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Volumes/DATA/مشروع تصحيح بيانات- امانة الشرقية/مشروع تصحيح البيانات-حالي/statrproject/OUTPUT/مرحلة تصحيح الاخطاء/نهائي/عرض تنفيذي الامانة 1-05-2023/"/>
    </mc:Choice>
  </mc:AlternateContent>
  <xr:revisionPtr revIDLastSave="0" documentId="13_ncr:1_{7BBC3025-4B49-8540-83AB-FAAF109A4B5B}" xr6:coauthVersionLast="47" xr6:coauthVersionMax="47" xr10:uidLastSave="{00000000-0000-0000-0000-000000000000}"/>
  <bookViews>
    <workbookView xWindow="0" yWindow="500" windowWidth="25600" windowHeight="14300" xr2:uid="{00000000-000D-0000-FFFF-FFFF00000000}"/>
  </bookViews>
  <sheets>
    <sheet name="مشاكل بيانات النظام المالي" sheetId="1" r:id="rId1"/>
    <sheet name="مشاكل بيانات النظام الاداري" sheetId="2" r:id="rId2"/>
    <sheet name="احصائيات" sheetId="3" r:id="rId3"/>
    <sheet name="Sheet1" sheetId="4" r:id="rId4"/>
  </sheets>
  <definedNames>
    <definedName name="_xlnm._FilterDatabase" localSheetId="3" hidden="1">Sheet1!$A$2:$O$28</definedName>
    <definedName name="_xlnm._FilterDatabase" localSheetId="1" hidden="1">'مشاكل بيانات النظام الاداري'!$A$1:$R$829</definedName>
    <definedName name="_xlnm._FilterDatabase" localSheetId="0" hidden="1">'مشاكل بيانات النظام المالي'!$A$1:$R$776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33" i="4" l="1"/>
  <c r="L32" i="4"/>
  <c r="O72" i="3"/>
  <c r="N31" i="4"/>
  <c r="L37" i="4" s="1"/>
  <c r="L36" i="4"/>
  <c r="L35" i="4"/>
  <c r="L34" i="4"/>
  <c r="K41" i="4"/>
  <c r="I41" i="4"/>
  <c r="I42" i="4"/>
  <c r="I46" i="4" l="1"/>
  <c r="I45" i="4"/>
  <c r="I44" i="4"/>
  <c r="I43" i="4"/>
  <c r="D38" i="4"/>
  <c r="E38" i="4"/>
  <c r="F38" i="4"/>
  <c r="G38" i="4"/>
  <c r="H38" i="4"/>
  <c r="I38" i="4"/>
  <c r="I20" i="4"/>
  <c r="G20" i="4" s="1"/>
  <c r="I14" i="4"/>
  <c r="I28" i="4" s="1"/>
  <c r="H21" i="4"/>
  <c r="H14" i="4"/>
  <c r="H20" i="4"/>
  <c r="H28" i="4"/>
  <c r="F28" i="4"/>
  <c r="E28" i="4"/>
  <c r="C28" i="4"/>
  <c r="B28" i="4"/>
  <c r="G27" i="4"/>
  <c r="A27" i="4"/>
  <c r="G26" i="4"/>
  <c r="D26" i="4"/>
  <c r="A26" i="4"/>
  <c r="G25" i="4"/>
  <c r="D25" i="4"/>
  <c r="A25" i="4"/>
  <c r="G24" i="4"/>
  <c r="D24" i="4"/>
  <c r="A24" i="4"/>
  <c r="G23" i="4"/>
  <c r="D23" i="4"/>
  <c r="A23" i="4"/>
  <c r="G22" i="4"/>
  <c r="D22" i="4"/>
  <c r="A22" i="4"/>
  <c r="G21" i="4"/>
  <c r="D21" i="4"/>
  <c r="A21" i="4"/>
  <c r="D20" i="4"/>
  <c r="A20" i="4"/>
  <c r="G19" i="4"/>
  <c r="D19" i="4"/>
  <c r="A19" i="4"/>
  <c r="G18" i="4"/>
  <c r="D18" i="4"/>
  <c r="A18" i="4"/>
  <c r="G17" i="4"/>
  <c r="D17" i="4"/>
  <c r="A17" i="4"/>
  <c r="G16" i="4"/>
  <c r="D16" i="4"/>
  <c r="A16" i="4"/>
  <c r="G15" i="4"/>
  <c r="D15" i="4"/>
  <c r="A15" i="4"/>
  <c r="G14" i="4"/>
  <c r="D14" i="4"/>
  <c r="A14" i="4"/>
  <c r="G13" i="4"/>
  <c r="D13" i="4"/>
  <c r="A13" i="4"/>
  <c r="G12" i="4"/>
  <c r="D12" i="4"/>
  <c r="A12" i="4"/>
  <c r="G11" i="4"/>
  <c r="D11" i="4"/>
  <c r="A11" i="4"/>
  <c r="G10" i="4"/>
  <c r="D10" i="4"/>
  <c r="A10" i="4"/>
  <c r="G9" i="4"/>
  <c r="D9" i="4"/>
  <c r="A9" i="4"/>
  <c r="G8" i="4"/>
  <c r="D8" i="4"/>
  <c r="A8" i="4"/>
  <c r="G7" i="4"/>
  <c r="D7" i="4"/>
  <c r="A7" i="4"/>
  <c r="G6" i="4"/>
  <c r="D6" i="4"/>
  <c r="A6" i="4"/>
  <c r="G5" i="4"/>
  <c r="D5" i="4"/>
  <c r="A5" i="4"/>
  <c r="G4" i="4"/>
  <c r="D4" i="4"/>
  <c r="A4" i="4"/>
  <c r="G3" i="4"/>
  <c r="D3" i="4"/>
  <c r="A3" i="4"/>
  <c r="Q53" i="3"/>
  <c r="Q50" i="3"/>
  <c r="Q49" i="3"/>
  <c r="Q64" i="3"/>
  <c r="Q71" i="3" s="1"/>
  <c r="Q72" i="3" s="1"/>
  <c r="J68" i="3"/>
  <c r="K68" i="3"/>
  <c r="M68" i="3"/>
  <c r="N68" i="3"/>
  <c r="P68" i="3"/>
  <c r="Q68" i="3"/>
  <c r="J65" i="3"/>
  <c r="J66" i="3" s="1"/>
  <c r="K65" i="3"/>
  <c r="K66" i="3" s="1"/>
  <c r="M65" i="3"/>
  <c r="M66" i="3" s="1"/>
  <c r="N65" i="3"/>
  <c r="N66" i="3" s="1"/>
  <c r="P65" i="3"/>
  <c r="P66" i="3" s="1"/>
  <c r="Q65" i="3"/>
  <c r="Q66" i="3" s="1"/>
  <c r="J70" i="3"/>
  <c r="K70" i="3"/>
  <c r="M70" i="3"/>
  <c r="N70" i="3"/>
  <c r="P70" i="3"/>
  <c r="Q70" i="3"/>
  <c r="J69" i="3"/>
  <c r="K69" i="3"/>
  <c r="M69" i="3"/>
  <c r="N69" i="3"/>
  <c r="P69" i="3"/>
  <c r="Q69" i="3"/>
  <c r="J67" i="3"/>
  <c r="K67" i="3"/>
  <c r="M67" i="3"/>
  <c r="N67" i="3"/>
  <c r="P67" i="3"/>
  <c r="Q67" i="3"/>
  <c r="J64" i="3"/>
  <c r="J71" i="3" s="1"/>
  <c r="J72" i="3" s="1"/>
  <c r="K64" i="3"/>
  <c r="K71" i="3" s="1"/>
  <c r="K72" i="3" s="1"/>
  <c r="M64" i="3"/>
  <c r="M71" i="3" s="1"/>
  <c r="M72" i="3" s="1"/>
  <c r="N64" i="3"/>
  <c r="N71" i="3" s="1"/>
  <c r="N72" i="3" s="1"/>
  <c r="O64" i="3"/>
  <c r="O71" i="3" s="1"/>
  <c r="P64" i="3"/>
  <c r="P71" i="3" s="1"/>
  <c r="P72" i="3" s="1"/>
  <c r="P53" i="3"/>
  <c r="N53" i="3"/>
  <c r="M53" i="3"/>
  <c r="K53" i="3"/>
  <c r="J53" i="3"/>
  <c r="P50" i="3"/>
  <c r="N50" i="3"/>
  <c r="M50" i="3"/>
  <c r="L50" i="3" s="1"/>
  <c r="K50" i="3"/>
  <c r="J50" i="3"/>
  <c r="I50" i="3" s="1"/>
  <c r="P49" i="3"/>
  <c r="N49" i="3"/>
  <c r="M49" i="3"/>
  <c r="K49" i="3"/>
  <c r="I49" i="3" s="1"/>
  <c r="J49" i="3"/>
  <c r="Q46" i="3"/>
  <c r="Q56" i="3" s="1"/>
  <c r="Q57" i="3" s="1"/>
  <c r="P46" i="3"/>
  <c r="P56" i="3" s="1"/>
  <c r="P57" i="3" s="1"/>
  <c r="N46" i="3"/>
  <c r="N47" i="3" s="1"/>
  <c r="M46" i="3"/>
  <c r="M56" i="3" s="1"/>
  <c r="M57" i="3" s="1"/>
  <c r="K46" i="3"/>
  <c r="K56" i="3" s="1"/>
  <c r="K57" i="3" s="1"/>
  <c r="J46" i="3"/>
  <c r="J47" i="3" s="1"/>
  <c r="Q35" i="3"/>
  <c r="P35" i="3"/>
  <c r="P37" i="3" s="1"/>
  <c r="N35" i="3"/>
  <c r="N37" i="3" s="1"/>
  <c r="M35" i="3"/>
  <c r="K35" i="3"/>
  <c r="K37" i="3" s="1"/>
  <c r="J35" i="3"/>
  <c r="O34" i="3"/>
  <c r="I34" i="3"/>
  <c r="I37" i="3" s="1"/>
  <c r="O33" i="3"/>
  <c r="L33" i="3"/>
  <c r="I33" i="3"/>
  <c r="O32" i="3"/>
  <c r="L32" i="3"/>
  <c r="I32" i="3"/>
  <c r="O31" i="3"/>
  <c r="O65" i="3" s="1"/>
  <c r="O66" i="3" s="1"/>
  <c r="L31" i="3"/>
  <c r="L65" i="3" s="1"/>
  <c r="L66" i="3" s="1"/>
  <c r="I31" i="3"/>
  <c r="I65" i="3" s="1"/>
  <c r="I66" i="3" s="1"/>
  <c r="O30" i="3"/>
  <c r="L30" i="3"/>
  <c r="I30" i="3"/>
  <c r="O29" i="3"/>
  <c r="L29" i="3"/>
  <c r="I29" i="3"/>
  <c r="O28" i="3"/>
  <c r="O67" i="3" s="1"/>
  <c r="L28" i="3"/>
  <c r="I28" i="3"/>
  <c r="O27" i="3"/>
  <c r="L27" i="3"/>
  <c r="I27" i="3"/>
  <c r="O26" i="3"/>
  <c r="L26" i="3"/>
  <c r="I26" i="3"/>
  <c r="O25" i="3"/>
  <c r="L25" i="3"/>
  <c r="I25" i="3"/>
  <c r="O24" i="3"/>
  <c r="L24" i="3"/>
  <c r="I24" i="3"/>
  <c r="O23" i="3"/>
  <c r="L23" i="3"/>
  <c r="I23" i="3"/>
  <c r="O22" i="3"/>
  <c r="L22" i="3"/>
  <c r="I22" i="3"/>
  <c r="O21" i="3"/>
  <c r="L21" i="3"/>
  <c r="L67" i="3" s="1"/>
  <c r="I21" i="3"/>
  <c r="I67" i="3" s="1"/>
  <c r="O20" i="3"/>
  <c r="O69" i="3" s="1"/>
  <c r="L20" i="3"/>
  <c r="L69" i="3" s="1"/>
  <c r="I20" i="3"/>
  <c r="I69" i="3" s="1"/>
  <c r="O19" i="3"/>
  <c r="L19" i="3"/>
  <c r="L64" i="3" s="1"/>
  <c r="I19" i="3"/>
  <c r="I64" i="3" s="1"/>
  <c r="O18" i="3"/>
  <c r="O68" i="3" s="1"/>
  <c r="L18" i="3"/>
  <c r="L68" i="3" s="1"/>
  <c r="I18" i="3"/>
  <c r="I68" i="3" s="1"/>
  <c r="O17" i="3"/>
  <c r="L17" i="3"/>
  <c r="I17" i="3"/>
  <c r="O16" i="3"/>
  <c r="L16" i="3"/>
  <c r="I16" i="3"/>
  <c r="O15" i="3"/>
  <c r="L15" i="3"/>
  <c r="I15" i="3"/>
  <c r="O14" i="3"/>
  <c r="L14" i="3"/>
  <c r="I14" i="3"/>
  <c r="O13" i="3"/>
  <c r="L13" i="3"/>
  <c r="I13" i="3"/>
  <c r="O12" i="3"/>
  <c r="L12" i="3"/>
  <c r="I12" i="3"/>
  <c r="O11" i="3"/>
  <c r="L11" i="3"/>
  <c r="I11" i="3"/>
  <c r="O10" i="3"/>
  <c r="O70" i="3" s="1"/>
  <c r="L10" i="3"/>
  <c r="L70" i="3" s="1"/>
  <c r="I10" i="3"/>
  <c r="I70" i="3" s="1"/>
  <c r="O6" i="3"/>
  <c r="N6" i="3"/>
  <c r="M5" i="3"/>
  <c r="J5" i="3"/>
  <c r="M4" i="3"/>
  <c r="J4" i="3"/>
  <c r="D4" i="3"/>
  <c r="E629" i="2"/>
  <c r="D629" i="2"/>
  <c r="C629" i="2"/>
  <c r="B629" i="2"/>
  <c r="F618" i="2"/>
  <c r="F605" i="2"/>
  <c r="F601" i="2"/>
  <c r="F575" i="2"/>
  <c r="F562" i="2"/>
  <c r="F547" i="2"/>
  <c r="F543" i="2"/>
  <c r="F534" i="2"/>
  <c r="F526" i="2"/>
  <c r="F522" i="2"/>
  <c r="F499" i="2"/>
  <c r="F477" i="2"/>
  <c r="F471" i="2"/>
  <c r="F449" i="2"/>
  <c r="F441" i="2"/>
  <c r="F436" i="2"/>
  <c r="F412" i="2"/>
  <c r="F406" i="2"/>
  <c r="F394" i="2"/>
  <c r="F375" i="2"/>
  <c r="F315" i="2"/>
  <c r="F306" i="2"/>
  <c r="F288" i="2"/>
  <c r="F283" i="2"/>
  <c r="F276" i="2"/>
  <c r="F271" i="2"/>
  <c r="F246" i="2"/>
  <c r="F237" i="2"/>
  <c r="F212" i="2"/>
  <c r="F205" i="2"/>
  <c r="F199" i="2"/>
  <c r="F191" i="2"/>
  <c r="F148" i="2"/>
  <c r="F144" i="2"/>
  <c r="F70" i="2"/>
  <c r="F57" i="2"/>
  <c r="F53" i="2"/>
  <c r="F22" i="2"/>
  <c r="F12" i="2"/>
  <c r="E576" i="1"/>
  <c r="D576" i="1"/>
  <c r="C576" i="1"/>
  <c r="B576" i="1"/>
  <c r="F565" i="1"/>
  <c r="F560" i="1"/>
  <c r="F538" i="1"/>
  <c r="F525" i="1"/>
  <c r="F518" i="1"/>
  <c r="F498" i="1"/>
  <c r="F461" i="1"/>
  <c r="F453" i="1"/>
  <c r="F444" i="1"/>
  <c r="F424" i="1"/>
  <c r="F416" i="1"/>
  <c r="F406" i="1"/>
  <c r="F396" i="1"/>
  <c r="F388" i="1"/>
  <c r="F380" i="1"/>
  <c r="F373" i="1"/>
  <c r="F369" i="1"/>
  <c r="F362" i="1"/>
  <c r="F353" i="1"/>
  <c r="F342" i="1"/>
  <c r="F328" i="1"/>
  <c r="F310" i="1"/>
  <c r="F296" i="1"/>
  <c r="F289" i="1"/>
  <c r="F284" i="1"/>
  <c r="F254" i="1"/>
  <c r="F234" i="1"/>
  <c r="F211" i="1"/>
  <c r="F206" i="1"/>
  <c r="F190" i="1"/>
  <c r="F167" i="1"/>
  <c r="F160" i="1"/>
  <c r="F156" i="1"/>
  <c r="F150" i="1"/>
  <c r="F143" i="1"/>
  <c r="F132" i="1"/>
  <c r="F120" i="1"/>
  <c r="F103" i="1"/>
  <c r="F91" i="1"/>
  <c r="F84" i="1"/>
  <c r="F78" i="1"/>
  <c r="F71" i="1"/>
  <c r="F42" i="1"/>
  <c r="F23" i="1"/>
  <c r="F19" i="1"/>
  <c r="F6" i="1"/>
  <c r="A28" i="4" l="1"/>
  <c r="D28" i="4"/>
  <c r="G28" i="4"/>
  <c r="I71" i="3"/>
  <c r="I72" i="3" s="1"/>
  <c r="L71" i="3"/>
  <c r="L72" i="3" s="1"/>
  <c r="F576" i="1"/>
  <c r="J56" i="3"/>
  <c r="J57" i="3" s="1"/>
  <c r="F629" i="2"/>
  <c r="I35" i="3"/>
  <c r="N56" i="3"/>
  <c r="N57" i="3" s="1"/>
  <c r="L49" i="3"/>
  <c r="I53" i="3"/>
  <c r="O53" i="3"/>
  <c r="M37" i="3"/>
  <c r="M6" i="3"/>
  <c r="O46" i="3"/>
  <c r="L53" i="3"/>
  <c r="P39" i="3"/>
  <c r="Q47" i="3"/>
  <c r="O35" i="3"/>
  <c r="O37" i="3" s="1"/>
  <c r="Q37" i="3"/>
  <c r="L35" i="3"/>
  <c r="L37" i="3" s="1"/>
  <c r="M47" i="3"/>
  <c r="L47" i="3" s="1"/>
  <c r="O49" i="3"/>
  <c r="O50" i="3"/>
  <c r="J37" i="3"/>
  <c r="L46" i="3"/>
  <c r="K47" i="3"/>
  <c r="I47" i="3" s="1"/>
  <c r="I46" i="3"/>
  <c r="I56" i="3" s="1"/>
  <c r="I57" i="3" s="1"/>
  <c r="P47" i="3"/>
  <c r="L56" i="3" l="1"/>
  <c r="L57" i="3" s="1"/>
  <c r="O56" i="3"/>
  <c r="O57" i="3" s="1"/>
  <c r="O47" i="3"/>
  <c r="Q38" i="3"/>
  <c r="Q39" i="3"/>
  <c r="O39" i="3"/>
  <c r="P38" i="3"/>
</calcChain>
</file>

<file path=xl/sharedStrings.xml><?xml version="1.0" encoding="utf-8"?>
<sst xmlns="http://schemas.openxmlformats.org/spreadsheetml/2006/main" count="7974" uniqueCount="1999">
  <si>
    <t>مثال توضيحي</t>
  </si>
  <si>
    <t>اجمالي عدد الاعمدة بالجدول</t>
  </si>
  <si>
    <t>عدد الأعمدة المتأثرة</t>
  </si>
  <si>
    <t>اجمالي عدد السجلات بالجدول</t>
  </si>
  <si>
    <t>عدد الخلايا المدخلة فى هذا الحقل</t>
  </si>
  <si>
    <t>عدد الخلايا المتأثرة</t>
  </si>
  <si>
    <t>الوصف</t>
  </si>
  <si>
    <t>نوع الخطأ</t>
  </si>
  <si>
    <t>تصنيف فرعي للخطأ</t>
  </si>
  <si>
    <t>تصنيف رئيسي للخطأ</t>
  </si>
  <si>
    <t>اسم الحقل</t>
  </si>
  <si>
    <t>اسم الجدول</t>
  </si>
  <si>
    <t>م</t>
  </si>
  <si>
    <t>حالة رد فريق الأمانة</t>
  </si>
  <si>
    <t>رد فريق الأمانة</t>
  </si>
  <si>
    <t>ملاحظات فريق دقة المعرفة</t>
  </si>
  <si>
    <t>توصيات دقة المعرفة</t>
  </si>
  <si>
    <t>تحديث فريق الأمانة</t>
  </si>
  <si>
    <t>PRSN_NEXT</t>
  </si>
  <si>
    <t xml:space="preserve">حقل واحد بدون بيانات من أصل ١٤حقل </t>
  </si>
  <si>
    <t>حقول بدون بيانات</t>
  </si>
  <si>
    <t>BDGT2001</t>
  </si>
  <si>
    <t>غير مستخدم</t>
  </si>
  <si>
    <t>يوجد حركة على الجدول</t>
  </si>
  <si>
    <t>يوجد حركة على هذا الجدول حيث كان ٨٣٢ سجل واصبح ٦٠٩  ثم الان ٨٣٢يجب التوضيح لاتخاذ القرار المناسب</t>
  </si>
  <si>
    <t>أخرى (تحدد) - أخرى ( تحدد )</t>
  </si>
  <si>
    <t xml:space="preserve">تكرار نفس المسميات باختلافات بسيطة-همزة او مسافة أو التكرار بدون اختلاف </t>
  </si>
  <si>
    <t>ملاحظات للاستفسار</t>
  </si>
  <si>
    <t>تكرار قيم البيان فى نفس الحقل (قيم مكررة)</t>
  </si>
  <si>
    <t>أخطاء القيم المكررة</t>
  </si>
  <si>
    <t>ACCNAM</t>
  </si>
  <si>
    <t>ننتظر رد فريق الأمانة</t>
  </si>
  <si>
    <t>أخطاء حقول التاريخ الهجري</t>
  </si>
  <si>
    <t>تواريخ بنسق معكوس (هجري)</t>
  </si>
  <si>
    <t>أخطاء حقول التاريخ الميلادي</t>
  </si>
  <si>
    <t>ااختلاف نسق التواريخ المدخلة (هجري)</t>
  </si>
  <si>
    <t>ادخال قيم تاريخ ميلادى(هجري)</t>
  </si>
  <si>
    <t>BAB_TYPE</t>
  </si>
  <si>
    <t>٥حقول بدون بيانات من أصل ٣٥ حقل</t>
  </si>
  <si>
    <t>BDGT3010</t>
  </si>
  <si>
    <t>لا يوجد ملاحظات</t>
  </si>
  <si>
    <t xml:space="preserve">عدد السجلات ثابت حوالي ١٤ سجل ولا يوجد حركة على الجدول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</si>
  <si>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أخطاء القيم غير المنطقية</t>
  </si>
  <si>
    <t>تواريخ غير منطقية(هجري)</t>
  </si>
  <si>
    <t>ERERERE-ثثثثثثثثثثثثثثثثثثثثثثثثثثثSSSSSSSSSS</t>
  </si>
  <si>
    <t>وجود أسماء غير منطقية وغير صحيحة</t>
  </si>
  <si>
    <t>قيم غير منطقية</t>
  </si>
  <si>
    <t>ادخال قيم عشوائية(قيم غير منطقية)</t>
  </si>
  <si>
    <t>PRJNAM</t>
  </si>
  <si>
    <t>مازالت المشكلة موجودة</t>
  </si>
  <si>
    <t>أخطاء عدم التحقق من البيانات</t>
  </si>
  <si>
    <t>قيم لا تعبر عن تاريخ هجري أو ميلادي(هجري)</t>
  </si>
  <si>
    <t>القيم المدخلة للتاريخ الهجري معكوسة حيث الأصل هو من اليسار سنة - شهر - يوم</t>
  </si>
  <si>
    <t>التاريخ الهجري</t>
  </si>
  <si>
    <t>HEJRAD</t>
  </si>
  <si>
    <t>مشكلات القيم الفارغة</t>
  </si>
  <si>
    <t>تواريخ هجري بصيغ الميلادي(ميلادي)</t>
  </si>
  <si>
    <t>11WWWWWW</t>
  </si>
  <si>
    <t>كتابة أسماء لا تدل على محتوى للحقل.</t>
  </si>
  <si>
    <t>LOCATION</t>
  </si>
  <si>
    <t>تواريخ غير منطقية(ميلادي)</t>
  </si>
  <si>
    <t>اختلاف النسق فى صيغة التواريخ(ميلادي)</t>
  </si>
  <si>
    <t>RESERVED_VAL</t>
  </si>
  <si>
    <t>٣حقول بدون بيانات من أصل ١٤ حقل</t>
  </si>
  <si>
    <t>BDGT6010</t>
  </si>
  <si>
    <t xml:space="preserve">عدد السجلات ثابت حوالي ٣٣ سجل ولا يوجد حركة على الجدول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بإبقاء الجدول كما هو أو استبعاد الجدول من نطاق العمل
</t>
  </si>
  <si>
    <t>وجود قيم سالبة فى غير محلها(قيم غير منطقية)</t>
  </si>
  <si>
    <t>فقط خمسة قيم من أصل ٣٣ سجل</t>
  </si>
  <si>
    <t>قيم فارغة</t>
  </si>
  <si>
    <t>تم ادخال عدد قليل من القيم(مشكلات القيم الفارغة)</t>
  </si>
  <si>
    <t>RESERVED_1</t>
  </si>
  <si>
    <t>وجود قيم صفرية(قيم غير منطقية)</t>
  </si>
  <si>
    <t>فقط ٤ قيم من أصل ٣٣ سجل</t>
  </si>
  <si>
    <t>RESERVED_2</t>
  </si>
  <si>
    <t>ادخال قيم خارج نسق البيانات فى الحقل (قيم  غير منطقية)</t>
  </si>
  <si>
    <t>فقط ٣ قيم من أصل ٣٣ سجل</t>
  </si>
  <si>
    <t>CHANGE_VAL</t>
  </si>
  <si>
    <t>APPROVED_VAL</t>
  </si>
  <si>
    <t>ادخال قيم لا تعبر عن سنة ميلادية أو هجرية(قيم غير منطقية)</t>
  </si>
  <si>
    <t>ادخال قيم متطرفة(قيم غير منطقية)</t>
  </si>
  <si>
    <t>عدم التحقق من صيغ ارقام الهواتف(عدم التحقق من البيانات)</t>
  </si>
  <si>
    <t>ESTIMATED_1-CHANGE_2</t>
  </si>
  <si>
    <t>١٢حقل بدون بيانات من أصل ٢٤</t>
  </si>
  <si>
    <t>BDGT7000</t>
  </si>
  <si>
    <t>لا يعمل</t>
  </si>
  <si>
    <t>عدد السجلات ثابت حوالي ١٤ سجل ولا يوجد حركة على الجدول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</si>
  <si>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عدم التحقق من صيغ البريد الالكترونى(عدم التحقق من البيانات)</t>
  </si>
  <si>
    <t>مواد ومبيدات زراعية وبيئية وبيطرية ومخبرية</t>
  </si>
  <si>
    <t>نفس القيم باكواد مختلفة</t>
  </si>
  <si>
    <t>قيم مكررة</t>
  </si>
  <si>
    <t>OACCNAM</t>
  </si>
  <si>
    <t>١-  هل فيه أخطاء بالفعل
٢-يجب تقييم البيانات الموجودة ومدى إمكانية استخدام الجدول لاحقا</t>
  </si>
  <si>
    <t>عدم التحقق من صيغ ارقام الايبان(عدم التحقق من البيانات)</t>
  </si>
  <si>
    <t>عدم التحقق من صيغ ارقام الهوية(عدم التحقق من البيانات)</t>
  </si>
  <si>
    <t>ادخال قيم عكسية (شهر مكان سنة وسنة مكان شهر)(عدم التحقق من البيانات)</t>
  </si>
  <si>
    <t>SINDAT-MOF_REF_NO</t>
  </si>
  <si>
    <t xml:space="preserve">٤ حقول بدون بيانات من أصل 40 حقل </t>
  </si>
  <si>
    <t>FMST_REQ</t>
  </si>
  <si>
    <t>ذكر اسم الحقول ال4</t>
  </si>
  <si>
    <t>لا توجد مشكلة في ذلك. من الطبيعي وجود حقول بدون بيانات عندما يكون غير إجباري</t>
  </si>
  <si>
    <t>ادخال بيان يعبر عن قيم ميلادية مع هجرية (عدم التحقق من البيانات)</t>
  </si>
  <si>
    <t>قيم لا تعبر عن سنة ميلادي أو هجري</t>
  </si>
  <si>
    <t>RCVYYY</t>
  </si>
  <si>
    <t>تم التعديل</t>
  </si>
  <si>
    <t>تم التعديل على مستوى البيانات</t>
  </si>
  <si>
    <t xml:space="preserve">حقل تاريخ تسجيل البيان او تعديل البيان فارغ (مشكلات القيم الفارغة) </t>
  </si>
  <si>
    <t>1101 -109</t>
  </si>
  <si>
    <t>CNTRYYY</t>
  </si>
  <si>
    <t xml:space="preserve">نوصي  بوضع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t>
  </si>
  <si>
    <t xml:space="preserve">حقل مسجل البيان او معدل البيان فارغ (مشكلات القيم الفارغة) </t>
  </si>
  <si>
    <t>TNDRYYY</t>
  </si>
  <si>
    <t xml:space="preserve"> بعض القيم هجرية والتسجيل الحديث ميلادي</t>
  </si>
  <si>
    <t>BDGYYY</t>
  </si>
  <si>
    <t>الرجاء اعتماد قيمة السنة المالية بالميلادي</t>
  </si>
  <si>
    <t xml:space="preserve"> مشكلة لم تكن موجودة في التدقيق السابق، حيث كل السجلات المدخلة حديثا تأخذ القيمة ٢٠٢٣</t>
  </si>
  <si>
    <t>إذا كانت كل المدخلات الحديثة تعتمد على السنة الميلادي فنوصي بالاتي :الفصل بين التواريخ الهجرية والميلادية بأعمدة مختلفة مع الاعتماد على احدهما، او تحويل المقابل للهجري أو الميلادي بغرض التوحيد للتاريخ المستخدم</t>
  </si>
  <si>
    <t>تم تعديل السنة الى السنة الميلادية وذلك لوقوع السنة الميلادية بسنتين هجرية</t>
  </si>
  <si>
    <t>FPOSTDAT</t>
  </si>
  <si>
    <t>حقل واحد بدون بيانات من أصل 13 حقل</t>
  </si>
  <si>
    <t>FMST0000</t>
  </si>
  <si>
    <t>اختياري</t>
  </si>
  <si>
    <t>قيمة خارج نسق القيم المدخلة في هذا الحقل</t>
  </si>
  <si>
    <t>NSTRDATG</t>
  </si>
  <si>
    <t>بعض القيم المدخلة للتاريخ الهجري معكوسة حيث الأصل من اليسار سنة - شهر - يوم،</t>
  </si>
  <si>
    <t>LOGONDT</t>
  </si>
  <si>
    <t>FMST1000</t>
  </si>
  <si>
    <t>لا يوجد تعامل على هذا الجدول ولكن عدد كبير للسجلات اكثر من ٣٠٠٠ سجل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</si>
  <si>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(-1, -12870)</t>
  </si>
  <si>
    <t>وجود بعض القيم السالبة</t>
  </si>
  <si>
    <t>RQSTVAL</t>
  </si>
  <si>
    <t>FMST1030_CTRL</t>
  </si>
  <si>
    <t>نوصي بتوضيح الاجراء الذي تم تنفيذ لضمان عدم التكرار</t>
  </si>
  <si>
    <t>BDGVAL-STLMNTYP</t>
  </si>
  <si>
    <t>١٣حقل بدون بيانات من أصل ٥٣ حقل</t>
  </si>
  <si>
    <t>FMST1030</t>
  </si>
  <si>
    <t>ماهو التعديل الذي تم هذه الحقول؟</t>
  </si>
  <si>
    <t>(01400715 - 41281228)</t>
  </si>
  <si>
    <t>وجود عدد كبير من القيم الخطأ التي لا تعبر عن تاريخ</t>
  </si>
  <si>
    <t>RSRVDAT</t>
  </si>
  <si>
    <t>عملية التصحيح تتم على مستويين :
اولا: مستوى البيانات الموجوده
1- تصحيح لقيم البيانات التي تحتوى  على الأخطاء
ثانيا: مستوي قواعد التحقق من إدخال البيانات
١- تحديد نوع حقل قواعد البيانات بأنه حقل تاريخ و تحديد نسق التاريخ المسموح به
٢- في حاله تعذر استعمال حقل التاريخ - كقيم التاريخ الهجري - يتم استعمال حقل نصي مع تحديد نسق يناسب هيئه التاريخ الهجري المدخل
٣- وضع قواعد التحقق من نسق البيانات المدخله في شاشات الادخال و التعديل للنظام
٤- التحقق من صحه عمليه التحويل من تاريخ ميلادي لهجري أو العكس بالنظام
٥- وضع قاعده للتحقق من أن قيمه التاريخ متناسبه مع أقل و اكبر قيمه تاريخ يمكن إدخاله</t>
  </si>
  <si>
    <t>1001-109</t>
  </si>
  <si>
    <t>وجود قيم سالبة للمؤجلات</t>
  </si>
  <si>
    <t>NEEDVAL_VAT</t>
  </si>
  <si>
    <t xml:space="preserve">نوصي بالبحث عن السبب الرئيسي المسبب لاحتساب قيم سالبة وتعديلها </t>
  </si>
  <si>
    <t>(01/01/1440)</t>
  </si>
  <si>
    <t>تواريخ هجري بصيغة الميلادي - مع تواريخ ميلادي</t>
  </si>
  <si>
    <t>التاريخ الميلادي</t>
  </si>
  <si>
    <t>STLM_DATE_FROM</t>
  </si>
  <si>
    <t>نوصي بتطبيق قواعد التحقق من التاريخ الميلادي ، كما نوصي بتحويل القيم الهجرية إلى ما يقابلها بالميلادي أو فصل التاريخ الهجري والميلادي في حقول منفصلة والاعتماد على احدهما مع ضبط إجراءات قواعد التحقق من شاشات النظام</t>
  </si>
  <si>
    <t>(01/01/1443)</t>
  </si>
  <si>
    <t>STLM_DATE_TO</t>
  </si>
  <si>
    <t xml:space="preserve">لوحظ وجود نفس المشكلة ، كما لوحظ أيضا ادخال قيمة غير منطقية (31/10/3021) </t>
  </si>
  <si>
    <t>3000100000168- 22402 - 909</t>
  </si>
  <si>
    <t>وجود أكثر من نمط لترقيم رقم المشروع حيث ان نمط الترقيم الشائع مكون من ١٣ رقم</t>
  </si>
  <si>
    <t>ACCNO</t>
  </si>
  <si>
    <t xml:space="preserve">نرجو توضيح ما هو الاجراء المنفذ على هذا الحقل </t>
  </si>
  <si>
    <t>يوجد قيم سالبة في قيمة الارتباط</t>
  </si>
  <si>
    <t>RSRVVAL</t>
  </si>
  <si>
    <t xml:space="preserve"> يوجد قيم سالبة في القيمة المضافة</t>
  </si>
  <si>
    <t>VATVAL</t>
  </si>
  <si>
    <t xml:space="preserve">تم حل المشكلة </t>
  </si>
  <si>
    <t>خطأ لم يكن موجود</t>
  </si>
  <si>
    <t>ننتظر رد فريق عمل الأمانة</t>
  </si>
  <si>
    <t>تم حل المشكلة</t>
  </si>
  <si>
    <t>حالة طلب الارتباط تأخذ القيمة -١</t>
  </si>
  <si>
    <t>REQ_STS</t>
  </si>
  <si>
    <t>FMST1032</t>
  </si>
  <si>
    <t>في حال الرفض تكون -1</t>
  </si>
  <si>
    <t>23111439- 20051441</t>
  </si>
  <si>
    <t>القيم المدخلة للتاريخ الهجري معكوسة حيث الأصل من اليسار سنة - شهر - يوم</t>
  </si>
  <si>
    <t>EXP_REQ_DAT</t>
  </si>
  <si>
    <t>PARENT_DOCTYP</t>
  </si>
  <si>
    <t>٣ حقول بدون بيانات من أصل ٢٣ حقل</t>
  </si>
  <si>
    <t>FMST1034</t>
  </si>
  <si>
    <t>حقل اختياري</t>
  </si>
  <si>
    <t>القيمة المنصرفة يوجد بها قيم سالبة</t>
  </si>
  <si>
    <t>PARENT_RSRVDAT</t>
  </si>
  <si>
    <t>PARENT_BDGYYY</t>
  </si>
  <si>
    <t>INCLUDE_VAT-REQ_DEALNO_TYPE</t>
  </si>
  <si>
    <t>٣حقول بدون بيانات من أصل ٢٦</t>
  </si>
  <si>
    <t>FMST1037</t>
  </si>
  <si>
    <t>حقول اختيارية</t>
  </si>
  <si>
    <t>REQ_DEALNO_DAT</t>
  </si>
  <si>
    <t>???????????? - .766 -</t>
  </si>
  <si>
    <t>كثير من الأنماط للترقيم غير متسقة ومنها قيم خطأ</t>
  </si>
  <si>
    <t>BILL_NO</t>
  </si>
  <si>
    <t>BILLBOARD_PAYORDR-DOCSTR-CNTNO</t>
  </si>
  <si>
    <t>١٩حقل بدون بيانات من أصل ٦٣</t>
  </si>
  <si>
    <t>FMST1044</t>
  </si>
  <si>
    <t>0 - 0000</t>
  </si>
  <si>
    <t>بعض القيم التي لا تعبر عن اسم</t>
  </si>
  <si>
    <t>SHOPNAM</t>
  </si>
  <si>
    <t>التاثير غير قوي وإمكانية التصحيح موجود</t>
  </si>
  <si>
    <t>عدد السجلات حوالي ٢١٥ سجل ، فيجب تقييم البيانات في هذا الجدول وتحديد مدى احتمالية الاستفادة منها من جانب في فريق عمل الأمانة وبناء عليه يتم اتخاذ القرار الصحيح</t>
  </si>
  <si>
    <t>خالد باقي - 300صراف</t>
  </si>
  <si>
    <t>هذا الحقل معرف في ملف التوصيف على انه رقم الايصال ولكن جميع البيانات المدخلة لا تعبر عن رقم إيصال</t>
  </si>
  <si>
    <t>RECEIPTNO</t>
  </si>
  <si>
    <t>بحث النتائج المدخلة وإذا لم يكن لها أهمية ، يتم حذفها</t>
  </si>
  <si>
    <t>btsuser-khalil</t>
  </si>
  <si>
    <t>جميع البيانات المدخلة عبارة عن رقم الموظف المدخل للحركة ولكن يوجد بعض الأسماء.</t>
  </si>
  <si>
    <t>TRS_USR</t>
  </si>
  <si>
    <t>إمكانية التصحيح موجودة</t>
  </si>
  <si>
    <t>DLRACC - BANKNO</t>
  </si>
  <si>
    <t>٦حقول بدون بيانات من أصل 32</t>
  </si>
  <si>
    <t>FMST1050_HIST</t>
  </si>
  <si>
    <t>وجود قيم لا تعبر عن سنة ميلادي او هجري</t>
  </si>
  <si>
    <t>تم التصحيح الجزئي وظهرت بعض القيم بعام ٢٠٢٣</t>
  </si>
  <si>
    <t>نوصي بفصل الهجري عن الميلادي أو التوحيد بالمقابل مع تطبيق قواعد التحقق لهذا الحقل كما ذكرنا من قبل في الحالات المشابه</t>
  </si>
  <si>
    <t>504 - 2112</t>
  </si>
  <si>
    <t>تم التصحيح الجزئي وظهرت بقيمة صفرية في هذا السجل</t>
  </si>
  <si>
    <t>ORDRDAT-DLRACC</t>
  </si>
  <si>
    <t>٧ حقول بدون بيانات من أصل ٣٥ حقل</t>
  </si>
  <si>
    <t>FMST1050</t>
  </si>
  <si>
    <t>1 - 2112 - 504</t>
  </si>
  <si>
    <t>تم التعديل للقيم المذكورة ولكن لوحظ حديثا ادخال قيم لسنة ميلادية ٢٠٢٣</t>
  </si>
  <si>
    <t>نوصي بتصحيح الأخطاء الحالية في القيم المدخلة و إذا كانت كل المدخلات الحديثة تعتمد على السنة الميلادي فنوصي بالاتي :الفصل بين التواريخ الهجرية والميلادية بأعمدة مختلفة مع الاعتماد على احدهما، او تحويل المقابل للهجري أو الميلادي بغرض التوحيد للتاريخ المستخدم</t>
  </si>
  <si>
    <t>0 - 2112 - 504</t>
  </si>
  <si>
    <t>نزع ملكية عقار للمواطن/ عبدالله ضيف الزاهر، لتوسعة طريق الملك عبدالعزيز</t>
  </si>
  <si>
    <t>تكرار نفس اسم العقد أكثر من مرة، لنفس المقاول بنفس تاريخ الادخال</t>
  </si>
  <si>
    <t>CNTRNAM</t>
  </si>
  <si>
    <t>تختلف حسب حالةا لارتباط</t>
  </si>
  <si>
    <t>وجود قيمة سالبة</t>
  </si>
  <si>
    <t>FMST1052</t>
  </si>
  <si>
    <t>ORDRNO-ORDRDAT</t>
  </si>
  <si>
    <t>٦ حقول بدون بيانات من أصل ٢٩</t>
  </si>
  <si>
    <t>FMST1053</t>
  </si>
  <si>
    <t>لوحظ وجود نفس المشكلة مع ادخال بعض القيم الميلادية على بيانات الحقل(٢٠٢٣)</t>
  </si>
  <si>
    <t>نوصي بتصحيح القيم الحالية ، و إذا كانت كل المدخلات الحديثة تعتمد على السنة الميلادي فنوصي بالاتي :الفصل بين التواريخ الهجرية والميلادية بأعمدة مختلفة مع الاعتماد على احدهما، او تحويل المقابل للهجري أو الميلادي بغرض التوحيد للتاريخ المستخدم</t>
  </si>
  <si>
    <t>وجود قيم سالبة</t>
  </si>
  <si>
    <t>خطأ اثناء النقل</t>
  </si>
  <si>
    <t>تم تصحيح جزئي ومازالت بعض القيم الخطأ موجودة</t>
  </si>
  <si>
    <t>235 وبنود أخرى</t>
  </si>
  <si>
    <t>عدم وجود نمط واحد للترقيم</t>
  </si>
  <si>
    <t>OLDACC</t>
  </si>
  <si>
    <t>FMST2001</t>
  </si>
  <si>
    <t>جدول مأخوذ كتيب الوزارة</t>
  </si>
  <si>
    <t>مساهمات اجتماعية فعلية1 - مساهمات اجتماعية فعلية</t>
  </si>
  <si>
    <t>وجود بعض الأسماء المتشابهة بأرقام حسابات مختلفة</t>
  </si>
  <si>
    <t>238+256 / 238 والباب الرابع</t>
  </si>
  <si>
    <t xml:space="preserve">أنماط مختلفة في الترقيم </t>
  </si>
  <si>
    <t>FMST2002</t>
  </si>
  <si>
    <t>الإيرادات المتنوعة غير المصنفة في مكان آخر - الإيرادات المتنوعة غير المصنفة في مكان أخر</t>
  </si>
  <si>
    <t>تفس المسمى بأكواد مختلفة ( ١٤٥ و ١٤٤١٢٢) هل هذا مسموح</t>
  </si>
  <si>
    <t>RCTNO - GNRL_MANG_APPRV_DATE</t>
  </si>
  <si>
    <t>٩ حقول بدون بيانات من أصل ٣٨ حقل</t>
  </si>
  <si>
    <t>FMST2010</t>
  </si>
  <si>
    <t>2612-909</t>
  </si>
  <si>
    <t>CNTYYY</t>
  </si>
  <si>
    <t>نوصي بتطبيق قواعد التحقق من البيانات المدخلة وفقا لما ذكر من قبل في الحقول المشابهه</t>
  </si>
  <si>
    <t>بعض القيم المدخلة للتاريخ الهجري معكوسة حيث الأصل هو من اليسار سنة - شهر - يوم،</t>
  </si>
  <si>
    <t>DEALDAT</t>
  </si>
  <si>
    <t xml:space="preserve"> تم التعديل على مستوى البيانات</t>
  </si>
  <si>
    <t>وجود قيم لا تعبر عن تاريخ هجري او ميلادي</t>
  </si>
  <si>
    <t>SNDYYY</t>
  </si>
  <si>
    <t>يوجد قيم سالبة</t>
  </si>
  <si>
    <t>REQTYP</t>
  </si>
  <si>
    <t>???????????? - .9</t>
  </si>
  <si>
    <t>لمعظم المدخلات أكثر من مسافة قبل الرقم مع وجود قيم عشوائية</t>
  </si>
  <si>
    <t>MOF_DOCNO</t>
  </si>
  <si>
    <t>شركة عبر المملكة السعودية (سبك) برقم مستفيد ١١١٢ - شركة عبر المملكة السعودية -سبك برقم مستفيد 0</t>
  </si>
  <si>
    <t>نفس المستفيد بأرقام مختلفة</t>
  </si>
  <si>
    <t>BNFTNON</t>
  </si>
  <si>
    <t>يتم تسجيل المستفيد حسب السجل التجاري</t>
  </si>
  <si>
    <t>11001-71005</t>
  </si>
  <si>
    <t>EMPNO</t>
  </si>
  <si>
    <t>ارقام النظام القديم</t>
  </si>
  <si>
    <t>هل تترك كما هي؟</t>
  </si>
  <si>
    <t>RFRNOS-SND</t>
  </si>
  <si>
    <t>حقلين بدون بيانات من أصل ١٤ حقل</t>
  </si>
  <si>
    <t>التحقق من البيانات</t>
  </si>
  <si>
    <t>FMST2011</t>
  </si>
  <si>
    <t>وجود قيم ليست بسنة</t>
  </si>
  <si>
    <t>(-1 and -59766)</t>
  </si>
  <si>
    <t>NETVAL</t>
  </si>
  <si>
    <t>قيم لا تعبر عن تاريخ</t>
  </si>
  <si>
    <t>مشكلة حديثة، هل هذا الحقل بالفعل يعبر عن تاريخ؟</t>
  </si>
  <si>
    <t>شركة الجبر القابضة (مساهمة مقفلة) لها رقمين 100043 و ٢٨٩</t>
  </si>
  <si>
    <t>نفس المستفيد بأرقام مختلفة بالإضافة إلى وجود عدد من المستفيدين ليس لهم ارقام - فهذا يحتاج إلى إيضاح طبيعة العمل</t>
  </si>
  <si>
    <t>FMST2015</t>
  </si>
  <si>
    <t>جدول للحسميات مقسم حسب انواع المستفيدين</t>
  </si>
  <si>
    <t>دراسة التوصية</t>
  </si>
  <si>
    <t>نوصي بدراسة مدى إمكانية توحيد المسميات للمستفيد الواحد الذي له اكثر من اسم باختلاف بسيط ،إذا كان هذا يخدم العمل</t>
  </si>
  <si>
    <t>RCVNO - RCVYYY - PAYTYP</t>
  </si>
  <si>
    <t>٣ حقول بدون بيانات من أصل ٣٢ حقل</t>
  </si>
  <si>
    <t>FMST2020</t>
  </si>
  <si>
    <t>DOCDAT</t>
  </si>
  <si>
    <t>(استحقاق الموظفين تحويل رواتب الموظفين,استحقاق الموظفين تحويل ( رواتب ))</t>
  </si>
  <si>
    <t>نفس مشكلة التكرار بأكثر من صيغة</t>
  </si>
  <si>
    <t>BNFTRY</t>
  </si>
  <si>
    <t>اسم المستفيد لعرضه اثناء الطباعة</t>
  </si>
  <si>
    <t>PAYTYP-OPRSEQ</t>
  </si>
  <si>
    <t>٦حقول بدون بيانات من أصل ٣١ حقل</t>
  </si>
  <si>
    <t>FMST2021</t>
  </si>
  <si>
    <t>, 909 , 301 , 208  , 1,101 , 1,511</t>
  </si>
  <si>
    <t>تم التصحيح بشكل جزئي و لوحظ وجود نفس المشكلة (١١١- ٢٥٠٨) مع ادخال بعض القيم الميلادية على بيانات الحقل(٢٠٢٣)</t>
  </si>
  <si>
    <t>OPRSEQ-ACCNOO</t>
  </si>
  <si>
    <r>
      <rPr>
        <sz val="11"/>
        <color rgb="FF000000"/>
        <rFont val="Calibri"/>
        <family val="2"/>
      </rPr>
      <t xml:space="preserve">١٧ حقل </t>
    </r>
    <r>
      <rPr>
        <sz val="12"/>
        <color rgb="FF000000"/>
        <rFont val="Sakkal Majalla"/>
      </rPr>
      <t xml:space="preserve">بدون بيانات </t>
    </r>
    <r>
      <rPr>
        <sz val="11"/>
        <color rgb="FF000000"/>
        <rFont val="Calibri"/>
        <family val="2"/>
      </rPr>
      <t>من أصل ٢٩</t>
    </r>
  </si>
  <si>
    <t>FMST2031</t>
  </si>
  <si>
    <t>OCCVAL</t>
  </si>
  <si>
    <t xml:space="preserve">العمود يسجل فيه قيمة الدائن </t>
  </si>
  <si>
    <t>BDGLOCTYP-SUB_BDGLOC</t>
  </si>
  <si>
    <t>٤ حقول بدون بيانات من أصل ١٧</t>
  </si>
  <si>
    <t>FMST2040</t>
  </si>
  <si>
    <t>لا يوجد ملاحظة</t>
  </si>
  <si>
    <t>DAT_FROM</t>
  </si>
  <si>
    <t>DAT_TO</t>
  </si>
  <si>
    <t>30/05/22 , 31-MAY-18 , 24-اغسطس -20</t>
  </si>
  <si>
    <t>وجود أكثر من صيغة للتواريخ الميلادي المدخلة</t>
  </si>
  <si>
    <t>ENTRDAT</t>
  </si>
  <si>
    <t>نوصي بتوحيد النسق للتاريخ الميلادي المدخل وضبطها من شاشة الادخال في النظام كما نوصي بان تسجل قيمة هذا الحقل بشكل آلى دون تدخل المستخدم</t>
  </si>
  <si>
    <t>CARDNO-HLDSTS</t>
  </si>
  <si>
    <t>٧حقول بدون بيانات من أصل ٢١</t>
  </si>
  <si>
    <t>FMST2050</t>
  </si>
  <si>
    <t>لايوجد حركة على هذا الجدول يمكن استبعاده من نطاق العمل في حال عدم وجود نية لاستخدامه</t>
  </si>
  <si>
    <t>لا يوجد إلا بيان واحد فقط لهذا الحقل</t>
  </si>
  <si>
    <t>CARDSRC</t>
  </si>
  <si>
    <t>MOBAIL</t>
  </si>
  <si>
    <t>OFFTNO</t>
  </si>
  <si>
    <t>(anwar,-,53.02) / (قطع غيار, قطع  غيار</t>
  </si>
  <si>
    <t>بعض القيم توجد بصيغ مختلفة</t>
  </si>
  <si>
    <t>ITMDSC</t>
  </si>
  <si>
    <t>FMST2053</t>
  </si>
  <si>
    <t xml:space="preserve">وصف المشتريات </t>
  </si>
  <si>
    <t>نوصي بوضع بعض قواعد التحقق لتجنب الادخال العشوائي من شاشات الادخال ، حيث يمنع استخدام الرموز على الأقل إذا كان العمل يتطلب ذلك</t>
  </si>
  <si>
    <t>NOTES</t>
  </si>
  <si>
    <t>يوجد قيمة سالبة في الترقيم</t>
  </si>
  <si>
    <t>TRANS_NO</t>
  </si>
  <si>
    <t>FMST2054</t>
  </si>
  <si>
    <t xml:space="preserve">الطلب تم رفضه </t>
  </si>
  <si>
    <t>TODAT- NOTE</t>
  </si>
  <si>
    <t>حقلين بدون بيانات من أصل ٢٥</t>
  </si>
  <si>
    <t>FMST2055</t>
  </si>
  <si>
    <t>FROMDAT</t>
  </si>
  <si>
    <t>301156385900003- 1054</t>
  </si>
  <si>
    <t>وجود أكثر من نمط للسجل التجاري</t>
  </si>
  <si>
    <t>LCNCNO</t>
  </si>
  <si>
    <t>خطأ بالادخال</t>
  </si>
  <si>
    <t>كيف تم التعامل معه؟</t>
  </si>
  <si>
    <t>تناقش مع فريق عمل الأمانة</t>
  </si>
  <si>
    <t>LETTER_YEAR</t>
  </si>
  <si>
    <t>PRDNO-DEDACTON</t>
  </si>
  <si>
    <t xml:space="preserve">٢٠حقل بدون بيانات من أصل ٤٩ حقل </t>
  </si>
  <si>
    <t>FMST2061</t>
  </si>
  <si>
    <r>
      <rPr>
        <sz val="14"/>
        <color rgb="FF000000"/>
        <rFont val="Sakkal Majalla"/>
      </rPr>
      <t xml:space="preserve">101 – 0 - </t>
    </r>
    <r>
      <rPr>
        <b/>
        <sz val="12"/>
        <color theme="1"/>
        <rFont val="Times New Roman"/>
        <family val="1"/>
      </rPr>
      <t xml:space="preserve"> </t>
    </r>
    <r>
      <rPr>
        <sz val="14"/>
        <color rgb="FF000000"/>
        <rFont val="Sakkal Majalla"/>
      </rPr>
      <t>3000100000</t>
    </r>
  </si>
  <si>
    <t>أنماط مختلفة للترقيم مع وجود قيم صفرية</t>
  </si>
  <si>
    <t>حسب رقم البند</t>
  </si>
  <si>
    <t>735791/9</t>
  </si>
  <si>
    <t>قيم تبدأ بمساقة قبل الرقم</t>
  </si>
  <si>
    <t>PAYNO</t>
  </si>
  <si>
    <t>01430514</t>
  </si>
  <si>
    <t>قيم لا تعبر عن تاريخ هجري او ميلادي - تبدأ بصفر من اليسار</t>
  </si>
  <si>
    <t>PAYDAT</t>
  </si>
  <si>
    <t>مشكلة لم تطرح من قبل</t>
  </si>
  <si>
    <t>(-152 , -2208671.75)</t>
  </si>
  <si>
    <t>يوجد قيمة سالبة</t>
  </si>
  <si>
    <t>FMST2061_CTRL</t>
  </si>
  <si>
    <t>يوجد بيانين فقط بدون قيمة بعكس سير البيانات في الجدول</t>
  </si>
  <si>
    <t>PAYNO_FROM</t>
  </si>
  <si>
    <t>FMST2064</t>
  </si>
  <si>
    <t>PAYNO_TO</t>
  </si>
  <si>
    <t>CNTRNO -CNTRYYY</t>
  </si>
  <si>
    <t>حقلين بدون بيانات من أصل ١٦</t>
  </si>
  <si>
    <t>FMST2071</t>
  </si>
  <si>
    <t>يوجد قيم صفرية</t>
  </si>
  <si>
    <t>١-  هل فيه أخطاء بالفعل؟</t>
  </si>
  <si>
    <t xml:space="preserve">بالفعل لا يوجد تعامل على هذا الجدول ولكن عدد السجلات بهذا الجدول يتعدى ٢١ الف سجل ، فنوصي بتقييم البيانات الحالية وتحديد مدى إمكانية العودة لاستخدام هذا الجدول مرة أخرى ، وبناء عليه نأخذ القرار </t>
  </si>
  <si>
    <t>(-1000000 , -14000)</t>
  </si>
  <si>
    <t>TRANS</t>
  </si>
  <si>
    <t>COMTY,TNDRNO</t>
  </si>
  <si>
    <t xml:space="preserve">١٨حقل بدون بيانات من أصل ٣٢ </t>
  </si>
  <si>
    <t>FMST3000</t>
  </si>
  <si>
    <t>,(00000000000000000000)</t>
  </si>
  <si>
    <t>ACCNOT</t>
  </si>
  <si>
    <t>بالفعل لا يوجد حركة على هذا الجدول ونوصي بحذف القيم الغير منطقية من هذا الحقل فقط، مع العلم اننا يمكن الاستفادة من نفس الحقل في جدول FMST3010</t>
  </si>
  <si>
    <t>من الافضل ان يكون تسجيل هذا الحقل آلي، وبالرغم من ذلك يحتوي على قيم فارغة</t>
  </si>
  <si>
    <t>FINSH-ACCAGE</t>
  </si>
  <si>
    <t>١٠حقول بدون بيانات من أصل ٣٤ ب</t>
  </si>
  <si>
    <t>FMST3010</t>
  </si>
  <si>
    <t>كل القيم المدخلة عبارة عن اصفار</t>
  </si>
  <si>
    <t>المفترض ان يكون تسجيل هذا الحقل آلي وبالرغم من ذلك يحتوي على قيم فارغة</t>
  </si>
  <si>
    <t>خطأ اثناء النقل من النظام القديم</t>
  </si>
  <si>
    <t>نوصي بإجراء تعديل على شاشة الادخال بحيث يكون بيانات هذا الحقل تتم بشكل آلى - دون تدخل المستخدم</t>
  </si>
  <si>
    <t>STORE_NUM</t>
  </si>
  <si>
    <t xml:space="preserve">حقل واحد بدون بيانات من أصل ١٦ حقل </t>
  </si>
  <si>
    <t>FMST3026</t>
  </si>
  <si>
    <t>شعار13345 - 950313/7 - /32930/8 - 000655/4</t>
  </si>
  <si>
    <t>أنماط مختلفة في الترقيم</t>
  </si>
  <si>
    <t>ORDR_NO</t>
  </si>
  <si>
    <t>جدول لتسجيل الدفاتر المكتبية</t>
  </si>
  <si>
    <t>هل يوجد خطأ؟</t>
  </si>
  <si>
    <t>(548229/9,761685)</t>
  </si>
  <si>
    <t>أنماط مختلفة في ترقيم رقم الطلب</t>
  </si>
  <si>
    <t>RECEVNO</t>
  </si>
  <si>
    <t>-------------------</t>
  </si>
  <si>
    <t>بعض القيم لا تعبر عن اسم مستفيد</t>
  </si>
  <si>
    <t>BNFTNAME</t>
  </si>
  <si>
    <t>ادخال ارقام الجوال او الهواتف بدون التحقق من صيغة الهاتف المدخل</t>
  </si>
  <si>
    <t>PHONE</t>
  </si>
  <si>
    <t>FMST4010</t>
  </si>
  <si>
    <t>خطأ اثناء الادخال</t>
  </si>
  <si>
    <t>نوصي بتطبيق قواعد التحقق من ارقام الجوالات والهواتف مع تعديل القيم الخطأ الحالية بالحذف أو التعديل</t>
  </si>
  <si>
    <t>PHONE1</t>
  </si>
  <si>
    <t>MOBILE</t>
  </si>
  <si>
    <t>نرجو توضيح الاجراء المتخذ من فريق الأمانة - هل تم التعديل على البيانات مباشرة فقط أم تم معالجة شاشة الادخال من النظام أيضا</t>
  </si>
  <si>
    <t>عدم التحقق من صيغة الايميلات المدخلة ومعظمها null</t>
  </si>
  <si>
    <t>EMAIL1</t>
  </si>
  <si>
    <t>نوصي بالتأكد من تطبيق قواعد التحقق الخاصة بشكل البريد الالكتروني للمدخلات</t>
  </si>
  <si>
    <t>TNDRTYP-OBANKNO</t>
  </si>
  <si>
    <t>حقلين فقط بدون بيانات</t>
  </si>
  <si>
    <t>FMST4020</t>
  </si>
  <si>
    <t>قيمة لا تعبر عن سنة</t>
  </si>
  <si>
    <t>يحتوي على ٣ قيم فقط</t>
  </si>
  <si>
    <t xml:space="preserve"> غير واضح لنا ماهو الاجراء الذي تم اتخاذه ؟ نفس القيم موجودة</t>
  </si>
  <si>
    <t>CNTRNO</t>
  </si>
  <si>
    <t>+6+65+65+65+</t>
  </si>
  <si>
    <t>وجود العديد من القيم الغير منطقية في أكثر من بيان</t>
  </si>
  <si>
    <t>BANKSRL</t>
  </si>
  <si>
    <t>تم التعديل الجزئي على البيانات ومازالت القيم الغير منطقية موجودة</t>
  </si>
  <si>
    <t>NOTE</t>
  </si>
  <si>
    <t>١من أصل ٢٠ بدون بيانات</t>
  </si>
  <si>
    <t>FMST4030</t>
  </si>
  <si>
    <t>STRDAT</t>
  </si>
  <si>
    <t>ENDDAT</t>
  </si>
  <si>
    <t>FEDDAT</t>
  </si>
  <si>
    <t>حقل واحد بدون بيانات من أصل ١٣</t>
  </si>
  <si>
    <t>FMST5010</t>
  </si>
  <si>
    <t>عدد السجلات في هذا الجدول ٦ فقط ولا يوجد عليه حركة ، نوصي بمناقشته مع فريق عمل الأمانة لاتخاذ القرار الصحيح سواء بالتصحيح أو استبعاد الجدول من نطاق العمل</t>
  </si>
  <si>
    <t>PASS_RQSTVAL</t>
  </si>
  <si>
    <t>حقل واحد بدون بيانات من أصل ٢٦</t>
  </si>
  <si>
    <t>FMSTADMIN</t>
  </si>
  <si>
    <t>USRNO</t>
  </si>
  <si>
    <t>ESTMVAL-ENTRDAT</t>
  </si>
  <si>
    <t>34حقل بدون بيانات من أصل ٧٥ حقل</t>
  </si>
  <si>
    <t>PMST1010</t>
  </si>
  <si>
    <t>0-1-1825-365</t>
  </si>
  <si>
    <t>هذا الحقل يعبر عن نوع المدة ولكن القيم المدخلة فيها تنوع كبير جدا هل هذه الأرقام تعبر عن عدد أيام ام عدد الشهور - عدد السنوات</t>
  </si>
  <si>
    <t>STDYPRD</t>
  </si>
  <si>
    <t>الحقل يحمل احيانا المدة باليوم او يالشهر أو بالسنة</t>
  </si>
  <si>
    <t xml:space="preserve">كيف يتم التفرقة بعد ذلك هل الرقم يعبر عن شهر ام يوم أم سنه ، نوصي بالفصل بين الأيام والشهور والسنين ويمكن ضبط ذلك من شاشات الادخال حيث يعتمد على الادخال بالايام أو أحدهم ثم نقوم بعملية تحويل القيمة المدخلة لما يقابلها بالشهر والسنة ليتم تخزينها في الحقول المخصصة لذلك </t>
  </si>
  <si>
    <t>ادخال خاطئ للسنة</t>
  </si>
  <si>
    <t>الحقل يعبر عن سنة الخطاب وتم تعديل البيانات الخطأ</t>
  </si>
  <si>
    <t>(3-4-30000-300000--3005500200)</t>
  </si>
  <si>
    <t>نمط ترقيم المشروع يختلف حسب نوع المشروع والإدارة</t>
  </si>
  <si>
    <t>لا يحتوي إلا على قيمة وحيدة فقط</t>
  </si>
  <si>
    <t>M_INIT_ID</t>
  </si>
  <si>
    <t>S_INIT_ID</t>
  </si>
  <si>
    <t>مشروع صيانة وتشغيل الانظمة والتطبيقات بالأمانة والبلديات التابعة -تجربة</t>
  </si>
  <si>
    <t>وجود الاسم بأكثر من مرة بنفس تاريخ الادخال -</t>
  </si>
  <si>
    <t>TNDRSBJ</t>
  </si>
  <si>
    <t>نتيجة إلغاء الإدخال لوجود أخطاء في بيانات المشروع واعادة أضافته مرة أخري</t>
  </si>
  <si>
    <t>تطرح للمناقشة في فريق الأمانة</t>
  </si>
  <si>
    <t>جميع القيم اصفار</t>
  </si>
  <si>
    <t>ACCPT_QTY</t>
  </si>
  <si>
    <t>PMST1011</t>
  </si>
  <si>
    <t>نوصي بحذف تلك الحقول إذا لم يكن لها استخدام حالي أو مستقبلي</t>
  </si>
  <si>
    <t>AVIL_QTY</t>
  </si>
  <si>
    <t>PURQTY</t>
  </si>
  <si>
    <t>STOR_QTY</t>
  </si>
  <si>
    <t>الأعمال المعدنية :  - الأعمـــــال المعدنيـــــة :</t>
  </si>
  <si>
    <t>نفس الصنف بكتابة مختلفة بعض الشي٫</t>
  </si>
  <si>
    <t>ITEMNOPN</t>
  </si>
  <si>
    <t>لتكرار المشاريع مثل مشاريع الصيانة</t>
  </si>
  <si>
    <t>2711 -512</t>
  </si>
  <si>
    <t>PMST1013</t>
  </si>
  <si>
    <t>بناء على تغير السنة المالية من النظام الهجري الي النظام الميلادي</t>
  </si>
  <si>
    <t>بيانات قديمة منقوله وتم معالجة البيانات الخطأ</t>
  </si>
  <si>
    <t>2801 - 512</t>
  </si>
  <si>
    <t>PMST1014</t>
  </si>
  <si>
    <t>TRNSHDATE</t>
  </si>
  <si>
    <t>NULL</t>
  </si>
  <si>
    <t>قيم نصية</t>
  </si>
  <si>
    <t>PMST1016</t>
  </si>
  <si>
    <t>UPDUSR</t>
  </si>
  <si>
    <t>UPDDATE</t>
  </si>
  <si>
    <t>ANRCVNO-ANRCVYYY</t>
  </si>
  <si>
    <t>٧٥حقل بدون بيانات من أصل ١٤٣</t>
  </si>
  <si>
    <t>PMST1020</t>
  </si>
  <si>
    <t>ARCSRL-REASON</t>
  </si>
  <si>
    <t>حقلين بدون بيانات من أصل ٢٤ حقل</t>
  </si>
  <si>
    <t>PMST1030</t>
  </si>
  <si>
    <t>قيم ميلادى وهجرى</t>
  </si>
  <si>
    <t>تم التصحيح بشكل جزئي ، مع ظهور قيم تعبر عن سنة ميلادي (٢٠٢٣)  ١٤ مرة</t>
  </si>
  <si>
    <t>نوصي بالفصل بين التواريخ الهجرية والميلادية بأعمدة مختلفة مع الاعتماد على احدهما، او تحويل المقابل للهجري أو الميلادي بغرض التوحيد للتاريخ المستخدم</t>
  </si>
  <si>
    <t>تاريخ ميلادي خارج نسق المدخلات</t>
  </si>
  <si>
    <t>OINVDAT</t>
  </si>
  <si>
    <t>نرجو توضيح الاجراء المتخذ من فريق الأمانة - هل تم التعديل على البيانات مباشرة فقط أم تم معالجة شاشة الادخال من النظام أيضا، وذلك للاستفادة من الاجراء في الحالات المشابهه</t>
  </si>
  <si>
    <t>ADVRDAT</t>
  </si>
  <si>
    <t>OINVADAT</t>
  </si>
  <si>
    <t>CMBRENO-CSHODAT</t>
  </si>
  <si>
    <t>٢٦ حقل بدون بيانات من أصل ٧٠</t>
  </si>
  <si>
    <t>PMST1040</t>
  </si>
  <si>
    <t>يحتوي على مبلغ العطاء =٢</t>
  </si>
  <si>
    <t>BOFRVAL</t>
  </si>
  <si>
    <t>يحتوى على مبلغ العطاء =٢</t>
  </si>
  <si>
    <t>AOFRVAL</t>
  </si>
  <si>
    <t>ZAKATNO-CMBRENO</t>
  </si>
  <si>
    <t>٦حقول بدون بيانات من أصل ١٦</t>
  </si>
  <si>
    <t>PMST1041</t>
  </si>
  <si>
    <t>جزء من البيانات هجري والأخر ميلادي</t>
  </si>
  <si>
    <t>RGSTEDAT</t>
  </si>
  <si>
    <t>جدول غير مستخدم حاليا وتم معالجة الأخطاء</t>
  </si>
  <si>
    <t>ZKATEDAT</t>
  </si>
  <si>
    <t>CMBREDAT</t>
  </si>
  <si>
    <t>تم التصحيح الجزئي للبيانات ، حيث يوجد  بيان واحد فقط بنفس المشكلة ٢٠١٨٠٤٢٩</t>
  </si>
  <si>
    <t>CLSSEDAT</t>
  </si>
  <si>
    <t xml:space="preserve">تم التصحيح الجزئي للبيانات ، حيث يوجد  ثلاث بيانات  بنفس المشكلة </t>
  </si>
  <si>
    <t>INSURANCEDAT</t>
  </si>
  <si>
    <t>MTCHIND-QTYREC</t>
  </si>
  <si>
    <t>حقلين بدون بيانات</t>
  </si>
  <si>
    <t>PMST1060</t>
  </si>
  <si>
    <t>لا يحتوي إلا على قيمتين فقط</t>
  </si>
  <si>
    <t>COMM_NOTES</t>
  </si>
  <si>
    <t>نوصي بحذف البيانين</t>
  </si>
  <si>
    <t>DRLOFRVAL=2</t>
  </si>
  <si>
    <t>قيمة أحد العروض =٢</t>
  </si>
  <si>
    <t>DRLOFRVAL</t>
  </si>
  <si>
    <t>ُ E2- ِ A1- ِA</t>
  </si>
  <si>
    <t xml:space="preserve"> لترقيم الأصناف إلا انه يوجد أيضا قيم غير منطقية ولا تصلح للاستخدام</t>
  </si>
  <si>
    <t>ITEMNOP</t>
  </si>
  <si>
    <t>PMST1062</t>
  </si>
  <si>
    <t>ترقيم البند من قبل المقاول ولا ي}ثر في شيء شكل  البيان المدخل</t>
  </si>
  <si>
    <t xml:space="preserve">دراسة التوصية </t>
  </si>
  <si>
    <t>يوجد مدخلات كثيرة ليس لها معنى ، فنوصي بوضع بعض قواعد التحقق من المدخلات التي من شأنها تقليل عملية الادخال العشوائي</t>
  </si>
  <si>
    <t>YYNO=180</t>
  </si>
  <si>
    <t>هذا الحقل يعبر عن مدة البند بالسنة والقيم تتراوح بين ٠ إلى ٣٦ ولكن لوحظ وجود قيمة ١٨٠</t>
  </si>
  <si>
    <t>YYNO</t>
  </si>
  <si>
    <t>قديما كا حقل واحد يعبر عن اليوم والشهر والسنة وتم فصله الي ثلاث ولا يؤثر</t>
  </si>
  <si>
    <t>نوصي بالتصحيح للقيم الغير منطقية حسب القيمة التي يتم التعامل في هذا الحقل ، لانه غير واضح لنا الان هل هذا الحقل يتعامل مع السنة أم يوم أو شهر</t>
  </si>
  <si>
    <t>قيمة خارج نسق القيم المدخلة في هذا الحقل، حيث كل القيم نصية وليس عدد</t>
  </si>
  <si>
    <t>EMPJOB1</t>
  </si>
  <si>
    <t>PMST1064</t>
  </si>
  <si>
    <t>جدول غير مستخدم</t>
  </si>
  <si>
    <t>يوجد حركة على هذا الجدول كان عدد السجلات حوالي ٢٣٦ سجل ثم ٢٤٢ ، والان ٢٥١،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</si>
  <si>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EMPJOB2</t>
  </si>
  <si>
    <t>EMPJOB3</t>
  </si>
  <si>
    <t>MSNDYYY - TSNDYYY</t>
  </si>
  <si>
    <t>٧ حقول بدون بيانات من أصل ٤٠ حقل</t>
  </si>
  <si>
    <t>PMST1065</t>
  </si>
  <si>
    <t>يوجد حركة على هذا الجدول من ٢١٧ سجل إلى ٢٢٤ ثم إلى ٢٣٣،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</si>
  <si>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 xml:space="preserve"> 20200226 / 14440409</t>
  </si>
  <si>
    <t xml:space="preserve">هجري مع ميلادي </t>
  </si>
  <si>
    <t>PDLVRDAT</t>
  </si>
  <si>
    <t>CONTDAT</t>
  </si>
  <si>
    <t>BDGYYY and BDG_ACCYYYY and DEPT_ACCYYYY - CNTRYYYY and BDG_SUBACCYYYY</t>
  </si>
  <si>
    <t>APPROVALDATE</t>
  </si>
  <si>
    <t>١من أصل ٨ حقل بدون بيانات</t>
  </si>
  <si>
    <t> PMST1090</t>
  </si>
  <si>
    <t>102 - 512</t>
  </si>
  <si>
    <t xml:space="preserve">بالفعل لا يوجد حركة على هذا الجدول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</si>
  <si>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102 - 2801</t>
  </si>
  <si>
    <t>PMST1092</t>
  </si>
  <si>
    <t xml:space="preserve">بالفعل لا يوجد حركة على هذا الجدول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</si>
  <si>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اصفار</t>
  </si>
  <si>
    <t>ادخال ارقام الجوال او الهواتف بدون التحقق من صيغة الهاتف المدخل ينتج عنه العديد من المدخلات الخطأ</t>
  </si>
  <si>
    <t>DLRMOB</t>
  </si>
  <si>
    <t>PRDYYY-PARTVAL</t>
  </si>
  <si>
    <t xml:space="preserve">١٢ حقل بدون بيانات </t>
  </si>
  <si>
    <t>PMST2010</t>
  </si>
  <si>
    <t>20170912-20181016-20190109-20190110-20190127-20191027</t>
  </si>
  <si>
    <t>قيم تعبر عن تاريخ ميلادي وجميع بيانات الحقل تاريخ هجري</t>
  </si>
  <si>
    <t>SINDAT</t>
  </si>
  <si>
    <t>20181016-20190110</t>
  </si>
  <si>
    <t>هذا الحقل يعبر عن المدة بالشهور والقيم تتراوح بين ٠ و ٣٦٠ شهر، ما يعني ان اقصى مدة هي ٣٠ سنة ولكن وجدنا قيمة وحيدة = ٩٨٥ أي ما يوازي ٨٢ سنة؟</t>
  </si>
  <si>
    <t>PRDMM</t>
  </si>
  <si>
    <t>تعبر عن شهور وايام وسنين</t>
  </si>
  <si>
    <t xml:space="preserve">كيف يتم التفرقة بعد ذلك هل الرقم يعبر عن شهر ام يوم أم سنه ، نوصي بالفصل بين الأيام والشهور والسنين وخاصة وان الداتا بيز مخصصة لذلك ويمكن ضبط ذلك من شاشات الادخال حيث يعتمد على الادخال بالايام أو أحدهم ثم نقوم بعملية تحويل القيمة المدخلة لما يقابلها بالشهر والسنة ليتم تخزينها في الحقول المخصصة لذلك </t>
  </si>
  <si>
    <t>لا يحتوى إلا على قيمة وحيدة فقط</t>
  </si>
  <si>
    <t>RSRVNO</t>
  </si>
  <si>
    <r>
      <rPr>
        <sz val="12"/>
        <color rgb="FFFF0000"/>
        <rFont val="Arial"/>
        <family val="2"/>
      </rPr>
      <t xml:space="preserve">   تك</t>
    </r>
    <r>
      <rPr>
        <sz val="12"/>
        <color rgb="FFFF0000"/>
        <rFont val="Arial"/>
        <family val="2"/>
      </rPr>
      <t>تم حل المشكلة</t>
    </r>
  </si>
  <si>
    <t>(-1034617.671)</t>
  </si>
  <si>
    <t>يوجد قيم سالبة بهذا الحقل وهو يعبر عن قيمة زيادة المشروع</t>
  </si>
  <si>
    <t>VAL_EXT</t>
  </si>
  <si>
    <t>زيادة او تخفيض للمشروع</t>
  </si>
  <si>
    <t>BDGYYY - TNDRYYY - ACC_BDGYYY</t>
  </si>
  <si>
    <t xml:space="preserve">وجود قيمة انتهاء المشروع بعد حوالي ٢٥ سنة من الان </t>
  </si>
  <si>
    <t>إعادة مراجعة البيانات بأخذ عينة من البيانات</t>
  </si>
  <si>
    <t>مشكلة لم تذكر من قبل</t>
  </si>
  <si>
    <t xml:space="preserve">المفترض ان هذا الحقل يتم احتسابه آليا ،لذلك نوصي بمراجعة الجزء البرمجي الخاص بهذا الجزء والتأكد من سلامة الاجراء ، وذلك بعد تأكيد فريق عمل الأمانة ان الملاحظة المذكورة تعتبر خطأ </t>
  </si>
  <si>
    <t>حساب الحقل يتم آلياً</t>
  </si>
  <si>
    <t>ITEMNOP2-NEW_YYNO</t>
  </si>
  <si>
    <t>٤ حقول بدون بيانات من أصل ٣١</t>
  </si>
  <si>
    <t>PMST2013</t>
  </si>
  <si>
    <t>121438 - 012019</t>
  </si>
  <si>
    <t>بعض القيم عبارة عن سنة هجرية والبعض الاخر عبارة سنة ميلادي والأخرى قيمة ٠</t>
  </si>
  <si>
    <t>CMMYYYY</t>
  </si>
  <si>
    <t>حسب طريقة حساب مدة المشروع هجري ام ميلادي</t>
  </si>
  <si>
    <t>YYYYMM</t>
  </si>
  <si>
    <t>قطـر 6 بوصـة-  قطــر  6  بوصـة</t>
  </si>
  <si>
    <t>تكرار نفس المعنى بأكثر من صيغة الفرق فقط همزة أو مسافة وهكذا</t>
  </si>
  <si>
    <t>تكرار المشاريع مثل الصيانة</t>
  </si>
  <si>
    <t>تصل القيم المدخلة إلى ١٠٩٥</t>
  </si>
  <si>
    <t>تعبر عن اليوم والشهر والسنة</t>
  </si>
  <si>
    <t>يجب التمييز الواضح للعدد المدخل فمثلا ١٠٩٥ هل يمكن ان يكون لسنه أو حتى شهر؟</t>
  </si>
  <si>
    <t xml:space="preserve"> نوصي بالفصل بين الأيام والشهور والسنين وخاصة وان الداتا بيز مخصصة لذلك ويمكن ضبط ذلك من شاشات الادخال حيث يعتمد على الادخال بالايام أو أحدهم ثم نقوم بعملية تحويل القيمة المدخلة لما يقابلها بالشهر والسنة ليتم تخزينها في الحقول المخصصة لذلك </t>
  </si>
  <si>
    <t>تصل القيم المدخلة إلى ١٠٩٦</t>
  </si>
  <si>
    <t>YYNO_FIRST</t>
  </si>
  <si>
    <t xml:space="preserve">BDGYYY </t>
  </si>
  <si>
    <t>DLRNAME-CONSMOB</t>
  </si>
  <si>
    <t>١٣حقل بدون بيانات من اصل ٤٤ حقل</t>
  </si>
  <si>
    <t>PMST2025</t>
  </si>
  <si>
    <t>TRNSDAT1</t>
  </si>
  <si>
    <t>عدد التواريخ الميلادية بسيط يمكن إيجاد المقابل لها بالهجري ، مع إمكانية الفصل بين التاريخ الهجري والميلادي في هاذين الحقلين ، على ان يتم توحيد المدخلات من شاشات النظام ( هجري أو ميلادي) والتحكم في عملية التخزين في الحقلين على أن يكون احدهم كمدخل للهجري والاخر للميلادي</t>
  </si>
  <si>
    <t>TRNSDAT2</t>
  </si>
  <si>
    <t>MNGRNO</t>
  </si>
  <si>
    <t>ARCSRL</t>
  </si>
  <si>
    <t xml:space="preserve">٤ حقول بدون بيانات من أصل ١٩ حقل </t>
  </si>
  <si>
    <t>PMST2026</t>
  </si>
  <si>
    <t>المسمى للصنف الواحد مدخل بأكثر من كود لكن مع اختلاف المفاتيح الرئيسية للجدول</t>
  </si>
  <si>
    <t>تفسير فريق عمل الأمانة غير واضح حيث ان الحقل يعبر عن اسم الصنف وليس يوم أو شهر ، مازالت المشكلة موجودة</t>
  </si>
  <si>
    <t>٦حقول بدون بيانات من أصل ٣٨ حقل</t>
  </si>
  <si>
    <t>PMST2030</t>
  </si>
  <si>
    <t>(-2,-1)</t>
  </si>
  <si>
    <t>يعبر عن عدد أيام المستخلص ويحمل قيم سالبة</t>
  </si>
  <si>
    <t>DAYS</t>
  </si>
  <si>
    <t xml:space="preserve">تم التصحيح الجزئي على مستوى البيانات </t>
  </si>
  <si>
    <t>يوجد قيم حالية بالسالب وبتاريخ ادخال حديث (٠٢-٠٣-٢٠٢٣) ، وهذا يعني ان المعالجة تمت على مستوى البيانات فقط، لذلك نوصي بمراجعة الجزء البرمجي المسؤل عن حسابات هذا الحقل لإيجاد الحل المناسب</t>
  </si>
  <si>
    <t>يحتوي فقط على ٣ قيم وكلها = ٠</t>
  </si>
  <si>
    <t>ACTUAL_RATE</t>
  </si>
  <si>
    <t>لا يحتوي إلا على قيمة وحيدة</t>
  </si>
  <si>
    <t>ADVANC_VAL</t>
  </si>
  <si>
    <t>STLMNO- EVALRATE</t>
  </si>
  <si>
    <t xml:space="preserve">١٢حقل بدون بيانات من أصل ١٨ حقل </t>
  </si>
  <si>
    <t>PMST2036</t>
  </si>
  <si>
    <t>قيم صفرية للتاريخ</t>
  </si>
  <si>
    <t>EVALDATE</t>
  </si>
  <si>
    <t>لا يوجد الان قيم صفرية ولكن لوحظ ادخال تواريخ بعد حوالي ٢٥ سنة من الان هل هذا صحيح؟ وعدد هذه التواريخ يتعدى ٢٨٠ بيان، وكمثال 14691224</t>
  </si>
  <si>
    <t>صيغة تاريخ ميلادي ولكن القيمة غير منطقية</t>
  </si>
  <si>
    <t>EVALDATEG</t>
  </si>
  <si>
    <t>PMST2037</t>
  </si>
  <si>
    <t>65 </t>
  </si>
  <si>
    <t>تم التعديل بحذف البيانات من الجدول وذلك بمعرفة فريق عمل الأمانة</t>
  </si>
  <si>
    <t>SNDYYY-CNTRVALNOW</t>
  </si>
  <si>
    <t xml:space="preserve">٢٠حقل من أصل ٧٥ حقل </t>
  </si>
  <si>
    <t>PMST2040</t>
  </si>
  <si>
    <t> 66</t>
  </si>
  <si>
    <t>يوجد قيم بأرقام وعلامات بشكل لا يعبر عن المقاول</t>
  </si>
  <si>
    <t>DLRNAM</t>
  </si>
  <si>
    <t>بيانا اسم المقاول تدخل من قبل الإدارة ولا تؤثر</t>
  </si>
  <si>
    <t xml:space="preserve">نوصي بوضع بعض قواعد التحقق من المدخلات بحيث يمنع ادخال الرموز والأرقام </t>
  </si>
  <si>
    <t>جلال آل درويش-جلال ال درويش</t>
  </si>
  <si>
    <t>وجود أكثر من اسم باختلاف بسيط، همزة، مسافة وهذا على سبيل المثال لا الحصر</t>
  </si>
  <si>
    <t>تطرح للمناقشة مع فريق الأمانة</t>
  </si>
  <si>
    <t>CONSNAM</t>
  </si>
  <si>
    <t>م/ إ‘سلام محمد حسن  -   م/ إسلام محمد حسن</t>
  </si>
  <si>
    <t>وجود اكثر من اسم باختلاف بسيط، همزة ، مسافة وهذا على سبيل المثال لا الحصر</t>
  </si>
  <si>
    <t>CLASS_DATE - CNTRCLSS</t>
  </si>
  <si>
    <t xml:space="preserve">٢٣حقل بدون بيانات من أصل ٦٢ </t>
  </si>
  <si>
    <t>PMST5010</t>
  </si>
  <si>
    <t>شركة الزيت العربية السعودية (ارامكو) - شركة الزيت العربية السعودية (ارامكو السعودية )</t>
  </si>
  <si>
    <t>نفس المقاول مسجل اكثر من مرة بأكواد مختلفة</t>
  </si>
  <si>
    <t>NAME</t>
  </si>
  <si>
    <t>لأن المقاول له أكثر من سجل</t>
  </si>
  <si>
    <t xml:space="preserve">تم التأكد من وجود نفس المقاول بدون سجل تجاري </t>
  </si>
  <si>
    <t xml:space="preserve">نوصي بأن يكون السجل التجاري الزامي أو على الأقل يمنع التكرار ،بحيث يمنع تكرار تسجيل نفس المقاول بنفس السجل التجاري ، وهذا بعد مناقشة فريق الأمانة لتحديد مدى توافق ذلك مع إجراءات العمل المتبعة، أما بالنسبة للقيم الحالية يتم التعامل معها بناء على ارتباط المقاولين بمشاريع أو اجراءات اخرى داخل النظام من عدمه ، حيث يتم حصر ( كمثال المقاول   ١٥١٥أو ٩٩٩٦٩) هل مسجل له مشاريع أم لا وهكذا ، ثم يتم اتخاذ القرار الصحيح </t>
  </si>
  <si>
    <t>عدم التحقق من صيغة الايميلات المدخلة نتج عنه ادخال عشوائي لقيم لا تعبر عن ايميلات</t>
  </si>
  <si>
    <t>EMAIL</t>
  </si>
  <si>
    <t>تم تصحيح البيانات وعمل إجراءات لعدم التكرار</t>
  </si>
  <si>
    <t>نرجو توضيح الاجراء المتخذ ، لتطبيقة على الحقول المشابهه</t>
  </si>
  <si>
    <t>MOBIL</t>
  </si>
  <si>
    <t>تم التصحيح الجزئي ولكن يوجد كثير من الأرقام التي لاتعبر عن أرقام جوالات</t>
  </si>
  <si>
    <t>نوصي بتطبيق قواعد التحقق من ارقام الجوالات مع تعديل القيم الخطأ الحالية بالحذف أو التعديل</t>
  </si>
  <si>
    <t>00034/422</t>
  </si>
  <si>
    <t>قيمة خارج نسق القيم المدخلة في هذا الحقل، حيث النسق للمدخلات هو 1001429388</t>
  </si>
  <si>
    <t>بيانات تضاف من قبل المستخدم ولا يمكن التحكم بها ولا تؤثر</t>
  </si>
  <si>
    <t>نوصي بمناقشة مدى إمكانية وضع شروط تحقق من شاشات النظام لمنع حدوث الخطأ</t>
  </si>
  <si>
    <t>مدخلات عشوائية بدون نسق محدد</t>
  </si>
  <si>
    <t>DLRACC</t>
  </si>
  <si>
    <t>نوصي بالاتي :
١- تصحيح السجلات التي بها مشاكل حاليا في قواعد البيانات
٢- من المعروف ان جميع الايبان في الممكلة عبارة عن ٢٢ رقم بالإضافة إلى الرمز SA ، لذلك نوصي بأن الرمز يسجل أليا من شاشة النظام ، ونضع قاعدة تحقق من إدخال ٢٢ رقم ولا نقبل أي حروف أو رموز أخرى وبذلك نقلل الخطأ في المدخلات</t>
  </si>
  <si>
    <t>يجب ان يسجل بشكل آلي مع اسم المستخدم</t>
  </si>
  <si>
    <t>بيانات قديمة منقولة</t>
  </si>
  <si>
    <t>هل الان يسجل بشكل آلي</t>
  </si>
  <si>
    <t>نوصي اتخاذ الاجراء البرمجي اللازم لادخله اليا فيما بعد</t>
  </si>
  <si>
    <t>UPDATE_USER-UPDATE_DATE</t>
  </si>
  <si>
    <t>حقلين بدون بيانات من أصل ٩</t>
  </si>
  <si>
    <t>PMST5012</t>
  </si>
  <si>
    <t>يجب أن تكون اجبارية</t>
  </si>
  <si>
    <t>??????????</t>
  </si>
  <si>
    <t xml:space="preserve">وجود أكثر من صيغة لرقم السجل </t>
  </si>
  <si>
    <r>
      <rPr>
        <sz val="14"/>
        <color rgb="FF000000"/>
        <rFont val="Sakkal Majalla"/>
      </rPr>
      <t>LCNCNO</t>
    </r>
    <r>
      <rPr>
        <vertAlign val="subscript"/>
        <sz val="14"/>
        <color rgb="FF0000FF"/>
        <rFont val="Sakkal Majalla"/>
      </rPr>
      <t>1</t>
    </r>
  </si>
  <si>
    <t>نوصي بوضع بعض قواعد التحقق من المدخلات لتسجل السجل التجاري حيث يمنع استخدام الرموز والحروف أو حسب المتبع في تكويد ارقام السجلات في المملكة</t>
  </si>
  <si>
    <t xml:space="preserve"> يوجد قيم لتاريخ الانتهاء بعد حوالي ٤٥ سنة من الان</t>
  </si>
  <si>
    <t>DOCENDATE</t>
  </si>
  <si>
    <t>مستند ليس لها تاريخ أنتهاء</t>
  </si>
  <si>
    <t>هل لا يوثر على الية العمل</t>
  </si>
  <si>
    <t>نوصي بوضع قيمة افتراضية منطقية لهذا الحقل يستخدم في حال عدم وجود تاريخ الانتهاء للمستند</t>
  </si>
  <si>
    <t>ليس كل الايبان تبدأ ب SA</t>
  </si>
  <si>
    <t>PMST5013</t>
  </si>
  <si>
    <t xml:space="preserve">يجب ان يسجل بشكل آلي </t>
  </si>
  <si>
    <t>MANAGERID</t>
  </si>
  <si>
    <t xml:space="preserve">٦ حقول بدون بيانات من أصل ٢٠ </t>
  </si>
  <si>
    <t>PMST5030</t>
  </si>
  <si>
    <t>MOBILE1</t>
  </si>
  <si>
    <t xml:space="preserve">بالفعل لا يوجد تعامل على هذا الجدول،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</si>
  <si>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SUBACTVDESC</t>
  </si>
  <si>
    <t xml:space="preserve">حقل واحد بدون بيانات من أصل ٦ </t>
  </si>
  <si>
    <t>PMST5065</t>
  </si>
  <si>
    <t>محطات توليد الطــاقة - محطـات توليد الطاقـة</t>
  </si>
  <si>
    <t>الاسم مسجل أكثر من مرة بأكواد مختلفة</t>
  </si>
  <si>
    <t>SUBACTNAME</t>
  </si>
  <si>
    <t>بالفعل لا يوجد تعامل على الجدول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</si>
  <si>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ENTRDAT-ENTRUSR-TRNSNOTE</t>
  </si>
  <si>
    <t>٣من أصل ٥ بدون بيانات</t>
  </si>
  <si>
    <t>PUST1018</t>
  </si>
  <si>
    <t>تأجيل الطلب من مدير المشتريات بكود ١٧</t>
  </si>
  <si>
    <t>تفس المسمى بأكواد مختلفة</t>
  </si>
  <si>
    <t>TRNSDESC</t>
  </si>
  <si>
    <t>حقول لعرض حالات الطلب</t>
  </si>
  <si>
    <t>نوصي بدراسة مدى إمكانية توحيد المسميات والاكواد</t>
  </si>
  <si>
    <t>STORUSR</t>
  </si>
  <si>
    <t xml:space="preserve">حقل واحد بدون بيانات من أصل ٢٩ </t>
  </si>
  <si>
    <t>PUST2010</t>
  </si>
  <si>
    <t>REQDATE</t>
  </si>
  <si>
    <t>أكثر من نمط رقم الجوال</t>
  </si>
  <si>
    <t>MOBILENO</t>
  </si>
  <si>
    <t xml:space="preserve">تم الحل </t>
  </si>
  <si>
    <t>قيم لا تعبر عن تاريخ هجرى او ميلادى</t>
  </si>
  <si>
    <t>HEJDATE</t>
  </si>
  <si>
    <t>PUST2011</t>
  </si>
  <si>
    <t>مازالت المشكلة موجودة ، كما لوحظ ان نوع الحقل تم تغييرة إلى number وهذا غير مناسب لطبيعة الحقل</t>
  </si>
  <si>
    <t xml:space="preserve"> القيم المدخلة للتاريخ الهجري معكوسة حيث الأصل هو من اليسار سنة - شهر - يوم</t>
  </si>
  <si>
    <t>PUST2015</t>
  </si>
  <si>
    <t>السيارة رقم 641   جمس يوكن   موديل 2008م   لوحة ارق 4291   هيكل 1GKF16398J223384 //// السيارة رقم 641 جمس يوكن  موديل 2008م  لوحة ارق 4291  هيكل 1GKF16398J223384</t>
  </si>
  <si>
    <t>نفس المسمى بأكواد مختلفة</t>
  </si>
  <si>
    <t>ITMDNAME</t>
  </si>
  <si>
    <t>جدول للطلبات السيارات</t>
  </si>
  <si>
    <t>يجب ان يسجل بشكل آلي مع تاريخ الادخال</t>
  </si>
  <si>
    <t>ENTRUSR</t>
  </si>
  <si>
    <t>تم حل المشكلة بالشاشة</t>
  </si>
  <si>
    <t>نوصي باتخاذ الاجراء البرمجي اللازم لادخال بيانات هذا الحقل آليا فيما بعد، كما نرجو توضيح الاجراء الذي تم تنفيذه للاستفادة منه في الحقول المشابهه</t>
  </si>
  <si>
    <t>ENTRUSR - ENTRDAT</t>
  </si>
  <si>
    <t>١١من أصل ٣٣</t>
  </si>
  <si>
    <t>PUST2020</t>
  </si>
  <si>
    <t>شركة الدريس للخدمات البترولية والنقليات (الدريس) - شركة الدريس للخدمات البترولية والنقليات</t>
  </si>
  <si>
    <t>نفس المدخل بأكثر من صيغة ولكن نفس المعنى أو الشيء</t>
  </si>
  <si>
    <t>DLRNAME</t>
  </si>
  <si>
    <t>حقل موجود في النظام</t>
  </si>
  <si>
    <t>تطرح للمناقشة ، الرد من فريق الأمانة غير واضح</t>
  </si>
  <si>
    <t>521 - 5 - 5900015098-7001637557</t>
  </si>
  <si>
    <t>يوجد أنماط مختلفة للترقيم وتختلف عن النسق لمعظم البيانات في هذا الحقل</t>
  </si>
  <si>
    <t>خطأ بادخال رقم السجل اثناء نقل البيانات</t>
  </si>
  <si>
    <t>RCVNO</t>
  </si>
  <si>
    <t>تم الحل</t>
  </si>
  <si>
    <t>70 - 84 - 90</t>
  </si>
  <si>
    <t>القيم الموجودة لا تعبر عن سنة الوارد</t>
  </si>
  <si>
    <t>RCVDATE</t>
  </si>
  <si>
    <t>DLRNO_SEND_DATE - AMEN_APROVE</t>
  </si>
  <si>
    <t>٨من أصل 42 بدون بيانات</t>
  </si>
  <si>
    <t>PUST2030</t>
  </si>
  <si>
    <t>طلب اصلاح خارجي لسيارة رقم 1703 اسعاف مرسيدس موديل 2015م - طلب اصلاح خارجي لسيارة رقم 1703 مرسيدس اسعاف موديل 2015م</t>
  </si>
  <si>
    <t>CNTRNAME</t>
  </si>
  <si>
    <t>حسب التعميد</t>
  </si>
  <si>
    <t>2300 - 501</t>
  </si>
  <si>
    <t xml:space="preserve">تم التصحيح الجزئي ولكن يوجد بعض القيم الخطأ </t>
  </si>
  <si>
    <t>نرجو استخدام قواعد التحقق المطروحة من قبل للحقول المشابهه لمنع تكرار حدوث الادخال العشوائي</t>
  </si>
  <si>
    <t>قيم هجرية على ميلادية</t>
  </si>
  <si>
    <t>ACCYYYY</t>
  </si>
  <si>
    <t xml:space="preserve"> مشكلة لم تكن موجودة في التدقيق السابق، حيث أن كل السجلات المدخلة حديثا تأخذ القيمة ٢٠٢٣</t>
  </si>
  <si>
    <t>UPDUSR-UPDDAT</t>
  </si>
  <si>
    <t xml:space="preserve">٢من أصل ١٣ </t>
  </si>
  <si>
    <t>PUST2045</t>
  </si>
  <si>
    <t>لم يحصل تعديل على الحقل</t>
  </si>
  <si>
    <t>102-109-1111</t>
  </si>
  <si>
    <t>17/10/19 - 2020/02/20</t>
  </si>
  <si>
    <t>أكثر من نسق للتاريخ الميلادي في نفس الحقل</t>
  </si>
  <si>
    <t>BILL_G_EXPIRITY_DATE</t>
  </si>
  <si>
    <t>SADAD_BILL_SMS</t>
  </si>
  <si>
    <t>يوجد حركة على هذا الجدول من ٢٠٢ الف حقل إلى اكثر من ٢٠٨ ثم إلى ٢١٤الف حقل،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</si>
  <si>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 - (1-0595-5204-0) - 1031359183</t>
  </si>
  <si>
    <t>أنماط مختلفة للمدخلات</t>
  </si>
  <si>
    <t>ID_NUMBER</t>
  </si>
  <si>
    <t>SHP_LIC , shp_lic</t>
  </si>
  <si>
    <t>تكرار نفس المسمى باختلاف بسيط (المثال لنفس الوصف وهو رخص المحلات) بكودين ١٠٧ و ١ مع اختلاف ال CREATE_TYPE</t>
  </si>
  <si>
    <t>SYSTEM_NAME</t>
  </si>
  <si>
    <t>SADT1002</t>
  </si>
  <si>
    <t>يختلف حسب نوع النظام</t>
  </si>
  <si>
    <t>ملف 715 - .................... -</t>
  </si>
  <si>
    <t>CONTRACT_ID</t>
  </si>
  <si>
    <t>SADT2010</t>
  </si>
  <si>
    <t>تتطرح للمناقشة مع فريق الأمانة</t>
  </si>
  <si>
    <t>16/11/1427</t>
  </si>
  <si>
    <t>PAID_DATE_FROM</t>
  </si>
  <si>
    <t>تم تعديل الاجراء من الشاشة</t>
  </si>
  <si>
    <t>ظهور مشكلة أخرى بعد التعديل</t>
  </si>
  <si>
    <t>واضح ان الاجراء الذي تم تنفيذه نتج عنه أخطاء في الادخال وتأثرت كافة سجلات هذا الحقل وجميع القيم الان لا تعبر عن تاريخ، لذلك نوصي بمراجعة الاجراء الذي تم تنفيذه وخاصة خوارزمية تحويل التواريخ الهجرية إلى ميلادية أو العكس</t>
  </si>
  <si>
    <t>23/10/1040 - 17/11/0442</t>
  </si>
  <si>
    <t>08/27/1923</t>
  </si>
  <si>
    <t>قيم تاريخ منذ اكثر من ١٠٠ عام</t>
  </si>
  <si>
    <t>PAID_DATE_TO</t>
  </si>
  <si>
    <t>PROCESS_TYPE-SPEND_ITEM_NO</t>
  </si>
  <si>
    <t>٤حقول من اصل 47 بدون بيانات</t>
  </si>
  <si>
    <t>102 - 205/1/6/19 - 602</t>
  </si>
  <si>
    <t>SADT2011</t>
  </si>
  <si>
    <t>يختلف حسب البنود القديمة او الجديدة</t>
  </si>
  <si>
    <t>1439/06/19 - 08/09/1440</t>
  </si>
  <si>
    <t>BILL_H_PROCCESSING_DATE</t>
  </si>
  <si>
    <t>SADT2012</t>
  </si>
  <si>
    <t xml:space="preserve"> قيمة صفر لرقم الفاتورة</t>
  </si>
  <si>
    <t>BILL_ID</t>
  </si>
  <si>
    <t>SADT3014</t>
  </si>
  <si>
    <t>جدول LOG</t>
  </si>
  <si>
    <t>نوصي باستبعادة من نطاق العمل</t>
  </si>
  <si>
    <t>ntawijri-98002</t>
  </si>
  <si>
    <t>أنماط مختلفة قيم نصية على رقمية</t>
  </si>
  <si>
    <t>USER_ID</t>
  </si>
  <si>
    <t>تاريخ متقدم</t>
  </si>
  <si>
    <t>P_PAID_DATE_FORM</t>
  </si>
  <si>
    <t>SADT3021</t>
  </si>
  <si>
    <t xml:space="preserve">جدول للتحقق من البيانات المرسلة </t>
  </si>
  <si>
    <t>هل من الطبيعي وجود تاريخ متقدم</t>
  </si>
  <si>
    <t>P_PAID_DATE_TO</t>
  </si>
  <si>
    <t>test - ?????????</t>
  </si>
  <si>
    <t>وجود كثير من قيم تيست</t>
  </si>
  <si>
    <t>P_NAME</t>
  </si>
  <si>
    <t>نوصي بحذف قيم التيست</t>
  </si>
  <si>
    <t>عدم التحقق من البيانات</t>
  </si>
  <si>
    <t>P_MOBILE_NO</t>
  </si>
  <si>
    <t>CATCODE</t>
  </si>
  <si>
    <t>٣حقول بدون بيانات من أصل ١٦</t>
  </si>
  <si>
    <t>WHST1010</t>
  </si>
  <si>
    <t>سيارة جيب هونداي- سيارة هونداي جيب</t>
  </si>
  <si>
    <t>تكرار نفس الاسم بصيغ مختلفة</t>
  </si>
  <si>
    <t>ITMNAME</t>
  </si>
  <si>
    <t>اسم السيارة ، بحيث يتم تسجيله لكل رقم خاص</t>
  </si>
  <si>
    <t>شرح فريق عمل الأمانة غير واضح، حيث ان البند عبارة عن أسماء أصناف قطع غيار</t>
  </si>
  <si>
    <t xml:space="preserve">يطرح للمناقشة مع فريق عمل الأمانة </t>
  </si>
  <si>
    <t>بالإضافة إلى وجود قيم غير منطقية</t>
  </si>
  <si>
    <t>حقل واحد بدون بيانات من أصل ١٤</t>
  </si>
  <si>
    <t>WHST1011</t>
  </si>
  <si>
    <t>strno= 39 and 40</t>
  </si>
  <si>
    <t>يوجد نفس المستودع (مستودع الكهرباء) لنفس البلدية ٧٠٤ بكودين مختلفين</t>
  </si>
  <si>
    <t>STRNAME</t>
  </si>
  <si>
    <t>WHST1020</t>
  </si>
  <si>
    <t>نوصي بتطبيق قاعدة تحقق من المدخلات ، بحيث لا يسمح بتكرار نفس الاسم لنفس البلدية بأكواد مختلفة</t>
  </si>
  <si>
    <t>OPNDAT</t>
  </si>
  <si>
    <t>WHST2010</t>
  </si>
  <si>
    <t>هل يوجد ارقام بالسالب في الكمية المدخلة مثل -1</t>
  </si>
  <si>
    <t>STOTIN</t>
  </si>
  <si>
    <t>يتم التصحيح الخطأ ان وجد</t>
  </si>
  <si>
    <t>هل يوجد ارقام بالسالب في الكمية المنصرفة مثل -8</t>
  </si>
  <si>
    <t>STOTOUT</t>
  </si>
  <si>
    <t>قيمة وحيدة تساوي ٠ والباقي لا يحتوي على قيم</t>
  </si>
  <si>
    <t>STRLOC</t>
  </si>
  <si>
    <t>LICENCE_EXP-DOCDATE</t>
  </si>
  <si>
    <t>٥حقول بدون بيانات من أصل ٢٣</t>
  </si>
  <si>
    <t>WHST2040</t>
  </si>
  <si>
    <t>PROYEAR</t>
  </si>
  <si>
    <t xml:space="preserve">تم التعديل من الشاشة </t>
  </si>
  <si>
    <t>تم التصحيح بشكل جزئي ، وظهرت نتيجة جديد غير منطقية ٣٠١٣</t>
  </si>
  <si>
    <t>نوصي بأن يكون التعديل ليس فقط على مستوى قواعد البيانات وانما يكون على مستوى شاشات النظام إذا تطلب الامر ، نرجو توضيح الاجراء الذي تم تنفيذه</t>
  </si>
  <si>
    <t>RTB02982 - rtb02982</t>
  </si>
  <si>
    <t>وجود ارقام شاس السيارة بصيغ مختلفة ولكن بنفس المعنى</t>
  </si>
  <si>
    <t>SHSNO</t>
  </si>
  <si>
    <t>خطأ بادخال البيانات</t>
  </si>
  <si>
    <t>DORNO-ISSURCTNO</t>
  </si>
  <si>
    <t xml:space="preserve">٤حقول بدون بيانات من أصل ٣٦ </t>
  </si>
  <si>
    <t>WHST3010</t>
  </si>
  <si>
    <t>RCTDATE</t>
  </si>
  <si>
    <t>TSTDATE</t>
  </si>
  <si>
    <t xml:space="preserve">مشكلة لم تذكر من قبل </t>
  </si>
  <si>
    <t>PURDATE</t>
  </si>
  <si>
    <t>RCT_NOTES</t>
  </si>
  <si>
    <t>حقل واحد بدون بيانات من أصل   ١٧</t>
  </si>
  <si>
    <t>WHST3010_DOCUMENT</t>
  </si>
  <si>
    <t>EXPDAT-EMPNO_OLD</t>
  </si>
  <si>
    <t>٢حقل بدون بيانات من أصل 15</t>
  </si>
  <si>
    <t>WHST4010</t>
  </si>
  <si>
    <t>REQDLV</t>
  </si>
  <si>
    <t>خطأ اثناء نقل البيانات من النظام القديم</t>
  </si>
  <si>
    <t>1001-355</t>
  </si>
  <si>
    <t>نوصي بتطبيق قواعد التحقق الخاصة بالتاريخ الهجري كما في الحقول المشابهه</t>
  </si>
  <si>
    <t>EMPNO_OLD</t>
  </si>
  <si>
    <t>حقل واحد بدون بيانات من أصل  ٧</t>
  </si>
  <si>
    <t>WHST4031</t>
  </si>
  <si>
    <t>يوجد قيم سالبة في الكميات</t>
  </si>
  <si>
    <t>QTY</t>
  </si>
  <si>
    <t xml:space="preserve">نرجو بتوضيح الاجراء الذي تم تنفيذه </t>
  </si>
  <si>
    <t>WHST4032</t>
  </si>
  <si>
    <t>0 - 0940 -940</t>
  </si>
  <si>
    <t>عدم وجود قواعد التحقق من بيانات رقم الهوية او الإقامة إلي إدخال قيم خطأ ولا تعبر عن رقم هوية</t>
  </si>
  <si>
    <t>CITID</t>
  </si>
  <si>
    <t>WHST6020</t>
  </si>
  <si>
    <t xml:space="preserve">بالفعل لا يوجد حركة على هذا الجدول ،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
</t>
  </si>
  <si>
    <t>505918276 - 0</t>
  </si>
  <si>
    <t>ادخال عشوائي للعناوين</t>
  </si>
  <si>
    <t>REPADD</t>
  </si>
  <si>
    <t>محمد الشاوي محمد العرجاني - محمد الشاوي العرجاني</t>
  </si>
  <si>
    <t>ادخال نفس الاسم أكثر من مرة مع اختلاف بسيط ونفس رقم الهوية</t>
  </si>
  <si>
    <t>CITNAME</t>
  </si>
  <si>
    <t>58/25695 - 000000000000000</t>
  </si>
  <si>
    <t>ادخال ارقام الجوال او الهواتف بدون التحقق من صيغة الهاتف المدخل، وهذا ما نتج عنه قيمة ليست ارقام هواتف</t>
  </si>
  <si>
    <t>CITMOB</t>
  </si>
  <si>
    <t>REPDATE</t>
  </si>
  <si>
    <t>ENT_DT</t>
  </si>
  <si>
    <t>WHST7001</t>
  </si>
  <si>
    <t>نوصي بتعديل البيان الغير منطقي او حذفه</t>
  </si>
  <si>
    <t>RESERVED_TO-RENT_DATF</t>
  </si>
  <si>
    <t>٦حقول بدون بيانات من أصل ٢٩</t>
  </si>
  <si>
    <t>WHST7002</t>
  </si>
  <si>
    <t>MAXQTY-MINQTY-OPNBAL</t>
  </si>
  <si>
    <t>عدد كبير من بيانات حقول هذا الجدول قيم صفرية</t>
  </si>
  <si>
    <t>كل الحقول التي تحمل تواريخ هجري يتم تعريفها في النظام على انها VARCHAR إلا هذا الحقل معرف على انه رقم</t>
  </si>
  <si>
    <t>TOEMPNO_OLD- SERIAL</t>
  </si>
  <si>
    <t>حقلين بدون بيانات من اصل ٣٠</t>
  </si>
  <si>
    <t>WHST7010</t>
  </si>
  <si>
    <t>05.0086718 - 000000000000000</t>
  </si>
  <si>
    <t>MOBILE_NO</t>
  </si>
  <si>
    <t xml:space="preserve">تم تعديلها من الشاشة </t>
  </si>
  <si>
    <t xml:space="preserve">مازالت المشكلة موجودة </t>
  </si>
  <si>
    <t xml:space="preserve">نرجي توضيح الاجراء الذي تم تنفيذه على هذا الحقل، كما نوصي بتطبيق قواعد التحقق الخاصة برقم الجوال </t>
  </si>
  <si>
    <t>2873-0000-006793-0500087182-356084092369598</t>
  </si>
  <si>
    <t>وجود أنماط مختلفة في السريال</t>
  </si>
  <si>
    <t>D_SERIAL</t>
  </si>
  <si>
    <t>رقم التسلسلي للجهاز</t>
  </si>
  <si>
    <t>(00057- 45001992005)</t>
  </si>
  <si>
    <t>SIM_SERIAL</t>
  </si>
  <si>
    <t>رقم التسلسل للشريحة</t>
  </si>
  <si>
    <t>قيمة وحيدة مدخلة فقط</t>
  </si>
  <si>
    <t>BARCODE</t>
  </si>
  <si>
    <t>الكراج</t>
  </si>
  <si>
    <t>مدخلات كأرقام تليفون مع كتابة نصية وذلك بسبب عدم وجود قواعد التحقق على رقم الهواتف</t>
  </si>
  <si>
    <t>WHST8010</t>
  </si>
  <si>
    <t>اكرام الم</t>
  </si>
  <si>
    <t>مدخلات نصية ليس لها علاقة بتواريخ</t>
  </si>
  <si>
    <t>RECDAT</t>
  </si>
  <si>
    <t>قيمة وحيدة مدخلة</t>
  </si>
  <si>
    <t>CREATED_BY</t>
  </si>
  <si>
    <t>CREATION_DATE</t>
  </si>
  <si>
    <t>المجموع</t>
  </si>
  <si>
    <t>عدد الخلايا المدخلة في هذا الحقل</t>
  </si>
  <si>
    <t>ATNT7000</t>
  </si>
  <si>
    <t>ماهو حجم البيانات في الحقل</t>
  </si>
  <si>
    <t>لا يُستخدم</t>
  </si>
  <si>
    <t>مازالت الملاحظة موجودة - وننتظر إفادة فريق الأمانة</t>
  </si>
  <si>
    <t>تاريخ مكرر ٦ مرات، بعد حوالي ٦ سنوات من الان</t>
  </si>
  <si>
    <t>DATEH</t>
  </si>
  <si>
    <t>DATEM</t>
  </si>
  <si>
    <t>ATNT7070</t>
  </si>
  <si>
    <t>معظم السجلات بدون بيانات</t>
  </si>
  <si>
    <t>CREATE_DATE</t>
  </si>
  <si>
    <t>معظم البيانات قديمة ، لذلك نوصي في حال استخدام هذا الجدول الان ، بأن يكون بيانات هذا السجل تسجل بشكل آلى بدون تدخل المستخدم (تاريخ يوم تسجيل البيان)</t>
  </si>
  <si>
    <t>SALARY-TRANSPORT_ALLOWAN</t>
  </si>
  <si>
    <t xml:space="preserve">١٢حقل بدون بيانات من أصل ٤١ </t>
  </si>
  <si>
    <t>EMCT2015</t>
  </si>
  <si>
    <t xml:space="preserve">كل الحقول الغير مدخلة اختيارية و ليست اجبارية بناء على تحليل فى تشغل النظام </t>
  </si>
  <si>
    <t>CONT_STRDATH</t>
  </si>
  <si>
    <t>تم تضبيط البيانات و عمل الحقل اجباري عند التسجيل</t>
  </si>
  <si>
    <t>وجود قيم صفرية (قيم غير منطقية)</t>
  </si>
  <si>
    <t>PASS_ENDDATH</t>
  </si>
  <si>
    <t>هذا الخطا موجود في نفس البيان المدخل للموظف رقم ٤٤٣٨٥٠٣</t>
  </si>
  <si>
    <t>تم تعديل البيانات و التأكد من تحقق صيغة البيانات عند التسجيل</t>
  </si>
  <si>
    <t>IDENT_ENDDATH</t>
  </si>
  <si>
    <t>EMERGENCY_MOBILE</t>
  </si>
  <si>
    <t xml:space="preserve">نوصي
١.  بتطبيق قواعد التحقق على ارقام الجوالات المدخلة وفقا لما هو متبع في المملكة في شاشات النظام حيث يوجد العديد من الاكواد البرمجية لضبط ذلك الامر- وفي حال ان هذا الحقل غير اجباري نضع قيمة افتراضية تفي بمتطلبات قواعد التحقق 
٢- تعديل القيمة الوحيدة الخطأ حاليا </t>
  </si>
  <si>
    <t>ٍ0880000190608010339901 - 11111111</t>
  </si>
  <si>
    <t>ادخال بيانات بشكل عشوائي</t>
  </si>
  <si>
    <t>IBAN</t>
  </si>
  <si>
    <t>تم تعديل البيانات و التحقق من صيغة البيانات عند التسجيل</t>
  </si>
  <si>
    <t>تم تصحيح بعض البيانات ولكن مازالت المشكلة موجود وهي ادخال بيانات بدون التحقق من صيغة الايبان مثل بداية الرقم ب as بدلا من SA وفي ارقام بها حروف باللغة العربية</t>
  </si>
  <si>
    <t>بداية تاريخ العقد بعد ٦ سنوات من الان</t>
  </si>
  <si>
    <t>CONT_STRDATG</t>
  </si>
  <si>
    <t>تم تعديل البيانات و التحقق من تسجيل التاريخ بأصغر من او يساوى تاريخ اليوم</t>
  </si>
  <si>
    <t>فقط التاريخ تغير قيمته ولكنه مازالت القيمة غير منطقية وهي ١٢-١٢-٢٠٢٨</t>
  </si>
  <si>
    <t xml:space="preserve">نوصي بمراجعة الكود المسؤول عن تنفيذ الحل المقترح على أن يتم التصحيح  على المستويات التالية :
1- التصحيح المباشر للسجل الذي يحتوى  على المشكلة 
٢- التأكد من آليه الادخال المستخدمة في شاشات النظام وعملية التحويل المستخدمه لتسجيل التاريخ الهجري بقواعد البيانات وذلك لمنع حدوث تكرار نفس الخطأ
٣- وضع حد ادنى وأعلى للتاريخ </t>
  </si>
  <si>
    <t>فقط التاريخ تغير قيمته ولكنه مازالت القيمة غير منطقية وهي ٠٢-٠٨-١٤٥٠</t>
  </si>
  <si>
    <t>ملاحظات</t>
  </si>
  <si>
    <t>٤حقول بدون بيانات من أصل ٣٧</t>
  </si>
  <si>
    <t>EMCT2020</t>
  </si>
  <si>
    <t xml:space="preserve">كل الحقول الغير مدخلة اختيارية و ليست اجبارية بناء على تحليل في تشغل النظام </t>
  </si>
  <si>
    <t>eb19176- رصي11</t>
  </si>
  <si>
    <t>COMP_EMPNO</t>
  </si>
  <si>
    <t xml:space="preserve">يتم تسجيل رقم الوظيفى للموظف في شركته الخاصة و لكل شركة لها نمط معين في ارقام الوظيفة و لذلك لا يمكن تحديد صغية محددة لدخول البيانات </t>
  </si>
  <si>
    <t>(-40 , -34)</t>
  </si>
  <si>
    <t>يوجد قيم سالبة في رصيد الاجازات</t>
  </si>
  <si>
    <t>VACBAL</t>
  </si>
  <si>
    <t>تم تصحيح بعض السجلات ولكن مازالت المشكلة موجودة حيث يوجد قيمه سالبة (-5)وكذلك قيم NULL</t>
  </si>
  <si>
    <t>نوصي بالبحث عن السبب الرئيسي المسبب لاحتساب قيم سالبة وتعديلها برمجيا</t>
  </si>
  <si>
    <t>(-5-,-11)</t>
  </si>
  <si>
    <t>يوجد قيم سالبة في الاجازات السنوية</t>
  </si>
  <si>
    <t>ANNUAL_VACBAL</t>
  </si>
  <si>
    <t>هذا الحقل يتم فيه إضافة حركة لتعديل رصيد السنوي للموظف بالسالب او بزيادة بناء ادخال المستخدم للقيمة و ذلك بناء على تحليل في تشغيل النظام</t>
  </si>
  <si>
    <t>11111111-ٍAS80000273608010381853</t>
  </si>
  <si>
    <t>يوجد أكثر من مشكله في هذا الحقل رقم الايبان ليس له صيغة موحدة ويوجد مدخلات غير منطقية</t>
  </si>
  <si>
    <t>تم تضبيط البيانات و التحقق من صيغة البيانات عند التسجيل</t>
  </si>
  <si>
    <t>تم التصحيح لبعض السجلات ولكن مازالت بعض السجلات فيها أخطاء مثل ١١١١١ وكذلك مدخلات خطأ كثير</t>
  </si>
  <si>
    <t>لابد من تصحيح الخطأ وكذلك قواعد التحقق من شكل الايبان حيث انه يتكون من ٢٤ حرف شامل حرفي SA</t>
  </si>
  <si>
    <t xml:space="preserve">هذا الخطأ لم يكن موجود من قبل ولكن ظهر من التدقيق الحالي </t>
  </si>
  <si>
    <t>لابد من معالجة الامر ووضع قواعد التحقق من طبقة التطبيقات وليس التعديل فقط على البيانات بشكل مباشر</t>
  </si>
  <si>
    <t>قيمة غير منطقية في سجل واحد اثرت على كل الحقول المذكورة ، وهي تاريخ تالي لحوالي ٦ سنوات من الان</t>
  </si>
  <si>
    <t>CONT_STRDATH , TRNSDATH, TRNSDATG ,CONT_STRDATG</t>
  </si>
  <si>
    <t>للتحقق</t>
  </si>
  <si>
    <t>البيانات المدخلة بشكل صحيح و لا تأثر تسجيل البيانات المسجلة</t>
  </si>
  <si>
    <t>يوجد طلبات بها تاريخ البداية وغير محدد لها عدد الأيام</t>
  </si>
  <si>
    <t>VACDAYS</t>
  </si>
  <si>
    <t>EMCT2030</t>
  </si>
  <si>
    <t>تم تعديل البيانات و التأكد من عمل الحقل اجباري عند التسجيل</t>
  </si>
  <si>
    <t xml:space="preserve">تم اصلاح السجلات المتأثر من قبل ولكن لوحظ وجود خطأ لم يكن موجود من قبل في حقل VAC_STRDATGوكذلك تاريخ النهاية حيث يسجل بداية الاجازة في تاريخ ٢٠٣٢ </t>
  </si>
  <si>
    <t>يوجد طلبات بها تاريخ البداية وغير محدد لها عدد الأيام وبالتالي لا يوجد لها تاريخ نهاية</t>
  </si>
  <si>
    <t>VAC_ENDDATG</t>
  </si>
  <si>
    <t>يوجد قيم سالبة وكذلك قيم عشرية</t>
  </si>
  <si>
    <t>NEW_BAL</t>
  </si>
  <si>
    <t>تم إيقاف التعامل مع الحقل بناء تعديل التحليل في تشغيل النظام و لا يستخدم في تشغيل النظام</t>
  </si>
  <si>
    <t>لوحظ انه تم تفريغ البيانات من هذا الحقل</t>
  </si>
  <si>
    <t>وجود قيم فارغة</t>
  </si>
  <si>
    <t>قيمة وحيدة مسجلة</t>
  </si>
  <si>
    <r>
      <rPr>
        <sz val="11"/>
        <color rgb="FF000000"/>
        <rFont val="Calibri"/>
        <family val="2"/>
      </rPr>
      <t>RJ_</t>
    </r>
    <r>
      <rPr>
        <sz val="11"/>
        <color rgb="FF000000"/>
        <rFont val="Sakkal Majalla"/>
      </rPr>
      <t>REASON</t>
    </r>
  </si>
  <si>
    <t>EMCT2080</t>
  </si>
  <si>
    <t>هذا الحقل يتم تسجيل فيه البيانات عند الرفض الطلب بناء على التحيليل و تشغيل النظام</t>
  </si>
  <si>
    <t>GRADE_YEAR</t>
  </si>
  <si>
    <t>حقل واحد بدون بيانات من اصل ١٩</t>
  </si>
  <si>
    <t>EMP_TEST</t>
  </si>
  <si>
    <t xml:space="preserve">غير مستخدم  / يحتوى على بيانات لبلدية حفر الباطن / جدول الـLOG فارغ </t>
  </si>
  <si>
    <t>لوحظ انه تم تفريغ بيانات هذا الجدول</t>
  </si>
  <si>
    <t>نوصي بخروجه من نطاق العمل</t>
  </si>
  <si>
    <t>واضح ان البيانات المدخلة للتجربة</t>
  </si>
  <si>
    <t>IDNO</t>
  </si>
  <si>
    <t>بعض القيم عبارة عن سنة هجرية والبعض الاخر عبارة سنة ميلادي</t>
  </si>
  <si>
    <t>BIRTHDATE</t>
  </si>
  <si>
    <t>١ - ١٠ - ١١٩١</t>
  </si>
  <si>
    <t>تسلسل ارقام يختلف عن ارقام الموظفين، ومصحح في الحقل EMPNON</t>
  </si>
  <si>
    <t>HRS_LOAD</t>
  </si>
  <si>
    <t xml:space="preserve">غير مستخدم  / بيانات ليست واضحة / جدول الـLOG فارغ </t>
  </si>
  <si>
    <t>لوحظ انه تم حذف هذا الجدول من مصدر البيانات الحالي</t>
  </si>
  <si>
    <t>نوصي بخروجه من نطاق العمل ، لانه غير متاح على مصدر البيانات حاليا</t>
  </si>
  <si>
    <t>010008304520700 -088025594001</t>
  </si>
  <si>
    <t>نمط مختلف في التسلسل ومع كل رقم مسافات في نهاية الرقم</t>
  </si>
  <si>
    <t>4166171-4002677184</t>
  </si>
  <si>
    <t>عدم التحقق من نسق ادخال ارقام الهوية أدى الى ادخال قيم خطأ</t>
  </si>
  <si>
    <t>NIDNO</t>
  </si>
  <si>
    <t>HRSA2010</t>
  </si>
  <si>
    <t xml:space="preserve">غير مستخدم  /  يحتوى على 2 صف فقط / جدول الـLOG فارغ </t>
  </si>
  <si>
    <t>GNRJOB-PEREVA</t>
  </si>
  <si>
    <t xml:space="preserve">حقلين بدون بيانات من أصل ١٥ </t>
  </si>
  <si>
    <t>HRST1010</t>
  </si>
  <si>
    <t>ترميز الوظائف حسب الترميز القديم / يوجد ثلاثة اعمدة بدون استخدام: GNRJOB &amp;  PEREVA &amp; SCIENTIFIC_DEGREE / تتكرر المهنة الواحدة بتعدد البلدية + المرتبة + رقم الوظيفة</t>
  </si>
  <si>
    <t>كهربائي - ;كهربائي - كـهـربائــي</t>
  </si>
  <si>
    <t>نفس الاسم الوظيفي باختلافات بسيطة همزة - مسافة بنفس الاكواد</t>
  </si>
  <si>
    <t>JOBNAM</t>
  </si>
  <si>
    <t>GNRJOB-USRNO</t>
  </si>
  <si>
    <t xml:space="preserve">٣ حقول بدون بيانات من أصل ٧ </t>
  </si>
  <si>
    <t>HRST1015</t>
  </si>
  <si>
    <t>يستخدم في وصف مهام الوظيفة / غير مطلوب وغير مستخدم / البيانات الموجودة فيه غير حقيقية / جدول الـ LOG فارغ</t>
  </si>
  <si>
    <t>سياشسهخيعهخشسعيهخشسعيهخشسعي</t>
  </si>
  <si>
    <t>بعض القيم العشوائية ليس تعبر عن وصف وظيفي</t>
  </si>
  <si>
    <t>JOBDESC</t>
  </si>
  <si>
    <t>لا يوجد تعامل على هذا الجدول ، لذلك نرى أن يخرج من نطاق العمل في حالة وجود قرار من فريق الأمانة بعدم الحاجة لتصحيح بياناته، اما إذا كان في احتمالية لاستخدامة لاحقا فلابد من تصحيح الأخطاء</t>
  </si>
  <si>
    <t>ضبط قيود الحركة لأصناف المخزون في البطاقات  المعدة لذلك . ضبط قيود الحركة لأصناف المخزون في البطاقات المعدة لذلك .</t>
  </si>
  <si>
    <t>وجود اكثر من نفس المسمى وظيفي بأكواد مختلفة، وقد يكون اختلاف بسيط في كتابة المسمى</t>
  </si>
  <si>
    <t>PRIORTY</t>
  </si>
  <si>
    <t>حقل واحد اصل ٢٥ حقل</t>
  </si>
  <si>
    <t>HRST1030</t>
  </si>
  <si>
    <t xml:space="preserve">حركة وظيفة / يوجد عمود  بدون استخدام: PRIORTY ويمكن حذفه/ الحقول محل الشكوى قديمة </t>
  </si>
  <si>
    <t>JOBNO</t>
  </si>
  <si>
    <t>الجدول عليه تعامل بشكل ملحوظ ، من ١٩٩٣٨ سجل إلى ١٩٩٧٧ثم إلى ٢٠١٦٦،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</si>
  <si>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970 - 5673</t>
  </si>
  <si>
    <t>EXECDAT</t>
  </si>
  <si>
    <t>JOBYYY</t>
  </si>
  <si>
    <t>يجب ان يسجل بشكل آلي مع رقم المستخدم</t>
  </si>
  <si>
    <t>TJOBYYY-TCLSSNO</t>
  </si>
  <si>
    <t xml:space="preserve">٥ حقول بدون بيانات من اصل ٤٠ حقل </t>
  </si>
  <si>
    <t>HRST1050</t>
  </si>
  <si>
    <t xml:space="preserve">تحوير وخفض ورفع وظيفة / يوجد خمس أعمدة بدون استخدام: TJOBYYY &amp; TCLSSNO &amp; TJOBNO &amp; RSRVNAM &amp; PRIORTY ويمكن حذفها / الحقول محل الشكوى قديمة </t>
  </si>
  <si>
    <t>قيم صفرية</t>
  </si>
  <si>
    <t>يوجد تعامل كبير على هذا الجدول</t>
  </si>
  <si>
    <t>نوصي بالتصحيح للسجلات المتأثر وعمل الإجراءات الالزمة على الادخال من شاشات النظام لعدم تكرار ذلك حيث من المفترض ان يقبل البيان (٤) أرقام فقط مع وضع حد ادني وحد أعلى للقيم المدخلة</t>
  </si>
  <si>
    <t>مكتب الامي - سيهات</t>
  </si>
  <si>
    <t xml:space="preserve">معظم قيم هذا الحقل أرقام إلا انه يوجد قيم نصية </t>
  </si>
  <si>
    <t>DPRTNO</t>
  </si>
  <si>
    <t xml:space="preserve">تم تعديل البيانات </t>
  </si>
  <si>
    <t>IDEDAT-JOBCOD</t>
  </si>
  <si>
    <t>٣ حقول بدون بيانات من أصل ٣٠ حقل</t>
  </si>
  <si>
    <t>HRST2000</t>
  </si>
  <si>
    <t xml:space="preserve">غير مستخدم  / يحتوى على صف واحد فقط / جدول الـLOG فارغ </t>
  </si>
  <si>
    <t xml:space="preserve">لا يوجد ملاحظة </t>
  </si>
  <si>
    <t>لا يوجد تعامل على هذا الجدول  ويحتوى على سجل واحد فقط، لذلك نرى أن يخرج من نطاق العمل في حالة وجود قرار من فريق الأمانة بعدم الحاجة لتصحيح بياناته، اما إذا كان في احتمالية لاستخدامة لاحقا فلابد من تصحيح الأخطاء</t>
  </si>
  <si>
    <t>عدم وجود قواعد تحقق على رقم الهوية</t>
  </si>
  <si>
    <t>EXECDAT-RCVYYY</t>
  </si>
  <si>
    <t>١٠حقول بدون بيانات من أصل ١٢٧</t>
  </si>
  <si>
    <t>HRST2010</t>
  </si>
  <si>
    <t>البيانات الأساسية للموظفين /  يوجد أربع اعمدة بدون استخدام VACBAL, PHONE2, RCVYYY, RCVNO  / سائر الأعمدة الفارغة غير مستوفاه</t>
  </si>
  <si>
    <t>(1000407617 with 4419027 and 4381049)</t>
  </si>
  <si>
    <r>
      <rPr>
        <sz val="14"/>
        <color rgb="FF000000"/>
        <rFont val="Sakkal Majalla"/>
      </rPr>
      <t xml:space="preserve">نفس رقم الهوية لأكثر من </t>
    </r>
    <r>
      <rPr>
        <b/>
        <sz val="14"/>
        <color rgb="FF000000"/>
        <rFont val="Sakkal Majalla"/>
      </rPr>
      <t>empno</t>
    </r>
    <r>
      <rPr>
        <sz val="14"/>
        <color rgb="FF000000"/>
        <rFont val="Sakkal Majalla"/>
      </rPr>
      <t xml:space="preserve"> لنفس رمز البلدية</t>
    </r>
  </si>
  <si>
    <t xml:space="preserve"> تكرار الهوية لعدة موظفين داخل نفس البلدية بسبب تعيينه وطي قيده في البلدية بأكثر من تصنيف</t>
  </si>
  <si>
    <t>كثير من ارقام الهوية غير صحيحه ولا تعبر عن أرقام هوية أو إقامة ومدخل بشكل عشوائي</t>
  </si>
  <si>
    <t>نوصي بالتصحيح</t>
  </si>
  <si>
    <t>بعض القيم المدخلة للتاريخ الهجري معكوسة حيث الأصل هو من اليسار سنة - شهر - يوم، وقد تم تصحيح هذا الخطأ وظهور أخطاء قيم غير منطقية</t>
  </si>
  <si>
    <t>BRTHDAT</t>
  </si>
  <si>
    <t>تم التصحيح</t>
  </si>
  <si>
    <t>تم التعديل على مستوى البيانات، للخطا المذكور من قبل ، ولكن لوحظ أخطاء أخرى، حيث يوجد موظف مسجل بتاريخ ميلاد ١٣١٠ أي عمرة الان ١٣٤ عام، كما أن بعد السجلات تاريخ الميلاد فيها ١٤٦٦ أي بعد التاريخ الحالي بحوالي ٢٢ سنة</t>
  </si>
  <si>
    <t>19900106 - 14200610</t>
  </si>
  <si>
    <t>حسب جنسية الموظف: السعودى بالهجري والأجنبي بالميلادي /  الغير منطقية تم تصحيحها</t>
  </si>
  <si>
    <t>لوحظ تصحيح هذا الخطأ ولم نجد أي تواريخ تعبر عن التاريخ الميلادي ، ولكن ظهرت مشكلة أخرى وهي مذكورة أعلاه</t>
  </si>
  <si>
    <t>يجب الفصل بين تاريخ الميلاد بالهجري والميلادي في شاشة الادخال وخاصة ان شاشة الادخال تدعم ذلك ومثال الموظف رقم الهوية 2083239257، نوصي بتوضيح طريقة تصحيح الخطأ التي تمت على هذا الحقل لتجنب الحدوث مرة أخرى</t>
  </si>
  <si>
    <t>FAPPLDAT</t>
  </si>
  <si>
    <t>HIRDAT</t>
  </si>
  <si>
    <t>1 and 2</t>
  </si>
  <si>
    <t>POCOD</t>
  </si>
  <si>
    <t>الرمز البريدى: غير مستوفى</t>
  </si>
  <si>
    <t>محتاجين توضيح من فريق عمل الأمانة</t>
  </si>
  <si>
    <t>1 - 0</t>
  </si>
  <si>
    <t>قيم قديمة</t>
  </si>
  <si>
    <t>BSALARY</t>
  </si>
  <si>
    <t>لموظفى الشركات والمنتدبين</t>
  </si>
  <si>
    <t>WSTRDAT</t>
  </si>
  <si>
    <t>واحد فقط مطوي قيد، وتم التصحيح</t>
  </si>
  <si>
    <t>واحد فقط مطوي قيد/ نفس الموظف السابق، وتم التصحيح</t>
  </si>
  <si>
    <t>يوجد قيم صفرية وقيم لسنوات هجري وأخرى ميلادي</t>
  </si>
  <si>
    <t>GRDYYY</t>
  </si>
  <si>
    <t>البيان غير مهم / ومن الممكن حذفه</t>
  </si>
  <si>
    <t>القرار يرجع لفريق عمل الأمانة ، ونوصي بحذف الحقل، إذا لم تكن بياناته ذات أهمية للامانة</t>
  </si>
  <si>
    <t>STRVAC</t>
  </si>
  <si>
    <t>1</t>
  </si>
  <si>
    <r>
      <rPr>
        <sz val="14"/>
        <color rgb="FF000000"/>
        <rFont val="Sakkal Majalla"/>
      </rPr>
      <t xml:space="preserve">يوجد تاريخ بسنه 2092 و 2099 - هناك نوعين من ال </t>
    </r>
    <r>
      <rPr>
        <b/>
        <sz val="14"/>
        <color rgb="FF000000"/>
        <rFont val="Sakkal Majalla"/>
      </rPr>
      <t>format</t>
    </r>
    <r>
      <rPr>
        <sz val="14"/>
        <color rgb="FF000000"/>
        <rFont val="Sakkal Majalla"/>
      </rPr>
      <t xml:space="preserve"> --                                                                21/11/1437                                                       2007-07-14</t>
    </r>
    <r>
      <rPr>
        <b/>
        <sz val="14"/>
        <color rgb="FF000000"/>
        <rFont val="Sakkal Majalla"/>
      </rPr>
      <t>T21:00:00Z</t>
    </r>
  </si>
  <si>
    <t>FAPPLDATG</t>
  </si>
  <si>
    <t>تم تصحيح جزئي على مستوى البيانات، ولكن مازالت بعض القيم الغير صحيحة 21/11/1437</t>
  </si>
  <si>
    <r>
      <rPr>
        <sz val="14"/>
        <color rgb="FF000000"/>
        <rFont val="Sakkal Majalla"/>
      </rPr>
      <t xml:space="preserve">يوجد تاريخ بسنه  2099 - هناك نوعين من ال </t>
    </r>
    <r>
      <rPr>
        <b/>
        <sz val="14"/>
        <color rgb="FF000000"/>
        <rFont val="Sakkal Majalla"/>
      </rPr>
      <t>format</t>
    </r>
    <r>
      <rPr>
        <sz val="14"/>
        <color rgb="FF000000"/>
        <rFont val="Sakkal Majalla"/>
      </rPr>
      <t xml:space="preserve"> --                                                                21/11/1437                                                       2007-07-14</t>
    </r>
    <r>
      <rPr>
        <b/>
        <sz val="14"/>
        <color rgb="FF000000"/>
        <rFont val="Sakkal Majalla"/>
      </rPr>
      <t>T21:00:00Z</t>
    </r>
  </si>
  <si>
    <t>HIRDATG</t>
  </si>
  <si>
    <t>تم تصحيح جزئي على مستوى البيانات، ولكن مازالت بعض القيم الغير صحيحة 16/2/1441</t>
  </si>
  <si>
    <r>
      <rPr>
        <sz val="14"/>
        <color rgb="FF000000"/>
        <rFont val="Sakkal Majalla"/>
      </rPr>
      <t xml:space="preserve">يوجد تاريخ بسنه 2092 و 2099 - هناك نوعين من ال </t>
    </r>
    <r>
      <rPr>
        <b/>
        <sz val="14"/>
        <color rgb="FF000000"/>
        <rFont val="Sakkal Majalla"/>
      </rPr>
      <t>format</t>
    </r>
    <r>
      <rPr>
        <sz val="14"/>
        <color rgb="FF000000"/>
        <rFont val="Sakkal Majalla"/>
      </rPr>
      <t xml:space="preserve"> --                                                                21/11/1443                                                       2022-11-02</t>
    </r>
    <r>
      <rPr>
        <b/>
        <sz val="14"/>
        <color rgb="FF000000"/>
        <rFont val="Sakkal Majalla"/>
      </rPr>
      <t>T22:00:00Z</t>
    </r>
  </si>
  <si>
    <t>STRVACG</t>
  </si>
  <si>
    <t>تم تصحيح جزئي على مستوى البيانات، ولكن مازالت بعض القيم الغير صحيحة 01/11/1442 و  10/01/1441</t>
  </si>
  <si>
    <t>2021-08-09 and 1920-02-29</t>
  </si>
  <si>
    <t>وفقا للتواريخ المسجلة يوجد اعمار تتعدى ١٠٠ عام واعمار أخرى عام واحد فقط</t>
  </si>
  <si>
    <t>BRTHDATG</t>
  </si>
  <si>
    <t>01/07/1393</t>
  </si>
  <si>
    <t>3</t>
  </si>
  <si>
    <t>يجب التحديد في صيغة البيانات</t>
  </si>
  <si>
    <t>ذكرنا فيما سبق: حسب جنسية الموظف: السعودى بالهجري والأجنبي بالميلادي</t>
  </si>
  <si>
    <t>يوجد ميلادى وهجرى وارقام  ليست تاريخ</t>
  </si>
  <si>
    <t>EDUCATION_YEAR</t>
  </si>
  <si>
    <t>ميلادى او هجرى حسب شهادة التخرج، والقيم الغير منطقية تم تصحيحها</t>
  </si>
  <si>
    <t>تم تصحيح جزئي على مستوى البيانات، ولكن مازالت قيم الهجري مع الميلادي</t>
  </si>
  <si>
    <t>نوصي بفصل الميلادي عن الهجري وخاصة ان شاشة التطبيق تدعم ذلك، أو التوحيد بالمقابل الهجري أو الميلادي وفقا لمتطلبات العمل</t>
  </si>
  <si>
    <t>966-11-1400</t>
  </si>
  <si>
    <t>تسجيل عشوائي للقيم المدخلة</t>
  </si>
  <si>
    <t>ADRESS_ZIP_CODE</t>
  </si>
  <si>
    <t>حقل اختيارى</t>
  </si>
  <si>
    <t>GRDDATH</t>
  </si>
  <si>
    <t>عدم التحقق من المدخلات</t>
  </si>
  <si>
    <t>يجب ان يسجل بشكل آلي</t>
  </si>
  <si>
    <t>نوصي بأن يتم التسجيل لهذا البيان بشكل ألى دون تدخل المستخدم، وذلك من خلال شاشات النظام</t>
  </si>
  <si>
    <t>IDDAT</t>
  </si>
  <si>
    <t>HRST2011</t>
  </si>
  <si>
    <t>جدول المستندات الشخصية للموظف / اختلاف التاريخ حسب نوع المستند</t>
  </si>
  <si>
    <t>لابد من فصل التاريخ الهجري عن الميلادي أو توحيد المدخلات بتحويل الهجري بما يقابلة من الميلادي أو العكس ولابد ضبط ذلك من شاشات الادخال وليس فقط على مستوى البيانات</t>
  </si>
  <si>
    <t>CREAT_DATEH</t>
  </si>
  <si>
    <t>CREATE_BY</t>
  </si>
  <si>
    <t>CREAT_DATEG</t>
  </si>
  <si>
    <t>CHLDRN-VACBAL</t>
  </si>
  <si>
    <t>١٠ حقول بدون بيانات من اصل ١١٧</t>
  </si>
  <si>
    <t>HRST2014</t>
  </si>
  <si>
    <t>جدول وسيط لتحديث بيانات الموظفين، البيانات الموجودة فيه تحت الدراسة ولم تعتمد بشكل نهائى</t>
  </si>
  <si>
    <t xml:space="preserve">مازالت المشكلة موجودة وننتظر إفادة فريق عمل الأمانة </t>
  </si>
  <si>
    <t>160 -</t>
  </si>
  <si>
    <t>CLSSDAT</t>
  </si>
  <si>
    <t>يوجد قيم صفرية بخلاف نسق بيانات الحقل</t>
  </si>
  <si>
    <t>ايمان بن علي - ايمان علي بن</t>
  </si>
  <si>
    <t>وجود أكثر من اسم لنفس الموظف ولكن مع اختلاف رقم الموظف ورمز البلدية</t>
  </si>
  <si>
    <t>EMPNAM</t>
  </si>
  <si>
    <t>2388 -  9999</t>
  </si>
  <si>
    <t>جزء من البيانات هجري والأخر ميلادي بالإضافة إلى وجود قيم لا تعبر عن سنة هجرية أو ميلادية</t>
  </si>
  <si>
    <t>EXPERYYYY</t>
  </si>
  <si>
    <t>21/11/1437</t>
  </si>
  <si>
    <t>16/02/1441</t>
  </si>
  <si>
    <t>10/01/1441</t>
  </si>
  <si>
    <t>GRDDATG</t>
  </si>
  <si>
    <t>(-2 ,2,9999)</t>
  </si>
  <si>
    <t>قيمة خارج نسق القيم المدخلة في هذا الحقل باللاضافة تكرار القيم مع اختلافات بسيطة جدا</t>
  </si>
  <si>
    <t>EDUCT_COLAGNM</t>
  </si>
  <si>
    <t>9999999929 - 5645897894</t>
  </si>
  <si>
    <t>وجود قيم لا تعبر عن قيم ارقام الهوية أو الإقامة</t>
  </si>
  <si>
    <t>وجود قيمة خارج نسق الترقيم الموجود</t>
  </si>
  <si>
    <t>EDUCTCOD</t>
  </si>
  <si>
    <t>kjdk@kjkj.com</t>
  </si>
  <si>
    <t>مدخل عشوائي</t>
  </si>
  <si>
    <t>HRST2016</t>
  </si>
  <si>
    <t>مازالت المشكلة موجودة وننتظر إفادة فريق عمل الأمانة ، والجدول لا يحتوى إلا على سجل واحد فقط</t>
  </si>
  <si>
    <t>1390-3369720011</t>
  </si>
  <si>
    <t>عدم وجود قواعد التحقق على رقم الهوية أدى إلى مدخلات خطأ</t>
  </si>
  <si>
    <t>HRST2017</t>
  </si>
  <si>
    <t>الجدول غير مستخدم  ويمكن حذفه</t>
  </si>
  <si>
    <t>بالفعل لا يوجد حركة على هذا  الجدول ، لذلك 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</si>
  <si>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HIRYEAR</t>
  </si>
  <si>
    <t>محمد بن احمد محمد العمير - محمد بن احمد  العمير</t>
  </si>
  <si>
    <t>وجود أسماء موظفين متشابهة جدا ولها رقمين وظيفين في نفس رمز البلدية، وكذلك تسجيل الموظف بأكثر من صيغة</t>
  </si>
  <si>
    <t>ENTRUSR-UPDUSR</t>
  </si>
  <si>
    <t>حقلين بدون بيانات من أصل ٨</t>
  </si>
  <si>
    <t>HRST2019</t>
  </si>
  <si>
    <t>تم حذفها</t>
  </si>
  <si>
    <t>الحقول مازالت موجود ولم يتم حذفها</t>
  </si>
  <si>
    <t xml:space="preserve">يوجد قيم صفرية لأرقام الموظفين </t>
  </si>
  <si>
    <t>بيانات اختيارية</t>
  </si>
  <si>
    <t>OJOBCOD</t>
  </si>
  <si>
    <t>٧حقول بدون بيانات من اصل ٦١</t>
  </si>
  <si>
    <t>HRST2020</t>
  </si>
  <si>
    <t>CNTTYP &amp; CNTPRD &amp; HBSALARY &amp; HSALARY &amp; R &amp; OJOBCOD  -- COPY_EMPDATA_CHANGED &amp; OLD_EMPNO &amp; WS_RCVDATT &amp; SNDDATT &amp; WS_RCVYYY &amp; WS_RCVNO</t>
  </si>
  <si>
    <t>0-1</t>
  </si>
  <si>
    <t>قيم لا تعبر عن ارقام سنة</t>
  </si>
  <si>
    <t>139-14-73</t>
  </si>
  <si>
    <t>05041441-05071443-9011442,</t>
  </si>
  <si>
    <t>490 - 35200</t>
  </si>
  <si>
    <t xml:space="preserve"> قيم خطأ تماما</t>
  </si>
  <si>
    <t>CNTSDAT</t>
  </si>
  <si>
    <t>قيمة واحدة فقط مدخلة</t>
  </si>
  <si>
    <t>OLD_EMPNO</t>
  </si>
  <si>
    <t>COPY_EMPDATA_CHANGED</t>
  </si>
  <si>
    <t>0 -1</t>
  </si>
  <si>
    <t>JOBYYY_UPG</t>
  </si>
  <si>
    <t>580-3-2-477</t>
  </si>
  <si>
    <t>محاسب مساعد – مساعد محاسب - كاتب - ;كاتب</t>
  </si>
  <si>
    <t>تكرار في المسميات الوظيفية مع اختلافات بسيطة في الكتابة</t>
  </si>
  <si>
    <t>ACTUAL_JOBNAM</t>
  </si>
  <si>
    <t>HRST2022</t>
  </si>
  <si>
    <t>من الطبيعى تكرار المهن لعدة موظفين</t>
  </si>
  <si>
    <t xml:space="preserve">من المؤكد تكرار المهن لعدة موظفين، ولكن الهدف هو توحيد المسميات للمهن </t>
  </si>
  <si>
    <t>نوصي بتعديل هذا الحقل في شاشة الادخال بحيث يكون اختيار من قائمة بدلا من الادخال اليدوي إن أمكن</t>
  </si>
  <si>
    <t xml:space="preserve">بعض القيم المدخلة للتاريخ الهجري معكوسة حيث الأصل هو من اليسار سنة - شهر - يوم، </t>
  </si>
  <si>
    <t>FORM_DATH</t>
  </si>
  <si>
    <t>بعض القيم المدخلة للتاريخ الهجري معكوسة حيث الأصل هو من اليسار سنة - شهر - يوم، مع وجود قيم لها تاريخ من وليس لها تاريخ إلى</t>
  </si>
  <si>
    <t>TO_DATH</t>
  </si>
  <si>
    <t>تم التعديل على مستوى البيانات، ولكن لوحظ وجود قيم بدون تاريخ بالرغم من وجود تاريخ بداية لها</t>
  </si>
  <si>
    <t>نوصي بإدخال القيم الفارغة بناء على المتبع في باقي الحقل، وذلك اذا كان هناك آليه واضحه لهذا الحقل في متطلبات العمل</t>
  </si>
  <si>
    <t>21/01/1430 - 2022-12-05</t>
  </si>
  <si>
    <t>تواريخ هجري بصيغة الميلادي - مع تواريخ ميلادي مع وجود قيم لها تاريخ من وليس لها تاريخ إلى</t>
  </si>
  <si>
    <t>TO_DATG</t>
  </si>
  <si>
    <t>حسب الجهة التى كان يعمل فيها الموظف</t>
  </si>
  <si>
    <t>testttttttttt</t>
  </si>
  <si>
    <t>بعض القيم العشوائية</t>
  </si>
  <si>
    <t>JOBPLACE_NAME</t>
  </si>
  <si>
    <t>حسب الإدخال من الموظف نفسه، وتتكرر الجهة بتكرار الموظف</t>
  </si>
  <si>
    <t>القيم المذكورة عشوائية ولا تدل على مدخلات صحيح في هذا الحقل</t>
  </si>
  <si>
    <t>نوصى بحذف البيانين بهذا الحقل (testttt)</t>
  </si>
  <si>
    <t>شركة اليمامة للأعمـال التجارية و المقاولات-  شركة اليمامـة للأعمال التجارية و المقاولات..</t>
  </si>
  <si>
    <t>ادخال نفس الشيء بأكثر من شكل</t>
  </si>
  <si>
    <t>403000000-411050000</t>
  </si>
  <si>
    <t>يوجد أنماط مختلفة للترقيم وتختلف عن النسق لمعظم البيانات في هذا الحقل حيث النسق المتبع هو البداية ب ٩٠٠</t>
  </si>
  <si>
    <t>JOBPLACE_COD</t>
  </si>
  <si>
    <t>حسب الجهة التى كان يعمل فيها الموظف: تابعة للامانة او جهة خارجية</t>
  </si>
  <si>
    <t>....... - 1009617810</t>
  </si>
  <si>
    <t>CHILD_NAM</t>
  </si>
  <si>
    <t>HRST2023</t>
  </si>
  <si>
    <t>سوء إدخال من الموظف نفسه (والد الأطفال)</t>
  </si>
  <si>
    <t>يطرح للمناقشة مع فريق الأمانة</t>
  </si>
  <si>
    <t xml:space="preserve">نوصى بالمناقشة لوضع الحد الأدنى من قواعد التحقق لتقليل الخطأ ( بحيث لا نسمح بإدخال ارقام أو رموز ونحدد هل المدخل حروف عربي ام انجليزي ) وهذا يتم على شاشات الادخال </t>
  </si>
  <si>
    <t>CHILD_DTH</t>
  </si>
  <si>
    <t>11/07/1399</t>
  </si>
  <si>
    <t>CHILD_DTG</t>
  </si>
  <si>
    <t>يجب تحديد قواعد تحقق من المدخلات على التاريخ الميلادي بوضع حد ادنى واقصى للادخال ، وذلك بعد معالجة القيم الحالية بإيجاد المقابل الميلادي لها</t>
  </si>
  <si>
    <t>HRST2024</t>
  </si>
  <si>
    <t>الحقل غير مستخدم يتم استخدام تاريخ الادخال الميلادي CREAT_DATEG  ( تم تعديل البيانات )</t>
  </si>
  <si>
    <t>TRN_STRDTH</t>
  </si>
  <si>
    <t>تم تعديل البيانات</t>
  </si>
  <si>
    <t>تم التعديل على مستوى البيانات ولكن لوحظ تاريخ لاحق للتاريخ الحالي بحوالي ٤ سنوات ١٤٤٨٠٦٠١</t>
  </si>
  <si>
    <t>04/12/0206</t>
  </si>
  <si>
    <t xml:space="preserve">تواريخ هجري بصيغة الميلادي - مع تواريخ ميلادي </t>
  </si>
  <si>
    <t>TRN_STRDTG</t>
  </si>
  <si>
    <t>برمجة المشاريـع الهندسية - برمجة المشـاريع الهندسية ..</t>
  </si>
  <si>
    <t>تكرار في المسميات مع اختلافات بسيطة في الكتابة</t>
  </si>
  <si>
    <t>TRN_SUBJECT</t>
  </si>
  <si>
    <t>موضوع الدورة ليس به مشكلة في التكرار او الاختلاف</t>
  </si>
  <si>
    <t>REQUETS_NOTE</t>
  </si>
  <si>
    <t xml:space="preserve">حقل واحد بدون بيانات من أصل ١٩ حقل </t>
  </si>
  <si>
    <t>HRST2025</t>
  </si>
  <si>
    <t>جدول كان يستخدم في نظام الترقيات القديم، ليس له استخدام الآن</t>
  </si>
  <si>
    <t>مازالت الملاحظات موجودة والمطلوب تحديد متى خرج هذا الجدول واصبح غير مستخدم لانه واضح لنا وجود حركة طفيفه على هذا الجدول (حيث تم إضافة ٥ سجلات) من ٢١٠٠ إلى ٢١٠٥</t>
  </si>
  <si>
    <t>نوصي  بتقييم البيانات في هذا الجدول وتحديد مدى احتمالية الاستفادة منها من جانب في فريق عمل الأمانة وكذلك توضيح احتمالية الاعتماد على هذا الجدول فيما بعد، وبناء عليه يتم اتخاذ القرار الصحيح، سواء كان بالتصحيح او تفريغ الجدول من البيانات أو استبعاد الجدول من نطاق العمل</t>
  </si>
  <si>
    <t>مشبب بن سعيد محمد القحطاني - مشبب بن محمد سعيد القحطاني -سعيد بن محمد علي القرني -علي بن سعيد محمد القرني</t>
  </si>
  <si>
    <t>بعض الأسماء التي تبدو لنفس الموظف بأرقام وظيفية مختلفة</t>
  </si>
  <si>
    <t>(-520:7:3 , 28:3:21)</t>
  </si>
  <si>
    <t>قيم عشوائية (سالبة - صيغة وقت الخ)</t>
  </si>
  <si>
    <t>مخطط مدن متقدم -  مخطط مدن  متقدم </t>
  </si>
  <si>
    <t xml:space="preserve">تكرار نفس المسمى الوظيفي باختلاف الهمزة - المسافة الزيادة </t>
  </si>
  <si>
    <t>abdullah.alnasser</t>
  </si>
  <si>
    <t>قيم لا تعبر عن ايميلات</t>
  </si>
  <si>
    <t>ملاحظات: نقل موظف من إدارة عامة إلى إدارة عامة أخرى</t>
  </si>
  <si>
    <t>UPDATE_BY -UPDATE_DATEH</t>
  </si>
  <si>
    <t>٣من أصل ١٦ حقل بدون بيانات</t>
  </si>
  <si>
    <t>HRST2029</t>
  </si>
  <si>
    <t>خاصة بالتعديل فقط</t>
  </si>
  <si>
    <t>25/08/1444</t>
  </si>
  <si>
    <t>WSTRDATG</t>
  </si>
  <si>
    <t>OLD_MANAGER-0</t>
  </si>
  <si>
    <t>٢من أصل ٢١ حقل بدون بيانات</t>
  </si>
  <si>
    <t>HRST2038</t>
  </si>
  <si>
    <t>?????????? -  0</t>
  </si>
  <si>
    <t>OLD_MOBILE</t>
  </si>
  <si>
    <t>تم تصحيح البيانات و التأكد من صحة البيان عند التسجل</t>
  </si>
  <si>
    <t>NEW_MOBILE</t>
  </si>
  <si>
    <t>False - false</t>
  </si>
  <si>
    <t>وجود قيمتين بنفس المعنى</t>
  </si>
  <si>
    <t>UPDATE_RESAULT</t>
  </si>
  <si>
    <t>نوصي بالتوحيد للقيمتين في جميع السجلات التي لها احد القيم المذكورة</t>
  </si>
  <si>
    <t>OLD_EMAIL</t>
  </si>
  <si>
    <t>نوصي بتطبيق قواعد التحقق من الايميلات مع تعديل القيم الخطأ الحالية بالحذف أو التعديل</t>
  </si>
  <si>
    <t>هذه بيانات اسم المستخدم الخاص و يتم قارئته من الدليل النشط</t>
  </si>
  <si>
    <t>NEW_EMAIL</t>
  </si>
  <si>
    <t>CHLDRNS-FMLYSDAT</t>
  </si>
  <si>
    <t>٤ حقول بدون بيانات من اصل ٦٦</t>
  </si>
  <si>
    <t>HRST2040</t>
  </si>
  <si>
    <t>الحقول غير الزامية</t>
  </si>
  <si>
    <t>قيمة تاريخ النهاية منذ ما يقرب من ١٠٠ عام</t>
  </si>
  <si>
    <t>قيمة تاريخ البداية منذ ما يقرب من ١٠٠ عام</t>
  </si>
  <si>
    <t>ملاحظات / الدورات التدريبية للموظف</t>
  </si>
  <si>
    <t>OVERTIME_DED-CHLDRNS</t>
  </si>
  <si>
    <t>٣حقول بدون بيانات من أصل ٦٩</t>
  </si>
  <si>
    <t>HRST2041</t>
  </si>
  <si>
    <t>0 - 101</t>
  </si>
  <si>
    <t xml:space="preserve">لابد من 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t>
  </si>
  <si>
    <t>برمجة المشاريع الهندسية باستخدام MS PR - برمجة  المشاريع الهندسية باستخدام ms pr</t>
  </si>
  <si>
    <t>بعض القيم متكررة مع اختلاف بسيط في التسمية(إعادة هندسة العمليات (الهندرة),إعادة هندسة العمليات-الهندرة)</t>
  </si>
  <si>
    <t>TRNSBJCT</t>
  </si>
  <si>
    <t xml:space="preserve">طبيبعى: اسم الدورة </t>
  </si>
  <si>
    <t>الخانات المخصصة لرقم السنة مرات بالهجري ومرات بالميلادي</t>
  </si>
  <si>
    <t>MMYYYY</t>
  </si>
  <si>
    <t>فيما سبق كانت بالهجرى</t>
  </si>
  <si>
    <t>نوصي بالفصل بين التواريخ الهجرية والميلادية، او تحويل المقابل للهجري أو الميلادي</t>
  </si>
  <si>
    <t>من المفترض ان يكون الادخال بشكل آلي مثل باقي تاريخ الادخال في باقي النظام المالي والإداري</t>
  </si>
  <si>
    <t>نوصي بالتعديل من شاشات الادخال على طبقة التطبيقات وأن يتم التسجيل بشكل آلي</t>
  </si>
  <si>
    <t>ملاحظات / الدورات التدريبية الملغاه</t>
  </si>
  <si>
    <t>FMLYSDAT</t>
  </si>
  <si>
    <t xml:space="preserve"> ٣ حقول من أصل ٣٥ حقل بدون بيانات</t>
  </si>
  <si>
    <t>HRST2045</t>
  </si>
  <si>
    <t>الدورات التى تلغى من hrst2041 تنقل لهذا الجدول</t>
  </si>
  <si>
    <t>100268 - 109</t>
  </si>
  <si>
    <t>كانت بيانات اختبارية، وتم إلغاؤها</t>
  </si>
  <si>
    <t>ملاحظات / الدورات التدريبية التى يقوم الموظف بتسجيلها لنفسه</t>
  </si>
  <si>
    <t>total station / المحطة المتكاملة - لمحطة المتكاملة total station</t>
  </si>
  <si>
    <t>ادخال نفس الاسم أكثر من مرة مع اختلاف بسيط</t>
  </si>
  <si>
    <t>HRST2046</t>
  </si>
  <si>
    <t>موضوع الدورة: لابد من تشابه موضوع الدورات</t>
  </si>
  <si>
    <t>الهدف هو التوحيد فبدلا من الادخال اليدوي يكون عن طريق الاختيار من قائمة وخاصة أن الأسماء متشابه جدا ، وذلك ان امكن</t>
  </si>
  <si>
    <t>ملاحظات / جدول التقييم الفرعى لنظام التقييم القديم</t>
  </si>
  <si>
    <t>01/10/2017 - 18/10/2017 21:31:18</t>
  </si>
  <si>
    <t>معظم التاريخ الميلادي مدخل بأكثر من صيغة وهذا لا مانع منه ولكن يفضل التوحيد، حيث مرة يسجل بوقت ومرة أخرى بدون في نفس الحقل</t>
  </si>
  <si>
    <t>HRST2051</t>
  </si>
  <si>
    <t>تم الحل مع الأخذ بالاعتبار لتوصية الشركة</t>
  </si>
  <si>
    <t>لا يؤثر في سير العمل أو دقة البيانات</t>
  </si>
  <si>
    <t>الإهتمام بالمظهر- الإهتمـام بالمظهـر</t>
  </si>
  <si>
    <t>EITEMNON</t>
  </si>
  <si>
    <t>عنصر التقييم يتكرر حسب تصنيف الموظف</t>
  </si>
  <si>
    <t>الكثير من القيم مدخلة بصيغة ميلادي</t>
  </si>
  <si>
    <t>انتهى التقييم الهجرى عام 1440 وبدأ التقييم بالميلادى 2020</t>
  </si>
  <si>
    <t>يوجد تواريخ هجرية حتى ١٤٤١-٥-٥ ( اكثر من ٧٠٠٠ سجل)</t>
  </si>
  <si>
    <t>نوصي بتوحيد التاريخ بإيجاد المقابل الميلادي للهجري المدخل أو فصل الهجري عن الميلادي مع إيجاد المقابل لكل قيمة في الاعمدة المستحدثه</t>
  </si>
  <si>
    <t>الجدول غير مستخدم</t>
  </si>
  <si>
    <t>MAIL_TXT</t>
  </si>
  <si>
    <t>حقل واحد من أصل ٧ حقل بدون بيانات</t>
  </si>
  <si>
    <t>HRST2056</t>
  </si>
  <si>
    <t>الحقل غير الزمي</t>
  </si>
  <si>
    <t xml:space="preserve">نوصي بوضع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t>
  </si>
  <si>
    <t>ملاحظات / بيانات التقييم للبلديات المرتبطة التى لم تقم بتفعيل النظام بغرض رفع البيانات لمنصة التزام</t>
  </si>
  <si>
    <t>01-01-1444</t>
  </si>
  <si>
    <t>وجود تنسيق مختلف تماما عن المتبع في النظام المالي والإداري 00-00-0000</t>
  </si>
  <si>
    <t>STARTDATE</t>
  </si>
  <si>
    <t>HRST2059</t>
  </si>
  <si>
    <t>نحتاج لهذا الـformat لمنصة التزام</t>
  </si>
  <si>
    <t>01-01-1504</t>
  </si>
  <si>
    <t>بعض القيم يكون تاريخ البداية بعد ٦٥ سنة من الان</t>
  </si>
  <si>
    <t>نوصى بوضع قيمة دنيا وقيمة قصوى لهذا الحقل إذا كان اجراء العمل يسمح بذلك</t>
  </si>
  <si>
    <t>30-12-1445</t>
  </si>
  <si>
    <t>ENDDATE</t>
  </si>
  <si>
    <t>ملاحظات / بيانات الاجازات</t>
  </si>
  <si>
    <t>PAYDAYS-SMMYYYY</t>
  </si>
  <si>
    <t>٦ حقول من أصل ٣١ حقل بدون بيانات</t>
  </si>
  <si>
    <t>HRST2060</t>
  </si>
  <si>
    <t>PRCCESS &amp; PAYDAYS &amp; COMEB &amp; COMEA &amp; SMMYYYY &amp; EMMYYYY &amp; SDAYS &amp; EDAYS &amp; MMYYYY  قيم اختيارية</t>
  </si>
  <si>
    <t>لوحظ تسجيل تاريخ بداية الاجازة لسجلين أحدهم بقيمة ١٤٤٥٠٨٢٥ أي بعد سنة تقريبا من التاريخ الحالي- علما بأن هاذين السجلين حديثي التسجيل</t>
  </si>
  <si>
    <t>لوحظ تسجيل تاريخ نهاية الاجازة لسجلين أحدهم بقيمة ١٤٤٥٠٨٢٨ أي بعد سنة تقريبا من التاريخ الحالي- علما بأن هاذين السجلين حديثي التسجيل</t>
  </si>
  <si>
    <t>الحقل كله لا يحتوي إلا على قيمتين فقط واحدة ميلادي والأخرى خطأ</t>
  </si>
  <si>
    <t>قيمة اختيارية</t>
  </si>
  <si>
    <t>نوصي بحذف القيمتين</t>
  </si>
  <si>
    <t>44431101-21080906</t>
  </si>
  <si>
    <t>8</t>
  </si>
  <si>
    <t xml:space="preserve">وجود قيم لا تعبر عن تاريخ هجري او ميلادي، </t>
  </si>
  <si>
    <t>MEDRDAT</t>
  </si>
  <si>
    <t>تم التصحيح للمثال الأول(٤٤٤٣١١٠١) ولكن مازالت المشكلة موجودة</t>
  </si>
  <si>
    <t>نوصي بتوحيد التاريخ بإيجاد المقابل الهجري للميلادي المدخل أو فصل الهجري عن الميلادي مع إيجاد المقابل لكل قيمة في الاعمدة المستحدثه</t>
  </si>
  <si>
    <t>940 -842</t>
  </si>
  <si>
    <t>قيمة لتاريخ بعد التاريخ الحالي ب ٣ سنوات بالرغم من أن تاريخ البداية والنهاية في ١٤٣٧</t>
  </si>
  <si>
    <t>SNDDAT</t>
  </si>
  <si>
    <t>تحتاج تدقيق</t>
  </si>
  <si>
    <t>خطأ  لم يذكر من قبل</t>
  </si>
  <si>
    <t>سنة 1439 البداية الفعلية لتشغيل النظام، والتواريخ المشكو منها تم نقلها لقاعدة البيانات بتحميل اكسيل شيت</t>
  </si>
  <si>
    <t>SMMYYYY -COMEA</t>
  </si>
  <si>
    <t>١٦حقل من أصل ٣٦ حقل بدون بيانات</t>
  </si>
  <si>
    <t>HRST2065</t>
  </si>
  <si>
    <t>هنا يتم نقل بيانات الاجازات الملغاه</t>
  </si>
  <si>
    <t xml:space="preserve"> يوجد بعد التواريخ سابقة للتاريخ الحالي تصل إلى ٢٠ سنة </t>
  </si>
  <si>
    <t xml:space="preserve">xبعض القيم المدخلة للتاريخ الهجري معكوسة حيث الأصل هو من اليسار سنة - شهر - يوم، </t>
  </si>
  <si>
    <t>مازالت المشكلة موجودة مع وجود القيمة الغير منطقية الناتجه عن قيمة تاريخ البداية ١٤٦٣٠٩٢٢</t>
  </si>
  <si>
    <t>لا تعبر عن سنة ميلادية او هجرية</t>
  </si>
  <si>
    <t>(-٢ -٢٤)</t>
  </si>
  <si>
    <t xml:space="preserve">يوجد قيم سالبة </t>
  </si>
  <si>
    <t xml:space="preserve">لهذا الخطأ تم إلغاؤها </t>
  </si>
  <si>
    <t>(-١١ -٤ -٦)</t>
  </si>
  <si>
    <t>AVAILABLE_VACDAYS</t>
  </si>
  <si>
    <t xml:space="preserve">القيم المسجلة في الحقل ميلادي على هجري </t>
  </si>
  <si>
    <t>YEAR</t>
  </si>
  <si>
    <t>HRST2068</t>
  </si>
  <si>
    <t xml:space="preserve"> جدول وسيط لحساب الرصيد المتوفر من الاجازة الاعتيادية</t>
  </si>
  <si>
    <t>نوصي بتوحيد القيم المدخلة عن طريق إيجاد المقابل للهجري أو الميلادي مع تعديل القيمة الغير منطقية (١٦٠٣) ولابد من وضع قيمة دنيا وقصوى للمدخلات</t>
  </si>
  <si>
    <t>قيم غير معبرة مثل ١٦٠٣</t>
  </si>
  <si>
    <t>BALANCE</t>
  </si>
  <si>
    <t xml:space="preserve">  تم</t>
  </si>
  <si>
    <t>كما ذكرنا جدول وسيط : مجرد مسودة للحساب ليس اكثر</t>
  </si>
  <si>
    <t>VAC_COUNT</t>
  </si>
  <si>
    <t xml:space="preserve">تم </t>
  </si>
  <si>
    <t>وجود قيم خارج النطاق تماما</t>
  </si>
  <si>
    <t>FROM_DT</t>
  </si>
  <si>
    <t>يوجد أخطأ عديدة منها قيم صفرية وقيم أخرى ليس لها علاقة بالتاريخ وكذلك تواريخ على بعد ٢٢ سنة من الان</t>
  </si>
  <si>
    <t>TO_DT</t>
  </si>
  <si>
    <t>(-54-44)</t>
  </si>
  <si>
    <t>HRST20683</t>
  </si>
  <si>
    <t>تم</t>
  </si>
  <si>
    <t>(-54 , -72)</t>
  </si>
  <si>
    <t>VAC_DAYS</t>
  </si>
  <si>
    <t>DIFF4YEAR</t>
  </si>
  <si>
    <t>1606 - 1599</t>
  </si>
  <si>
    <t>جميع القيم مسجلة على انها سنوات هجرية ولكن في سنوات مسجله بعد عام ١٤٤٤(العام الحالي) حتى عام ١٦٠٦</t>
  </si>
  <si>
    <t xml:space="preserve">0, </t>
  </si>
  <si>
    <t>وجود قيم بعد حوالي ٢٢ عام من الان</t>
  </si>
  <si>
    <t>ENTERDAT-USRNO</t>
  </si>
  <si>
    <t>حقلين من أصل ١٠ حقول بدون بيانات</t>
  </si>
  <si>
    <t>HRST2069</t>
  </si>
  <si>
    <t>DAYES</t>
  </si>
  <si>
    <t>م الحل</t>
  </si>
  <si>
    <t>EXCLD_DD-TRNSI</t>
  </si>
  <si>
    <t xml:space="preserve"> ٦ حقول من أصل ٤٠ بدون بيانات</t>
  </si>
  <si>
    <t>HRST2070</t>
  </si>
  <si>
    <t>ACCDPR &amp; BDGYYY &amp; RSRVNO &amp; DOCNO &amp; DOC_BDGYYY &amp; EXCLD_DD بيانات اختيارية</t>
  </si>
  <si>
    <t>142-1-14</t>
  </si>
  <si>
    <t>بيانات قديمة</t>
  </si>
  <si>
    <t>79840044 - 20200628 - 02011443</t>
  </si>
  <si>
    <t>معظم أخطاء التواريخ تتجمع في هذا الحقل حيث هجري وميلادي قيم خطأ تواريخ معكوسة عن النمط الأساسي</t>
  </si>
  <si>
    <t>حقل غير مستخدم</t>
  </si>
  <si>
    <t>نوصي بحذف القيم الغير قابلة للتعديل أو التحويل من هجري لميلادي او العكس ، ثم إيجاد المقابل للتاريخ الميلادي أو الهجري والتعويض به في هذا الحقل حسب رؤية فريق الأمانة، ومع تطبيق قواعد التحقق الخاصة بالتاريخ الهجري كما هو موضح في الحقول المشابهه</t>
  </si>
  <si>
    <t>حسب الصرف</t>
  </si>
  <si>
    <t>NRMLRAT-NETVAL2</t>
  </si>
  <si>
    <t>١٩حقل من أصل ٥٣</t>
  </si>
  <si>
    <t>HRST2081</t>
  </si>
  <si>
    <t>تم تحويل النظام من هجري الى ميلادي و لا يمكن تعديل البيانات</t>
  </si>
  <si>
    <t>(-7,-4)</t>
  </si>
  <si>
    <t>وجود بعد القيم السالبة في عدد ايام خارج الدوام</t>
  </si>
  <si>
    <t>OVRTPRD</t>
  </si>
  <si>
    <t>نوصي بمراجعة آلية الاحتساب للوقت الإضافي</t>
  </si>
  <si>
    <t>WARNSTS - PRNTMM</t>
  </si>
  <si>
    <t>3حقول من أصل ٢٦ بدون بيانات</t>
  </si>
  <si>
    <t>HRST2090</t>
  </si>
  <si>
    <t>يوجد قيم سالبة في عدد دقائق التأخير</t>
  </si>
  <si>
    <t>ABSMIN</t>
  </si>
  <si>
    <t>في النسخة الحالية رجعت المشكلة مرة أخرى</t>
  </si>
  <si>
    <t>يوجد قيم سالبة في عدد ساعات التأخير</t>
  </si>
  <si>
    <t>ABSHOR</t>
  </si>
  <si>
    <t>تم تعديل نظام الرواتب من الهجري الى الميلادي و لا يمكن تعديل البيانات</t>
  </si>
  <si>
    <t>32019- 121436</t>
  </si>
  <si>
    <t xml:space="preserve">جزء من البيانات هجري والأخر ميلادي </t>
  </si>
  <si>
    <t>MMYYY</t>
  </si>
  <si>
    <t>HRST2093</t>
  </si>
  <si>
    <t>RDOCDAT</t>
  </si>
  <si>
    <t>هذا الحقل يستخدم نسق معكوس للتاريخ الهجري مقارنة بالمستخدم في معظم النظام المالي والإداري، ولكن لا يسبب مشاكل</t>
  </si>
  <si>
    <t>ABSDATE</t>
  </si>
  <si>
    <t>تم استخدم هذا التنسيق و لا يوجد مشكلة و لا يمكن تعديل البيانات</t>
  </si>
  <si>
    <t>SMS_SUB_CATEGORY</t>
  </si>
  <si>
    <t>حقل من أصل 19 حقل بدون بيانات</t>
  </si>
  <si>
    <t>HRST2096</t>
  </si>
  <si>
    <t>SMS_SEND_DATEH</t>
  </si>
  <si>
    <t>تم تعديل البيانات و التأكد من تسجيل البيان بصيغة الصحيحة</t>
  </si>
  <si>
    <t>05/05/1442</t>
  </si>
  <si>
    <t>SMS_START_DATEG</t>
  </si>
  <si>
    <t xml:space="preserve">نوصي بتحويل القيم الهجرية إلى ما يقابلها من ميلادي وتعديلها مباشرة من الداتا ، ولعدم تكرار ذلك لابد من وضع قواعد التحقق في شاشات الادخال بوضع حد ادنى وحد اقصى للتاريخ </t>
  </si>
  <si>
    <t>13/10/1442</t>
  </si>
  <si>
    <t>SMS_END_DATEG</t>
  </si>
  <si>
    <t>توضيح سبب الغياب (9704-9705-9706-9606)</t>
  </si>
  <si>
    <t>نفس الرسالة لها اكثر من sms_seq</t>
  </si>
  <si>
    <t>SMS_SUBJECT</t>
  </si>
  <si>
    <t>اذا كان العمل يحتاج الى ادخال هذه القيم يدويا ، فلا نوصي بشيء ، اما لو كان فيه امكانية ثبات المواضيع بحيث يكون من قائمة اختيارات بدلا من الادخال اليدوي فلا مانع</t>
  </si>
  <si>
    <t>تدخل يدوياً</t>
  </si>
  <si>
    <t>SMS_STATUS - SMS_MESSAGE</t>
  </si>
  <si>
    <t>٢من أصل ١٥ حقل بدون بيانات</t>
  </si>
  <si>
    <t>HRST2097</t>
  </si>
  <si>
    <t>(--- ,05)</t>
  </si>
  <si>
    <t>SMS_MOBILE</t>
  </si>
  <si>
    <t xml:space="preserve">البيانات المدخلة لرفم الجوال صحيحة </t>
  </si>
  <si>
    <t>نبي بن نبي شميم أحمد - نبي نبي بن شميم أحمد</t>
  </si>
  <si>
    <t>نفس الأسماء مدخلة اكثر من مرة بفرق بسيط</t>
  </si>
  <si>
    <t>SMS_EMP_CLNT_NAME</t>
  </si>
  <si>
    <t>القيم مككرة مع كل رسالة ترسل جديدة ترسل</t>
  </si>
  <si>
    <t>ملاحظات / قرارات الجزاءات</t>
  </si>
  <si>
    <t>HRST2100</t>
  </si>
  <si>
    <t xml:space="preserve"> تم التصحيح</t>
  </si>
  <si>
    <t>51815 , 0</t>
  </si>
  <si>
    <t>قيمة خارج نسق القيم المدخلة في هذا الحقل حيث الشائع في القيم المدخلة مثل  43104696</t>
  </si>
  <si>
    <t>SNDNO</t>
  </si>
  <si>
    <t>هل تترك كما هي بدون تعديل ؟</t>
  </si>
  <si>
    <t>نعم تترك قديمة. في السابق كانت تدخل بشكل يدوي لكن الوضع الحالي الإدخال مؤتمت</t>
  </si>
  <si>
    <t>WSTRDAT-PAYSTS</t>
  </si>
  <si>
    <t>٩حقل من أصل ٤٨ بدون بيانات</t>
  </si>
  <si>
    <t>HRST2110</t>
  </si>
  <si>
    <t>الحقول عير الزامية</t>
  </si>
  <si>
    <t>الكل هجري ماعدا قيمة واحدة</t>
  </si>
  <si>
    <t>تحويل القيم الميلادية إلى ما يقابلها بالهجري ـ مع وضع قواعد التحقق المناسبة لهذا الحقل بأربع أرقام فقط ولها حد ادنى وحد اقصي في الادخال</t>
  </si>
  <si>
    <t>ملاحظات / بيانات الندب خارج الأمانة</t>
  </si>
  <si>
    <t>HRST2122</t>
  </si>
  <si>
    <t>تاريخ نهاية الندب يصل في بعض الأحيان إلى ٢٤ سنة من الان</t>
  </si>
  <si>
    <t>عدد ايام الندب: 4 &amp; 6 &amp; 8 &amp; 9 &amp; 10 آلف يوم، سوف نقوم بمراجعة بلدية القطيف</t>
  </si>
  <si>
    <t>لا زلنا على تواصل مع بلدية القطيف</t>
  </si>
  <si>
    <t>(16/08/42)</t>
  </si>
  <si>
    <t>استخدام تنسيق مختلف تماما</t>
  </si>
  <si>
    <t>LETTER_DT</t>
  </si>
  <si>
    <t>تصحيح جزئي للقيمة المذكوره ولكن لوحظ ادخال بعض التواريخ الميلادية</t>
  </si>
  <si>
    <t xml:space="preserve">قيم صفرية </t>
  </si>
  <si>
    <t>حسب رغبة الإدارة</t>
  </si>
  <si>
    <t>نوصي بالفصل بين التواريخ الهجرية والميلادية بأعمدة مختلفة مع الاعتماد على احدهما، او تحويل المقابل للهجري أو الميلادي بغرض التوحيد للتاريخ المستخدم، مع وضع ضوابط التحقق المناسبة عند الادخال وهي اربع ارقام لها حد ادنى وحد اقصى</t>
  </si>
  <si>
    <t>سنوات هجرية وأخرى ميلادية</t>
  </si>
  <si>
    <t>عدد أيام الندب تصل إلى عشر الاف يوم</t>
  </si>
  <si>
    <t>C?C??</t>
  </si>
  <si>
    <t>قيمة عشوائية</t>
  </si>
  <si>
    <t>ACTYP</t>
  </si>
  <si>
    <t>HRST2999</t>
  </si>
  <si>
    <t xml:space="preserve">تعديل التاريخ المعكوس من الداتا مباشرة مع تطبيق قواعد التحقق لادخال التاريخ الهجري من شاشة النظام، وكذلك مراجعة نسق الادخال للتاريخ من الكود المكتوب بشاشة الادخال في قواعد البيانات </t>
  </si>
  <si>
    <t>يوجد قيمة لا تعبر عن تاريخ</t>
  </si>
  <si>
    <t>نوصي بتعديل البيانات الحالية ، وإجراء تعديل برمجي على التسجيل في هذا الحقل بحيث يكون آلي بدون تدخل المستخدم</t>
  </si>
  <si>
    <t>HRST3011</t>
  </si>
  <si>
    <t>المراتب المذكورة ليس لها راتب و يتم إدخلها فقط لتسجيل الموظفين</t>
  </si>
  <si>
    <t>PAYSTS</t>
  </si>
  <si>
    <t>حقل واحد من اصل ١٧ بدون بيانات</t>
  </si>
  <si>
    <t>HRST3020</t>
  </si>
  <si>
    <t>129 - 143</t>
  </si>
  <si>
    <t xml:space="preserve">قيم لا تعبر عن سنة ميلادي أو هجري </t>
  </si>
  <si>
    <t>نوصي بوضع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حيث إيجاد البديل الهجري للقيم الميلادية والقيم الغير معبرة بصفر او خلافة يمكن حذفها</t>
  </si>
  <si>
    <t xml:space="preserve"> بعض البيانات هجري والأخر ميلادي</t>
  </si>
  <si>
    <t>حقل واحد من اصل ٢٣ بدون بيانات</t>
  </si>
  <si>
    <t>HRST3021</t>
  </si>
  <si>
    <t xml:space="preserve">الحقول غير الزامية , </t>
  </si>
  <si>
    <t>MMPAID</t>
  </si>
  <si>
    <t>FORM_NAME</t>
  </si>
  <si>
    <t>حقل واحد من أصل ٢٣ حقل بدون بيانات</t>
  </si>
  <si>
    <t>HRST3023</t>
  </si>
  <si>
    <t>122022-143903</t>
  </si>
  <si>
    <t>المشكلة هنا ليس فقط في خلط البيانات من هجري وميلادي ولكن أيضا بعض الحقول تختلف عن النسق بان أول رقمين من اليسار عبارة عن الشهر وباقي الرقم عبارة عن السنة مثل ١٤٣٩٠٣</t>
  </si>
  <si>
    <t>نوصي أولا بتعديل القيمة الهجرية المعكوسة عن النسق العام ثم بالفصل بين التواريخ الهجرية والميلادية بأعمدة مختلفة مع الاعتماد على احدهما، او تحويل المقابل للهجري أو الميلادي بغرض التوحيد للتاريخ المستخدم</t>
  </si>
  <si>
    <t>تم اختيار هذا التنسيق للحقل و الحقل غير مستخدم و يستخدم entrdat بدلا منه</t>
  </si>
  <si>
    <t>مازالت بعض التواريخ معكوسة</t>
  </si>
  <si>
    <t xml:space="preserve">نوصي بالتصحيح القيم المعكوسة </t>
  </si>
  <si>
    <t>2019 - 139</t>
  </si>
  <si>
    <t>مدخلات خطأ مع وجود سنوات ميلادية</t>
  </si>
  <si>
    <t>HRST3024</t>
  </si>
  <si>
    <t>PAYSTS-NOTES1</t>
  </si>
  <si>
    <t>حقلين من أصل ٢٣ حقل بدون بيانات</t>
  </si>
  <si>
    <t>HRST3025</t>
  </si>
  <si>
    <t> 55</t>
  </si>
  <si>
    <t>قيمة سنة خطأ</t>
  </si>
  <si>
    <t>نوصي بتصحيح القيمتين إن امكن بشكل مباشر أو حذفهم ، مع وضع قواعد التحقق المذكورة سلفا والخاصة بمثل هذا الخطأ من شاشات الادخال في النظام</t>
  </si>
  <si>
    <t>HRST3029</t>
  </si>
  <si>
    <t>حقل من اصل ٢٣ بدون بيانات</t>
  </si>
  <si>
    <t>الحقل غير الزامية</t>
  </si>
  <si>
    <t>1481001 , 8051001</t>
  </si>
  <si>
    <t>تم الغاء البيانات</t>
  </si>
  <si>
    <t>1/440 -  000</t>
  </si>
  <si>
    <t>رقم القرار لا يوجد عليه اى validation و يكتب باليد</t>
  </si>
  <si>
    <t>  HRST3030</t>
  </si>
  <si>
    <t>لا يوجد validation على سنة القرض و لا يمكن التعديل بها</t>
  </si>
  <si>
    <t>هل يسمح النظام بقبول قيمة مثل ٥١٤٤ في سنة القرض مع وجود قيم ليست بسنه مثل ٠ أو ١</t>
  </si>
  <si>
    <t>LOAN_DATE</t>
  </si>
  <si>
    <t>تحويل الهجري بما يقابله من ميلادي، مع ضبط قواعد التحقق للتاريخ الهجري من شاشة النظام وعلى مستوى قواعد البيانات</t>
  </si>
  <si>
    <t>RCTDAT-RCTNO</t>
  </si>
  <si>
    <t>حقلين بدون بيانات من أصل ١٨</t>
  </si>
  <si>
    <t>HRST3031</t>
  </si>
  <si>
    <t>في توصيف البيانات هذا الحقل يسمى رقم القرض ولكن يوجد أنماط مختلفة وكثيرة في الترقيم وكذلك وجود قيم غير منطقية سالبة وصفرية</t>
  </si>
  <si>
    <t>رقم القرض ليس عليه اى validation</t>
  </si>
  <si>
    <t>هل يترك كما هو؟</t>
  </si>
  <si>
    <t xml:space="preserve">هذه البيانات منقولة من النظام القديم و لا يمكن التعديل بها </t>
  </si>
  <si>
    <t>دراسة التوصية مع إيضاح سبب عدم إمكانية التعديل</t>
  </si>
  <si>
    <t xml:space="preserve">جميع القيم التي بها مشكلة هي قيمة (٠) لذلك نوصي بأن يتم وضع قواعد التحقق لهذا الحقل بأربعة أرقام مع وضع حد ادنى واقصيى له ، مع حذف القيم الصفرية او نجعلهاNull </t>
  </si>
  <si>
    <t>M_DEDVAL</t>
  </si>
  <si>
    <t xml:space="preserve">لا يوجد بها اى مشكلة </t>
  </si>
  <si>
    <t>5144 - 822</t>
  </si>
  <si>
    <t>قيم لا تعبر عن ارقام سنة وكذلك بعض السنوات تعبر عن السنة الميلادي وبعضها عن السنة الهجري</t>
  </si>
  <si>
    <t>هذا الحقل PK مع مجموعة من الحقول الأخرى ولكن القيم فيه لا تعبر أبدا عن قيم صحيحة مثل القيم الصفرية وكذلك ٥١٤٤ وكثير من تلك البيانات الغير منطقية</t>
  </si>
  <si>
    <t>نوصى بإعادة النظر والطرح للمناقشة</t>
  </si>
  <si>
    <t xml:space="preserve"> 2020-2019</t>
  </si>
  <si>
    <t>حقل واحد من أصل ٩ بدون بيانات</t>
  </si>
  <si>
    <t>HRST3041</t>
  </si>
  <si>
    <t>EMPACC</t>
  </si>
  <si>
    <t>١من أصل ٣٠ بدون بيانات</t>
  </si>
  <si>
    <t>HRST3045</t>
  </si>
  <si>
    <t>مازالت المشكلة موجودة، مع ملاحظة قيمة تاريخ ١٤٥٠٠٤٢٩ مما أثر على قيمة هذا السجل في الحقل exexdatg</t>
  </si>
  <si>
    <t>التصحيح المباشر للقيمة المعكوسة ، مع تطبيق قواعد التحقق الخاصة بالتاريخ الهجري</t>
  </si>
  <si>
    <t>01/08/1443</t>
  </si>
  <si>
    <t>SAL_STRDATE</t>
  </si>
  <si>
    <t>تحويل القيمة الهجرية إلى ما يقابلها من ميلادي وتعديلها مباشرة في الداتا ، مع تطبيق قواعد التحقق من التاريخ الميلادي في شاشة الادخال</t>
  </si>
  <si>
    <t>NEW_EMPACC</t>
  </si>
  <si>
    <t>الحقل غير الزامي</t>
  </si>
  <si>
    <t>٤ حقول من أصل ٢٠ بدون بيانات</t>
  </si>
  <si>
    <t>HRST3046</t>
  </si>
  <si>
    <t>بيانات منقوبة من النظام القديم</t>
  </si>
  <si>
    <t>1012022- 01011439</t>
  </si>
  <si>
    <t>جزء من البيانات هجري والأخر ميلادي وتم التمييز وفقا لقيمة السنة ، حيث ان نوع هذا الحقل نصي</t>
  </si>
  <si>
    <t>HRST3050</t>
  </si>
  <si>
    <t>هذا الحقل يحتوى على العديد من المشاكل تتخلص في ان طبيعة البيان هجري على ميلادي والاهم اختلاف نسق التنسيق حيث ان الغالب علي قيم الحقل من اليمين سنة - شهر - يوم ولكن لوحظ تنسيق مختلف يوم - شهر - سنة من اليمين لليسار</t>
  </si>
  <si>
    <t>نوصى بمراجعة شاشة الادخال والتأكد من ٫الية التسجيل في هذا الحقل ، كما نوصي بأن يكون التصحيح يكون على المستويات التالية :
1- التصحيح المباشر للسجل الذي يحتوى  على المشكلة مع تحويل الميلادي إلى مقابله الهجري أو العكس ، مع امكانية الفصل في حقلين منفصلين لكل من الهجري والميلادي
٢- التأكد من آليه الادخال المستخدمة في شاشات النظام وعملية التحويل المستخدمه لتسجيل التاريخ الهجري بقواعد البيانات وذلك لمنع حدوث تكرار نفس الخطأ
٣- وضع حد ادنى وأعلى للتاريخ"</t>
  </si>
  <si>
    <t>01041440-01042020</t>
  </si>
  <si>
    <t>قيمة خارج نسق القيم المدخلة في هذا الحقل، تاريخ بعد حوالي ١٧ سنة من الان</t>
  </si>
  <si>
    <t>JENDDATE</t>
  </si>
  <si>
    <t>معظم التواريخ الغير منطقية ناتجة عن وجود إمكانية كتابة التاريخ يدوي مع عدم وجود حدود دنيا وعليا للتاريخ ، لذلك نرجو مراجعة الإجراءات المتبعة في شاشة الادخال والخاصة بحقول التواريخ وتغيير طريقة التعامل</t>
  </si>
  <si>
    <t>122021-031439</t>
  </si>
  <si>
    <t>JSTRDATE</t>
  </si>
  <si>
    <t>مشكلة متكرر ولابد من معالجتها من شاشات الادخال</t>
  </si>
  <si>
    <t>RCVYYY-RCVNO</t>
  </si>
  <si>
    <t>حقلين من أصل ١٤ بدون بيانات</t>
  </si>
  <si>
    <t>HRST3051</t>
  </si>
  <si>
    <t>بعض القيم المدخلة للتاريخ الهجري معكوسة حيث الأصل هو من اليسار سنة - شهر - يوم</t>
  </si>
  <si>
    <t>تم تعديل البانات</t>
  </si>
  <si>
    <t>نوصي بتعديل القيم الهجرية المعكوسة مباشرة من الداتا مع تطبيق قواعد ادخال التواريخ الهجرية وعملية التحويل من ميلادي إلى هجري ونسق ادخال التاريخ في قواعد البيانات</t>
  </si>
  <si>
    <t>CHKNO-DOCNO</t>
  </si>
  <si>
    <t>٣ حقول من أصل ٢٩ حقل بدون بيانات</t>
  </si>
  <si>
    <t>HRST3060</t>
  </si>
  <si>
    <t>122021 , 101438</t>
  </si>
  <si>
    <t>ٍِSA11000000336577300110</t>
  </si>
  <si>
    <t>بعض القيم يسبقها رموز غير مفهومة</t>
  </si>
  <si>
    <t>نوصي بتطبيق قواعد تسجيل حسابات الايبان المذكوره سابقا</t>
  </si>
  <si>
    <t>22019 - 021440</t>
  </si>
  <si>
    <t>HRST3061</t>
  </si>
  <si>
    <t>HRST3062</t>
  </si>
  <si>
    <t>تطرح للمناقشة وإيجاد حل وخاصة انه يوجد حقل اخر باسم MMYYYYG ومسجل عليه قيم ميلادية فقط فهل يوجد علاقة؟</t>
  </si>
  <si>
    <t>SMMYYYY</t>
  </si>
  <si>
    <t>تطرح للمناقشة وإيجاد حل وخاصة انه يوجد حقل اخر باسم SMMYYYYG ومسجل عليه قيم ميلادية فقط فهل يوجد علاقة؟</t>
  </si>
  <si>
    <t>101439 - 11 - 12 - 61440</t>
  </si>
  <si>
    <t>جاري البحث في المشكلة و لا يمكن تعديل البيانات قبل البحث في المشكلة</t>
  </si>
  <si>
    <t>تم الغاء هذا الجدول ( جدول ملف البنك ) يتم استخدام نظام صرف</t>
  </si>
  <si>
    <t xml:space="preserve">بالفعل لا يوجد حركة على هذا الحقل </t>
  </si>
  <si>
    <t>حجم البيانات كبير ، والاخطاء في البيانات كثيرة ، لذلك نوصي بإعادة النظر في البيانات داخل هذا الجدول من فريق عمل الأمانة لتحديد القرار النهائي بشأن هذا الجدول</t>
  </si>
  <si>
    <t>TRNATHR</t>
  </si>
  <si>
    <t>حقل واحد بدون بيانات اصل ٢٠</t>
  </si>
  <si>
    <t>HRST3065</t>
  </si>
  <si>
    <t>الجدول لا يستخدم منذ الربط مع منصة صرف منذ عدة سنوات</t>
  </si>
  <si>
    <t>02/02/1439  , 2017-08-07 00:00:00</t>
  </si>
  <si>
    <t>SND_DATE</t>
  </si>
  <si>
    <t>SA8360000000830537480053 - sa8360000000830537480053</t>
  </si>
  <si>
    <t>نفس الحساب لنفس الموظف مسجل بصيغ مختلفة</t>
  </si>
  <si>
    <t>HRST3067</t>
  </si>
  <si>
    <t>٣حقول من اصل ٢٥ بدون بيانات</t>
  </si>
  <si>
    <t>HRST3068</t>
  </si>
  <si>
    <t xml:space="preserve">وجود قيم لا تعبر عن سنة ميلادي او هجري </t>
  </si>
  <si>
    <t>ملاحظ وجود قيمة واحدة بها مشكله ، نرجو توضيح ماهو الاثار المترتبة في حال التعديل</t>
  </si>
  <si>
    <t>DOCNO</t>
  </si>
  <si>
    <t>٤ حقول بدون بيانات من أصل ٢٢</t>
  </si>
  <si>
    <t>HRST3090</t>
  </si>
  <si>
    <t>AS1710000002300000156203</t>
  </si>
  <si>
    <t>قيمة خارج نسق القيم المدخلة في هذا الحقل - جميع البيانات تبدأ ب SA وليس   AS</t>
  </si>
  <si>
    <t>تم تعد يل البانات</t>
  </si>
  <si>
    <t>نوصي بتصحيح الخطأ مع تطبيق قواعد التحقق من ادخال الايبان المحددة من قبل</t>
  </si>
  <si>
    <t>112020 - 031440</t>
  </si>
  <si>
    <t>HRST3091</t>
  </si>
  <si>
    <t>جدول التقييم النهائي</t>
  </si>
  <si>
    <t>ARCSRL- SENDDT_APPRAISAL</t>
  </si>
  <si>
    <t>٥ حقول بدون بيانات من اصل ٣١</t>
  </si>
  <si>
    <t>HRST4012</t>
  </si>
  <si>
    <t>قيمة عددية وسط قيم نصية</t>
  </si>
  <si>
    <t>LOCATION_NADB</t>
  </si>
  <si>
    <t>جدول تقييم الجدارات</t>
  </si>
  <si>
    <t>1444-2020</t>
  </si>
  <si>
    <t>EVA_YY</t>
  </si>
  <si>
    <t>HRST4022</t>
  </si>
  <si>
    <t xml:space="preserve">بيانات مدخلة بالخطأ في أول تفعيل نظام تقييم الأداء الوظيفي وتم حذفها </t>
  </si>
  <si>
    <t>لوحظ عودة المشكلة مرة أخرى وذلك بعد اصلاحها</t>
  </si>
  <si>
    <t>نوصي بتحويل الهجري إلى الميلادي المقابل أو العكس حسب متطلبات العمل ، مع تطبيق قواعد التحقق لهذا النوع من المدخلات كما ذكرنا من قبل</t>
  </si>
  <si>
    <t>جدول نقاط القوة والضعف في نظام التقييم</t>
  </si>
  <si>
    <t>1441 - 2020</t>
  </si>
  <si>
    <t>HRST4024</t>
  </si>
  <si>
    <t>بيانات مدخلة بالخطأ في أول تفعيل نظام تقييم الأداء الوظيفي وتم حذفها - 22 صف فقط</t>
  </si>
  <si>
    <t>(الجدية أثناء العمل.  --  الجدية أثناء العمل)</t>
  </si>
  <si>
    <t>وجود اكثر من اسم باختلاف بسيط ، همزة ، مسافة وهذا على سبيل المثال لا الحصر</t>
  </si>
  <si>
    <t>POINT_TXT</t>
  </si>
  <si>
    <t>أمر طبيعي</t>
  </si>
  <si>
    <t>الغرض هو توحيد المسميات بدلا من الاختلافات البسيطة</t>
  </si>
  <si>
    <t>نوصى بدراسة مدى إمكانية تعديل الحقل المدخل إلى الاختيار من قائمة بدلا من الادخال اليدوي</t>
  </si>
  <si>
    <t>جدول الوظائف الفعلية</t>
  </si>
  <si>
    <t>(-الرقابه الصحيه , الرقابه الصحيه)</t>
  </si>
  <si>
    <t>تكرار نفس المسمى باختلاف بسيط من همزة او مسافة زيادة</t>
  </si>
  <si>
    <t>ACTUAL_JOBNM</t>
  </si>
  <si>
    <t>HRST5020</t>
  </si>
  <si>
    <t>SRVR-INFO</t>
  </si>
  <si>
    <t>٤ حقول بدون بيانات من اصل ١١</t>
  </si>
  <si>
    <t>HRST7001</t>
  </si>
  <si>
    <t>الجدول لا يُستخدم</t>
  </si>
  <si>
    <t>وجود قيم ليست بتاريخ</t>
  </si>
  <si>
    <t>جميع القيم لا تعبر عن تاريخ ، فهل هذا تاريخ بالفعل ننتظر رأي فريق العمل</t>
  </si>
  <si>
    <t>JOBNO-CLSSNO</t>
  </si>
  <si>
    <t>٥ حقول بدون بيانات أصل ١٣</t>
  </si>
  <si>
    <t>HRST7066</t>
  </si>
  <si>
    <t>الجدول لا يستخدم</t>
  </si>
  <si>
    <t>الجدول غير مستخدم يتم استخدام نظام صرف الان</t>
  </si>
  <si>
    <t>BSALARY-TRNALL</t>
  </si>
  <si>
    <t>٩ حقول بدون بيانات من أصل ٢٠ بدون بيانات</t>
  </si>
  <si>
    <t>HRST8065</t>
  </si>
  <si>
    <t>(-9403.22 / -10.05)</t>
  </si>
  <si>
    <t>02/02/1439. --- 2017-08-07 00:00:00</t>
  </si>
  <si>
    <t>جدول البيانات المجمعة لرفعها لمنصة التزام</t>
  </si>
  <si>
    <t>FIRSTNAME_E ,LASTNAME_E</t>
  </si>
  <si>
    <t xml:space="preserve">٧ حقول بدون بيانات أصل ٥٥ حقل </t>
  </si>
  <si>
    <t>HRST9010</t>
  </si>
  <si>
    <t>--</t>
  </si>
  <si>
    <t>قيم ليست تاريخ</t>
  </si>
  <si>
    <t>تاريخ غير مستوفى</t>
  </si>
  <si>
    <t>يجب مراعاة قواعد التحقق من التاريخ الهجري لضمان عدم تكرار الخطأ</t>
  </si>
  <si>
    <t>01-01-1395</t>
  </si>
  <si>
    <t>استخدام تنسيق للتاريخ الهجري غير المتبع في باقي النظام ولكنه صحيح</t>
  </si>
  <si>
    <t>هكذا مطلوب في المنصة</t>
  </si>
  <si>
    <t>احدهما مطوي القيد والثانى جارى التواصل ع الموارد البشرية</t>
  </si>
  <si>
    <t>28-08-1317</t>
  </si>
  <si>
    <t>استخدام تنسيق للتاريخ الهجري غير المتبع في باقي النظام ولكنه صحيح، كل قيم هذا حقل هي قيمة واحدة بتاريخ قديم جدا</t>
  </si>
  <si>
    <t>STEPDATE</t>
  </si>
  <si>
    <t>FIRSTGRADEDATE</t>
  </si>
  <si>
    <t>نوصي بتصحيح القيم محل المشكلة ، مع  مراعاة قواعد التحقق من التاريخ الهجري لضمان عدم تكرار الخطأ</t>
  </si>
  <si>
    <t>GOVERNMENTHIREDATE</t>
  </si>
  <si>
    <t>هي قيمة وحيدة الان بها خطأ نوصي بتصحيحها مع  مراعاة قواعد التحقق من التاريخ الهجري لضمان عدم تكرار الخطأ</t>
  </si>
  <si>
    <t>جداول منصة التزام</t>
  </si>
  <si>
    <t>اخصائى تغذيه مساعد (005191001) مساعد اخصائى تغذيه(007033078)</t>
  </si>
  <si>
    <t>نفس المسميات باختلافات بسيطة او متطابقة بأكواد مختلفة</t>
  </si>
  <si>
    <t>JOBNAMEDESCRIPTION</t>
  </si>
  <si>
    <t>HRST9013</t>
  </si>
  <si>
    <t>رئيس قسم مع JOBNAMECODE = 300071001 and 001001001</t>
  </si>
  <si>
    <t>نفس المسمى الوظيفي بأكثر من كود ، ولكن فيه اختلاف ب JOBNEWCODE، تحتاج لإيضاح من فريق عمل الأمانة</t>
  </si>
  <si>
    <t>HRST9015</t>
  </si>
  <si>
    <t>لزوم الترميز الجديد للوظائف</t>
  </si>
  <si>
    <t>جدول التوقيع للمسؤولين</t>
  </si>
  <si>
    <t>رئيس المجمع القروي بالحسو ( 9230041- 3047100)</t>
  </si>
  <si>
    <t>تكرار نفس المسمى مع اختلاف DEPTNO</t>
  </si>
  <si>
    <t>HRSTMANG</t>
  </si>
  <si>
    <t>REPRESENTATIVE_MOBILE2</t>
  </si>
  <si>
    <t>OFRT2010</t>
  </si>
  <si>
    <t>نوصي بتطبيق قواعد التحقق من ادخال ارقام الجوالات</t>
  </si>
  <si>
    <t>تم تطبيق قواعد التحقق</t>
  </si>
  <si>
    <t>REPRESENTATIVE_MOBILE1</t>
  </si>
  <si>
    <t>STUDENT_E_MOBILE و STUDENT_ADDRESS</t>
  </si>
  <si>
    <t>٤من أصل ٢٩ بدون بيانات</t>
  </si>
  <si>
    <t>TRNT3010</t>
  </si>
  <si>
    <t>الحقول غير الزامية ( البوابة )</t>
  </si>
  <si>
    <t>(سارة الخالدي 1113193393 , سارة الخالدي1093947446)</t>
  </si>
  <si>
    <t>لوحظ ان الاسم الواحد له اكثر من student_id ، كما لوحظ ان معرف الطالب الوحد قد يكون له اكثر من طلب والمثال يوضح تشابه الاسم مع اختلاف المعرف</t>
  </si>
  <si>
    <t>STUDENT_NAME_A</t>
  </si>
  <si>
    <t>البواية و لا يمكن تعديل البيانات</t>
  </si>
  <si>
    <t>نرجوا ايضاح سبب عدم إمكانية التعديل</t>
  </si>
  <si>
    <t>نوصي بتطبيق بعض قواعد التحقق للادخال ، مثل عدم قبول رموز أو أرقام أو حروف انجليزية ، فقط يقبل حروف عربية ، وذلك لتقليل المدخلات الخطأ قدر الإمكان</t>
  </si>
  <si>
    <t>STUDENT_MOBILE</t>
  </si>
  <si>
    <t>البوابة و لا يمكن تعديل البيانات</t>
  </si>
  <si>
    <t>IT- Technical Support (system)  - IT- Technical Support (system)</t>
  </si>
  <si>
    <t>STUDENT_MAJOR_ID</t>
  </si>
  <si>
    <t>(-2,-4)</t>
  </si>
  <si>
    <t>STUDENT_GPA_SCORE</t>
  </si>
  <si>
    <t>لابد من وجود قواعد تحقق لمدخلات هذا الحقل بناء على متطلبات العمل وبداية عدم السماح بالقيم السالبة</t>
  </si>
  <si>
    <t>(-1443 , 0 , -22)</t>
  </si>
  <si>
    <t>ادخال عشوائي للقيم</t>
  </si>
  <si>
    <t>STUDENT_GRADE_YEAR</t>
  </si>
  <si>
    <t xml:space="preserve">البوابة </t>
  </si>
  <si>
    <t xml:space="preserve">ادخال عشوائي بدون وجودد أي قواعد تحقق من المدخلات ،  نوصي  بوضع قواعد التحقق بإدخال ٤ أرقام فقط ويكون لها حد ادنى وحد اقصي ويتم تطبيق ذلك على قواعد البيانات ويتم ضبطها أيضا من شاشات الادخال بالنظام - وذلك بعد معالجة القيم الحالية سواء بتوحيد الهجري مع الميلادي او العكس </t>
  </si>
  <si>
    <t>01/01/0001</t>
  </si>
  <si>
    <t>TRAINING_START_DATE</t>
  </si>
  <si>
    <t xml:space="preserve">نوصي بدراسة المشكلة من جهة شاشات النظام حيث ان هذا الحقل معرف على انه تاريخ ولكن واضح انه لا يوجد أي قواعد تحقق للمدخلات على الأقل في الوقت السابق </t>
  </si>
  <si>
    <t>15/04/1442</t>
  </si>
  <si>
    <t>TRAINING_END_DATE</t>
  </si>
  <si>
    <t>لا يوجد حاليا</t>
  </si>
  <si>
    <t>عدم وجود قواعد التحقق من صيغة الايميل - أدى إلى ادخال قيم غير مناسبة</t>
  </si>
  <si>
    <t>SUPERVISOR_EMAIL</t>
  </si>
  <si>
    <t>نوصي بتطبيق قواعد التحقق من ادخال البريد الالكتروني، مع تصحيح الأخطاء الموجودة بالحذف للبيان الخطأ ( تكون القيمة null)</t>
  </si>
  <si>
    <t>جدول واحد من اصل ٨ بدون بيانات</t>
  </si>
  <si>
    <t>TRNT3020</t>
  </si>
  <si>
    <t>الحقل غير إلزامي</t>
  </si>
  <si>
    <t>بلدية غرب الدمام - وكيل الأمين للخدمات</t>
  </si>
  <si>
    <t>DEPT_ID</t>
  </si>
  <si>
    <t>WFST0009</t>
  </si>
  <si>
    <t>تم تعديل البيانات و تم تعديل الشاشة لعدم تكرار المشكلة</t>
  </si>
  <si>
    <t xml:space="preserve">تم التعديل على مستوى البيانات، ثم لوحظ وجود قيم فارغة وهي قيم مدخلة حديثة </t>
  </si>
  <si>
    <t xml:space="preserve">في التدقيق الأول لوحظ انه تم التعديل ، ولكن في التدقيق الحالي لوحظ ظهور القيم الفارغة مرة أخرى ، ما يعني انه لم يكن الاجراء المتخذ لعدم التكرار غير مناسب، نرجو التوضيح للاجراء الذي تم تنفيذه على الشاشة </t>
  </si>
  <si>
    <t>١و٣و٤</t>
  </si>
  <si>
    <t>تم التعديل الجزئي ، ولكن مازال الأخطاء موجودة</t>
  </si>
  <si>
    <t>مازال الحقل يحتوى على قيم هجرية وميلادية، لذلك نوصي بتوحيد الهجري أو الميلادي بالمقابل له ، وبعد ذلك تطبيق قواعد التحقق من المدخل المذكور قبل ذلك في الحالات المشابهه</t>
  </si>
  <si>
    <t>وجود قيم صفرية في التاريخ</t>
  </si>
  <si>
    <t>SUPPLY_DATE</t>
  </si>
  <si>
    <t>خطأ جديد</t>
  </si>
  <si>
    <t>عقود بند الكفاءة</t>
  </si>
  <si>
    <t>مهندس ميكانيكي - مهندس ميكانيكى - مساعد إداري - مساعد اداري</t>
  </si>
  <si>
    <t>مسمي وظيفي واحد بأكثر من صيغه</t>
  </si>
  <si>
    <t>EMP_JOBNAM</t>
  </si>
  <si>
    <t>WFST0012</t>
  </si>
  <si>
    <t>DATF-DATT</t>
  </si>
  <si>
    <t>٥ حقول بدون بيانات من أصل ٣٥ حقل</t>
  </si>
  <si>
    <t>WFST1010</t>
  </si>
  <si>
    <t xml:space="preserve">الحقل غير إلزمي </t>
  </si>
  <si>
    <t>قيمة خطأ للتاريخ</t>
  </si>
  <si>
    <t>SUR_FROM</t>
  </si>
  <si>
    <t>EMPTITEL1-EMPTITEL2</t>
  </si>
  <si>
    <t xml:space="preserve">٦حقول من أصل ١٤ بدون بيانات </t>
  </si>
  <si>
    <t>WFST1015</t>
  </si>
  <si>
    <t>(-13,0000,0)</t>
  </si>
  <si>
    <t>نوصي بتطبيق قواعد التحقق من ادخال أرقام الجوالات بعض تصحيح القيم الحالية</t>
  </si>
  <si>
    <t>DEL_SEQ</t>
  </si>
  <si>
    <t>حقل واحد اصل ٢٦ بدون بيانات</t>
  </si>
  <si>
    <t>WFST1016</t>
  </si>
  <si>
    <t>SUR_FROM_H</t>
  </si>
  <si>
    <t>APPROVAL_LATRNO-APPROVAL_LATRDAT</t>
  </si>
  <si>
    <t>WFST1701</t>
  </si>
  <si>
    <t>1y - 3m - 6m</t>
  </si>
  <si>
    <t>اختلاف وحدات الادخال حيث استخدم المدة مرة بالشهر ومرات بالسنة</t>
  </si>
  <si>
    <t>DURSRC</t>
  </si>
  <si>
    <t>نوصي بتوضيح متطلب الحقل لتحديد الاجراء المناسب</t>
  </si>
  <si>
    <t xml:space="preserve">متطلبات عمل النظام قائم على نوع تسجيل هذا البيان </t>
  </si>
  <si>
    <t>20/07/41 - 26/10/42</t>
  </si>
  <si>
    <t>صيغ مختلفة داخل الحقل</t>
  </si>
  <si>
    <t>LATRDAT</t>
  </si>
  <si>
    <t>تم تعديل البيانات  و التحقق من البيانات عند التسجيل</t>
  </si>
  <si>
    <t>طلب اجازة</t>
  </si>
  <si>
    <t>SNDYYY-SNDNO</t>
  </si>
  <si>
    <t>١٠حقول من أصل ٤١ بدون بيانات</t>
  </si>
  <si>
    <t>WFST2010</t>
  </si>
  <si>
    <t>لوحظ تواريخ في strdat تبدء من سنة قادمة، هل هذا صحيح في اجراء العمل</t>
  </si>
  <si>
    <t>APRVDAT</t>
  </si>
  <si>
    <t xml:space="preserve">٥حقول من أصل ٢٦ بدون بيانات </t>
  </si>
  <si>
    <t>WFST2011</t>
  </si>
  <si>
    <t>ملف الاكسيل الوارد من الوزارة للمرشحين للترقية</t>
  </si>
  <si>
    <t>UPDATE_BY-UPDATE_DATEG\</t>
  </si>
  <si>
    <t>٣ حقول أصل ٢٧ بدون بيانات</t>
  </si>
  <si>
    <t>WFST2023</t>
  </si>
  <si>
    <t>تستوفى في حالة التعديل فقط</t>
  </si>
  <si>
    <t>جزء من البيانات هجري والأخر ميلادي- والأكثرية للميلادي</t>
  </si>
  <si>
    <t xml:space="preserve">حسب التقييم </t>
  </si>
  <si>
    <t>عدد الحقول المتأثرة قليل ونوصي بتعويض القيم الهجرية بما يقابلها من ميلادي، مع تطبيق قواعد التحقق للمدخلات كما ذكرنا في قبل في الحالات المشابهه</t>
  </si>
  <si>
    <t>محمد بن سلمان بن احمد المعلم - محمد بن سلمان احمد المعلم</t>
  </si>
  <si>
    <t>EXCEL_EMPNAM</t>
  </si>
  <si>
    <t>يتكرر حسب محضر الترقية</t>
  </si>
  <si>
    <t>حسب محضر الترقية في أكثر من جهة (تم طي قيده في بلدية وتعيينه في أخرى)</t>
  </si>
  <si>
    <t>هل الموظف الواحد يمكن ان يكون له اكثر من رقم وظيفي؟</t>
  </si>
  <si>
    <t>KLJHJHJK</t>
  </si>
  <si>
    <t>واضح ان البيانات المدخلة على سبيل التجربة</t>
  </si>
  <si>
    <t>WFST2050</t>
  </si>
  <si>
    <t>نوصي باستبعادة من نطاق العمل إذا لم يكن مستخدم</t>
  </si>
  <si>
    <t>NRMLRAT-STRDAT</t>
  </si>
  <si>
    <t>١٠ حقول من أصل ٢١ بدون بيانات</t>
  </si>
  <si>
    <t>WFST2080</t>
  </si>
  <si>
    <t>الحقول المذكورة غير الزامية</t>
  </si>
  <si>
    <t>1003 - 2202</t>
  </si>
  <si>
    <t>لم يتم تعديل السنة بسبب ال primary key</t>
  </si>
  <si>
    <t>يطرح للمناقشة اثناء ورشة العمل</t>
  </si>
  <si>
    <t>RCVDAT</t>
  </si>
  <si>
    <t xml:space="preserve">تم تعديل 439 row </t>
  </si>
  <si>
    <t>MMYYYY-DOCNO</t>
  </si>
  <si>
    <t>١١ حقل من أصل ٦٥ حقل بدون بيانات</t>
  </si>
  <si>
    <t>WFST2081</t>
  </si>
  <si>
    <t>الحقول غير الزامي</t>
  </si>
  <si>
    <t>قيمة خارج النطاق تمام</t>
  </si>
  <si>
    <t>عدد الحقول المتأثرة قليل ونوصي بتعويض القيم الميلادية بما يقابلها من هجري (ولكن القيم الميلادية خارج النطاق تماما)، مع تطبيق قواعد التحقق للمدخلات كما ذكرنا في قبل في الحالات المشابهه</t>
  </si>
  <si>
    <t>قيمة مكافأة بدل خارج الدوام تحتوى على قيم سالبة</t>
  </si>
  <si>
    <t>تم تعديل 4 سجلات و باقى السجلات لا يمكن تعديلها بسبب وجود مسير</t>
  </si>
  <si>
    <t>نوصي بضرورة تحديد سبب تسجيل القيم السالبة ومعالجتها برمجيا ، حيث أن التعديل على البيانات بشكل مباشر لا يكفي</t>
  </si>
  <si>
    <t>قيمة بدل النقل تحتوى على قيم سالبة</t>
  </si>
  <si>
    <t>NETTRN</t>
  </si>
  <si>
    <t>تم تعديل 3 سجلات من اصل 4 و لا يمكن تعديل السجل الرابع بسبب صدور المسير</t>
  </si>
  <si>
    <t>قيمة الأيام المحسومة تحتوي على قيم سالبة</t>
  </si>
  <si>
    <t>DEDDAYS</t>
  </si>
  <si>
    <t>لم يتم التعديل عند التدقيق المرة الثانية حيث رجع نفس الخطأ مرة أخرى</t>
  </si>
  <si>
    <t>TAKDAT</t>
  </si>
  <si>
    <t>تم تعديل البيانات 197 سجل فقط</t>
  </si>
  <si>
    <t>تم التعديل الجزئي على مستوى البيانات، ولكن يوجد أخطاء بنفس المشكلة</t>
  </si>
  <si>
    <t>PROCCDAT</t>
  </si>
  <si>
    <t>UPDDAT</t>
  </si>
  <si>
    <t>هذا الحقل يعبر عن قيمة تاريخ التحديث ، لذلك نوصى بأن يكون آلي بدون تدخل المستخدم أو مدخل البيانات</t>
  </si>
  <si>
    <t>عدد الأيام المحسومة(اجازات) بها قيم سالبة</t>
  </si>
  <si>
    <t>VAC_DED</t>
  </si>
  <si>
    <t>نوصي بتحليل المشكلة ومعرفة سبب حدوثها ، لاتخاذ الاجراء الصحيح</t>
  </si>
  <si>
    <t>قيمة مدة خارج الدوام تحتوى على قيم سالبة</t>
  </si>
  <si>
    <t>سنوات هجري مع ميلادي</t>
  </si>
  <si>
    <t xml:space="preserve">توصية بتعديل التواريخ السابقة </t>
  </si>
  <si>
    <t>تعديل القيم الهجرية لما يقابلها من ميلادي مع تطبيق قواعد التحقق من المدخلات وفقا لما تم ذكره من قبل للحالات المشابهه</t>
  </si>
  <si>
    <t>التواريخ الهجرية قديمة. تم الابتداء باستخدام الميلادي بناء على قرار</t>
  </si>
  <si>
    <t>HRIND-ANSWER</t>
  </si>
  <si>
    <t>٦ حقول من أصل ٥٣ بدون بيانات</t>
  </si>
  <si>
    <t>WFST2110</t>
  </si>
  <si>
    <t>لوحظ بعد التواريخ المدخلة حديثا لتاريخ البداية (strdat)  بعد حوالي ٩ سنوات من الان هل هذا صحيح ؟ 14531009</t>
  </si>
  <si>
    <t>وجود قيمة خارج لا تعبر عن سنة هجري او ميلادي</t>
  </si>
  <si>
    <t>24572+B63+B5781:G656</t>
  </si>
  <si>
    <t>web</t>
  </si>
  <si>
    <t>يوجد قيم لاتعبر عن قيمة IP</t>
  </si>
  <si>
    <t>IP</t>
  </si>
  <si>
    <t>تم لإدخال السجل عن طريق البوابة</t>
  </si>
  <si>
    <t>نوصي بتوضيح الية التسجيل من البوابة لتحديد سبب المشكلة واتخاذ الاجراء الصحيح</t>
  </si>
  <si>
    <t>وجود قيم لا تعبر عن تاريخ هجري او ميلادي، فمن المفترض ان تسجيل قيم هذا الحقل تتم بشكل آلي</t>
  </si>
  <si>
    <t xml:space="preserve">هل القيم محل المشكلة تعبر عن رقم المستخدم أو الموظف </t>
  </si>
  <si>
    <t>يوجد قيم لسنة ميلادي</t>
  </si>
  <si>
    <t>نوصي بتعويض القيم الميلادية بما يقابلها من هجري ، مع تطبيق قواعد التحقق كما في الحالات المشابهه</t>
  </si>
  <si>
    <t>USRNO-ENTRDAT</t>
  </si>
  <si>
    <t xml:space="preserve">٤ حقول أصل 10 بدون بيانات </t>
  </si>
  <si>
    <t>WFST2112</t>
  </si>
  <si>
    <t>الحقول غير الزامية و الجدول غير مستخدم</t>
  </si>
  <si>
    <t xml:space="preserve">نوصي باستبعادة من نطاق العمل إذا لم يكن مستخدم، حيث يحتوي على سجلين فقط ولا يوجد عليه حركة </t>
  </si>
  <si>
    <t>143105-061431</t>
  </si>
  <si>
    <t>قيم عكسية شهر مكان السنة والعكس بالعكس</t>
  </si>
  <si>
    <t>20181226- 14420126</t>
  </si>
  <si>
    <t>بعض القيم تعبر عن تاريخ هجري وأخرى عن تاريخ ميلادي</t>
  </si>
  <si>
    <t>WFST2120</t>
  </si>
  <si>
    <t>111440 - 112021</t>
  </si>
  <si>
    <t>شهور الصرف تغيرت من هجري الى ميلادى ة لا يمكن تعديل البيانات القديمة</t>
  </si>
  <si>
    <t>COURSE_STRDAT</t>
  </si>
  <si>
    <t>WFST3001</t>
  </si>
  <si>
    <t>الكايزن التحسين المستمر - التحسين المستمر (الكايزن)</t>
  </si>
  <si>
    <t>COURSE_NAME</t>
  </si>
  <si>
    <t>WFST3015</t>
  </si>
  <si>
    <t>لا توجد مشكلة تقنية. مدخل البيانات لديه شاشة يضيف بها أسماء المعاهد وبعدها تكون قائمة منسدلة. فذلك يعتمد على مدخل البيانات.</t>
  </si>
  <si>
    <t>افاق علي الإدارة - افاق علم الإدارة</t>
  </si>
  <si>
    <t>نفس المعهد مسجل بأكثر من اسم</t>
  </si>
  <si>
    <t>INSTITUTE_NAME</t>
  </si>
  <si>
    <t xml:space="preserve"> حقل واحد بدون بيانات من أصل ٢٣ </t>
  </si>
  <si>
    <t>SUR_NO - SURDAT</t>
  </si>
  <si>
    <t>١١ حقل بدون بيانات من أصل ٦٢</t>
  </si>
  <si>
    <t>WFST3110</t>
  </si>
  <si>
    <t>TAK_NO-TAKDAT</t>
  </si>
  <si>
    <t>٨ حقول من أصل ٣٥ بدون بيانات</t>
  </si>
  <si>
    <t>WFST4110</t>
  </si>
  <si>
    <t>(-15 and -40)</t>
  </si>
  <si>
    <t>يوجد قيم سالبة لعدد دقائق التأخير</t>
  </si>
  <si>
    <t>MM</t>
  </si>
  <si>
    <t>نوصي بتحليل سبب المشكلة ومعرفة سبب حدوثها لوضع الحل المناسب لعلاجها</t>
  </si>
  <si>
    <t>WFST4130</t>
  </si>
  <si>
    <t>تم تعديل شهر صرف الرواتب من هجري الى ميلادي و لا يمكن تعديل البيانات</t>
  </si>
  <si>
    <t>استخدام صيغة غير المعتاد عليها في النظام المالي والإداري ولكنها صحيحة ( سنة - شهر - يوم)</t>
  </si>
  <si>
    <t xml:space="preserve">جاري مراجعة الشاشة حيث لا يمكن تعديل البيانات بدون تعديل الشاشة </t>
  </si>
  <si>
    <t>حقل SNDDAT في هذا الجدول لا يُستخدم</t>
  </si>
  <si>
    <t>بيانات التطوع في المبادرات المجتمعية</t>
  </si>
  <si>
    <t>29/11/0202</t>
  </si>
  <si>
    <t>قيمة خطأ ليست تاريخ</t>
  </si>
  <si>
    <t>ENDDATG</t>
  </si>
  <si>
    <t>WFST8110</t>
  </si>
  <si>
    <t xml:space="preserve">لاحظ أنه لم يستوف تاريخ النهاية الهجرى </t>
  </si>
  <si>
    <t>لوحظ انه يوجد في تاريخ الانتهاء للميلادي أو الهجري بعد حوالي ٩ سنوات من الان هل هذا صحيح ، مثال ١٨-٢-٢٠٣٢ ، نوصي بمراجعة الكود المسئول عن هذه العملية ومعالجته من شاشات النظام، مع تطبيق قواعد التحقق من البيانات الخاصة بالتاريخ الهجري</t>
  </si>
  <si>
    <t>هذا الجدول يستخدم log و لا يتم استخدمه حيث تم عمل جدوال جديدة</t>
  </si>
  <si>
    <t>ماهي الجداول الجديدة</t>
  </si>
  <si>
    <t>BDGYYY-٠AFEST - NETVAL</t>
  </si>
  <si>
    <t>٢٢حقل من أصل ٤٩ بدون بيانات</t>
  </si>
  <si>
    <t>WFST9081</t>
  </si>
  <si>
    <t>SURDAT</t>
  </si>
  <si>
    <t>وجود قيم ليست بتاريخ ، والمفترض ان يكون هذا التاريخ آلي</t>
  </si>
  <si>
    <t>WFST9110</t>
  </si>
  <si>
    <t>مجموع جميع الاعمدة في الجداول التي بها أخطاء</t>
  </si>
  <si>
    <t>مجموع الاعمدة التى بها اخطاء</t>
  </si>
  <si>
    <t>مجموع الخلايا المدخله فى الحقول التي بها خطأ</t>
  </si>
  <si>
    <t>مجموع الخلايا المتأثرة باخطاء</t>
  </si>
  <si>
    <t xml:space="preserve">مجموع </t>
  </si>
  <si>
    <t>ادارى</t>
  </si>
  <si>
    <t>مالى</t>
  </si>
  <si>
    <t>بالاعمدة الخالية</t>
  </si>
  <si>
    <t>الأرقام بعد اسثتناء الحقول الخالية</t>
  </si>
  <si>
    <t>نسب الخلايا المتأثرة(بالنسبة للخلايا المدخلة)</t>
  </si>
  <si>
    <t>عدد الأعمدة التى بها الخطأ</t>
  </si>
  <si>
    <t>عدد البيان بالحقول التى تحتوى الخطأ</t>
  </si>
  <si>
    <t>عدد البيان المتأثرة</t>
  </si>
  <si>
    <t>تصنيف الخطأ</t>
  </si>
  <si>
    <t>مجموع</t>
  </si>
  <si>
    <t xml:space="preserve">ادارى </t>
  </si>
  <si>
    <t xml:space="preserve">مالى </t>
  </si>
  <si>
    <t>فرعي</t>
  </si>
  <si>
    <t>رئيسي</t>
  </si>
  <si>
    <t>تصنيف1</t>
  </si>
  <si>
    <t>تصنيف2</t>
  </si>
  <si>
    <t>مسلسل</t>
  </si>
  <si>
    <t>Validity</t>
  </si>
  <si>
    <t>Conformity</t>
  </si>
  <si>
    <t>جداول بها اخطاء</t>
  </si>
  <si>
    <t>Uniqueness</t>
  </si>
  <si>
    <t>Completeness</t>
  </si>
  <si>
    <t>الاجمالى</t>
  </si>
  <si>
    <t>الاجمالى بعد استثناء الحقول بدون بيانات</t>
  </si>
  <si>
    <t>نسبة الأخطاء بعد استثناء الحقول بدون بيانات(بالنسبة لاجمالى الاخطاء)</t>
  </si>
  <si>
    <t>نسبة الأخطاء بعد استثناء الحقول بدون بيانات(بالنسبة  للحقول المدخلة)</t>
  </si>
  <si>
    <t>عدد (خلايا) الحقول التى تحتوى الخطأ</t>
  </si>
  <si>
    <t>عدد البيان(الخلايا) المتأثرة</t>
  </si>
  <si>
    <t>التصنيف</t>
  </si>
  <si>
    <t>Out Of Project's Scope</t>
  </si>
  <si>
    <t>Accuracy</t>
  </si>
  <si>
    <t>Completeness(بعد استثاء حقول بدون بيانات)</t>
  </si>
  <si>
    <t>Consistency</t>
  </si>
  <si>
    <t>Timeliness</t>
  </si>
  <si>
    <t>Currency</t>
  </si>
  <si>
    <t>Integrity</t>
  </si>
  <si>
    <t>Precision</t>
  </si>
  <si>
    <t>الإجمالي</t>
  </si>
  <si>
    <t>الإجمالي (بعد استثناء حقول بدون بيانات)</t>
  </si>
  <si>
    <t>ملحوظة: هناك حقول مكررة فى validity و conformity</t>
  </si>
  <si>
    <t>تصنيف المعهد</t>
  </si>
  <si>
    <t>وفقا لتصنيف المعهد</t>
  </si>
  <si>
    <t>اجمالي الأعمدة المتأثرة بأخطاء</t>
  </si>
  <si>
    <t>اجمالي الخلايا المتأثرة</t>
  </si>
  <si>
    <t>الاجمالي</t>
  </si>
  <si>
    <t>معيار الجودة</t>
  </si>
  <si>
    <t xml:space="preserve">النسبة </t>
  </si>
  <si>
    <t>دقة البيانات</t>
  </si>
  <si>
    <t>اكتمال البيانات</t>
  </si>
  <si>
    <t>توقيت البيانات</t>
  </si>
  <si>
    <t>تناسق البيانات</t>
  </si>
  <si>
    <t>تفرد البيانات</t>
  </si>
  <si>
    <t>صلاحية البيانات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</si>
</sst>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2000401]0"/>
    <numFmt numFmtId="165" formatCode="0.0"/>
    <numFmt numFmtId="166" formatCode="0.0%"/>
  </numFmts>
  <fonts count="51">
    <font>
      <sz val="12"/>
      <color theme="1"/>
      <name val="Calibri"/>
      <scheme val="minor"/>
    </font>
    <font>
      <sz val="12"/>
      <color theme="1"/>
      <name val="Calibri"/>
      <family val="2"/>
      <scheme val="minor"/>
    </font>
    <font>
      <sz val="14"/>
      <color rgb="FFFFFFFF"/>
      <name val="Sakkal Majalla"/>
    </font>
    <font>
      <b/>
      <sz val="14"/>
      <color theme="0"/>
      <name val="Arial"/>
      <family val="2"/>
    </font>
    <font>
      <sz val="14"/>
      <color rgb="FF000000"/>
      <name val="Sakkal Majalla"/>
    </font>
    <font>
      <sz val="14"/>
      <color theme="1"/>
      <name val="Sakkal Majalla"/>
    </font>
    <font>
      <sz val="12"/>
      <color theme="1"/>
      <name val="Arial"/>
      <family val="2"/>
    </font>
    <font>
      <sz val="12"/>
      <color theme="1"/>
      <name val="Calibri"/>
      <family val="2"/>
    </font>
    <font>
      <sz val="12"/>
      <color theme="1"/>
      <name val="Times New Roman"/>
      <family val="1"/>
    </font>
    <font>
      <sz val="12"/>
      <color rgb="FF000000"/>
      <name val="Arial"/>
      <family val="2"/>
    </font>
    <font>
      <sz val="16"/>
      <color theme="1"/>
      <name val="Sakkal Majalla"/>
    </font>
    <font>
      <b/>
      <sz val="14"/>
      <color rgb="FF000000"/>
      <name val="Sakkal Majalla"/>
    </font>
    <font>
      <sz val="11"/>
      <color rgb="FF000000"/>
      <name val="Arial"/>
      <family val="2"/>
    </font>
    <font>
      <sz val="11"/>
      <color rgb="FF000000"/>
      <name val="Calibri"/>
      <family val="2"/>
    </font>
    <font>
      <sz val="12"/>
      <color rgb="FF000000"/>
      <name val="Calibri"/>
      <family val="2"/>
    </font>
    <font>
      <sz val="16"/>
      <color theme="1"/>
      <name val="Times New Roman"/>
      <family val="1"/>
    </font>
    <font>
      <sz val="12"/>
      <color rgb="FF000000"/>
      <name val="Sakkal Majalla"/>
    </font>
    <font>
      <sz val="14"/>
      <color rgb="FFFFFFFF"/>
      <name val="Calibri"/>
      <family val="2"/>
    </font>
    <font>
      <sz val="14"/>
      <color rgb="FF222222"/>
      <name val="Sakkal Majalla"/>
    </font>
    <font>
      <b/>
      <sz val="11"/>
      <color rgb="FF000000"/>
      <name val="Calibri"/>
      <family val="2"/>
    </font>
    <font>
      <sz val="12"/>
      <color rgb="FFFFFFFF"/>
      <name val="Sakkal Majalla"/>
    </font>
    <font>
      <sz val="12"/>
      <color rgb="FFFF0000"/>
      <name val="Arial"/>
      <family val="2"/>
    </font>
    <font>
      <sz val="14"/>
      <color rgb="FF228822"/>
      <name val="Sakkal Majalla"/>
    </font>
    <font>
      <sz val="14"/>
      <color rgb="FF1111CC"/>
      <name val="Sakkal Majalla"/>
    </font>
    <font>
      <sz val="14"/>
      <color theme="1"/>
      <name val="Arial"/>
      <family val="2"/>
    </font>
    <font>
      <b/>
      <sz val="16"/>
      <color theme="0"/>
      <name val="Times New Roman"/>
      <family val="1"/>
    </font>
    <font>
      <b/>
      <sz val="12"/>
      <color theme="0"/>
      <name val="Calibri"/>
      <family val="2"/>
    </font>
    <font>
      <b/>
      <sz val="12"/>
      <color rgb="FFFFFFFF"/>
      <name val="Calibri"/>
      <family val="2"/>
    </font>
    <font>
      <b/>
      <sz val="14"/>
      <color rgb="FFFFFFFF"/>
      <name val="Sakkal Majalla"/>
    </font>
    <font>
      <b/>
      <sz val="12"/>
      <color theme="0"/>
      <name val="Arial"/>
      <family val="2"/>
    </font>
    <font>
      <sz val="13"/>
      <color rgb="FFFFFFFF"/>
      <name val="Sakkal Majalla"/>
    </font>
    <font>
      <sz val="13"/>
      <color rgb="FF000000"/>
      <name val="Sakkal Majalla"/>
    </font>
    <font>
      <sz val="13"/>
      <color theme="1"/>
      <name val="Sakkal Majalla"/>
    </font>
    <font>
      <sz val="12"/>
      <color theme="1"/>
      <name val="Sakkal Majalla"/>
    </font>
    <font>
      <sz val="12"/>
      <color rgb="FF3F3F76"/>
      <name val="Arial"/>
      <family val="2"/>
    </font>
    <font>
      <b/>
      <sz val="12"/>
      <color theme="1"/>
      <name val="Arial"/>
      <family val="2"/>
    </font>
    <font>
      <sz val="12"/>
      <color theme="0"/>
      <name val="Calibri"/>
      <family val="2"/>
    </font>
    <font>
      <sz val="12"/>
      <name val="Calibri"/>
      <family val="2"/>
    </font>
    <font>
      <sz val="12"/>
      <color rgb="FFFFFFFF"/>
      <name val="Calibri"/>
      <family val="2"/>
    </font>
    <font>
      <sz val="12"/>
      <color rgb="FF222222"/>
      <name val="Arial"/>
      <family val="2"/>
    </font>
    <font>
      <sz val="12"/>
      <color theme="1"/>
      <name val="Calibri"/>
      <family val="2"/>
      <scheme val="minor"/>
    </font>
    <font>
      <sz val="12"/>
      <color rgb="FF000000"/>
      <name val="Docs-Calibri"/>
    </font>
    <font>
      <b/>
      <sz val="12"/>
      <color theme="1"/>
      <name val="Times New Roman"/>
      <family val="1"/>
    </font>
    <font>
      <vertAlign val="subscript"/>
      <sz val="14"/>
      <color rgb="FF0000FF"/>
      <name val="Sakkal Majalla"/>
    </font>
    <font>
      <sz val="11"/>
      <color rgb="FF000000"/>
      <name val="Sakkal Majalla"/>
    </font>
    <font>
      <sz val="14"/>
      <color theme="0"/>
      <name val="Sakkal Majalla"/>
    </font>
    <font>
      <sz val="35"/>
      <color rgb="FFFFFFFF"/>
      <name val="Calibri"/>
      <family val="2"/>
      <scheme val="minor"/>
    </font>
    <font>
      <sz val="35"/>
      <color rgb="FF4C4C4D"/>
      <name val="Calibri"/>
      <family val="2"/>
      <scheme val="minor"/>
    </font>
    <font>
      <sz val="35"/>
      <color rgb="FF4C4C4C"/>
      <name val="Calibri"/>
      <family val="2"/>
      <scheme val="minor"/>
    </font>
    <font>
      <sz val="12"/>
      <color rgb="FF000000"/>
      <name val="Calibri"/>
      <family val="2"/>
      <scheme val="minor"/>
    </font>
    <font>
      <sz val="12"/>
      <color theme="1"/>
      <name val="Calibri"/>
      <family val="2"/>
      <scheme val="minor"/>
    </font>
  </fonts>
  <fills count="23">
    <fill>
      <patternFill patternType="none"/>
    </fill>
    <fill>
      <patternFill patternType="gray125"/>
    </fill>
    <fill>
      <patternFill patternType="solid">
        <fgColor rgb="FF4BACC6"/>
        <bgColor rgb="FF4BACC6"/>
      </patternFill>
    </fill>
    <fill>
      <patternFill patternType="solid">
        <fgColor rgb="FF4AACC6"/>
        <bgColor rgb="FF4AACC6"/>
      </patternFill>
    </fill>
    <fill>
      <patternFill patternType="solid">
        <fgColor rgb="FFDAEEF3"/>
        <bgColor rgb="FFDAEEF3"/>
      </patternFill>
    </fill>
    <fill>
      <patternFill patternType="solid">
        <fgColor theme="9"/>
        <bgColor theme="9"/>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theme="7"/>
        <bgColor theme="7"/>
      </patternFill>
    </fill>
    <fill>
      <patternFill patternType="solid">
        <fgColor rgb="FF1F3864"/>
        <bgColor rgb="FF1F3864"/>
      </patternFill>
    </fill>
    <fill>
      <patternFill patternType="solid">
        <fgColor rgb="FFA5A5A5"/>
        <bgColor rgb="FFA5A5A5"/>
      </patternFill>
    </fill>
    <fill>
      <patternFill patternType="solid">
        <fgColor rgb="FFD0CECE"/>
        <bgColor rgb="FFD0CECE"/>
      </patternFill>
    </fill>
    <fill>
      <patternFill patternType="solid">
        <fgColor rgb="FFFFCC99"/>
        <bgColor rgb="FFFFCC99"/>
      </patternFill>
    </fill>
    <fill>
      <patternFill patternType="solid">
        <fgColor theme="5"/>
        <bgColor theme="5"/>
      </patternFill>
    </fill>
    <fill>
      <patternFill patternType="solid">
        <fgColor rgb="FF3C78D8"/>
        <bgColor rgb="FF3C78D8"/>
      </patternFill>
    </fill>
    <fill>
      <patternFill patternType="solid">
        <fgColor rgb="FF1C4587"/>
        <bgColor rgb="FF1C4587"/>
      </patternFill>
    </fill>
    <fill>
      <patternFill patternType="solid">
        <fgColor rgb="FFFFFF00"/>
        <bgColor indexed="64"/>
      </patternFill>
    </fill>
    <fill>
      <patternFill patternType="solid">
        <fgColor theme="9"/>
        <bgColor indexed="64"/>
      </patternFill>
    </fill>
    <fill>
      <patternFill patternType="solid">
        <fgColor theme="9"/>
        <bgColor rgb="FFFFFFFF"/>
      </patternFill>
    </fill>
    <fill>
      <patternFill patternType="solid">
        <fgColor rgb="FFC00000"/>
        <bgColor rgb="FFDAEEF3"/>
      </patternFill>
    </fill>
    <fill>
      <patternFill patternType="solid">
        <fgColor rgb="FFC00000"/>
        <bgColor indexed="64"/>
      </patternFill>
    </fill>
  </fills>
  <borders count="63">
    <border>
      <left/>
      <right/>
      <top/>
      <bottom/>
      <diagonal/>
    </border>
    <border>
      <left style="medium">
        <color rgb="FF4BACC6"/>
      </left>
      <right/>
      <top style="medium">
        <color rgb="FF4BACC6"/>
      </top>
      <bottom style="medium">
        <color rgb="FF4BACC6"/>
      </bottom>
      <diagonal/>
    </border>
    <border>
      <left/>
      <right/>
      <top style="medium">
        <color rgb="FF4BACC6"/>
      </top>
      <bottom style="medium">
        <color rgb="FF4BACC6"/>
      </bottom>
      <diagonal/>
    </border>
    <border>
      <left style="thin">
        <color rgb="FF4AACC6"/>
      </left>
      <right style="thin">
        <color rgb="FF4AACC6"/>
      </right>
      <top style="thin">
        <color rgb="FF4AACC6"/>
      </top>
      <bottom style="thin">
        <color rgb="FF4AACC6"/>
      </bottom>
      <diagonal/>
    </border>
    <border>
      <left/>
      <right style="thin">
        <color rgb="FF4AACC6"/>
      </right>
      <top/>
      <bottom/>
      <diagonal/>
    </border>
    <border>
      <left style="medium">
        <color rgb="FF92CDDC"/>
      </left>
      <right style="medium">
        <color rgb="FF92CDDC"/>
      </right>
      <top/>
      <bottom style="medium">
        <color rgb="FF92CDDC"/>
      </bottom>
      <diagonal/>
    </border>
    <border>
      <left style="medium">
        <color rgb="FF92CDDC"/>
      </left>
      <right style="medium">
        <color rgb="FF92CDDC"/>
      </right>
      <top style="medium">
        <color rgb="FF4BACC6"/>
      </top>
      <bottom/>
      <diagonal/>
    </border>
    <border>
      <left/>
      <right style="medium">
        <color rgb="FF92CDDC"/>
      </right>
      <top/>
      <bottom style="medium">
        <color rgb="FF92CDDC"/>
      </bottom>
      <diagonal/>
    </border>
    <border>
      <left style="medium">
        <color rgb="FF92CDDC"/>
      </left>
      <right/>
      <top style="medium">
        <color rgb="FF4BACC6"/>
      </top>
      <bottom/>
      <diagonal/>
    </border>
    <border>
      <left style="medium">
        <color rgb="FF92CDDC"/>
      </left>
      <right style="medium">
        <color rgb="FF92CDDC"/>
      </right>
      <top/>
      <bottom style="medium">
        <color rgb="FF92CDDC"/>
      </bottom>
      <diagonal/>
    </border>
    <border>
      <left/>
      <right style="medium">
        <color rgb="FF92CDDC"/>
      </right>
      <top/>
      <bottom style="medium">
        <color rgb="FF92CDDC"/>
      </bottom>
      <diagonal/>
    </border>
    <border>
      <left style="medium">
        <color rgb="FF92CDDC"/>
      </left>
      <right/>
      <top/>
      <bottom style="medium">
        <color rgb="FF92CDDC"/>
      </bottom>
      <diagonal/>
    </border>
    <border>
      <left style="medium">
        <color rgb="FF92CDDC"/>
      </left>
      <right style="medium">
        <color rgb="FF92CDDC"/>
      </right>
      <top/>
      <bottom/>
      <diagonal/>
    </border>
    <border>
      <left style="medium">
        <color rgb="FF92CDDC"/>
      </left>
      <right/>
      <top/>
      <bottom/>
      <diagonal/>
    </border>
    <border>
      <left style="thin">
        <color rgb="FF4AACC6"/>
      </left>
      <right style="thin">
        <color rgb="FF4AACC6"/>
      </right>
      <top style="thin">
        <color rgb="FF4AACC6"/>
      </top>
      <bottom/>
      <diagonal/>
    </border>
    <border>
      <left style="thin">
        <color rgb="FF4AACC6"/>
      </left>
      <right style="thin">
        <color rgb="FF4AACC6"/>
      </right>
      <top/>
      <bottom style="thin">
        <color rgb="FF4AACC6"/>
      </bottom>
      <diagonal/>
    </border>
    <border>
      <left style="medium">
        <color rgb="FF4BACC6"/>
      </left>
      <right style="medium">
        <color rgb="FF4BACC6"/>
      </right>
      <top style="medium">
        <color rgb="FF4BACC6"/>
      </top>
      <bottom style="medium">
        <color rgb="FF4BACC6"/>
      </bottom>
      <diagonal/>
    </border>
    <border>
      <left/>
      <right style="thin">
        <color rgb="FF4AACC6"/>
      </right>
      <top style="thin">
        <color rgb="FF4AACC6"/>
      </top>
      <bottom style="thin">
        <color rgb="FF4AACC6"/>
      </bottom>
      <diagonal/>
    </border>
    <border>
      <left/>
      <right style="thin">
        <color rgb="FF4AACC6"/>
      </right>
      <top style="thin">
        <color rgb="FF4AACC6"/>
      </top>
      <bottom style="thin">
        <color rgb="FF4AACC6"/>
      </bottom>
      <diagonal/>
    </border>
    <border>
      <left/>
      <right/>
      <top/>
      <bottom style="medium">
        <color rgb="FF92CDDC"/>
      </bottom>
      <diagonal/>
    </border>
    <border>
      <left style="medium">
        <color rgb="FF4BACC6"/>
      </left>
      <right style="medium">
        <color rgb="FF4BACC6"/>
      </right>
      <top style="medium">
        <color rgb="FF4BACC6"/>
      </top>
      <bottom/>
      <diagonal/>
    </border>
    <border>
      <left style="medium">
        <color rgb="FF4BACC6"/>
      </left>
      <right style="medium">
        <color rgb="FF4BACC6"/>
      </right>
      <top/>
      <bottom/>
      <diagonal/>
    </border>
    <border>
      <left style="medium">
        <color rgb="FF4BACC6"/>
      </left>
      <right style="medium">
        <color rgb="FF4BACC6"/>
      </right>
      <top/>
      <bottom style="medium">
        <color rgb="FF4BACC6"/>
      </bottom>
      <diagonal/>
    </border>
    <border>
      <left style="medium">
        <color rgb="FF4BACC6"/>
      </left>
      <right/>
      <top style="medium">
        <color rgb="FF4BACC6"/>
      </top>
      <bottom/>
      <diagonal/>
    </border>
    <border>
      <left style="medium">
        <color rgb="FF4BACC6"/>
      </left>
      <right/>
      <top/>
      <bottom/>
      <diagonal/>
    </border>
    <border>
      <left style="medium">
        <color rgb="FF4BACC6"/>
      </left>
      <right/>
      <top/>
      <bottom style="medium">
        <color rgb="FF4BACC6"/>
      </bottom>
      <diagonal/>
    </border>
    <border>
      <left/>
      <right/>
      <top/>
      <bottom style="medium">
        <color rgb="FF92CDDC"/>
      </bottom>
      <diagonal/>
    </border>
    <border>
      <left style="thin">
        <color rgb="FF4AACC6"/>
      </left>
      <right style="thin">
        <color rgb="FF4AACC6"/>
      </right>
      <top/>
      <bottom/>
      <diagonal/>
    </border>
    <border>
      <left/>
      <right/>
      <top style="medium">
        <color rgb="FF4BACC6"/>
      </top>
      <bottom/>
      <diagonal/>
    </border>
    <border>
      <left/>
      <right/>
      <top/>
      <bottom/>
      <diagonal/>
    </border>
    <border>
      <left/>
      <right/>
      <top/>
      <bottom style="medium">
        <color rgb="FF4BACC6"/>
      </bottom>
      <diagonal/>
    </border>
    <border>
      <left style="medium">
        <color rgb="FF92CDDC"/>
      </left>
      <right style="medium">
        <color rgb="FF92CDDC"/>
      </right>
      <top style="medium">
        <color rgb="FF92CDDC"/>
      </top>
      <bottom style="medium">
        <color rgb="FF92CDDC"/>
      </bottom>
      <diagonal/>
    </border>
    <border>
      <left style="medium">
        <color rgb="FF92CDDC"/>
      </left>
      <right style="medium">
        <color rgb="FF92CDDC"/>
      </right>
      <top/>
      <bottom/>
      <diagonal/>
    </border>
    <border>
      <left style="medium">
        <color rgb="FF92CDDC"/>
      </left>
      <right style="medium">
        <color rgb="FF92CDDC"/>
      </right>
      <top style="medium">
        <color rgb="FF92CDDC"/>
      </top>
      <bottom/>
      <diagonal/>
    </border>
    <border>
      <left style="medium">
        <color rgb="FF92CDDC"/>
      </left>
      <right style="medium">
        <color rgb="FF92CDDC"/>
      </right>
      <top style="medium">
        <color rgb="FF92CDDC"/>
      </top>
      <bottom/>
      <diagonal/>
    </border>
    <border>
      <left style="medium">
        <color rgb="FF92CDDC"/>
      </left>
      <right style="thin">
        <color rgb="FF4AACC6"/>
      </right>
      <top style="medium">
        <color rgb="FF4BACC6"/>
      </top>
      <bottom/>
      <diagonal/>
    </border>
    <border>
      <left style="medium">
        <color rgb="FF92CDDC"/>
      </left>
      <right style="thin">
        <color rgb="FF4AACC6"/>
      </right>
      <top/>
      <bottom/>
      <diagonal/>
    </border>
    <border>
      <left style="medium">
        <color rgb="FF92CDDC"/>
      </left>
      <right style="thin">
        <color rgb="FF4AACC6"/>
      </right>
      <top/>
      <bottom style="medium">
        <color rgb="FF92CDDC"/>
      </bottom>
      <diagonal/>
    </border>
    <border>
      <left style="medium">
        <color rgb="FF92CDDC"/>
      </left>
      <right/>
      <top style="medium">
        <color rgb="FF92CDDC"/>
      </top>
      <bottom/>
      <diagonal/>
    </border>
    <border>
      <left/>
      <right style="medium">
        <color rgb="FF4BACC6"/>
      </right>
      <top style="medium">
        <color rgb="FF4BACC6"/>
      </top>
      <bottom style="medium">
        <color rgb="FF4BACC6"/>
      </bottom>
      <diagonal/>
    </border>
    <border>
      <left/>
      <right style="thin">
        <color rgb="FF4AACC6"/>
      </right>
      <top style="medium">
        <color rgb="FF4BACC6"/>
      </top>
      <bottom/>
      <diagonal/>
    </border>
    <border>
      <left/>
      <right style="medium">
        <color rgb="FF4BACC6"/>
      </right>
      <top style="medium">
        <color rgb="FF4BACC6"/>
      </top>
      <bottom style="medium">
        <color rgb="FF4BACC6"/>
      </bottom>
      <diagonal/>
    </border>
    <border>
      <left/>
      <right style="medium">
        <color rgb="FF92CDDC"/>
      </right>
      <top style="medium">
        <color rgb="FF4BACC6"/>
      </top>
      <bottom style="medium">
        <color rgb="FF92CDDC"/>
      </bottom>
      <diagonal/>
    </border>
    <border>
      <left/>
      <right style="medium">
        <color rgb="FF92CDDC"/>
      </right>
      <top style="medium">
        <color rgb="FF92CDDC"/>
      </top>
      <bottom style="medium">
        <color rgb="FF92CDDC"/>
      </bottom>
      <diagonal/>
    </border>
    <border>
      <left/>
      <right style="medium">
        <color rgb="FF92CDDC"/>
      </right>
      <top style="medium">
        <color rgb="FF92CDDC"/>
      </top>
      <bottom/>
      <diagonal/>
    </border>
    <border>
      <left style="thin">
        <color rgb="FF4AACC6"/>
      </left>
      <right/>
      <top style="thin">
        <color rgb="FF4AACC6"/>
      </top>
      <bottom/>
      <diagonal/>
    </border>
    <border>
      <left style="thin">
        <color rgb="FF4AACC6"/>
      </left>
      <right/>
      <top/>
      <bottom/>
      <diagonal/>
    </border>
    <border>
      <left style="thin">
        <color rgb="FF4AACC6"/>
      </left>
      <right/>
      <top/>
      <bottom style="thin">
        <color rgb="FF4AACC6"/>
      </bottom>
      <diagonal/>
    </border>
    <border>
      <left/>
      <right style="medium">
        <color rgb="FF92CDDC"/>
      </right>
      <top style="medium">
        <color rgb="FF4BACC6"/>
      </top>
      <bottom/>
      <diagonal/>
    </border>
    <border>
      <left style="medium">
        <color rgb="FF92CDDC"/>
      </left>
      <right/>
      <top/>
      <bottom/>
      <diagonal/>
    </border>
    <border>
      <left style="medium">
        <color rgb="FF92CDDC"/>
      </left>
      <right/>
      <top/>
      <bottom style="medium">
        <color rgb="FF92CDDC"/>
      </bottom>
      <diagonal/>
    </border>
    <border>
      <left/>
      <right/>
      <top/>
      <bottom style="medium">
        <color rgb="FF4BACC6"/>
      </bottom>
      <diagonal/>
    </border>
    <border>
      <left style="thin">
        <color rgb="FF4AACC6"/>
      </left>
      <right style="thin">
        <color rgb="FF4AACC6"/>
      </right>
      <top style="thin">
        <color rgb="FF4AACC6"/>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style="thin">
        <color rgb="FF000000"/>
      </bottom>
      <diagonal/>
    </border>
  </borders>
  <cellStyleXfs count="2">
    <xf numFmtId="0" fontId="0" fillId="0" borderId="0"/>
    <xf numFmtId="9" fontId="50" fillId="0" borderId="0" applyFont="0" applyFill="0" applyBorder="0" applyAlignment="0" applyProtection="0"/>
  </cellStyleXfs>
  <cellXfs count="649">
    <xf numFmtId="0" fontId="0" fillId="0" borderId="0" xfId="0" applyFont="1" applyAlignment="1"/>
    <xf numFmtId="0" fontId="2" fillId="2" borderId="1" xfId="0" applyFont="1" applyFill="1" applyBorder="1" applyAlignment="1">
      <alignment horizontal="center" vertical="center" wrapText="1" readingOrder="2"/>
    </xf>
    <xf numFmtId="0" fontId="2" fillId="2" borderId="2" xfId="0" applyFont="1" applyFill="1" applyBorder="1" applyAlignment="1">
      <alignment horizontal="center" vertical="center" readingOrder="2"/>
    </xf>
    <xf numFmtId="0" fontId="2" fillId="2" borderId="2" xfId="0" applyFont="1" applyFill="1" applyBorder="1" applyAlignment="1">
      <alignment horizontal="center" vertical="center" wrapText="1" readingOrder="2"/>
    </xf>
    <xf numFmtId="0" fontId="3" fillId="3" borderId="3" xfId="0" applyFont="1" applyFill="1" applyBorder="1" applyAlignment="1">
      <alignment horizontal="right" vertical="center" wrapText="1"/>
    </xf>
    <xf numFmtId="0" fontId="3" fillId="3" borderId="4" xfId="0" applyFont="1" applyFill="1" applyBorder="1" applyAlignment="1">
      <alignment horizontal="right"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xf>
    <xf numFmtId="0" fontId="5" fillId="4" borderId="7" xfId="0" applyFont="1" applyFill="1" applyBorder="1" applyAlignment="1">
      <alignment vertical="center"/>
    </xf>
    <xf numFmtId="0" fontId="4" fillId="4" borderId="7" xfId="0" applyFont="1" applyFill="1" applyBorder="1" applyAlignment="1">
      <alignment horizontal="left" vertical="center" wrapText="1" readingOrder="2"/>
    </xf>
    <xf numFmtId="0" fontId="4" fillId="4" borderId="7" xfId="0" applyFont="1" applyFill="1" applyBorder="1" applyAlignment="1">
      <alignment horizontal="center" vertical="center" readingOrder="2"/>
    </xf>
    <xf numFmtId="0" fontId="5" fillId="4" borderId="7" xfId="0" applyFont="1" applyFill="1" applyBorder="1" applyAlignment="1">
      <alignment horizontal="center" vertical="center"/>
    </xf>
    <xf numFmtId="0" fontId="5"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6" fillId="5" borderId="3" xfId="0" applyFont="1" applyFill="1" applyBorder="1" applyAlignment="1">
      <alignment horizontal="right" vertical="center" wrapText="1"/>
    </xf>
    <xf numFmtId="0" fontId="6" fillId="0" borderId="3" xfId="0" applyFont="1" applyBorder="1" applyAlignment="1">
      <alignment horizontal="right" vertical="center" wrapText="1"/>
    </xf>
    <xf numFmtId="0" fontId="4" fillId="0" borderId="9" xfId="0" applyFont="1" applyBorder="1" applyAlignment="1">
      <alignment horizontal="left" vertical="center" wrapText="1" readingOrder="2"/>
    </xf>
    <xf numFmtId="0" fontId="5" fillId="0" borderId="10" xfId="0" applyFont="1" applyBorder="1" applyAlignment="1">
      <alignment horizontal="center" vertical="center"/>
    </xf>
    <xf numFmtId="0" fontId="4" fillId="0" borderId="10" xfId="0" applyFont="1" applyBorder="1" applyAlignment="1">
      <alignment horizontal="center" vertical="center"/>
    </xf>
    <xf numFmtId="0" fontId="4" fillId="0" borderId="10" xfId="0" applyFont="1" applyBorder="1" applyAlignment="1">
      <alignment horizontal="left" vertical="center" wrapText="1" readingOrder="2"/>
    </xf>
    <xf numFmtId="0" fontId="4" fillId="0" borderId="10" xfId="0" applyFont="1" applyBorder="1" applyAlignment="1">
      <alignment horizontal="center" vertical="center" readingOrder="2"/>
    </xf>
    <xf numFmtId="0" fontId="4" fillId="0" borderId="10" xfId="0" applyFont="1" applyBorder="1" applyAlignment="1">
      <alignment horizontal="center" vertical="center"/>
    </xf>
    <xf numFmtId="0" fontId="4" fillId="4" borderId="11" xfId="0" applyFont="1" applyFill="1" applyBorder="1" applyAlignment="1">
      <alignment horizontal="center" vertical="center"/>
    </xf>
    <xf numFmtId="0" fontId="6" fillId="0" borderId="3" xfId="0" applyFont="1" applyBorder="1" applyAlignment="1">
      <alignment horizontal="right" vertical="center" wrapText="1" readingOrder="2"/>
    </xf>
    <xf numFmtId="0" fontId="6" fillId="0" borderId="3" xfId="0" applyFont="1" applyBorder="1" applyAlignment="1">
      <alignment horizontal="right" vertical="center" wrapText="1"/>
    </xf>
    <xf numFmtId="0" fontId="7" fillId="0" borderId="0" xfId="0" applyFont="1" applyAlignment="1"/>
    <xf numFmtId="0" fontId="8" fillId="0" borderId="0" xfId="0" applyFont="1" applyAlignment="1">
      <alignment horizontal="right" vertical="center" readingOrder="2"/>
    </xf>
    <xf numFmtId="0" fontId="7" fillId="0" borderId="0" xfId="0" applyFont="1" applyAlignment="1">
      <alignment horizontal="center"/>
    </xf>
    <xf numFmtId="0" fontId="6" fillId="0" borderId="0" xfId="0" applyFont="1" applyAlignment="1">
      <alignment horizontal="center" vertical="center"/>
    </xf>
    <xf numFmtId="0" fontId="6" fillId="0" borderId="3" xfId="0" applyFont="1" applyBorder="1" applyAlignment="1">
      <alignment horizontal="right" wrapText="1"/>
    </xf>
    <xf numFmtId="0" fontId="9" fillId="0" borderId="3" xfId="0" applyFont="1" applyBorder="1" applyAlignment="1">
      <alignment horizontal="right" vertical="center" wrapText="1" readingOrder="2"/>
    </xf>
    <xf numFmtId="0" fontId="6" fillId="0" borderId="3" xfId="0" applyFont="1" applyBorder="1" applyAlignment="1">
      <alignment horizontal="right" wrapText="1"/>
    </xf>
    <xf numFmtId="0" fontId="4" fillId="0" borderId="9" xfId="0" applyFont="1" applyBorder="1" applyAlignment="1">
      <alignment horizontal="center" vertical="center" wrapText="1"/>
    </xf>
    <xf numFmtId="0" fontId="4" fillId="4" borderId="12"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0" xfId="0" applyFont="1" applyBorder="1" applyAlignment="1">
      <alignment horizontal="center" vertical="center" wrapText="1"/>
    </xf>
    <xf numFmtId="0" fontId="4" fillId="4" borderId="13"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0" borderId="9" xfId="0" applyFont="1" applyBorder="1" applyAlignment="1">
      <alignment horizontal="center" vertical="center" wrapText="1" readingOrder="2"/>
    </xf>
    <xf numFmtId="0" fontId="10" fillId="0" borderId="0" xfId="0" applyFont="1" applyAlignment="1">
      <alignment horizontal="left" vertical="center" readingOrder="2"/>
    </xf>
    <xf numFmtId="0" fontId="11" fillId="0" borderId="9" xfId="0" applyFont="1" applyBorder="1" applyAlignment="1">
      <alignment horizontal="center" vertical="center" wrapText="1"/>
    </xf>
    <xf numFmtId="0" fontId="11" fillId="4" borderId="5" xfId="0" applyFont="1" applyFill="1" applyBorder="1" applyAlignment="1">
      <alignment horizontal="center" vertical="center" wrapText="1"/>
    </xf>
    <xf numFmtId="0" fontId="4" fillId="4" borderId="7" xfId="0" applyFont="1" applyFill="1" applyBorder="1" applyAlignment="1">
      <alignment horizontal="center" vertical="center"/>
    </xf>
    <xf numFmtId="0" fontId="4" fillId="4" borderId="7" xfId="0" applyFont="1" applyFill="1" applyBorder="1" applyAlignment="1">
      <alignment horizontal="right" vertical="center" wrapText="1"/>
    </xf>
    <xf numFmtId="0" fontId="6" fillId="0" borderId="14" xfId="0" applyFont="1" applyBorder="1" applyAlignment="1">
      <alignment horizontal="right" wrapText="1"/>
    </xf>
    <xf numFmtId="0" fontId="4" fillId="0" borderId="10" xfId="0" applyFont="1" applyBorder="1" applyAlignment="1">
      <alignment horizontal="right" vertical="center" wrapText="1"/>
    </xf>
    <xf numFmtId="0" fontId="6" fillId="0" borderId="15" xfId="0" applyFont="1" applyBorder="1" applyAlignment="1">
      <alignment horizontal="right" wrapText="1"/>
    </xf>
    <xf numFmtId="0" fontId="2" fillId="2" borderId="16" xfId="0" applyFont="1" applyFill="1" applyBorder="1" applyAlignment="1">
      <alignment horizontal="left" vertical="center" wrapText="1" readingOrder="2"/>
    </xf>
    <xf numFmtId="0" fontId="2" fillId="2" borderId="16" xfId="0" applyFont="1" applyFill="1" applyBorder="1" applyAlignment="1">
      <alignment horizontal="left" vertical="center" readingOrder="2"/>
    </xf>
    <xf numFmtId="0" fontId="2" fillId="2" borderId="16" xfId="0" applyFont="1" applyFill="1" applyBorder="1" applyAlignment="1">
      <alignment horizontal="center" vertical="center" readingOrder="2"/>
    </xf>
    <xf numFmtId="0" fontId="6" fillId="0" borderId="17" xfId="0" applyFont="1" applyBorder="1" applyAlignment="1">
      <alignment horizontal="right" vertical="center" wrapText="1"/>
    </xf>
    <xf numFmtId="0" fontId="4" fillId="4" borderId="16" xfId="0" applyFont="1" applyFill="1" applyBorder="1" applyAlignment="1">
      <alignment vertical="center" wrapText="1"/>
    </xf>
    <xf numFmtId="0" fontId="4" fillId="4" borderId="16" xfId="0" applyFont="1" applyFill="1" applyBorder="1" applyAlignment="1">
      <alignment horizontal="center" vertical="center" wrapText="1"/>
    </xf>
    <xf numFmtId="0" fontId="4" fillId="4" borderId="16" xfId="0" applyFont="1" applyFill="1" applyBorder="1" applyAlignment="1">
      <alignment horizontal="center" vertical="center"/>
    </xf>
    <xf numFmtId="0" fontId="4" fillId="4" borderId="16" xfId="0" applyFont="1" applyFill="1" applyBorder="1" applyAlignment="1">
      <alignment vertical="center"/>
    </xf>
    <xf numFmtId="0" fontId="4" fillId="4" borderId="16" xfId="0" applyFont="1" applyFill="1" applyBorder="1" applyAlignment="1">
      <alignment horizontal="left" vertical="center" wrapText="1" readingOrder="2"/>
    </xf>
    <xf numFmtId="0" fontId="4" fillId="4" borderId="16" xfId="0" applyFont="1" applyFill="1" applyBorder="1" applyAlignment="1">
      <alignment horizontal="right" vertical="center" readingOrder="2"/>
    </xf>
    <xf numFmtId="0" fontId="4" fillId="4" borderId="16" xfId="0" applyFont="1" applyFill="1" applyBorder="1" applyAlignment="1">
      <alignment horizontal="center" vertical="center"/>
    </xf>
    <xf numFmtId="0" fontId="6" fillId="6" borderId="18" xfId="0" applyFont="1" applyFill="1" applyBorder="1" applyAlignment="1">
      <alignment horizontal="right" vertical="center" wrapText="1"/>
    </xf>
    <xf numFmtId="0" fontId="6" fillId="0" borderId="0" xfId="0" applyFont="1" applyAlignment="1">
      <alignment vertical="center" wrapText="1"/>
    </xf>
    <xf numFmtId="0" fontId="4" fillId="0" borderId="16" xfId="0" applyFont="1" applyBorder="1" applyAlignment="1">
      <alignment vertical="center" wrapText="1"/>
    </xf>
    <xf numFmtId="0" fontId="4" fillId="0" borderId="16" xfId="0" applyFont="1" applyBorder="1" applyAlignment="1">
      <alignment horizontal="center" vertical="center"/>
    </xf>
    <xf numFmtId="0" fontId="4" fillId="7" borderId="16" xfId="0" applyFont="1" applyFill="1" applyBorder="1" applyAlignment="1">
      <alignment vertical="center"/>
    </xf>
    <xf numFmtId="0" fontId="4" fillId="8" borderId="16" xfId="0" applyFont="1" applyFill="1" applyBorder="1" applyAlignment="1">
      <alignment vertical="center"/>
    </xf>
    <xf numFmtId="0" fontId="4" fillId="0" borderId="16" xfId="0" applyFont="1" applyBorder="1" applyAlignment="1">
      <alignment horizontal="left" vertical="center" wrapText="1" readingOrder="2"/>
    </xf>
    <xf numFmtId="0" fontId="4" fillId="0" borderId="16" xfId="0" applyFont="1" applyBorder="1" applyAlignment="1">
      <alignment horizontal="right" vertical="center" readingOrder="2"/>
    </xf>
    <xf numFmtId="0" fontId="4" fillId="0" borderId="16" xfId="0" applyFont="1" applyBorder="1" applyAlignment="1">
      <alignment horizontal="center" vertical="center" wrapText="1"/>
    </xf>
    <xf numFmtId="0" fontId="4" fillId="0" borderId="16" xfId="0" applyFont="1" applyBorder="1" applyAlignment="1">
      <alignment horizontal="center" vertical="center" wrapText="1"/>
    </xf>
    <xf numFmtId="0" fontId="6" fillId="5" borderId="18" xfId="0" applyFont="1" applyFill="1" applyBorder="1" applyAlignment="1">
      <alignment horizontal="right" vertical="center" wrapText="1"/>
    </xf>
    <xf numFmtId="0" fontId="4" fillId="0" borderId="16" xfId="0" applyFont="1" applyBorder="1" applyAlignment="1">
      <alignment vertical="center"/>
    </xf>
    <xf numFmtId="0" fontId="4" fillId="0" borderId="16" xfId="0" applyFont="1" applyBorder="1" applyAlignment="1">
      <alignment horizontal="center" vertical="center"/>
    </xf>
    <xf numFmtId="164" fontId="4" fillId="4" borderId="5" xfId="0" applyNumberFormat="1" applyFont="1" applyFill="1" applyBorder="1" applyAlignment="1">
      <alignment horizontal="center" vertical="center" wrapText="1"/>
    </xf>
    <xf numFmtId="0" fontId="4" fillId="0" borderId="0" xfId="0" applyFont="1" applyAlignment="1">
      <alignment horizontal="left" vertical="center" wrapText="1" readingOrder="2"/>
    </xf>
    <xf numFmtId="0" fontId="4" fillId="0" borderId="10" xfId="0" applyFont="1" applyBorder="1" applyAlignment="1">
      <alignment horizontal="right" vertical="center" readingOrder="2"/>
    </xf>
    <xf numFmtId="22" fontId="4" fillId="0" borderId="9" xfId="0" applyNumberFormat="1" applyFont="1" applyBorder="1" applyAlignment="1">
      <alignment horizontal="center" vertical="center" wrapText="1"/>
    </xf>
    <xf numFmtId="0" fontId="4" fillId="7" borderId="7" xfId="0" applyFont="1" applyFill="1" applyBorder="1" applyAlignment="1">
      <alignment horizontal="center" vertical="center"/>
    </xf>
    <xf numFmtId="0" fontId="4" fillId="8" borderId="7" xfId="0" applyFont="1" applyFill="1" applyBorder="1" applyAlignment="1">
      <alignment horizontal="center" vertical="center"/>
    </xf>
    <xf numFmtId="0" fontId="4" fillId="4" borderId="19" xfId="0" applyFont="1" applyFill="1" applyBorder="1" applyAlignment="1">
      <alignment horizontal="center" vertical="center"/>
    </xf>
    <xf numFmtId="0" fontId="5" fillId="4" borderId="16" xfId="0" applyFont="1" applyFill="1" applyBorder="1" applyAlignment="1">
      <alignment horizontal="center" vertical="center"/>
    </xf>
    <xf numFmtId="0" fontId="4" fillId="7" borderId="16" xfId="0" applyFont="1" applyFill="1" applyBorder="1" applyAlignment="1">
      <alignment horizontal="center" vertical="center"/>
    </xf>
    <xf numFmtId="0" fontId="4" fillId="8" borderId="16" xfId="0" applyFont="1" applyFill="1" applyBorder="1" applyAlignment="1">
      <alignment horizontal="center" vertical="center"/>
    </xf>
    <xf numFmtId="0" fontId="4" fillId="4" borderId="16" xfId="0" applyFont="1" applyFill="1" applyBorder="1" applyAlignment="1">
      <alignment horizontal="center" vertical="center" wrapText="1" readingOrder="2"/>
    </xf>
    <xf numFmtId="0" fontId="4" fillId="4" borderId="16" xfId="0" applyFont="1" applyFill="1" applyBorder="1" applyAlignment="1">
      <alignment horizontal="center" vertical="center" readingOrder="2"/>
    </xf>
    <xf numFmtId="0" fontId="4" fillId="4" borderId="16" xfId="0" applyFont="1" applyFill="1" applyBorder="1" applyAlignment="1">
      <alignment horizontal="center" vertical="center" wrapText="1"/>
    </xf>
    <xf numFmtId="0" fontId="2" fillId="2" borderId="16" xfId="0" applyFont="1" applyFill="1" applyBorder="1" applyAlignment="1">
      <alignment horizontal="center" vertical="center" wrapText="1" readingOrder="2"/>
    </xf>
    <xf numFmtId="0" fontId="5" fillId="4" borderId="16" xfId="0" applyFont="1" applyFill="1" applyBorder="1" applyAlignment="1">
      <alignment vertical="center"/>
    </xf>
    <xf numFmtId="0" fontId="5" fillId="4" borderId="16" xfId="0" applyFont="1" applyFill="1" applyBorder="1" applyAlignment="1">
      <alignment horizontal="center" vertical="center"/>
    </xf>
    <xf numFmtId="0" fontId="5" fillId="0" borderId="16" xfId="0" applyFont="1" applyBorder="1" applyAlignment="1">
      <alignment horizontal="center" vertical="center"/>
    </xf>
    <xf numFmtId="0" fontId="4" fillId="0" borderId="16" xfId="0" applyFont="1" applyBorder="1" applyAlignment="1">
      <alignment horizontal="center" vertical="center" readingOrder="2"/>
    </xf>
    <xf numFmtId="0" fontId="6" fillId="0" borderId="0" xfId="0" applyFont="1" applyAlignment="1">
      <alignment wrapText="1"/>
    </xf>
    <xf numFmtId="0" fontId="6" fillId="0" borderId="3" xfId="0" applyFont="1" applyBorder="1" applyAlignment="1">
      <alignment vertical="center" wrapText="1"/>
    </xf>
    <xf numFmtId="0" fontId="6" fillId="6" borderId="3" xfId="0" applyFont="1" applyFill="1" applyBorder="1" applyAlignment="1">
      <alignment horizontal="right" vertical="center" wrapText="1"/>
    </xf>
    <xf numFmtId="0" fontId="5" fillId="4" borderId="1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readingOrder="2"/>
    </xf>
    <xf numFmtId="0" fontId="4" fillId="4" borderId="20" xfId="0" applyFont="1" applyFill="1" applyBorder="1" applyAlignment="1">
      <alignment horizontal="center" vertical="center" wrapText="1"/>
    </xf>
    <xf numFmtId="0" fontId="4" fillId="4" borderId="20" xfId="0" applyFont="1" applyFill="1" applyBorder="1" applyAlignment="1">
      <alignment horizontal="center" vertical="center"/>
    </xf>
    <xf numFmtId="0" fontId="12" fillId="0" borderId="3" xfId="0" applyFont="1" applyBorder="1" applyAlignment="1">
      <alignment horizontal="right" vertical="center" wrapText="1" readingOrder="2"/>
    </xf>
    <xf numFmtId="0" fontId="4" fillId="4" borderId="21" xfId="0" applyFont="1" applyFill="1" applyBorder="1" applyAlignment="1">
      <alignment horizontal="center" vertical="center" wrapText="1"/>
    </xf>
    <xf numFmtId="0" fontId="4" fillId="4" borderId="21" xfId="0" applyFont="1" applyFill="1" applyBorder="1" applyAlignment="1">
      <alignment horizontal="center" vertical="center"/>
    </xf>
    <xf numFmtId="0" fontId="4" fillId="4" borderId="22" xfId="0" applyFont="1" applyFill="1" applyBorder="1" applyAlignment="1">
      <alignment horizontal="center" vertical="center" wrapText="1"/>
    </xf>
    <xf numFmtId="0" fontId="4" fillId="4" borderId="22" xfId="0" applyFont="1" applyFill="1" applyBorder="1" applyAlignment="1">
      <alignment horizontal="center" vertical="center"/>
    </xf>
    <xf numFmtId="0" fontId="6" fillId="0" borderId="14" xfId="0" applyFont="1" applyBorder="1" applyAlignment="1">
      <alignment horizontal="center" vertical="center" wrapText="1"/>
    </xf>
    <xf numFmtId="0" fontId="6" fillId="0" borderId="14" xfId="0" applyFont="1" applyBorder="1" applyAlignment="1">
      <alignment horizontal="center" wrapText="1"/>
    </xf>
    <xf numFmtId="0" fontId="6" fillId="0" borderId="15" xfId="0" applyFont="1" applyBorder="1" applyAlignment="1">
      <alignment horizontal="center" vertical="center" wrapText="1"/>
    </xf>
    <xf numFmtId="0" fontId="6" fillId="0" borderId="15" xfId="0" applyFont="1" applyBorder="1" applyAlignment="1">
      <alignment horizontal="center" wrapText="1"/>
    </xf>
    <xf numFmtId="0" fontId="13" fillId="4" borderId="16" xfId="0" applyFont="1" applyFill="1" applyBorder="1" applyAlignment="1">
      <alignment horizontal="center" vertical="center" wrapText="1"/>
    </xf>
    <xf numFmtId="0" fontId="13" fillId="8" borderId="16" xfId="0" applyFont="1" applyFill="1" applyBorder="1" applyAlignment="1">
      <alignment horizontal="center" vertical="center"/>
    </xf>
    <xf numFmtId="0" fontId="13" fillId="4" borderId="16" xfId="0" applyFont="1" applyFill="1" applyBorder="1" applyAlignment="1">
      <alignment horizontal="left" vertical="center" wrapText="1" readingOrder="2"/>
    </xf>
    <xf numFmtId="0" fontId="13" fillId="4" borderId="16" xfId="0" applyFont="1" applyFill="1" applyBorder="1" applyAlignment="1">
      <alignment horizontal="center" vertical="center" readingOrder="2"/>
    </xf>
    <xf numFmtId="0" fontId="14" fillId="4" borderId="16" xfId="0" applyFont="1" applyFill="1" applyBorder="1" applyAlignment="1">
      <alignment horizontal="center" vertical="center" wrapText="1"/>
    </xf>
    <xf numFmtId="0" fontId="14" fillId="4" borderId="16" xfId="0" applyFont="1" applyFill="1" applyBorder="1" applyAlignment="1">
      <alignment horizontal="center" vertical="center" wrapText="1"/>
    </xf>
    <xf numFmtId="0" fontId="13" fillId="0" borderId="16" xfId="0" applyFont="1" applyBorder="1" applyAlignment="1">
      <alignment horizontal="center" vertical="center" wrapText="1"/>
    </xf>
    <xf numFmtId="0" fontId="13" fillId="0" borderId="16" xfId="0" applyFont="1" applyBorder="1" applyAlignment="1">
      <alignment horizontal="left" vertical="center" wrapText="1" readingOrder="2"/>
    </xf>
    <xf numFmtId="0" fontId="13" fillId="0" borderId="16" xfId="0" applyFont="1" applyBorder="1" applyAlignment="1">
      <alignment horizontal="center" vertical="center" readingOrder="2"/>
    </xf>
    <xf numFmtId="0" fontId="14" fillId="0" borderId="16" xfId="0" applyFont="1" applyBorder="1" applyAlignment="1">
      <alignment horizontal="center" vertical="center" wrapText="1"/>
    </xf>
    <xf numFmtId="0" fontId="14" fillId="0" borderId="16" xfId="0" applyFont="1" applyBorder="1" applyAlignment="1">
      <alignment horizontal="center" vertical="center" wrapText="1"/>
    </xf>
    <xf numFmtId="164" fontId="4" fillId="4" borderId="7" xfId="0" applyNumberFormat="1" applyFont="1" applyFill="1" applyBorder="1" applyAlignment="1">
      <alignment horizontal="center" vertical="center"/>
    </xf>
    <xf numFmtId="0" fontId="4" fillId="4" borderId="5" xfId="0" applyFont="1" applyFill="1" applyBorder="1" applyAlignment="1">
      <alignment horizontal="center" vertical="center" wrapText="1" readingOrder="2"/>
    </xf>
    <xf numFmtId="0" fontId="15" fillId="0" borderId="0" xfId="0" applyFont="1" applyAlignment="1">
      <alignment horizontal="right" vertical="center" readingOrder="2"/>
    </xf>
    <xf numFmtId="0" fontId="15" fillId="0" borderId="0" xfId="0" applyFont="1" applyAlignment="1">
      <alignment vertical="center"/>
    </xf>
    <xf numFmtId="164" fontId="4" fillId="4" borderId="16" xfId="0" applyNumberFormat="1" applyFont="1" applyFill="1" applyBorder="1" applyAlignment="1">
      <alignment horizontal="center" vertical="center" wrapText="1"/>
    </xf>
    <xf numFmtId="0" fontId="4" fillId="4" borderId="16" xfId="0" applyFont="1" applyFill="1" applyBorder="1" applyAlignment="1">
      <alignment horizontal="right" vertical="center" wrapText="1"/>
    </xf>
    <xf numFmtId="0" fontId="4" fillId="0" borderId="16" xfId="0" applyFont="1" applyBorder="1" applyAlignment="1">
      <alignment horizontal="right" vertical="center" wrapText="1"/>
    </xf>
    <xf numFmtId="0" fontId="6" fillId="0" borderId="0" xfId="0" applyFont="1" applyAlignment="1">
      <alignment horizontal="right" wrapText="1"/>
    </xf>
    <xf numFmtId="0" fontId="4" fillId="4" borderId="5"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4" borderId="16" xfId="0" applyFont="1" applyFill="1" applyBorder="1" applyAlignment="1">
      <alignment horizontal="center" vertical="center"/>
    </xf>
    <xf numFmtId="0" fontId="16" fillId="4" borderId="16" xfId="0" applyFont="1" applyFill="1" applyBorder="1" applyAlignment="1">
      <alignment horizontal="left" vertical="center" wrapText="1" readingOrder="2"/>
    </xf>
    <xf numFmtId="0" fontId="16" fillId="4" borderId="16" xfId="0" applyFont="1" applyFill="1" applyBorder="1" applyAlignment="1">
      <alignment horizontal="center" vertical="center" readingOrder="2"/>
    </xf>
    <xf numFmtId="0" fontId="16" fillId="0" borderId="16" xfId="0" applyFont="1" applyBorder="1" applyAlignment="1">
      <alignment horizontal="center" vertical="center" wrapText="1"/>
    </xf>
    <xf numFmtId="0" fontId="16" fillId="0" borderId="16" xfId="0" applyFont="1" applyBorder="1" applyAlignment="1">
      <alignment horizontal="center" vertical="center"/>
    </xf>
    <xf numFmtId="0" fontId="16" fillId="0" borderId="16" xfId="0" applyFont="1" applyBorder="1" applyAlignment="1">
      <alignment horizontal="left" vertical="center" wrapText="1" readingOrder="2"/>
    </xf>
    <xf numFmtId="0" fontId="16" fillId="0" borderId="16" xfId="0" applyFont="1" applyBorder="1" applyAlignment="1">
      <alignment horizontal="center" vertical="center" readingOrder="2"/>
    </xf>
    <xf numFmtId="0" fontId="16" fillId="0" borderId="16" xfId="0" applyFont="1" applyBorder="1" applyAlignment="1">
      <alignment horizontal="center" vertical="center" wrapText="1"/>
    </xf>
    <xf numFmtId="0" fontId="16" fillId="8" borderId="16" xfId="0" applyFont="1" applyFill="1" applyBorder="1" applyAlignment="1">
      <alignment horizontal="center" vertical="center"/>
    </xf>
    <xf numFmtId="0" fontId="16" fillId="4" borderId="16" xfId="0" applyFont="1" applyFill="1" applyBorder="1" applyAlignment="1">
      <alignment horizontal="center" vertical="center" wrapText="1"/>
    </xf>
    <xf numFmtId="0" fontId="16" fillId="9" borderId="16" xfId="0" applyFont="1" applyFill="1" applyBorder="1" applyAlignment="1">
      <alignment horizontal="center" vertical="center"/>
    </xf>
    <xf numFmtId="164" fontId="16" fillId="0" borderId="16" xfId="0" applyNumberFormat="1" applyFont="1" applyBorder="1" applyAlignment="1">
      <alignment horizontal="center" vertical="center" wrapText="1"/>
    </xf>
    <xf numFmtId="0" fontId="16" fillId="0" borderId="16" xfId="0" applyFont="1" applyBorder="1" applyAlignment="1">
      <alignment horizontal="center" vertical="center" wrapText="1" readingOrder="2"/>
    </xf>
    <xf numFmtId="0" fontId="16" fillId="4" borderId="16" xfId="0" applyFont="1" applyFill="1" applyBorder="1" applyAlignment="1">
      <alignment horizontal="center" vertical="center" wrapText="1" readingOrder="2"/>
    </xf>
    <xf numFmtId="0" fontId="16" fillId="4" borderId="16" xfId="0" applyFont="1" applyFill="1" applyBorder="1" applyAlignment="1">
      <alignment horizontal="center" vertical="center"/>
    </xf>
    <xf numFmtId="164" fontId="4" fillId="4" borderId="16" xfId="0" applyNumberFormat="1" applyFont="1" applyFill="1" applyBorder="1" applyAlignment="1">
      <alignment horizontal="center" vertical="center"/>
    </xf>
    <xf numFmtId="0" fontId="5" fillId="0" borderId="16" xfId="0" applyFont="1" applyBorder="1" applyAlignment="1">
      <alignment vertical="center"/>
    </xf>
    <xf numFmtId="0" fontId="5" fillId="8" borderId="16" xfId="0" applyFont="1" applyFill="1" applyBorder="1" applyAlignment="1">
      <alignment vertical="center"/>
    </xf>
    <xf numFmtId="0" fontId="6" fillId="6" borderId="18" xfId="0" applyFont="1" applyFill="1" applyBorder="1" applyAlignment="1">
      <alignment horizontal="right" vertical="center" wrapText="1"/>
    </xf>
    <xf numFmtId="0" fontId="10" fillId="0" borderId="0" xfId="0" applyFont="1" applyAlignment="1">
      <alignment vertical="center"/>
    </xf>
    <xf numFmtId="0" fontId="4" fillId="0" borderId="16" xfId="0" applyFont="1" applyBorder="1" applyAlignment="1">
      <alignment horizontal="center" vertical="center" wrapText="1" readingOrder="2"/>
    </xf>
    <xf numFmtId="0" fontId="17" fillId="2" borderId="1" xfId="0" applyFont="1" applyFill="1" applyBorder="1" applyAlignment="1">
      <alignment horizontal="center" vertical="center" wrapText="1" readingOrder="2"/>
    </xf>
    <xf numFmtId="0" fontId="17" fillId="2" borderId="2" xfId="0" applyFont="1" applyFill="1" applyBorder="1" applyAlignment="1">
      <alignment horizontal="center" vertical="center" readingOrder="2"/>
    </xf>
    <xf numFmtId="0" fontId="17" fillId="2" borderId="2" xfId="0" applyFont="1" applyFill="1" applyBorder="1" applyAlignment="1">
      <alignment horizontal="center" vertical="center" wrapText="1" readingOrder="2"/>
    </xf>
    <xf numFmtId="0" fontId="13" fillId="4" borderId="5"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3" fillId="4" borderId="7" xfId="0" applyFont="1" applyFill="1" applyBorder="1" applyAlignment="1">
      <alignment horizontal="center" vertical="center"/>
    </xf>
    <xf numFmtId="0" fontId="13" fillId="4" borderId="7" xfId="0" applyFont="1" applyFill="1" applyBorder="1" applyAlignment="1">
      <alignment horizontal="center" vertical="center" wrapText="1" readingOrder="2"/>
    </xf>
    <xf numFmtId="0" fontId="13" fillId="4" borderId="7" xfId="0" applyFont="1" applyFill="1" applyBorder="1" applyAlignment="1">
      <alignment horizontal="center" vertical="center" readingOrder="2"/>
    </xf>
    <xf numFmtId="0" fontId="14" fillId="4" borderId="8" xfId="0" applyFont="1" applyFill="1" applyBorder="1" applyAlignment="1">
      <alignment horizontal="center" vertical="center"/>
    </xf>
    <xf numFmtId="0" fontId="5" fillId="0" borderId="9" xfId="0" applyFont="1" applyBorder="1" applyAlignment="1">
      <alignment vertical="center" wrapText="1"/>
    </xf>
    <xf numFmtId="0" fontId="14" fillId="4" borderId="5" xfId="0" applyFont="1" applyFill="1" applyBorder="1" applyAlignment="1">
      <alignment horizontal="center" vertical="center" wrapText="1"/>
    </xf>
    <xf numFmtId="0" fontId="13" fillId="0" borderId="10" xfId="0" applyFont="1" applyBorder="1" applyAlignment="1">
      <alignment horizontal="center" vertical="center"/>
    </xf>
    <xf numFmtId="0" fontId="13" fillId="0" borderId="10" xfId="0" applyFont="1" applyBorder="1" applyAlignment="1">
      <alignment horizontal="center" vertical="center" wrapText="1" readingOrder="2"/>
    </xf>
    <xf numFmtId="0" fontId="13" fillId="0" borderId="10" xfId="0" applyFont="1" applyBorder="1" applyAlignment="1">
      <alignment horizontal="center" vertical="center" readingOrder="2"/>
    </xf>
    <xf numFmtId="0" fontId="14" fillId="0" borderId="10" xfId="0" applyFont="1" applyBorder="1" applyAlignment="1">
      <alignment horizontal="center" vertical="center" wrapText="1"/>
    </xf>
    <xf numFmtId="0" fontId="14" fillId="0" borderId="10" xfId="0" applyFont="1" applyBorder="1" applyAlignment="1">
      <alignment horizontal="center" vertical="center" wrapText="1"/>
    </xf>
    <xf numFmtId="0" fontId="14" fillId="4" borderId="11" xfId="0" applyFont="1" applyFill="1" applyBorder="1" applyAlignment="1">
      <alignment horizontal="center" vertical="center"/>
    </xf>
    <xf numFmtId="0" fontId="4" fillId="0" borderId="10" xfId="0" applyFont="1" applyBorder="1" applyAlignment="1">
      <alignment horizontal="center" vertical="center" wrapText="1" readingOrder="2"/>
    </xf>
    <xf numFmtId="0" fontId="5" fillId="4" borderId="5" xfId="0" applyFont="1" applyFill="1" applyBorder="1" applyAlignment="1">
      <alignment vertical="center" wrapText="1"/>
    </xf>
    <xf numFmtId="0" fontId="4" fillId="4" borderId="7" xfId="0" applyFont="1" applyFill="1" applyBorder="1" applyAlignment="1">
      <alignment horizontal="center" vertical="center" wrapText="1" readingOrder="2"/>
    </xf>
    <xf numFmtId="0" fontId="13" fillId="4" borderId="16" xfId="0" applyFont="1" applyFill="1" applyBorder="1" applyAlignment="1">
      <alignment horizontal="center" vertical="center"/>
    </xf>
    <xf numFmtId="0" fontId="2" fillId="2" borderId="1" xfId="0" applyFont="1" applyFill="1" applyBorder="1" applyAlignment="1">
      <alignment horizontal="center" vertical="center" readingOrder="2"/>
    </xf>
    <xf numFmtId="0" fontId="4" fillId="4" borderId="1" xfId="0" applyFont="1" applyFill="1" applyBorder="1" applyAlignment="1">
      <alignment horizontal="center" vertical="center"/>
    </xf>
    <xf numFmtId="0" fontId="5" fillId="8" borderId="16" xfId="0" applyFont="1" applyFill="1" applyBorder="1" applyAlignment="1">
      <alignment horizontal="center" vertical="center"/>
    </xf>
    <xf numFmtId="0" fontId="18" fillId="4" borderId="16" xfId="0" applyFont="1" applyFill="1" applyBorder="1" applyAlignment="1">
      <alignment horizontal="center" vertical="center" wrapText="1"/>
    </xf>
    <xf numFmtId="164" fontId="4" fillId="9" borderId="16" xfId="0" applyNumberFormat="1" applyFont="1" applyFill="1" applyBorder="1" applyAlignment="1">
      <alignment horizontal="center" vertical="center" wrapText="1"/>
    </xf>
    <xf numFmtId="0" fontId="6" fillId="0" borderId="14" xfId="0" applyFont="1" applyBorder="1" applyAlignment="1">
      <alignment horizontal="right" vertical="center" wrapText="1"/>
    </xf>
    <xf numFmtId="164" fontId="4" fillId="7" borderId="16" xfId="0" applyNumberFormat="1" applyFont="1" applyFill="1" applyBorder="1" applyAlignment="1">
      <alignment horizontal="center" vertical="center" wrapText="1"/>
    </xf>
    <xf numFmtId="0" fontId="6" fillId="0" borderId="15" xfId="0" applyFont="1" applyBorder="1" applyAlignment="1">
      <alignment horizontal="righ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center" vertical="center"/>
    </xf>
    <xf numFmtId="164" fontId="4" fillId="8" borderId="16" xfId="0" applyNumberFormat="1" applyFont="1" applyFill="1" applyBorder="1" applyAlignment="1">
      <alignment horizontal="center" vertical="center" wrapText="1"/>
    </xf>
    <xf numFmtId="0" fontId="4" fillId="4" borderId="16" xfId="0" quotePrefix="1" applyFont="1" applyFill="1" applyBorder="1" applyAlignment="1">
      <alignment horizontal="center" vertical="center" wrapText="1"/>
    </xf>
    <xf numFmtId="0" fontId="4" fillId="4" borderId="25" xfId="0" applyFont="1" applyFill="1" applyBorder="1" applyAlignment="1">
      <alignment horizontal="center"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xf>
    <xf numFmtId="0" fontId="15" fillId="0" borderId="0" xfId="0" applyFont="1" applyAlignment="1">
      <alignment horizontal="center" vertical="center"/>
    </xf>
    <xf numFmtId="0" fontId="4" fillId="4" borderId="7" xfId="0" applyFont="1" applyFill="1" applyBorder="1" applyAlignment="1">
      <alignment horizontal="center" vertical="center"/>
    </xf>
    <xf numFmtId="0" fontId="4" fillId="0" borderId="9" xfId="0" applyFont="1" applyBorder="1" applyAlignment="1">
      <alignment horizontal="center" vertical="center"/>
    </xf>
    <xf numFmtId="0" fontId="10" fillId="0" borderId="0" xfId="0" applyFont="1" applyAlignment="1">
      <alignment horizontal="center" vertical="center"/>
    </xf>
    <xf numFmtId="0" fontId="19" fillId="4" borderId="5" xfId="0" applyFont="1" applyFill="1" applyBorder="1" applyAlignment="1">
      <alignment horizontal="center" vertical="center" wrapText="1"/>
    </xf>
    <xf numFmtId="0" fontId="19" fillId="0" borderId="9" xfId="0" applyFont="1" applyBorder="1" applyAlignment="1">
      <alignment horizontal="center" vertical="center" wrapText="1"/>
    </xf>
    <xf numFmtId="0" fontId="4" fillId="8" borderId="7" xfId="0" applyFont="1" applyFill="1" applyBorder="1" applyAlignment="1">
      <alignment horizontal="center" vertical="center" readingOrder="2"/>
    </xf>
    <xf numFmtId="0" fontId="5" fillId="8" borderId="7" xfId="0" applyFont="1" applyFill="1" applyBorder="1" applyAlignment="1">
      <alignment horizontal="center" vertical="center"/>
    </xf>
    <xf numFmtId="0" fontId="20" fillId="2" borderId="1" xfId="0" applyFont="1" applyFill="1" applyBorder="1" applyAlignment="1">
      <alignment horizontal="center" vertical="center" wrapText="1" readingOrder="2"/>
    </xf>
    <xf numFmtId="0" fontId="20" fillId="2" borderId="2" xfId="0" applyFont="1" applyFill="1" applyBorder="1" applyAlignment="1">
      <alignment horizontal="center" vertical="center" readingOrder="2"/>
    </xf>
    <xf numFmtId="0" fontId="20" fillId="2" borderId="2" xfId="0" applyFont="1" applyFill="1" applyBorder="1" applyAlignment="1">
      <alignment horizontal="center" vertical="center" wrapText="1" readingOrder="2"/>
    </xf>
    <xf numFmtId="0" fontId="16" fillId="4" borderId="5"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6" fillId="4" borderId="7" xfId="0" applyFont="1" applyFill="1" applyBorder="1" applyAlignment="1">
      <alignment horizontal="center" vertical="center"/>
    </xf>
    <xf numFmtId="0" fontId="16" fillId="4" borderId="7" xfId="0" applyFont="1" applyFill="1" applyBorder="1" applyAlignment="1">
      <alignment horizontal="center" vertical="center" wrapText="1" readingOrder="2"/>
    </xf>
    <xf numFmtId="0" fontId="16" fillId="4" borderId="7" xfId="0" applyFont="1" applyFill="1" applyBorder="1" applyAlignment="1">
      <alignment horizontal="center" vertical="center" readingOrder="2"/>
    </xf>
    <xf numFmtId="0" fontId="16" fillId="4" borderId="8" xfId="0" applyFont="1" applyFill="1" applyBorder="1" applyAlignment="1">
      <alignment horizontal="center" vertical="center"/>
    </xf>
    <xf numFmtId="0" fontId="16" fillId="0" borderId="9" xfId="0" applyFont="1" applyBorder="1" applyAlignment="1">
      <alignment horizontal="center" vertical="center" wrapText="1"/>
    </xf>
    <xf numFmtId="0" fontId="16" fillId="4" borderId="12" xfId="0" applyFont="1" applyFill="1" applyBorder="1" applyAlignment="1">
      <alignment horizontal="center" vertical="center" wrapText="1"/>
    </xf>
    <xf numFmtId="0" fontId="16" fillId="8" borderId="7" xfId="0" applyFont="1" applyFill="1" applyBorder="1" applyAlignment="1">
      <alignment horizontal="center" vertical="center"/>
    </xf>
    <xf numFmtId="0" fontId="16" fillId="0" borderId="10" xfId="0" applyFont="1" applyBorder="1" applyAlignment="1">
      <alignment horizontal="center" vertical="center" wrapText="1" readingOrder="2"/>
    </xf>
    <xf numFmtId="0" fontId="16" fillId="0" borderId="10" xfId="0" applyFont="1" applyBorder="1" applyAlignment="1">
      <alignment horizontal="center" vertical="center" readingOrder="2"/>
    </xf>
    <xf numFmtId="0" fontId="16" fillId="0" borderId="10" xfId="0" applyFont="1" applyBorder="1" applyAlignment="1">
      <alignment horizontal="center" vertical="center" wrapText="1"/>
    </xf>
    <xf numFmtId="0" fontId="16" fillId="0" borderId="10" xfId="0" applyFont="1" applyBorder="1" applyAlignment="1">
      <alignment horizontal="center" vertical="center" wrapText="1"/>
    </xf>
    <xf numFmtId="0" fontId="16" fillId="4" borderId="13" xfId="0" applyFont="1" applyFill="1" applyBorder="1" applyAlignment="1">
      <alignment horizontal="center" vertical="center"/>
    </xf>
    <xf numFmtId="0" fontId="16" fillId="4" borderId="7"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16" fillId="4" borderId="11" xfId="0" applyFont="1" applyFill="1" applyBorder="1" applyAlignment="1">
      <alignment horizontal="center" vertical="center"/>
    </xf>
    <xf numFmtId="0" fontId="5" fillId="0" borderId="26" xfId="0" applyFont="1" applyBorder="1" applyAlignment="1">
      <alignment vertical="center"/>
    </xf>
    <xf numFmtId="0" fontId="5" fillId="4" borderId="16"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5" fillId="0" borderId="16" xfId="0" applyFont="1" applyBorder="1" applyAlignment="1">
      <alignment vertical="center" wrapText="1"/>
    </xf>
    <xf numFmtId="0" fontId="18" fillId="4" borderId="16" xfId="0" applyFont="1" applyFill="1" applyBorder="1" applyAlignment="1">
      <alignment horizontal="center" vertical="center" wrapText="1" readingOrder="2"/>
    </xf>
    <xf numFmtId="0" fontId="5" fillId="0" borderId="10" xfId="0" applyFont="1" applyBorder="1" applyAlignment="1">
      <alignment vertical="center"/>
    </xf>
    <xf numFmtId="0" fontId="6" fillId="0" borderId="27" xfId="0" applyFont="1" applyBorder="1" applyAlignment="1">
      <alignment horizontal="center" wrapText="1"/>
    </xf>
    <xf numFmtId="0" fontId="6" fillId="0" borderId="15" xfId="0" applyFont="1" applyBorder="1" applyAlignment="1">
      <alignment wrapText="1"/>
    </xf>
    <xf numFmtId="0" fontId="4" fillId="4" borderId="6" xfId="0" applyFont="1" applyFill="1" applyBorder="1" applyAlignment="1">
      <alignment horizontal="center" vertical="center"/>
    </xf>
    <xf numFmtId="0" fontId="6" fillId="0" borderId="0" xfId="0" applyFont="1" applyAlignment="1">
      <alignment horizontal="right" vertical="center" wrapText="1"/>
    </xf>
    <xf numFmtId="0" fontId="4" fillId="4" borderId="5" xfId="0" applyFont="1" applyFill="1" applyBorder="1" applyAlignment="1">
      <alignment horizontal="center" vertical="center"/>
    </xf>
    <xf numFmtId="164" fontId="4" fillId="8" borderId="7" xfId="0" applyNumberFormat="1" applyFont="1" applyFill="1" applyBorder="1" applyAlignment="1">
      <alignment horizontal="center" vertical="center"/>
    </xf>
    <xf numFmtId="0" fontId="2" fillId="2" borderId="2" xfId="0" applyFont="1" applyFill="1" applyBorder="1" applyAlignment="1">
      <alignment horizontal="right" vertical="center" wrapText="1" readingOrder="2"/>
    </xf>
    <xf numFmtId="0" fontId="4" fillId="4" borderId="28" xfId="0" applyFont="1" applyFill="1" applyBorder="1" applyAlignment="1">
      <alignment horizontal="center" vertical="center"/>
    </xf>
    <xf numFmtId="0" fontId="4" fillId="4" borderId="7" xfId="0" applyFont="1" applyFill="1" applyBorder="1" applyAlignment="1">
      <alignment horizontal="right" vertical="center" wrapText="1" readingOrder="2"/>
    </xf>
    <xf numFmtId="0" fontId="4" fillId="4" borderId="29" xfId="0" applyFont="1" applyFill="1" applyBorder="1" applyAlignment="1">
      <alignment horizontal="center" vertical="center"/>
    </xf>
    <xf numFmtId="0" fontId="4" fillId="0" borderId="10" xfId="0" applyFont="1" applyBorder="1" applyAlignment="1">
      <alignment horizontal="right" vertical="center" wrapText="1" readingOrder="2"/>
    </xf>
    <xf numFmtId="0" fontId="4" fillId="4" borderId="29"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4" borderId="8" xfId="0" applyFont="1" applyFill="1" applyBorder="1" applyAlignment="1">
      <alignment vertical="center"/>
    </xf>
    <xf numFmtId="0" fontId="4" fillId="4" borderId="11" xfId="0" applyFont="1" applyFill="1" applyBorder="1" applyAlignment="1">
      <alignment vertical="center"/>
    </xf>
    <xf numFmtId="0" fontId="16" fillId="4" borderId="28" xfId="0" applyFont="1" applyFill="1" applyBorder="1" applyAlignment="1">
      <alignment horizontal="center" vertical="center"/>
    </xf>
    <xf numFmtId="0" fontId="16" fillId="4" borderId="7" xfId="0" applyFont="1" applyFill="1" applyBorder="1" applyAlignment="1">
      <alignment horizontal="left" vertical="center" wrapText="1" readingOrder="2"/>
    </xf>
    <xf numFmtId="0" fontId="5"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6" fillId="4" borderId="29" xfId="0" applyFont="1" applyFill="1" applyBorder="1" applyAlignment="1">
      <alignment horizontal="center" vertical="center"/>
    </xf>
    <xf numFmtId="0" fontId="16" fillId="0" borderId="10" xfId="0" applyFont="1" applyBorder="1" applyAlignment="1">
      <alignment horizontal="center" vertical="center"/>
    </xf>
    <xf numFmtId="0" fontId="16" fillId="0" borderId="10" xfId="0" applyFont="1" applyBorder="1" applyAlignment="1">
      <alignment horizontal="left" vertical="center" wrapText="1" readingOrder="2"/>
    </xf>
    <xf numFmtId="0" fontId="21" fillId="6" borderId="3" xfId="0" applyFont="1" applyFill="1" applyBorder="1" applyAlignment="1">
      <alignment horizontal="right" vertical="center" wrapText="1"/>
    </xf>
    <xf numFmtId="0" fontId="16" fillId="4" borderId="30" xfId="0" applyFont="1" applyFill="1" applyBorder="1" applyAlignment="1">
      <alignment horizontal="center" vertical="center"/>
    </xf>
    <xf numFmtId="164" fontId="4" fillId="0" borderId="16" xfId="0" applyNumberFormat="1" applyFont="1" applyBorder="1" applyAlignment="1">
      <alignment horizontal="center" vertical="center"/>
    </xf>
    <xf numFmtId="0" fontId="6" fillId="0" borderId="16" xfId="0" applyFont="1" applyBorder="1"/>
    <xf numFmtId="0" fontId="6" fillId="8" borderId="16" xfId="0" applyFont="1" applyFill="1" applyBorder="1"/>
    <xf numFmtId="0" fontId="9" fillId="0" borderId="0" xfId="0" applyFont="1" applyAlignment="1">
      <alignment horizontal="right" wrapText="1" readingOrder="2"/>
    </xf>
    <xf numFmtId="0" fontId="2" fillId="2" borderId="1" xfId="0" applyFont="1" applyFill="1" applyBorder="1" applyAlignment="1">
      <alignment horizontal="left" vertical="center" wrapText="1" readingOrder="2"/>
    </xf>
    <xf numFmtId="0" fontId="2" fillId="2" borderId="2" xfId="0" applyFont="1" applyFill="1" applyBorder="1" applyAlignment="1">
      <alignment horizontal="left" vertical="center" readingOrder="2"/>
    </xf>
    <xf numFmtId="0" fontId="2" fillId="2" borderId="2" xfId="0" applyFont="1" applyFill="1" applyBorder="1" applyAlignment="1">
      <alignment horizontal="left" vertical="center" wrapText="1" readingOrder="2"/>
    </xf>
    <xf numFmtId="14" fontId="4" fillId="4" borderId="5" xfId="0" applyNumberFormat="1" applyFont="1" applyFill="1" applyBorder="1" applyAlignment="1">
      <alignment horizontal="center" vertical="center" wrapText="1"/>
    </xf>
    <xf numFmtId="0" fontId="4" fillId="4" borderId="16" xfId="0" applyFont="1" applyFill="1" applyBorder="1" applyAlignment="1">
      <alignment horizontal="right" vertical="center" wrapText="1" readingOrder="2"/>
    </xf>
    <xf numFmtId="10" fontId="4" fillId="0" borderId="16" xfId="0" applyNumberFormat="1" applyFont="1" applyBorder="1" applyAlignment="1">
      <alignment horizontal="center" vertical="center" wrapText="1"/>
    </xf>
    <xf numFmtId="0" fontId="4" fillId="0" borderId="16" xfId="0" applyFont="1" applyBorder="1" applyAlignment="1">
      <alignment horizontal="right" vertical="center" wrapText="1" readingOrder="2"/>
    </xf>
    <xf numFmtId="0" fontId="16" fillId="4" borderId="16" xfId="0" applyFont="1" applyFill="1" applyBorder="1" applyAlignment="1">
      <alignment horizontal="right" vertical="center" wrapText="1" readingOrder="2"/>
    </xf>
    <xf numFmtId="0" fontId="20" fillId="2" borderId="23" xfId="0" applyFont="1" applyFill="1" applyBorder="1" applyAlignment="1">
      <alignment horizontal="center" vertical="center" wrapText="1" readingOrder="2"/>
    </xf>
    <xf numFmtId="0" fontId="20" fillId="2" borderId="28" xfId="0" applyFont="1" applyFill="1" applyBorder="1" applyAlignment="1">
      <alignment horizontal="center" vertical="center" readingOrder="2"/>
    </xf>
    <xf numFmtId="0" fontId="20" fillId="2" borderId="28" xfId="0" applyFont="1" applyFill="1" applyBorder="1" applyAlignment="1">
      <alignment horizontal="right" vertical="center" wrapText="1" readingOrder="2"/>
    </xf>
    <xf numFmtId="0" fontId="16" fillId="4" borderId="31" xfId="0" applyFont="1" applyFill="1" applyBorder="1" applyAlignment="1">
      <alignment horizontal="center" vertical="center" wrapText="1"/>
    </xf>
    <xf numFmtId="0" fontId="16" fillId="4" borderId="31" xfId="0" applyFont="1" applyFill="1" applyBorder="1" applyAlignment="1">
      <alignment horizontal="center" vertical="center"/>
    </xf>
    <xf numFmtId="0" fontId="16" fillId="4" borderId="31" xfId="0" applyFont="1" applyFill="1" applyBorder="1" applyAlignment="1">
      <alignment horizontal="right" vertical="center" wrapText="1" readingOrder="2"/>
    </xf>
    <xf numFmtId="0" fontId="16" fillId="4" borderId="31" xfId="0" applyFont="1" applyFill="1" applyBorder="1" applyAlignment="1">
      <alignment horizontal="center" vertical="center" readingOrder="2"/>
    </xf>
    <xf numFmtId="0" fontId="16" fillId="4" borderId="31" xfId="0" applyFont="1" applyFill="1" applyBorder="1" applyAlignment="1">
      <alignment horizontal="center" vertical="center"/>
    </xf>
    <xf numFmtId="0" fontId="16" fillId="0" borderId="31" xfId="0" applyFont="1" applyBorder="1" applyAlignment="1">
      <alignment horizontal="center" vertical="center" wrapText="1" readingOrder="2"/>
    </xf>
    <xf numFmtId="0" fontId="16" fillId="0" borderId="31" xfId="0" applyFont="1" applyBorder="1" applyAlignment="1">
      <alignment horizontal="center" vertical="center"/>
    </xf>
    <xf numFmtId="0" fontId="16" fillId="0" borderId="31" xfId="0" applyFont="1" applyBorder="1" applyAlignment="1">
      <alignment horizontal="right" vertical="center" wrapText="1" readingOrder="2"/>
    </xf>
    <xf numFmtId="0" fontId="16" fillId="0" borderId="31" xfId="0" applyFont="1" applyBorder="1" applyAlignment="1">
      <alignment horizontal="center" vertical="center" readingOrder="2"/>
    </xf>
    <xf numFmtId="0" fontId="16" fillId="0" borderId="31" xfId="0" applyFont="1" applyBorder="1" applyAlignment="1">
      <alignment horizontal="center" vertical="center" wrapText="1"/>
    </xf>
    <xf numFmtId="0" fontId="16" fillId="0" borderId="31" xfId="0" applyFont="1" applyBorder="1" applyAlignment="1">
      <alignment horizontal="center" vertical="center" wrapText="1"/>
    </xf>
    <xf numFmtId="0" fontId="16" fillId="8" borderId="31" xfId="0" applyFont="1" applyFill="1" applyBorder="1" applyAlignment="1">
      <alignment horizontal="center" vertical="center" readingOrder="2"/>
    </xf>
    <xf numFmtId="0" fontId="16" fillId="4" borderId="31" xfId="0" applyFont="1" applyFill="1" applyBorder="1" applyAlignment="1">
      <alignment horizontal="center" vertical="center" wrapText="1"/>
    </xf>
    <xf numFmtId="0" fontId="16" fillId="4" borderId="31" xfId="0" applyFont="1" applyFill="1" applyBorder="1" applyAlignment="1">
      <alignment horizontal="center" vertical="center" wrapText="1" readingOrder="2"/>
    </xf>
    <xf numFmtId="0" fontId="16" fillId="0" borderId="31" xfId="0" applyFont="1" applyBorder="1" applyAlignment="1">
      <alignment horizontal="center" vertical="center"/>
    </xf>
    <xf numFmtId="0" fontId="21" fillId="0" borderId="0" xfId="0" applyFont="1" applyAlignment="1">
      <alignment wrapText="1"/>
    </xf>
    <xf numFmtId="11" fontId="4" fillId="4" borderId="16" xfId="0" applyNumberFormat="1" applyFont="1" applyFill="1" applyBorder="1" applyAlignment="1">
      <alignment horizontal="center" vertical="center" wrapText="1"/>
    </xf>
    <xf numFmtId="0" fontId="4" fillId="4" borderId="5" xfId="0" applyFont="1" applyFill="1" applyBorder="1" applyAlignment="1">
      <alignment vertical="center" wrapText="1"/>
    </xf>
    <xf numFmtId="0" fontId="4" fillId="0" borderId="32" xfId="0" applyFont="1" applyBorder="1" applyAlignment="1">
      <alignment horizontal="center" vertical="center" wrapText="1" readingOrder="2"/>
    </xf>
    <xf numFmtId="0" fontId="5" fillId="0" borderId="33" xfId="0" applyFont="1" applyBorder="1" applyAlignment="1">
      <alignment horizontal="center" vertical="center"/>
    </xf>
    <xf numFmtId="0" fontId="4" fillId="0" borderId="33" xfId="0" applyFont="1" applyBorder="1" applyAlignment="1">
      <alignment horizontal="center" vertical="center"/>
    </xf>
    <xf numFmtId="0" fontId="4" fillId="7" borderId="34" xfId="0" applyFont="1" applyFill="1" applyBorder="1" applyAlignment="1">
      <alignment horizontal="center" vertical="center"/>
    </xf>
    <xf numFmtId="0" fontId="4" fillId="0" borderId="33" xfId="0" applyFont="1" applyBorder="1" applyAlignment="1">
      <alignment horizontal="center" vertical="center" wrapText="1" readingOrder="2"/>
    </xf>
    <xf numFmtId="0" fontId="4" fillId="0" borderId="33" xfId="0" applyFont="1" applyBorder="1" applyAlignment="1">
      <alignment horizontal="center" vertical="center" readingOrder="2"/>
    </xf>
    <xf numFmtId="0" fontId="6" fillId="0" borderId="0" xfId="0" applyFont="1" applyAlignment="1">
      <alignment horizontal="right" vertical="center" wrapText="1"/>
    </xf>
    <xf numFmtId="0" fontId="4" fillId="0" borderId="0" xfId="0" applyFont="1" applyAlignment="1">
      <alignment horizontal="center" vertical="center" wrapText="1" readingOrder="2"/>
    </xf>
    <xf numFmtId="0" fontId="22" fillId="4" borderId="5" xfId="0" applyFont="1" applyFill="1" applyBorder="1" applyAlignment="1">
      <alignment horizontal="center" vertical="center"/>
    </xf>
    <xf numFmtId="0" fontId="4" fillId="4" borderId="34" xfId="0" applyFont="1" applyFill="1" applyBorder="1" applyAlignment="1">
      <alignment horizontal="center" vertical="center"/>
    </xf>
    <xf numFmtId="0" fontId="16" fillId="0" borderId="9" xfId="0" applyFont="1" applyBorder="1" applyAlignment="1">
      <alignment horizontal="center" vertical="center" wrapText="1" readingOrder="2"/>
    </xf>
    <xf numFmtId="0" fontId="2" fillId="2" borderId="23" xfId="0" applyFont="1" applyFill="1" applyBorder="1" applyAlignment="1">
      <alignment horizontal="center" vertical="center" wrapText="1" readingOrder="2"/>
    </xf>
    <xf numFmtId="0" fontId="2" fillId="2" borderId="28" xfId="0" applyFont="1" applyFill="1" applyBorder="1" applyAlignment="1">
      <alignment horizontal="center" vertical="center" readingOrder="2"/>
    </xf>
    <xf numFmtId="0" fontId="2" fillId="2" borderId="28" xfId="0" applyFont="1" applyFill="1" applyBorder="1" applyAlignment="1">
      <alignment horizontal="center" vertical="center" wrapText="1" readingOrder="2"/>
    </xf>
    <xf numFmtId="0" fontId="4" fillId="4" borderId="31" xfId="0" applyFont="1" applyFill="1" applyBorder="1" applyAlignment="1">
      <alignment horizontal="center" vertical="center" wrapText="1"/>
    </xf>
    <xf numFmtId="0" fontId="4" fillId="4" borderId="31" xfId="0" applyFont="1" applyFill="1" applyBorder="1" applyAlignment="1">
      <alignment horizontal="center" vertical="center"/>
    </xf>
    <xf numFmtId="0" fontId="5" fillId="4" borderId="31" xfId="0" applyFont="1" applyFill="1" applyBorder="1" applyAlignment="1">
      <alignment vertical="center"/>
    </xf>
    <xf numFmtId="0" fontId="4" fillId="4" borderId="31" xfId="0" applyFont="1" applyFill="1" applyBorder="1" applyAlignment="1">
      <alignment horizontal="left" vertical="center" wrapText="1" readingOrder="2"/>
    </xf>
    <xf numFmtId="0" fontId="4" fillId="4" borderId="31" xfId="0" applyFont="1" applyFill="1" applyBorder="1" applyAlignment="1">
      <alignment horizontal="center" vertical="center" readingOrder="2"/>
    </xf>
    <xf numFmtId="0" fontId="5" fillId="4" borderId="31" xfId="0" applyFont="1" applyFill="1" applyBorder="1" applyAlignment="1">
      <alignment horizontal="center" vertical="center"/>
    </xf>
    <xf numFmtId="0" fontId="5" fillId="4" borderId="31" xfId="0" applyFont="1" applyFill="1" applyBorder="1" applyAlignment="1">
      <alignment horizontal="center" vertical="center"/>
    </xf>
    <xf numFmtId="0" fontId="4" fillId="0" borderId="31" xfId="0" applyFont="1" applyBorder="1" applyAlignment="1">
      <alignment horizontal="center" vertical="center" wrapText="1" readingOrder="2"/>
    </xf>
    <xf numFmtId="0" fontId="5" fillId="0" borderId="31" xfId="0" applyFont="1" applyBorder="1" applyAlignment="1">
      <alignment horizontal="center" vertical="center"/>
    </xf>
    <xf numFmtId="0" fontId="4" fillId="0" borderId="31" xfId="0" applyFont="1" applyBorder="1" applyAlignment="1">
      <alignment horizontal="center" vertical="center"/>
    </xf>
    <xf numFmtId="0" fontId="4" fillId="0" borderId="31" xfId="0" applyFont="1" applyBorder="1" applyAlignment="1">
      <alignment horizontal="left" vertical="center" wrapText="1" readingOrder="2"/>
    </xf>
    <xf numFmtId="0" fontId="4" fillId="0" borderId="31" xfId="0" applyFont="1" applyBorder="1" applyAlignment="1">
      <alignment horizontal="center" vertical="center" readingOrder="2"/>
    </xf>
    <xf numFmtId="0" fontId="4" fillId="0" borderId="31" xfId="0" applyFont="1" applyBorder="1" applyAlignment="1">
      <alignment horizontal="center" vertical="center"/>
    </xf>
    <xf numFmtId="0" fontId="4" fillId="4" borderId="31" xfId="0" applyFont="1" applyFill="1" applyBorder="1" applyAlignment="1">
      <alignment horizontal="center" vertical="center"/>
    </xf>
    <xf numFmtId="0" fontId="5" fillId="0" borderId="31" xfId="0" applyFont="1" applyBorder="1" applyAlignment="1">
      <alignment vertical="center" wrapText="1"/>
    </xf>
    <xf numFmtId="0" fontId="5" fillId="4" borderId="31" xfId="0" applyFont="1" applyFill="1" applyBorder="1" applyAlignment="1">
      <alignment vertical="center" wrapText="1"/>
    </xf>
    <xf numFmtId="0" fontId="4" fillId="0" borderId="31" xfId="0" applyFont="1" applyBorder="1" applyAlignment="1">
      <alignment horizontal="center" vertical="center" wrapText="1"/>
    </xf>
    <xf numFmtId="0" fontId="5" fillId="0" borderId="31" xfId="0" applyFont="1" applyBorder="1" applyAlignment="1">
      <alignment vertical="center"/>
    </xf>
    <xf numFmtId="0" fontId="5" fillId="8" borderId="31" xfId="0" applyFont="1" applyFill="1" applyBorder="1" applyAlignment="1">
      <alignment vertical="center"/>
    </xf>
    <xf numFmtId="0" fontId="4" fillId="4" borderId="35" xfId="0" applyFont="1" applyFill="1" applyBorder="1" applyAlignment="1">
      <alignment horizontal="center" vertical="center"/>
    </xf>
    <xf numFmtId="164" fontId="4" fillId="0" borderId="10" xfId="0" applyNumberFormat="1" applyFont="1" applyBorder="1" applyAlignment="1">
      <alignment horizontal="center" vertical="center"/>
    </xf>
    <xf numFmtId="0" fontId="4" fillId="4" borderId="36" xfId="0" applyFont="1" applyFill="1" applyBorder="1" applyAlignment="1">
      <alignment horizontal="center" vertical="center"/>
    </xf>
    <xf numFmtId="164" fontId="4" fillId="4" borderId="7" xfId="0" applyNumberFormat="1" applyFont="1" applyFill="1" applyBorder="1" applyAlignment="1">
      <alignment horizontal="center" vertical="center" readingOrder="2"/>
    </xf>
    <xf numFmtId="0" fontId="4" fillId="4" borderId="37" xfId="0" applyFont="1" applyFill="1" applyBorder="1" applyAlignment="1">
      <alignment horizontal="center" vertical="center"/>
    </xf>
    <xf numFmtId="0" fontId="4" fillId="4" borderId="6" xfId="0" applyFont="1" applyFill="1" applyBorder="1" applyAlignment="1">
      <alignment vertical="center"/>
    </xf>
    <xf numFmtId="0" fontId="4" fillId="4" borderId="5" xfId="0" applyFont="1" applyFill="1" applyBorder="1" applyAlignment="1">
      <alignment vertical="center"/>
    </xf>
    <xf numFmtId="0" fontId="4" fillId="0" borderId="0" xfId="0" applyFont="1" applyAlignment="1">
      <alignment vertical="center"/>
    </xf>
    <xf numFmtId="0" fontId="4" fillId="0" borderId="0" xfId="0" applyFont="1" applyAlignment="1">
      <alignment horizontal="right" vertical="center" wrapText="1" readingOrder="2"/>
    </xf>
    <xf numFmtId="0" fontId="15" fillId="0" borderId="0" xfId="0" applyFont="1"/>
    <xf numFmtId="0" fontId="5"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4" fillId="4" borderId="3" xfId="0" applyFont="1" applyFill="1" applyBorder="1" applyAlignment="1">
      <alignment horizontal="right" vertical="center" wrapText="1"/>
    </xf>
    <xf numFmtId="0" fontId="4" fillId="0" borderId="9" xfId="0" applyFont="1" applyBorder="1" applyAlignment="1">
      <alignment vertical="center"/>
    </xf>
    <xf numFmtId="0" fontId="2" fillId="2" borderId="1" xfId="0" applyFont="1" applyFill="1" applyBorder="1" applyAlignment="1">
      <alignment horizontal="right" vertical="center" wrapText="1" readingOrder="2"/>
    </xf>
    <xf numFmtId="14" fontId="4" fillId="0" borderId="9" xfId="0" applyNumberFormat="1" applyFont="1" applyBorder="1" applyAlignment="1">
      <alignment horizontal="center" vertical="center" wrapText="1"/>
    </xf>
    <xf numFmtId="0" fontId="5" fillId="0" borderId="10" xfId="0" applyFont="1" applyBorder="1" applyAlignment="1">
      <alignment vertical="center" wrapText="1"/>
    </xf>
    <xf numFmtId="0" fontId="6" fillId="0" borderId="0" xfId="0" applyFont="1" applyAlignment="1">
      <alignment wrapText="1"/>
    </xf>
    <xf numFmtId="0" fontId="4" fillId="0" borderId="33" xfId="0" applyFont="1" applyBorder="1" applyAlignment="1">
      <alignment horizontal="center" vertical="center" wrapText="1"/>
    </xf>
    <xf numFmtId="0" fontId="5" fillId="0" borderId="33" xfId="0" applyFont="1" applyBorder="1" applyAlignment="1">
      <alignment vertical="center"/>
    </xf>
    <xf numFmtId="0" fontId="4" fillId="8" borderId="34" xfId="0" applyFont="1" applyFill="1" applyBorder="1" applyAlignment="1">
      <alignment horizontal="center" vertical="center"/>
    </xf>
    <xf numFmtId="0" fontId="4" fillId="0" borderId="33" xfId="0" applyFont="1" applyBorder="1" applyAlignment="1">
      <alignment horizontal="left" vertical="center" wrapText="1" readingOrder="2"/>
    </xf>
    <xf numFmtId="0" fontId="4" fillId="0" borderId="33" xfId="0" applyFont="1" applyBorder="1" applyAlignment="1">
      <alignment horizontal="center" vertical="center"/>
    </xf>
    <xf numFmtId="0" fontId="5" fillId="0" borderId="38" xfId="0" applyFont="1" applyBorder="1" applyAlignment="1">
      <alignment vertical="center"/>
    </xf>
    <xf numFmtId="0" fontId="6" fillId="0" borderId="14" xfId="0" applyFont="1" applyBorder="1" applyAlignment="1">
      <alignment horizontal="center" wrapText="1"/>
    </xf>
    <xf numFmtId="0" fontId="5" fillId="8" borderId="7" xfId="0" applyFont="1" applyFill="1" applyBorder="1" applyAlignment="1">
      <alignment vertical="center"/>
    </xf>
    <xf numFmtId="164" fontId="4" fillId="0" borderId="9" xfId="0" applyNumberFormat="1" applyFont="1" applyBorder="1" applyAlignment="1">
      <alignment horizontal="center" vertical="center" wrapText="1"/>
    </xf>
    <xf numFmtId="0" fontId="6" fillId="0" borderId="3" xfId="0" applyFont="1" applyBorder="1" applyAlignment="1">
      <alignment wrapText="1"/>
    </xf>
    <xf numFmtId="0" fontId="23" fillId="4" borderId="5"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5" fillId="0" borderId="9" xfId="0" applyFont="1" applyBorder="1" applyAlignment="1">
      <alignment horizontal="center" vertical="center" wrapText="1"/>
    </xf>
    <xf numFmtId="0" fontId="5" fillId="0" borderId="9" xfId="0" applyFont="1" applyBorder="1" applyAlignment="1">
      <alignment vertical="center" wrapText="1"/>
    </xf>
    <xf numFmtId="0" fontId="5" fillId="0" borderId="9" xfId="0" applyFont="1" applyBorder="1" applyAlignment="1">
      <alignment horizontal="center" vertical="center" wrapText="1"/>
    </xf>
    <xf numFmtId="0" fontId="24" fillId="6" borderId="3" xfId="0" applyFont="1" applyFill="1" applyBorder="1" applyAlignment="1">
      <alignment horizontal="right" vertical="center" wrapText="1"/>
    </xf>
    <xf numFmtId="0" fontId="13" fillId="4" borderId="7"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4" borderId="19" xfId="0" applyFont="1" applyFill="1" applyBorder="1" applyAlignment="1">
      <alignment horizontal="center" vertical="center"/>
    </xf>
    <xf numFmtId="0" fontId="5" fillId="0" borderId="10" xfId="0" applyFont="1" applyBorder="1" applyAlignment="1">
      <alignment horizontal="center" vertical="center"/>
    </xf>
    <xf numFmtId="0" fontId="4" fillId="10" borderId="7" xfId="0" applyFont="1" applyFill="1" applyBorder="1" applyAlignment="1">
      <alignment horizontal="center" vertical="center" wrapText="1"/>
    </xf>
    <xf numFmtId="0" fontId="18" fillId="0" borderId="9" xfId="0" applyFont="1" applyBorder="1" applyAlignment="1">
      <alignment horizontal="center" vertical="center" wrapText="1"/>
    </xf>
    <xf numFmtId="0" fontId="4" fillId="0" borderId="31" xfId="0" applyFont="1" applyBorder="1" applyAlignment="1">
      <alignment horizontal="right" vertical="center" wrapText="1" readingOrder="2"/>
    </xf>
    <xf numFmtId="0" fontId="6" fillId="5" borderId="31" xfId="0" applyFont="1" applyFill="1" applyBorder="1" applyAlignment="1">
      <alignment horizontal="right" vertical="center" wrapText="1"/>
    </xf>
    <xf numFmtId="0" fontId="6" fillId="0" borderId="31" xfId="0" applyFont="1" applyBorder="1" applyAlignment="1">
      <alignment horizontal="right" vertical="center" wrapText="1"/>
    </xf>
    <xf numFmtId="0" fontId="6" fillId="0" borderId="31" xfId="0" applyFont="1" applyBorder="1" applyAlignment="1">
      <alignment horizontal="right" wrapText="1"/>
    </xf>
    <xf numFmtId="0" fontId="4" fillId="4" borderId="31" xfId="0" applyFont="1" applyFill="1" applyBorder="1" applyAlignment="1">
      <alignment horizontal="center" vertical="center" wrapText="1" readingOrder="2"/>
    </xf>
    <xf numFmtId="0" fontId="4" fillId="4" borderId="31" xfId="0" applyFont="1" applyFill="1" applyBorder="1" applyAlignment="1">
      <alignment horizontal="right" vertical="center" wrapText="1" readingOrder="2"/>
    </xf>
    <xf numFmtId="0" fontId="6" fillId="0" borderId="31" xfId="0" applyFont="1" applyBorder="1" applyAlignment="1">
      <alignment horizontal="right" wrapText="1"/>
    </xf>
    <xf numFmtId="0" fontId="4" fillId="0" borderId="31" xfId="0" applyFont="1" applyBorder="1" applyAlignment="1">
      <alignment horizontal="center" vertical="center" wrapText="1"/>
    </xf>
    <xf numFmtId="0" fontId="4" fillId="4" borderId="31" xfId="0" applyFont="1" applyFill="1" applyBorder="1" applyAlignment="1">
      <alignment horizontal="center" vertical="center" wrapText="1"/>
    </xf>
    <xf numFmtId="3" fontId="25" fillId="11" borderId="29" xfId="0" applyNumberFormat="1" applyFont="1" applyFill="1" applyBorder="1" applyAlignment="1">
      <alignment horizontal="center" vertical="center"/>
    </xf>
    <xf numFmtId="3" fontId="26" fillId="11" borderId="29" xfId="0" applyNumberFormat="1" applyFont="1" applyFill="1" applyBorder="1" applyAlignment="1">
      <alignment horizontal="center" vertical="center"/>
    </xf>
    <xf numFmtId="0" fontId="26" fillId="11" borderId="29" xfId="0" applyFont="1" applyFill="1" applyBorder="1" applyAlignment="1">
      <alignment horizontal="center" vertical="center"/>
    </xf>
    <xf numFmtId="0" fontId="6" fillId="0" borderId="0" xfId="0" applyFont="1" applyAlignment="1">
      <alignment horizontal="right" wrapText="1"/>
    </xf>
    <xf numFmtId="3" fontId="27" fillId="11" borderId="29" xfId="0" applyNumberFormat="1" applyFont="1" applyFill="1" applyBorder="1" applyAlignment="1">
      <alignment horizontal="center" vertical="center"/>
    </xf>
    <xf numFmtId="0" fontId="28" fillId="2" borderId="16" xfId="0" applyFont="1" applyFill="1" applyBorder="1" applyAlignment="1">
      <alignment horizontal="center"/>
    </xf>
    <xf numFmtId="0" fontId="28" fillId="2" borderId="16" xfId="0" applyFont="1" applyFill="1" applyBorder="1" applyAlignment="1">
      <alignment horizont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4" borderId="39" xfId="0" applyFont="1" applyFill="1" applyBorder="1" applyAlignment="1">
      <alignment horizontal="center" vertical="center"/>
    </xf>
    <xf numFmtId="0" fontId="11" fillId="4" borderId="40" xfId="0" applyFont="1" applyFill="1" applyBorder="1" applyAlignment="1">
      <alignment horizontal="center" vertical="center"/>
    </xf>
    <xf numFmtId="0" fontId="6" fillId="0" borderId="0" xfId="0" applyFont="1" applyAlignment="1">
      <alignment horizontal="center" vertical="center"/>
    </xf>
    <xf numFmtId="0" fontId="5" fillId="4" borderId="16" xfId="0" applyFont="1" applyFill="1" applyBorder="1" applyAlignment="1">
      <alignment horizontal="center" wrapText="1"/>
    </xf>
    <xf numFmtId="0" fontId="4" fillId="0" borderId="41" xfId="0" applyFont="1" applyBorder="1" applyAlignment="1">
      <alignment horizontal="center" vertical="center"/>
    </xf>
    <xf numFmtId="0" fontId="11" fillId="4" borderId="4" xfId="0" applyFont="1" applyFill="1" applyBorder="1" applyAlignment="1">
      <alignment horizontal="center" vertical="center"/>
    </xf>
    <xf numFmtId="0" fontId="6" fillId="6" borderId="3" xfId="0" applyFont="1" applyFill="1" applyBorder="1" applyAlignment="1">
      <alignment horizontal="right" vertical="center" wrapText="1"/>
    </xf>
    <xf numFmtId="0" fontId="8" fillId="0" borderId="16" xfId="0" applyFont="1" applyBorder="1" applyAlignment="1">
      <alignment horizontal="right" vertical="center" readingOrder="2"/>
    </xf>
    <xf numFmtId="0" fontId="7" fillId="0" borderId="16" xfId="0" applyFont="1" applyBorder="1"/>
    <xf numFmtId="0" fontId="7" fillId="0" borderId="0" xfId="0" applyFont="1"/>
    <xf numFmtId="0" fontId="2" fillId="2" borderId="16" xfId="0" applyFont="1" applyFill="1" applyBorder="1" applyAlignment="1">
      <alignment horizontal="center"/>
    </xf>
    <xf numFmtId="0" fontId="6" fillId="0" borderId="0" xfId="0" applyFont="1" applyAlignment="1">
      <alignment horizontal="center" vertical="center" wrapText="1"/>
    </xf>
    <xf numFmtId="0" fontId="7" fillId="4" borderId="16" xfId="0" applyFont="1" applyFill="1" applyBorder="1"/>
    <xf numFmtId="0" fontId="7" fillId="4" borderId="16" xfId="0" applyFont="1" applyFill="1" applyBorder="1" applyAlignment="1">
      <alignment horizontal="center" vertical="center"/>
    </xf>
    <xf numFmtId="0" fontId="6" fillId="0" borderId="0" xfId="0" applyFont="1" applyAlignment="1">
      <alignment horizontal="center" vertical="center" wrapText="1"/>
    </xf>
    <xf numFmtId="0" fontId="5" fillId="4" borderId="16" xfId="0" applyFont="1" applyFill="1" applyBorder="1" applyAlignment="1">
      <alignment horizontal="center"/>
    </xf>
    <xf numFmtId="0" fontId="5" fillId="4" borderId="42" xfId="0" applyFont="1" applyFill="1" applyBorder="1" applyAlignment="1">
      <alignment horizontal="center" vertical="center"/>
    </xf>
    <xf numFmtId="0" fontId="5" fillId="4" borderId="42" xfId="0" applyFont="1" applyFill="1" applyBorder="1" applyAlignment="1">
      <alignment vertical="center"/>
    </xf>
    <xf numFmtId="0" fontId="5" fillId="4" borderId="7" xfId="0" applyFont="1" applyFill="1" applyBorder="1" applyAlignment="1">
      <alignment vertical="center"/>
    </xf>
    <xf numFmtId="0" fontId="4" fillId="0" borderId="3" xfId="0" applyFont="1" applyBorder="1" applyAlignment="1">
      <alignment horizontal="right" vertical="center" wrapText="1"/>
    </xf>
    <xf numFmtId="0" fontId="5" fillId="0" borderId="43" xfId="0" applyFont="1" applyBorder="1" applyAlignment="1">
      <alignment horizontal="center" vertical="center"/>
    </xf>
    <xf numFmtId="0" fontId="4" fillId="0" borderId="3" xfId="0" applyFont="1" applyBorder="1" applyAlignment="1">
      <alignment horizontal="right" vertical="center" wrapText="1"/>
    </xf>
    <xf numFmtId="0" fontId="6" fillId="0" borderId="27" xfId="0" applyFont="1" applyBorder="1" applyAlignment="1">
      <alignment horizontal="right" vertical="center" wrapText="1"/>
    </xf>
    <xf numFmtId="0" fontId="4" fillId="0" borderId="43" xfId="0" applyFont="1" applyBorder="1" applyAlignment="1">
      <alignment horizontal="center" vertical="center"/>
    </xf>
    <xf numFmtId="14" fontId="4" fillId="0" borderId="16" xfId="0" applyNumberFormat="1" applyFont="1" applyBorder="1" applyAlignment="1">
      <alignment horizontal="center" vertical="center" wrapText="1"/>
    </xf>
    <xf numFmtId="14" fontId="7" fillId="4" borderId="16" xfId="0" applyNumberFormat="1" applyFont="1" applyFill="1" applyBorder="1"/>
    <xf numFmtId="0" fontId="8" fillId="0" borderId="16" xfId="0" applyFont="1" applyBorder="1" applyAlignment="1">
      <alignment vertical="center"/>
    </xf>
    <xf numFmtId="0" fontId="2" fillId="2" borderId="39" xfId="0" applyFont="1" applyFill="1" applyBorder="1" applyAlignment="1">
      <alignment horizontal="center" vertical="center" readingOrder="2"/>
    </xf>
    <xf numFmtId="0" fontId="2" fillId="2" borderId="3" xfId="0" applyFont="1" applyFill="1" applyBorder="1" applyAlignment="1">
      <alignment horizontal="right" vertical="center" wrapText="1" readingOrder="2"/>
    </xf>
    <xf numFmtId="0" fontId="5" fillId="4" borderId="39" xfId="0" applyFont="1" applyFill="1" applyBorder="1" applyAlignment="1">
      <alignment vertical="center"/>
    </xf>
    <xf numFmtId="0" fontId="5" fillId="4" borderId="16" xfId="0" applyFont="1" applyFill="1" applyBorder="1" applyAlignment="1">
      <alignment vertical="center"/>
    </xf>
    <xf numFmtId="0" fontId="4" fillId="8" borderId="39" xfId="0" applyFont="1" applyFill="1" applyBorder="1" applyAlignment="1">
      <alignment horizontal="center" vertical="center"/>
    </xf>
    <xf numFmtId="164" fontId="5" fillId="4" borderId="16" xfId="0" applyNumberFormat="1" applyFont="1" applyFill="1" applyBorder="1" applyAlignment="1">
      <alignment vertical="center" wrapText="1"/>
    </xf>
    <xf numFmtId="164" fontId="7" fillId="4" borderId="16" xfId="0" applyNumberFormat="1" applyFont="1" applyFill="1" applyBorder="1"/>
    <xf numFmtId="164" fontId="5" fillId="4" borderId="39" xfId="0" applyNumberFormat="1" applyFont="1" applyFill="1" applyBorder="1" applyAlignment="1">
      <alignment vertical="center"/>
    </xf>
    <xf numFmtId="0" fontId="10" fillId="0" borderId="16" xfId="0" applyFont="1" applyBorder="1" applyAlignment="1">
      <alignment vertical="center"/>
    </xf>
    <xf numFmtId="0" fontId="5" fillId="8" borderId="16" xfId="0" applyFont="1" applyFill="1" applyBorder="1" applyAlignment="1">
      <alignment horizontal="center" wrapText="1"/>
    </xf>
    <xf numFmtId="0" fontId="4" fillId="8" borderId="7" xfId="0" applyFont="1" applyFill="1" applyBorder="1" applyAlignment="1">
      <alignment horizontal="center" vertical="center"/>
    </xf>
    <xf numFmtId="0" fontId="6" fillId="8" borderId="3" xfId="0" applyFont="1" applyFill="1" applyBorder="1" applyAlignment="1">
      <alignment horizontal="right" vertical="center" wrapText="1"/>
    </xf>
    <xf numFmtId="0" fontId="6" fillId="8" borderId="3" xfId="0" applyFont="1" applyFill="1" applyBorder="1" applyAlignment="1">
      <alignment horizontal="right" vertical="center" wrapText="1"/>
    </xf>
    <xf numFmtId="0" fontId="7" fillId="4" borderId="16" xfId="0" applyFont="1" applyFill="1" applyBorder="1" applyAlignment="1">
      <alignment horizontal="center"/>
    </xf>
    <xf numFmtId="0" fontId="13" fillId="4" borderId="7" xfId="0" applyFont="1" applyFill="1" applyBorder="1" applyAlignment="1">
      <alignment horizontal="center" vertical="center"/>
    </xf>
    <xf numFmtId="0" fontId="5" fillId="0" borderId="3" xfId="0" applyFont="1" applyBorder="1" applyAlignment="1">
      <alignment horizontal="right" vertical="center" wrapText="1"/>
    </xf>
    <xf numFmtId="0" fontId="7" fillId="8" borderId="16" xfId="0" applyFont="1" applyFill="1" applyBorder="1"/>
    <xf numFmtId="0" fontId="6" fillId="0" borderId="3" xfId="0" applyFont="1" applyBorder="1" applyAlignment="1">
      <alignment vertical="center" wrapText="1"/>
    </xf>
    <xf numFmtId="0" fontId="21" fillId="0" borderId="3" xfId="0" applyFont="1" applyBorder="1" applyAlignment="1">
      <alignment horizontal="right" vertical="center" wrapText="1"/>
    </xf>
    <xf numFmtId="164" fontId="5" fillId="4" borderId="16" xfId="0" applyNumberFormat="1" applyFont="1" applyFill="1" applyBorder="1" applyAlignment="1">
      <alignment horizontal="center"/>
    </xf>
    <xf numFmtId="0" fontId="4" fillId="0" borderId="44" xfId="0" applyFont="1" applyBorder="1" applyAlignment="1">
      <alignment horizontal="center" vertical="center"/>
    </xf>
    <xf numFmtId="0" fontId="4" fillId="0" borderId="33" xfId="0" applyFont="1" applyBorder="1" applyAlignment="1">
      <alignment horizontal="center" vertical="center" wrapText="1"/>
    </xf>
    <xf numFmtId="0" fontId="6" fillId="0" borderId="14" xfId="0" applyFont="1" applyBorder="1" applyAlignment="1">
      <alignment horizontal="right" vertical="center"/>
    </xf>
    <xf numFmtId="0" fontId="6" fillId="0" borderId="15" xfId="0" applyFont="1" applyBorder="1" applyAlignment="1">
      <alignment horizontal="right" vertical="center"/>
    </xf>
    <xf numFmtId="164" fontId="4" fillId="0" borderId="41" xfId="0" applyNumberFormat="1" applyFont="1" applyBorder="1" applyAlignment="1">
      <alignment horizontal="center" vertical="center"/>
    </xf>
    <xf numFmtId="0" fontId="18" fillId="0" borderId="16" xfId="0" applyFont="1" applyBorder="1" applyAlignment="1">
      <alignment horizontal="center" vertical="center" wrapText="1"/>
    </xf>
    <xf numFmtId="0" fontId="22" fillId="4" borderId="16" xfId="0" applyFont="1" applyFill="1" applyBorder="1" applyAlignment="1">
      <alignment horizontal="center" vertical="center" wrapText="1"/>
    </xf>
    <xf numFmtId="0" fontId="28" fillId="2" borderId="16" xfId="0" applyFont="1" applyFill="1" applyBorder="1" applyAlignment="1">
      <alignment horizontal="center" vertical="center" wrapText="1" readingOrder="2"/>
    </xf>
    <xf numFmtId="0" fontId="28" fillId="2" borderId="16" xfId="0" applyFont="1" applyFill="1" applyBorder="1" applyAlignment="1">
      <alignment horizontal="center"/>
    </xf>
    <xf numFmtId="0" fontId="28" fillId="2" borderId="16" xfId="0" applyFont="1" applyFill="1" applyBorder="1" applyAlignment="1">
      <alignment horizontal="center" vertical="center" readingOrder="2"/>
    </xf>
    <xf numFmtId="0" fontId="28" fillId="2" borderId="2" xfId="0" applyFont="1" applyFill="1" applyBorder="1" applyAlignment="1">
      <alignment horizontal="center" vertical="center" readingOrder="2"/>
    </xf>
    <xf numFmtId="0" fontId="28" fillId="2" borderId="2" xfId="0" applyFont="1" applyFill="1" applyBorder="1" applyAlignment="1">
      <alignment horizontal="center" vertical="center" wrapText="1" readingOrder="2"/>
    </xf>
    <xf numFmtId="0" fontId="11" fillId="4" borderId="7" xfId="0" applyFont="1" applyFill="1" applyBorder="1" applyAlignment="1">
      <alignment horizontal="center" vertical="center" readingOrder="2"/>
    </xf>
    <xf numFmtId="0" fontId="11" fillId="8" borderId="7" xfId="0" applyFont="1" applyFill="1" applyBorder="1" applyAlignment="1">
      <alignment horizontal="center" vertical="center" readingOrder="2"/>
    </xf>
    <xf numFmtId="49" fontId="4" fillId="7" borderId="7" xfId="0" applyNumberFormat="1" applyFont="1" applyFill="1" applyBorder="1" applyAlignment="1">
      <alignment horizontal="center" vertical="center"/>
    </xf>
    <xf numFmtId="0" fontId="6" fillId="0" borderId="45"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0" xfId="0" applyFont="1" applyAlignment="1">
      <alignment horizontal="center" wrapText="1"/>
    </xf>
    <xf numFmtId="0" fontId="6" fillId="0" borderId="0" xfId="0" applyFont="1" applyAlignment="1">
      <alignment vertical="center" wrapText="1"/>
    </xf>
    <xf numFmtId="0" fontId="10" fillId="8" borderId="16" xfId="0" applyFont="1" applyFill="1" applyBorder="1" applyAlignment="1">
      <alignment vertical="center"/>
    </xf>
    <xf numFmtId="0" fontId="7" fillId="8" borderId="29" xfId="0" applyFont="1" applyFill="1" applyBorder="1"/>
    <xf numFmtId="0" fontId="18" fillId="4" borderId="16" xfId="0" applyFont="1" applyFill="1" applyBorder="1" applyAlignment="1">
      <alignment vertical="center" wrapText="1"/>
    </xf>
    <xf numFmtId="0" fontId="4" fillId="4" borderId="7" xfId="0" applyFont="1" applyFill="1" applyBorder="1" applyAlignment="1">
      <alignment vertical="center"/>
    </xf>
    <xf numFmtId="0" fontId="4" fillId="4" borderId="7" xfId="0" applyFont="1" applyFill="1" applyBorder="1" applyAlignment="1">
      <alignment vertical="center"/>
    </xf>
    <xf numFmtId="0" fontId="4" fillId="0" borderId="10" xfId="0" applyFont="1" applyBorder="1" applyAlignment="1">
      <alignment vertical="center"/>
    </xf>
    <xf numFmtId="0" fontId="4" fillId="0" borderId="10" xfId="0" applyFont="1" applyBorder="1" applyAlignment="1">
      <alignment vertical="center"/>
    </xf>
    <xf numFmtId="0" fontId="4" fillId="4" borderId="48" xfId="0" applyFont="1" applyFill="1" applyBorder="1" applyAlignment="1">
      <alignment horizontal="center" vertical="center"/>
    </xf>
    <xf numFmtId="0" fontId="4" fillId="4" borderId="6" xfId="0" applyFont="1" applyFill="1" applyBorder="1" applyAlignment="1">
      <alignment horizontal="left" vertical="center" wrapText="1" readingOrder="2"/>
    </xf>
    <xf numFmtId="0" fontId="4" fillId="4" borderId="6" xfId="0" applyFont="1" applyFill="1" applyBorder="1" applyAlignment="1">
      <alignment horizontal="center" vertical="center" readingOrder="2"/>
    </xf>
    <xf numFmtId="0" fontId="4" fillId="4" borderId="6" xfId="0" applyFont="1" applyFill="1" applyBorder="1" applyAlignment="1">
      <alignment horizontal="center" vertical="center" wrapText="1"/>
    </xf>
    <xf numFmtId="0" fontId="5" fillId="0" borderId="38" xfId="0" applyFont="1" applyBorder="1" applyAlignment="1">
      <alignment vertical="top"/>
    </xf>
    <xf numFmtId="0" fontId="5" fillId="0" borderId="49" xfId="0" applyFont="1" applyBorder="1" applyAlignment="1">
      <alignment vertical="top"/>
    </xf>
    <xf numFmtId="0" fontId="5" fillId="0" borderId="50" xfId="0" applyFont="1" applyBorder="1" applyAlignment="1">
      <alignment vertical="top"/>
    </xf>
    <xf numFmtId="0" fontId="29" fillId="12" borderId="3" xfId="0" applyFont="1" applyFill="1" applyBorder="1" applyAlignment="1">
      <alignment horizontal="right" vertical="center" wrapText="1"/>
    </xf>
    <xf numFmtId="0" fontId="21" fillId="0" borderId="3" xfId="0" applyFont="1" applyBorder="1" applyAlignment="1">
      <alignment horizontal="right" vertical="center" wrapText="1"/>
    </xf>
    <xf numFmtId="164" fontId="5" fillId="4" borderId="16" xfId="0" applyNumberFormat="1" applyFont="1" applyFill="1" applyBorder="1" applyAlignment="1">
      <alignment horizontal="center" wrapText="1"/>
    </xf>
    <xf numFmtId="49" fontId="4" fillId="0" borderId="10" xfId="0" applyNumberFormat="1" applyFont="1" applyBorder="1" applyAlignment="1">
      <alignment horizontal="center" vertical="center"/>
    </xf>
    <xf numFmtId="49" fontId="4" fillId="4" borderId="7" xfId="0" applyNumberFormat="1" applyFont="1" applyFill="1" applyBorder="1" applyAlignment="1">
      <alignment horizontal="center" vertical="center"/>
    </xf>
    <xf numFmtId="0" fontId="2" fillId="2" borderId="30" xfId="0" applyFont="1" applyFill="1" applyBorder="1" applyAlignment="1">
      <alignment horizontal="center"/>
    </xf>
    <xf numFmtId="0" fontId="5" fillId="4" borderId="12" xfId="0" applyFont="1" applyFill="1" applyBorder="1" applyAlignment="1">
      <alignment horizontal="center" wrapText="1"/>
    </xf>
    <xf numFmtId="0" fontId="4" fillId="4" borderId="8" xfId="0" applyFont="1" applyFill="1" applyBorder="1" applyAlignment="1">
      <alignment horizontal="right" vertical="center"/>
    </xf>
    <xf numFmtId="164" fontId="7" fillId="4" borderId="12" xfId="0" applyNumberFormat="1" applyFont="1" applyFill="1" applyBorder="1"/>
    <xf numFmtId="0" fontId="7" fillId="4" borderId="12" xfId="0" applyFont="1" applyFill="1" applyBorder="1"/>
    <xf numFmtId="0" fontId="4" fillId="4" borderId="13" xfId="0" applyFont="1" applyFill="1" applyBorder="1" applyAlignment="1">
      <alignment horizontal="right" vertical="center"/>
    </xf>
    <xf numFmtId="0" fontId="4" fillId="0" borderId="9" xfId="0" applyFont="1" applyBorder="1" applyAlignment="1">
      <alignment horizontal="center" vertical="center" wrapText="1"/>
    </xf>
    <xf numFmtId="0" fontId="7" fillId="4" borderId="5" xfId="0" applyFont="1" applyFill="1" applyBorder="1"/>
    <xf numFmtId="0" fontId="4" fillId="4" borderId="11" xfId="0" applyFont="1" applyFill="1" applyBorder="1" applyAlignment="1">
      <alignment horizontal="right" vertical="center"/>
    </xf>
    <xf numFmtId="0" fontId="7" fillId="0" borderId="51" xfId="0" applyFont="1" applyBorder="1"/>
    <xf numFmtId="0" fontId="5" fillId="4" borderId="12" xfId="0" applyFont="1" applyFill="1" applyBorder="1" applyAlignment="1">
      <alignment horizontal="center"/>
    </xf>
    <xf numFmtId="0" fontId="6" fillId="0" borderId="45" xfId="0" applyFont="1" applyBorder="1" applyAlignment="1">
      <alignment horizontal="center" wrapText="1"/>
    </xf>
    <xf numFmtId="0" fontId="6" fillId="0" borderId="47" xfId="0" applyFont="1" applyBorder="1" applyAlignment="1">
      <alignment horizontal="center" wrapText="1"/>
    </xf>
    <xf numFmtId="164" fontId="5" fillId="4" borderId="12" xfId="0" applyNumberFormat="1" applyFont="1" applyFill="1" applyBorder="1" applyAlignment="1">
      <alignment horizontal="center"/>
    </xf>
    <xf numFmtId="0" fontId="5" fillId="4" borderId="7" xfId="0" applyFont="1" applyFill="1" applyBorder="1" applyAlignment="1">
      <alignment vertical="top"/>
    </xf>
    <xf numFmtId="0" fontId="5" fillId="4" borderId="7" xfId="0" applyFont="1" applyFill="1" applyBorder="1" applyAlignment="1">
      <alignment vertical="top"/>
    </xf>
    <xf numFmtId="0" fontId="5" fillId="0" borderId="10" xfId="0" applyFont="1" applyBorder="1" applyAlignment="1">
      <alignment vertical="top"/>
    </xf>
    <xf numFmtId="0" fontId="5" fillId="4" borderId="5" xfId="0" applyFont="1" applyFill="1" applyBorder="1" applyAlignment="1">
      <alignment vertical="top" wrapText="1"/>
    </xf>
    <xf numFmtId="0" fontId="5" fillId="4" borderId="12" xfId="0" applyFont="1" applyFill="1" applyBorder="1" applyAlignment="1">
      <alignment horizontal="center" vertical="center" wrapText="1"/>
    </xf>
    <xf numFmtId="0" fontId="5" fillId="4" borderId="12" xfId="0" applyFont="1" applyFill="1" applyBorder="1"/>
    <xf numFmtId="0" fontId="4" fillId="4" borderId="12" xfId="0" applyFont="1" applyFill="1" applyBorder="1" applyAlignment="1">
      <alignment vertical="center"/>
    </xf>
    <xf numFmtId="0" fontId="4" fillId="4" borderId="13" xfId="0" applyFont="1" applyFill="1" applyBorder="1" applyAlignment="1">
      <alignment vertical="center"/>
    </xf>
    <xf numFmtId="0" fontId="7" fillId="0" borderId="9" xfId="0" applyFont="1" applyBorder="1"/>
    <xf numFmtId="0" fontId="5" fillId="0" borderId="26" xfId="0" applyFont="1" applyBorder="1" applyAlignment="1">
      <alignment vertical="top"/>
    </xf>
    <xf numFmtId="0" fontId="5" fillId="0" borderId="33" xfId="0" applyFont="1" applyBorder="1" applyAlignment="1">
      <alignment vertical="top" wrapText="1"/>
    </xf>
    <xf numFmtId="0" fontId="5" fillId="0" borderId="33" xfId="0" applyFont="1" applyBorder="1" applyAlignment="1">
      <alignment vertical="top"/>
    </xf>
    <xf numFmtId="0" fontId="5" fillId="4" borderId="12" xfId="0" applyFont="1" applyFill="1" applyBorder="1" applyAlignment="1">
      <alignment horizontal="center" vertical="center"/>
    </xf>
    <xf numFmtId="0" fontId="5" fillId="0" borderId="0" xfId="0" applyFont="1" applyAlignment="1">
      <alignment vertical="top"/>
    </xf>
    <xf numFmtId="0" fontId="2" fillId="2" borderId="30" xfId="0" applyFont="1" applyFill="1" applyBorder="1" applyAlignment="1">
      <alignment horizontal="right"/>
    </xf>
    <xf numFmtId="0" fontId="2" fillId="2" borderId="2" xfId="0" applyFont="1" applyFill="1" applyBorder="1" applyAlignment="1">
      <alignment horizontal="right" vertical="center" readingOrder="2"/>
    </xf>
    <xf numFmtId="0" fontId="4" fillId="4" borderId="5" xfId="0" applyFont="1" applyFill="1" applyBorder="1" applyAlignment="1">
      <alignment horizontal="right" vertical="center" wrapText="1"/>
    </xf>
    <xf numFmtId="0" fontId="5" fillId="4" borderId="12" xfId="0" applyFont="1" applyFill="1" applyBorder="1" applyAlignment="1">
      <alignment horizontal="right" wrapText="1"/>
    </xf>
    <xf numFmtId="0" fontId="4" fillId="4" borderId="7" xfId="0" applyFont="1" applyFill="1" applyBorder="1" applyAlignment="1">
      <alignment horizontal="right" vertical="center"/>
    </xf>
    <xf numFmtId="0" fontId="4" fillId="4" borderId="7" xfId="0" applyFont="1" applyFill="1" applyBorder="1" applyAlignment="1">
      <alignment horizontal="left" vertical="center" readingOrder="2"/>
    </xf>
    <xf numFmtId="0" fontId="4" fillId="4" borderId="7" xfId="0" applyFont="1" applyFill="1" applyBorder="1" applyAlignment="1">
      <alignment horizontal="right" vertical="center"/>
    </xf>
    <xf numFmtId="0" fontId="4" fillId="4" borderId="6" xfId="0" applyFont="1" applyFill="1" applyBorder="1" applyAlignment="1">
      <alignment horizontal="right" vertical="center" wrapText="1"/>
    </xf>
    <xf numFmtId="0" fontId="4" fillId="0" borderId="10" xfId="0" applyFont="1" applyBorder="1" applyAlignment="1">
      <alignment horizontal="right" vertical="center"/>
    </xf>
    <xf numFmtId="0" fontId="4" fillId="0" borderId="10" xfId="0" applyFont="1" applyBorder="1" applyAlignment="1">
      <alignment horizontal="left" vertical="center" readingOrder="2"/>
    </xf>
    <xf numFmtId="0" fontId="4" fillId="4" borderId="12" xfId="0" applyFont="1" applyFill="1" applyBorder="1" applyAlignment="1">
      <alignment horizontal="right" vertical="center" wrapText="1"/>
    </xf>
    <xf numFmtId="164" fontId="4" fillId="4" borderId="7" xfId="0" applyNumberFormat="1" applyFont="1" applyFill="1" applyBorder="1" applyAlignment="1">
      <alignment horizontal="right" vertical="center"/>
    </xf>
    <xf numFmtId="0" fontId="4" fillId="4" borderId="7" xfId="0" applyFont="1" applyFill="1" applyBorder="1" applyAlignment="1">
      <alignment vertical="center" wrapText="1"/>
    </xf>
    <xf numFmtId="0" fontId="4" fillId="4" borderId="7" xfId="0" applyFont="1" applyFill="1" applyBorder="1" applyAlignment="1">
      <alignment horizontal="right" vertical="center" wrapText="1"/>
    </xf>
    <xf numFmtId="0" fontId="4" fillId="0" borderId="9" xfId="0" applyFont="1" applyBorder="1" applyAlignment="1">
      <alignment horizontal="right" vertical="center" wrapText="1"/>
    </xf>
    <xf numFmtId="0" fontId="4" fillId="0" borderId="10" xfId="0" applyFont="1" applyBorder="1" applyAlignment="1">
      <alignment horizontal="right" vertical="center"/>
    </xf>
    <xf numFmtId="0" fontId="5" fillId="4" borderId="5" xfId="0" applyFont="1" applyFill="1" applyBorder="1" applyAlignment="1">
      <alignment horizontal="center"/>
    </xf>
    <xf numFmtId="0" fontId="5" fillId="0" borderId="9" xfId="0" applyFont="1" applyBorder="1" applyAlignment="1">
      <alignment vertical="top" wrapText="1"/>
    </xf>
    <xf numFmtId="0" fontId="5" fillId="4" borderId="5" xfId="0" applyFont="1" applyFill="1" applyBorder="1" applyAlignment="1">
      <alignment horizontal="center" wrapText="1"/>
    </xf>
    <xf numFmtId="0" fontId="5" fillId="0" borderId="10" xfId="0" applyFont="1" applyBorder="1" applyAlignment="1">
      <alignment vertical="center"/>
    </xf>
    <xf numFmtId="0" fontId="30" fillId="2" borderId="1" xfId="0" applyFont="1" applyFill="1" applyBorder="1" applyAlignment="1">
      <alignment horizontal="center" vertical="center" wrapText="1" readingOrder="2"/>
    </xf>
    <xf numFmtId="0" fontId="30" fillId="2" borderId="30" xfId="0" applyFont="1" applyFill="1" applyBorder="1" applyAlignment="1">
      <alignment horizontal="center"/>
    </xf>
    <xf numFmtId="0" fontId="30" fillId="2" borderId="2" xfId="0" applyFont="1" applyFill="1" applyBorder="1" applyAlignment="1">
      <alignment horizontal="center" vertical="center" readingOrder="2"/>
    </xf>
    <xf numFmtId="0" fontId="30" fillId="2" borderId="2" xfId="0" applyFont="1" applyFill="1" applyBorder="1" applyAlignment="1">
      <alignment horizontal="center" vertical="center" wrapText="1" readingOrder="2"/>
    </xf>
    <xf numFmtId="0" fontId="31" fillId="4" borderId="5" xfId="0" applyFont="1" applyFill="1" applyBorder="1" applyAlignment="1">
      <alignment horizontal="center" vertical="center" wrapText="1"/>
    </xf>
    <xf numFmtId="0" fontId="32" fillId="4" borderId="12" xfId="0" applyFont="1" applyFill="1" applyBorder="1" applyAlignment="1">
      <alignment horizontal="center" wrapText="1"/>
    </xf>
    <xf numFmtId="0" fontId="31" fillId="4" borderId="7" xfId="0" applyFont="1" applyFill="1" applyBorder="1" applyAlignment="1">
      <alignment horizontal="center" vertical="center"/>
    </xf>
    <xf numFmtId="0" fontId="31" fillId="4" borderId="7" xfId="0" applyFont="1" applyFill="1" applyBorder="1" applyAlignment="1">
      <alignment horizontal="left" vertical="center" wrapText="1" readingOrder="2"/>
    </xf>
    <xf numFmtId="0" fontId="31" fillId="4" borderId="7" xfId="0" applyFont="1" applyFill="1" applyBorder="1" applyAlignment="1">
      <alignment horizontal="center" vertical="center" readingOrder="2"/>
    </xf>
    <xf numFmtId="0" fontId="31" fillId="4" borderId="6" xfId="0" applyFont="1" applyFill="1" applyBorder="1" applyAlignment="1">
      <alignment horizontal="center" vertical="center" wrapText="1"/>
    </xf>
    <xf numFmtId="0" fontId="31" fillId="4" borderId="8" xfId="0" applyFont="1" applyFill="1" applyBorder="1" applyAlignment="1">
      <alignment horizontal="center" vertical="center"/>
    </xf>
    <xf numFmtId="0" fontId="31" fillId="0" borderId="9" xfId="0" applyFont="1" applyBorder="1" applyAlignment="1">
      <alignment horizontal="center" vertical="center" wrapText="1"/>
    </xf>
    <xf numFmtId="0" fontId="31" fillId="0" borderId="10" xfId="0" applyFont="1" applyBorder="1" applyAlignment="1">
      <alignment horizontal="center" vertical="center"/>
    </xf>
    <xf numFmtId="0" fontId="31" fillId="0" borderId="10" xfId="0" applyFont="1" applyBorder="1" applyAlignment="1">
      <alignment horizontal="left" vertical="center" wrapText="1" readingOrder="2"/>
    </xf>
    <xf numFmtId="0" fontId="31" fillId="0" borderId="10" xfId="0" applyFont="1" applyBorder="1" applyAlignment="1">
      <alignment horizontal="center" vertical="center" readingOrder="2"/>
    </xf>
    <xf numFmtId="0" fontId="31" fillId="0" borderId="10" xfId="0" applyFont="1" applyBorder="1" applyAlignment="1">
      <alignment horizontal="center" vertical="center" wrapText="1"/>
    </xf>
    <xf numFmtId="0" fontId="31" fillId="0" borderId="10" xfId="0" applyFont="1" applyBorder="1" applyAlignment="1">
      <alignment horizontal="center" vertical="center" wrapText="1"/>
    </xf>
    <xf numFmtId="0" fontId="31" fillId="4" borderId="12" xfId="0" applyFont="1" applyFill="1" applyBorder="1" applyAlignment="1">
      <alignment horizontal="center" vertical="center" wrapText="1"/>
    </xf>
    <xf numFmtId="0" fontId="31" fillId="4" borderId="13" xfId="0" applyFont="1" applyFill="1" applyBorder="1" applyAlignment="1">
      <alignment horizontal="center" vertical="center"/>
    </xf>
    <xf numFmtId="0" fontId="31" fillId="4" borderId="7"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5" fillId="0" borderId="10" xfId="0" applyFont="1" applyBorder="1" applyAlignment="1">
      <alignment vertical="center" wrapText="1"/>
    </xf>
    <xf numFmtId="0" fontId="31" fillId="0" borderId="10" xfId="0" applyFont="1" applyBorder="1" applyAlignment="1">
      <alignment horizontal="center" vertical="center"/>
    </xf>
    <xf numFmtId="0" fontId="31" fillId="4" borderId="11" xfId="0" applyFont="1" applyFill="1" applyBorder="1" applyAlignment="1">
      <alignment horizontal="center" vertical="center"/>
    </xf>
    <xf numFmtId="22" fontId="4" fillId="4" borderId="5" xfId="0" applyNumberFormat="1" applyFont="1" applyFill="1" applyBorder="1" applyAlignment="1">
      <alignment horizontal="center" vertical="center" wrapText="1"/>
    </xf>
    <xf numFmtId="22" fontId="7" fillId="4" borderId="12" xfId="0" applyNumberFormat="1" applyFont="1" applyFill="1" applyBorder="1"/>
    <xf numFmtId="22" fontId="7" fillId="4" borderId="5" xfId="0" applyNumberFormat="1" applyFont="1" applyFill="1" applyBorder="1"/>
    <xf numFmtId="0" fontId="6" fillId="0" borderId="46" xfId="0" applyFont="1" applyBorder="1" applyAlignment="1">
      <alignment horizontal="center" vertical="center" wrapText="1"/>
    </xf>
    <xf numFmtId="0" fontId="5" fillId="8" borderId="5" xfId="0" applyFont="1" applyFill="1" applyBorder="1" applyAlignment="1">
      <alignment horizontal="center"/>
    </xf>
    <xf numFmtId="0" fontId="4" fillId="8" borderId="7" xfId="0" applyFont="1" applyFill="1" applyBorder="1" applyAlignment="1">
      <alignment horizontal="center" vertical="center" wrapText="1" readingOrder="2"/>
    </xf>
    <xf numFmtId="0" fontId="4" fillId="8" borderId="19" xfId="0" applyFont="1" applyFill="1" applyBorder="1" applyAlignment="1">
      <alignment horizontal="center" vertical="center"/>
    </xf>
    <xf numFmtId="0" fontId="4" fillId="8" borderId="3" xfId="0" applyFont="1" applyFill="1" applyBorder="1" applyAlignment="1">
      <alignment horizontal="right" vertical="center" wrapText="1"/>
    </xf>
    <xf numFmtId="0" fontId="20" fillId="2" borderId="30" xfId="0" applyFont="1" applyFill="1" applyBorder="1" applyAlignment="1">
      <alignment horizontal="center"/>
    </xf>
    <xf numFmtId="0" fontId="33" fillId="4" borderId="12" xfId="0" applyFont="1" applyFill="1" applyBorder="1" applyAlignment="1">
      <alignment horizontal="center" wrapText="1"/>
    </xf>
    <xf numFmtId="0" fontId="16" fillId="8" borderId="7" xfId="0" applyFont="1" applyFill="1" applyBorder="1" applyAlignment="1">
      <alignment horizontal="center" vertical="center" readingOrder="2"/>
    </xf>
    <xf numFmtId="0" fontId="16" fillId="0" borderId="9" xfId="0" applyFont="1" applyBorder="1" applyAlignment="1">
      <alignment horizontal="center" vertical="center" wrapText="1"/>
    </xf>
    <xf numFmtId="0" fontId="16" fillId="0" borderId="10" xfId="0" applyFont="1" applyBorder="1" applyAlignment="1">
      <alignment horizontal="center" vertical="center"/>
    </xf>
    <xf numFmtId="0" fontId="18" fillId="0" borderId="0" xfId="0" applyFont="1" applyAlignment="1">
      <alignment horizontal="center" vertical="center" wrapText="1"/>
    </xf>
    <xf numFmtId="0" fontId="4" fillId="4" borderId="29" xfId="0" applyFont="1" applyFill="1" applyBorder="1" applyAlignment="1">
      <alignment vertical="center"/>
    </xf>
    <xf numFmtId="0" fontId="16" fillId="4" borderId="7" xfId="0" applyFont="1" applyFill="1" applyBorder="1" applyAlignment="1">
      <alignment horizontal="center" vertical="center"/>
    </xf>
    <xf numFmtId="164" fontId="16" fillId="0" borderId="10" xfId="0" applyNumberFormat="1" applyFont="1" applyBorder="1" applyAlignment="1">
      <alignment horizontal="center" vertical="center"/>
    </xf>
    <xf numFmtId="0" fontId="6" fillId="4" borderId="19" xfId="0" applyFont="1" applyFill="1" applyBorder="1" applyAlignment="1">
      <alignment vertical="center"/>
    </xf>
    <xf numFmtId="0" fontId="29" fillId="12" borderId="3" xfId="0" applyFont="1" applyFill="1" applyBorder="1" applyAlignment="1">
      <alignment horizontal="right" vertical="center" wrapText="1"/>
    </xf>
    <xf numFmtId="0" fontId="5" fillId="4" borderId="22" xfId="0" applyFont="1" applyFill="1" applyBorder="1" applyAlignment="1">
      <alignment horizontal="center" wrapText="1"/>
    </xf>
    <xf numFmtId="0" fontId="21" fillId="13" borderId="3" xfId="0" applyFont="1" applyFill="1" applyBorder="1" applyAlignment="1">
      <alignment horizontal="right" vertical="center" wrapText="1"/>
    </xf>
    <xf numFmtId="164" fontId="5" fillId="4" borderId="12" xfId="0" applyNumberFormat="1" applyFont="1" applyFill="1" applyBorder="1" applyAlignment="1">
      <alignment horizontal="center" wrapText="1"/>
    </xf>
    <xf numFmtId="0" fontId="18" fillId="4" borderId="7" xfId="0" applyFont="1" applyFill="1" applyBorder="1" applyAlignment="1">
      <alignment horizontal="center" vertical="center"/>
    </xf>
    <xf numFmtId="0" fontId="18" fillId="0" borderId="10" xfId="0" applyFont="1" applyBorder="1" applyAlignment="1">
      <alignment horizontal="center" vertical="center"/>
    </xf>
    <xf numFmtId="0" fontId="18" fillId="0" borderId="0" xfId="0" applyFont="1" applyAlignment="1">
      <alignment horizontal="center" vertical="center"/>
    </xf>
    <xf numFmtId="0" fontId="18" fillId="4" borderId="5" xfId="0" applyFont="1" applyFill="1" applyBorder="1" applyAlignment="1">
      <alignment horizontal="center" vertical="center" wrapText="1"/>
    </xf>
    <xf numFmtId="0" fontId="34" fillId="14" borderId="3" xfId="0" applyFont="1" applyFill="1" applyBorder="1" applyAlignment="1">
      <alignment horizontal="right" vertical="center" wrapText="1"/>
    </xf>
    <xf numFmtId="0" fontId="31" fillId="4" borderId="16" xfId="0" applyFont="1" applyFill="1" applyBorder="1" applyAlignment="1">
      <alignment horizontal="center" vertical="center" wrapText="1"/>
    </xf>
    <xf numFmtId="0" fontId="32" fillId="4" borderId="22" xfId="0" applyFont="1" applyFill="1" applyBorder="1" applyAlignment="1">
      <alignment horizontal="center"/>
    </xf>
    <xf numFmtId="0" fontId="31" fillId="4" borderId="16" xfId="0" applyFont="1" applyFill="1" applyBorder="1" applyAlignment="1">
      <alignment horizontal="center" vertical="center"/>
    </xf>
    <xf numFmtId="0" fontId="31" fillId="4" borderId="16" xfId="0" applyFont="1" applyFill="1" applyBorder="1" applyAlignment="1">
      <alignment horizontal="left" vertical="center" wrapText="1" readingOrder="2"/>
    </xf>
    <xf numFmtId="0" fontId="31" fillId="4" borderId="16" xfId="0" applyFont="1" applyFill="1" applyBorder="1" applyAlignment="1">
      <alignment horizontal="center" vertical="center" readingOrder="2"/>
    </xf>
    <xf numFmtId="0" fontId="31" fillId="0" borderId="16" xfId="0" applyFont="1" applyBorder="1" applyAlignment="1">
      <alignment horizontal="center" vertical="center" wrapText="1"/>
    </xf>
    <xf numFmtId="0" fontId="31" fillId="0" borderId="16" xfId="0" applyFont="1" applyBorder="1" applyAlignment="1">
      <alignment horizontal="center" vertical="center"/>
    </xf>
    <xf numFmtId="0" fontId="31" fillId="0" borderId="16" xfId="0" applyFont="1" applyBorder="1" applyAlignment="1">
      <alignment horizontal="left" vertical="center" wrapText="1" readingOrder="2"/>
    </xf>
    <xf numFmtId="0" fontId="31" fillId="0" borderId="16" xfId="0" applyFont="1" applyBorder="1" applyAlignment="1">
      <alignment horizontal="center" vertical="center" readingOrder="2"/>
    </xf>
    <xf numFmtId="0" fontId="31" fillId="0" borderId="16" xfId="0" applyFont="1" applyBorder="1" applyAlignment="1">
      <alignment horizontal="center" vertical="center" wrapText="1"/>
    </xf>
    <xf numFmtId="0" fontId="31" fillId="4" borderId="16" xfId="0" applyFont="1" applyFill="1" applyBorder="1" applyAlignment="1">
      <alignment horizontal="center" vertical="center" wrapText="1"/>
    </xf>
    <xf numFmtId="0" fontId="6" fillId="15" borderId="3" xfId="0" applyFont="1" applyFill="1" applyBorder="1" applyAlignment="1">
      <alignment horizontal="right" vertical="center" wrapText="1"/>
    </xf>
    <xf numFmtId="0" fontId="31" fillId="0" borderId="16" xfId="0" applyFont="1" applyBorder="1" applyAlignment="1">
      <alignment horizontal="center" vertical="center" wrapText="1" readingOrder="2"/>
    </xf>
    <xf numFmtId="0" fontId="34" fillId="0" borderId="3" xfId="0" applyFont="1" applyBorder="1" applyAlignment="1">
      <alignment horizontal="right" vertical="center" wrapText="1"/>
    </xf>
    <xf numFmtId="0" fontId="31" fillId="0" borderId="16" xfId="0" applyFont="1" applyBorder="1" applyAlignment="1">
      <alignment horizontal="center" vertical="center"/>
    </xf>
    <xf numFmtId="0" fontId="21" fillId="0" borderId="3" xfId="0" applyFont="1" applyBorder="1" applyAlignment="1">
      <alignment horizontal="right" vertical="center" wrapText="1" readingOrder="2"/>
    </xf>
    <xf numFmtId="0" fontId="18" fillId="0" borderId="9" xfId="0" applyFont="1" applyBorder="1" applyAlignment="1">
      <alignment vertical="center" wrapText="1"/>
    </xf>
    <xf numFmtId="0" fontId="6" fillId="0" borderId="0" xfId="0" applyFont="1" applyAlignment="1">
      <alignment vertical="center"/>
    </xf>
    <xf numFmtId="0" fontId="5" fillId="0" borderId="9" xfId="0" applyFont="1" applyBorder="1" applyAlignment="1">
      <alignment horizontal="center" wrapText="1"/>
    </xf>
    <xf numFmtId="0" fontId="4" fillId="0" borderId="26" xfId="0" applyFont="1" applyBorder="1" applyAlignment="1">
      <alignment horizontal="center" vertical="center"/>
    </xf>
    <xf numFmtId="0" fontId="35" fillId="8" borderId="3" xfId="0" applyFont="1" applyFill="1" applyBorder="1" applyAlignment="1">
      <alignment horizontal="right" vertical="center" wrapText="1"/>
    </xf>
    <xf numFmtId="0" fontId="5" fillId="8" borderId="3" xfId="0" applyFont="1" applyFill="1" applyBorder="1" applyAlignment="1">
      <alignment horizontal="right" vertical="center" wrapText="1" readingOrder="2"/>
    </xf>
    <xf numFmtId="0" fontId="6" fillId="0" borderId="27" xfId="0" applyFont="1" applyBorder="1" applyAlignment="1">
      <alignment horizontal="center" vertical="center" wrapText="1"/>
    </xf>
    <xf numFmtId="0" fontId="2" fillId="2" borderId="19" xfId="0" applyFont="1" applyFill="1" applyBorder="1" applyAlignment="1">
      <alignment horizontal="center"/>
    </xf>
    <xf numFmtId="0" fontId="6" fillId="5" borderId="52" xfId="0" applyFont="1" applyFill="1" applyBorder="1" applyAlignment="1">
      <alignment horizontal="right" vertical="center" wrapText="1"/>
    </xf>
    <xf numFmtId="0" fontId="35" fillId="8" borderId="52" xfId="0" applyFont="1" applyFill="1" applyBorder="1" applyAlignment="1">
      <alignment horizontal="right" vertical="center" wrapText="1"/>
    </xf>
    <xf numFmtId="0" fontId="6" fillId="8" borderId="52" xfId="0" applyFont="1" applyFill="1" applyBorder="1" applyAlignment="1">
      <alignment horizontal="right" vertical="center" wrapText="1"/>
    </xf>
    <xf numFmtId="0" fontId="6" fillId="0" borderId="14" xfId="0" applyFont="1" applyBorder="1" applyAlignment="1">
      <alignment horizontal="right" vertical="center" wrapText="1"/>
    </xf>
    <xf numFmtId="0" fontId="4" fillId="8" borderId="31" xfId="0" applyFont="1" applyFill="1" applyBorder="1" applyAlignment="1">
      <alignment horizontal="center" vertical="center"/>
    </xf>
    <xf numFmtId="0" fontId="6" fillId="0" borderId="31" xfId="0" applyFont="1" applyBorder="1" applyAlignment="1">
      <alignment horizontal="right" vertical="center" wrapText="1"/>
    </xf>
    <xf numFmtId="0" fontId="6" fillId="0" borderId="33" xfId="0" applyFont="1" applyBorder="1" applyAlignment="1">
      <alignment horizontal="right" vertical="center" wrapText="1"/>
    </xf>
    <xf numFmtId="0" fontId="6" fillId="0" borderId="32" xfId="0" applyFont="1" applyBorder="1" applyAlignment="1">
      <alignment horizontal="right" vertical="center" wrapText="1"/>
    </xf>
    <xf numFmtId="164" fontId="4" fillId="0" borderId="31" xfId="0" applyNumberFormat="1" applyFont="1" applyBorder="1" applyAlignment="1">
      <alignment horizontal="center" vertical="center"/>
    </xf>
    <xf numFmtId="0" fontId="6" fillId="0" borderId="9" xfId="0" applyFont="1" applyBorder="1" applyAlignment="1">
      <alignment horizontal="right" vertical="center" wrapText="1"/>
    </xf>
    <xf numFmtId="4" fontId="25" fillId="11" borderId="29" xfId="0" applyNumberFormat="1" applyFont="1" applyFill="1" applyBorder="1" applyAlignment="1">
      <alignment horizontal="center" vertical="center"/>
    </xf>
    <xf numFmtId="4" fontId="26" fillId="11" borderId="29" xfId="0" applyNumberFormat="1" applyFont="1" applyFill="1" applyBorder="1" applyAlignment="1">
      <alignment horizontal="center" vertical="center"/>
    </xf>
    <xf numFmtId="165" fontId="7" fillId="0" borderId="0" xfId="0" applyNumberFormat="1" applyFont="1"/>
    <xf numFmtId="0" fontId="36" fillId="11" borderId="56" xfId="0" applyFont="1" applyFill="1" applyBorder="1" applyAlignment="1"/>
    <xf numFmtId="3" fontId="7" fillId="0" borderId="56" xfId="0" applyNumberFormat="1" applyFont="1" applyBorder="1"/>
    <xf numFmtId="3" fontId="7" fillId="0" borderId="56" xfId="0" applyNumberFormat="1" applyFont="1" applyBorder="1" applyAlignment="1"/>
    <xf numFmtId="166" fontId="38" fillId="16" borderId="0" xfId="0" applyNumberFormat="1" applyFont="1" applyFill="1"/>
    <xf numFmtId="0" fontId="38" fillId="16" borderId="0" xfId="0" applyFont="1" applyFill="1" applyAlignment="1">
      <alignment horizontal="center"/>
    </xf>
    <xf numFmtId="0" fontId="38" fillId="11" borderId="56" xfId="0" applyFont="1" applyFill="1" applyBorder="1" applyAlignment="1">
      <alignment horizontal="center" vertical="center"/>
    </xf>
    <xf numFmtId="0" fontId="38" fillId="11" borderId="56" xfId="0" applyFont="1" applyFill="1" applyBorder="1" applyAlignment="1">
      <alignment horizontal="center" vertical="center"/>
    </xf>
    <xf numFmtId="0" fontId="7" fillId="0" borderId="56" xfId="0" applyFont="1" applyBorder="1"/>
    <xf numFmtId="0" fontId="7" fillId="0" borderId="56" xfId="0" applyFont="1" applyBorder="1" applyAlignment="1"/>
    <xf numFmtId="0" fontId="7" fillId="0" borderId="56" xfId="0" applyFont="1" applyBorder="1" applyAlignment="1"/>
    <xf numFmtId="0" fontId="39" fillId="9" borderId="56" xfId="0" applyFont="1" applyFill="1" applyBorder="1"/>
    <xf numFmtId="0" fontId="39" fillId="9" borderId="29" xfId="0" applyFont="1" applyFill="1" applyBorder="1"/>
    <xf numFmtId="0" fontId="7" fillId="0" borderId="56" xfId="0" applyFont="1" applyBorder="1" applyAlignment="1">
      <alignment horizontal="center" vertical="center"/>
    </xf>
    <xf numFmtId="0" fontId="14" fillId="9" borderId="56" xfId="0" applyFont="1" applyFill="1" applyBorder="1" applyAlignment="1">
      <alignment horizontal="center" vertical="center"/>
    </xf>
    <xf numFmtId="0" fontId="38" fillId="17" borderId="29" xfId="0" applyFont="1" applyFill="1" applyBorder="1" applyAlignment="1">
      <alignment horizontal="center"/>
    </xf>
    <xf numFmtId="3" fontId="38" fillId="17" borderId="29" xfId="0" applyNumberFormat="1" applyFont="1" applyFill="1" applyBorder="1" applyAlignment="1">
      <alignment horizontal="center"/>
    </xf>
    <xf numFmtId="0" fontId="38" fillId="17" borderId="29" xfId="0" applyFont="1" applyFill="1" applyBorder="1" applyAlignment="1">
      <alignment horizontal="center"/>
    </xf>
    <xf numFmtId="0" fontId="7" fillId="8" borderId="56" xfId="0" applyFont="1" applyFill="1" applyBorder="1"/>
    <xf numFmtId="0" fontId="7" fillId="8" borderId="56" xfId="0" applyFont="1" applyFill="1" applyBorder="1" applyAlignment="1"/>
    <xf numFmtId="0" fontId="38" fillId="17" borderId="29" xfId="0" applyFont="1" applyFill="1" applyBorder="1" applyAlignment="1">
      <alignment horizontal="center"/>
    </xf>
    <xf numFmtId="0" fontId="40" fillId="9" borderId="0" xfId="0" applyFont="1" applyFill="1" applyAlignment="1"/>
    <xf numFmtId="0" fontId="41" fillId="8" borderId="0" xfId="0" applyFont="1" applyFill="1" applyAlignment="1">
      <alignment horizontal="right"/>
    </xf>
    <xf numFmtId="0" fontId="38" fillId="17" borderId="61" xfId="0" applyFont="1" applyFill="1" applyBorder="1" applyAlignment="1">
      <alignment horizontal="center"/>
    </xf>
    <xf numFmtId="0" fontId="7" fillId="19" borderId="56" xfId="0" applyFont="1" applyFill="1" applyBorder="1"/>
    <xf numFmtId="0" fontId="39" fillId="20" borderId="56" xfId="0" applyFont="1" applyFill="1" applyBorder="1"/>
    <xf numFmtId="0" fontId="45" fillId="21" borderId="7" xfId="0" applyFont="1" applyFill="1" applyBorder="1" applyAlignment="1">
      <alignment horizontal="center" vertical="center"/>
    </xf>
    <xf numFmtId="0" fontId="7" fillId="22" borderId="56" xfId="0" applyFont="1" applyFill="1" applyBorder="1"/>
    <xf numFmtId="0" fontId="7" fillId="22" borderId="56" xfId="0" applyFont="1" applyFill="1" applyBorder="1" applyAlignment="1"/>
    <xf numFmtId="0" fontId="46" fillId="0" borderId="0" xfId="0" applyFont="1" applyAlignment="1"/>
    <xf numFmtId="0" fontId="47" fillId="0" borderId="0" xfId="0" applyFont="1" applyAlignment="1"/>
    <xf numFmtId="0" fontId="48" fillId="0" borderId="0" xfId="0" applyFont="1" applyAlignment="1"/>
    <xf numFmtId="3" fontId="48" fillId="0" borderId="0" xfId="0" applyNumberFormat="1" applyFont="1" applyAlignment="1"/>
    <xf numFmtId="0" fontId="49" fillId="0" borderId="61" xfId="0" applyFont="1" applyBorder="1" applyAlignment="1"/>
    <xf numFmtId="3" fontId="49" fillId="0" borderId="61" xfId="0" applyNumberFormat="1" applyFont="1" applyBorder="1" applyAlignment="1"/>
    <xf numFmtId="3" fontId="38" fillId="17" borderId="61" xfId="0" applyNumberFormat="1" applyFont="1" applyFill="1" applyBorder="1" applyAlignment="1">
      <alignment horizontal="center"/>
    </xf>
    <xf numFmtId="2" fontId="0" fillId="0" borderId="0" xfId="0" applyNumberFormat="1" applyFont="1" applyAlignment="1"/>
    <xf numFmtId="0" fontId="1" fillId="0" borderId="0" xfId="0" applyFont="1" applyAlignment="1"/>
    <xf numFmtId="164" fontId="0" fillId="0" borderId="0" xfId="0" applyNumberFormat="1" applyFont="1" applyAlignment="1"/>
    <xf numFmtId="10" fontId="0" fillId="0" borderId="0" xfId="1" applyNumberFormat="1" applyFont="1" applyAlignment="1"/>
    <xf numFmtId="0" fontId="0" fillId="18" borderId="62" xfId="0" applyFont="1" applyFill="1" applyBorder="1" applyAlignment="1">
      <alignment horizontal="center"/>
    </xf>
    <xf numFmtId="0" fontId="38" fillId="11" borderId="54" xfId="0" applyFont="1" applyFill="1" applyBorder="1" applyAlignment="1">
      <alignment horizontal="center" vertical="center"/>
    </xf>
    <xf numFmtId="0" fontId="38" fillId="11" borderId="55" xfId="0" applyFont="1" applyFill="1" applyBorder="1" applyAlignment="1">
      <alignment horizontal="center" vertical="center"/>
    </xf>
    <xf numFmtId="0" fontId="38" fillId="11" borderId="53" xfId="0" applyFont="1" applyFill="1" applyBorder="1" applyAlignment="1">
      <alignment horizontal="center" vertical="center"/>
    </xf>
    <xf numFmtId="0" fontId="37" fillId="0" borderId="54" xfId="0" applyFont="1" applyBorder="1"/>
    <xf numFmtId="0" fontId="37" fillId="0" borderId="55" xfId="0" applyFont="1" applyBorder="1"/>
    <xf numFmtId="0" fontId="7" fillId="0" borderId="53" xfId="0" applyFont="1" applyBorder="1" applyAlignment="1">
      <alignment horizontal="center"/>
    </xf>
    <xf numFmtId="0" fontId="7" fillId="0" borderId="57" xfId="0" applyFont="1" applyBorder="1" applyAlignment="1">
      <alignment horizontal="center" vertical="center"/>
    </xf>
    <xf numFmtId="0" fontId="37" fillId="0" borderId="58" xfId="0" applyFont="1" applyBorder="1"/>
    <xf numFmtId="0" fontId="37" fillId="0" borderId="59" xfId="0" applyFont="1" applyBorder="1"/>
    <xf numFmtId="0" fontId="14" fillId="9" borderId="57" xfId="0" applyFont="1" applyFill="1" applyBorder="1" applyAlignment="1">
      <alignment horizontal="center" vertical="center"/>
    </xf>
    <xf numFmtId="0" fontId="38" fillId="17" borderId="60" xfId="0" applyFont="1" applyFill="1" applyBorder="1" applyAlignment="1">
      <alignment horizontal="center"/>
    </xf>
    <xf numFmtId="0" fontId="37" fillId="0" borderId="61" xfId="0" applyFont="1" applyBorder="1"/>
    <xf numFmtId="0" fontId="7" fillId="0" borderId="54" xfId="0" applyFont="1" applyBorder="1" applyAlignment="1">
      <alignment horizontal="center"/>
    </xf>
    <xf numFmtId="0" fontId="7" fillId="0" borderId="55" xfId="0" applyFont="1" applyBorder="1" applyAlignment="1">
      <alignment horizontal="center"/>
    </xf>
    <xf numFmtId="0" fontId="36" fillId="11" borderId="53" xfId="0" applyFont="1" applyFill="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نسبة</a:t>
            </a:r>
            <a:r>
              <a:rPr lang="ar-SA" baseline="0"/>
              <a:t> معايير جودة البيانات</a:t>
            </a:r>
            <a:r>
              <a:rPr lang="en-US" baseline="0"/>
              <a:t> </a:t>
            </a:r>
            <a:r>
              <a:rPr lang="ar-SA" baseline="0"/>
              <a:t>لإجمالي </a:t>
            </a:r>
            <a:r>
              <a:rPr lang="ar-SA" sz="1400" b="0" i="0" u="none" strike="noStrike" baseline="0">
                <a:effectLst/>
              </a:rPr>
              <a:t>المدخلات في الحقول المتأثر بالاخطاء</a:t>
            </a:r>
            <a:r>
              <a:rPr lang="ar-SA"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lotArea>
      <c:layout/>
      <c:barChart>
        <c:barDir val="col"/>
        <c:grouping val="clustered"/>
        <c:varyColors val="0"/>
        <c:ser>
          <c:idx val="0"/>
          <c:order val="0"/>
          <c:tx>
            <c:strRef>
              <c:f>Sheet1!$I$40</c:f>
              <c:strCache>
                <c:ptCount val="1"/>
                <c:pt idx="0">
                  <c:v>النسبة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Sheet1!$J$41:$J$46</c:f>
              <c:strCache>
                <c:ptCount val="6"/>
                <c:pt idx="0">
                  <c:v>Accuracy</c:v>
                </c:pt>
                <c:pt idx="1">
                  <c:v>Completeness</c:v>
                </c:pt>
                <c:pt idx="2">
                  <c:v>Consistency</c:v>
                </c:pt>
                <c:pt idx="3">
                  <c:v>Uniqueness</c:v>
                </c:pt>
                <c:pt idx="4">
                  <c:v>Validity</c:v>
                </c:pt>
                <c:pt idx="5">
                  <c:v>Timeliness</c:v>
                </c:pt>
              </c:strCache>
            </c:strRef>
          </c:cat>
          <c:val>
            <c:numRef>
              <c:f>Sheet1!$I$41:$I$46</c:f>
              <c:numCache>
                <c:formatCode>0.00</c:formatCode>
                <c:ptCount val="6"/>
                <c:pt idx="0">
                  <c:v>3.0191668983833825E-2</c:v>
                </c:pt>
                <c:pt idx="1">
                  <c:v>1.4012913854908782</c:v>
                </c:pt>
                <c:pt idx="2">
                  <c:v>4.7717321377485877</c:v>
                </c:pt>
                <c:pt idx="3">
                  <c:v>0.24131282839203705</c:v>
                </c:pt>
                <c:pt idx="4">
                  <c:v>5.7428874662674252</c:v>
                </c:pt>
                <c:pt idx="5">
                  <c:v>2.2772958448765679</c:v>
                </c:pt>
              </c:numCache>
            </c:numRef>
          </c:val>
          <c:extLst>
            <c:ext xmlns:c16="http://schemas.microsoft.com/office/drawing/2014/chart" uri="{C3380CC4-5D6E-409C-BE32-E72D297353CC}">
              <c16:uniqueId val="{00000000-96AA-F84A-9F90-684CEFE390DA}"/>
            </c:ext>
          </c:extLst>
        </c:ser>
        <c:dLbls>
          <c:showLegendKey val="0"/>
          <c:showVal val="1"/>
          <c:showCatName val="0"/>
          <c:showSerName val="0"/>
          <c:showPercent val="0"/>
          <c:showBubbleSize val="0"/>
        </c:dLbls>
        <c:gapWidth val="150"/>
        <c:overlap val="-25"/>
        <c:axId val="775015200"/>
        <c:axId val="1219274303"/>
      </c:barChart>
      <c:catAx>
        <c:axId val="77501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219274303"/>
        <c:crosses val="autoZero"/>
        <c:auto val="1"/>
        <c:lblAlgn val="ctr"/>
        <c:lblOffset val="100"/>
        <c:noMultiLvlLbl val="0"/>
      </c:catAx>
      <c:valAx>
        <c:axId val="1219274303"/>
        <c:scaling>
          <c:orientation val="minMax"/>
        </c:scaling>
        <c:delete val="1"/>
        <c:axPos val="l"/>
        <c:numFmt formatCode="0.00" sourceLinked="1"/>
        <c:majorTickMark val="none"/>
        <c:minorTickMark val="none"/>
        <c:tickLblPos val="nextTo"/>
        <c:crossAx val="775015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وزن كل معيار من معايير</a:t>
            </a:r>
            <a:r>
              <a:rPr lang="ar-SA" baseline="0"/>
              <a:t> جودة البيانات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Sheet1!$K$32:$K$37</c:f>
              <c:strCache>
                <c:ptCount val="6"/>
                <c:pt idx="0">
                  <c:v>دقة البيانات</c:v>
                </c:pt>
                <c:pt idx="1">
                  <c:v>اكتمال البيانات</c:v>
                </c:pt>
                <c:pt idx="2">
                  <c:v>تناسق البيانات</c:v>
                </c:pt>
                <c:pt idx="3">
                  <c:v>تفرد البيانات</c:v>
                </c:pt>
                <c:pt idx="4">
                  <c:v>صلاحية البيانات</c:v>
                </c:pt>
                <c:pt idx="5">
                  <c:v>توقيت البيانات</c:v>
                </c:pt>
              </c:strCache>
            </c:strRef>
          </c:cat>
          <c:val>
            <c:numRef>
              <c:f>Sheet1!$L$32:$L$37</c:f>
              <c:numCache>
                <c:formatCode>0.00%</c:formatCode>
                <c:ptCount val="6"/>
                <c:pt idx="0">
                  <c:v>2.0872638444946858E-3</c:v>
                </c:pt>
                <c:pt idx="1">
                  <c:v>9.6876553797111992E-2</c:v>
                </c:pt>
                <c:pt idx="2">
                  <c:v>0.32988782342801209</c:v>
                </c:pt>
                <c:pt idx="3">
                  <c:v>1.6682865136907393E-2</c:v>
                </c:pt>
                <c:pt idx="4">
                  <c:v>0.3970274507765737</c:v>
                </c:pt>
                <c:pt idx="5">
                  <c:v>0.15743804301690012</c:v>
                </c:pt>
              </c:numCache>
            </c:numRef>
          </c:val>
          <c:extLst>
            <c:ext xmlns:c16="http://schemas.microsoft.com/office/drawing/2014/chart" uri="{C3380CC4-5D6E-409C-BE32-E72D297353CC}">
              <c16:uniqueId val="{00000000-FB10-0F4B-A35D-C388986CF846}"/>
            </c:ext>
          </c:extLst>
        </c:ser>
        <c:dLbls>
          <c:showLegendKey val="0"/>
          <c:showVal val="1"/>
          <c:showCatName val="0"/>
          <c:showSerName val="0"/>
          <c:showPercent val="0"/>
          <c:showBubbleSize val="0"/>
        </c:dLbls>
        <c:gapWidth val="150"/>
        <c:overlap val="-25"/>
        <c:axId val="376618064"/>
        <c:axId val="376619712"/>
      </c:barChart>
      <c:catAx>
        <c:axId val="3766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376619712"/>
        <c:crosses val="autoZero"/>
        <c:auto val="1"/>
        <c:lblAlgn val="ctr"/>
        <c:lblOffset val="100"/>
        <c:noMultiLvlLbl val="0"/>
      </c:catAx>
      <c:valAx>
        <c:axId val="376619712"/>
        <c:scaling>
          <c:orientation val="minMax"/>
        </c:scaling>
        <c:delete val="1"/>
        <c:axPos val="l"/>
        <c:numFmt formatCode="0.00%" sourceLinked="1"/>
        <c:majorTickMark val="none"/>
        <c:minorTickMark val="none"/>
        <c:tickLblPos val="nextTo"/>
        <c:crossAx val="37661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692150</xdr:colOff>
      <xdr:row>40</xdr:row>
      <xdr:rowOff>0</xdr:rowOff>
    </xdr:from>
    <xdr:to>
      <xdr:col>7</xdr:col>
      <xdr:colOff>1231900</xdr:colOff>
      <xdr:row>45</xdr:row>
      <xdr:rowOff>381000</xdr:rowOff>
    </xdr:to>
    <xdr:graphicFrame macro="">
      <xdr:nvGraphicFramePr>
        <xdr:cNvPr id="4" name="Chart 3">
          <a:extLst>
            <a:ext uri="{FF2B5EF4-FFF2-40B4-BE49-F238E27FC236}">
              <a16:creationId xmlns:a16="http://schemas.microsoft.com/office/drawing/2014/main" id="{55CBF6E8-9A17-C445-8A2F-740F0C6EC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1333501</xdr:colOff>
      <xdr:row>30</xdr:row>
      <xdr:rowOff>286454</xdr:rowOff>
    </xdr:from>
    <xdr:to>
      <xdr:col>9</xdr:col>
      <xdr:colOff>2935111</xdr:colOff>
      <xdr:row>38</xdr:row>
      <xdr:rowOff>169333</xdr:rowOff>
    </xdr:to>
    <xdr:graphicFrame macro="">
      <xdr:nvGraphicFramePr>
        <xdr:cNvPr id="2" name="Chart 1">
          <a:extLst>
            <a:ext uri="{FF2B5EF4-FFF2-40B4-BE49-F238E27FC236}">
              <a16:creationId xmlns:a16="http://schemas.microsoft.com/office/drawing/2014/main" id="{D768FE9C-056E-094A-8365-78D381094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tabSelected="1" zoomScale="90" zoomScaleNormal="90" workbookViewId="0">
      <selection activeCell="C2" sqref="C2:C565"/>
    </sheetView>
  </sheetViews>
  <sheetFormatPr baseColWidth="10" defaultColWidth="11.1640625" defaultRowHeight="15" customHeight="1"/>
  <cols>
    <col min="1" max="1" width="11.33203125" customWidth="1"/>
    <col min="2" max="2" width="17.6640625" customWidth="1"/>
    <col min="3" max="3" width="16.33203125" customWidth="1"/>
    <col min="4" max="4" width="30" customWidth="1"/>
    <col min="5" max="5" width="31.1640625" customWidth="1"/>
    <col min="6" max="6" width="21.6640625" customWidth="1"/>
    <col min="7" max="7" width="15.1640625" customWidth="1"/>
    <col min="8" max="8" width="14" customWidth="1"/>
    <col min="9" max="9" width="46.1640625" customWidth="1"/>
    <col min="10" max="10" width="27.1640625" customWidth="1"/>
    <col min="11" max="11" width="16.6640625" customWidth="1"/>
    <col min="12" max="12" width="19.6640625" customWidth="1"/>
    <col min="13" max="13" width="3.1640625" customWidth="1"/>
    <col min="14" max="14" width="13.5" customWidth="1"/>
    <col min="15" max="15" width="19.6640625" customWidth="1"/>
    <col min="16" max="16" width="19.33203125" customWidth="1"/>
    <col min="17" max="17" width="28.1640625" customWidth="1"/>
    <col min="18" max="18" width="19.6640625" customWidth="1"/>
    <col min="19" max="27" width="8.5" customWidth="1"/>
    <col min="28" max="28" width="44.5" customWidth="1"/>
  </cols>
  <sheetData>
    <row r="1" spans="1:28" ht="31.5" customHeight="1">
      <c r="A1" s="1" t="s">
        <v>0</v>
      </c>
      <c r="B1" s="2" t="s">
        <v>1</v>
      </c>
      <c r="C1" s="2" t="s">
        <v>2</v>
      </c>
      <c r="D1" s="2" t="s">
        <v>3</v>
      </c>
      <c r="E1" s="2" t="s">
        <v>4</v>
      </c>
      <c r="F1" s="2" t="s">
        <v>5</v>
      </c>
      <c r="G1" s="3" t="s">
        <v>6</v>
      </c>
      <c r="H1" s="2" t="s">
        <v>7</v>
      </c>
      <c r="I1" s="2" t="s">
        <v>8</v>
      </c>
      <c r="J1" s="2" t="s">
        <v>9</v>
      </c>
      <c r="K1" s="2" t="s">
        <v>10</v>
      </c>
      <c r="L1" s="2" t="s">
        <v>11</v>
      </c>
      <c r="M1" s="2" t="s">
        <v>12</v>
      </c>
      <c r="N1" s="4" t="s">
        <v>13</v>
      </c>
      <c r="O1" s="4" t="s">
        <v>14</v>
      </c>
      <c r="P1" s="4" t="s">
        <v>15</v>
      </c>
      <c r="Q1" s="4" t="s">
        <v>16</v>
      </c>
      <c r="R1" s="5" t="s">
        <v>17</v>
      </c>
    </row>
    <row r="2" spans="1:28" ht="69">
      <c r="A2" s="6" t="s">
        <v>18</v>
      </c>
      <c r="B2" s="7">
        <v>14</v>
      </c>
      <c r="C2" s="8">
        <v>1</v>
      </c>
      <c r="D2" s="6">
        <v>832</v>
      </c>
      <c r="E2" s="9">
        <v>0</v>
      </c>
      <c r="F2" s="9">
        <v>832</v>
      </c>
      <c r="G2" s="10" t="s">
        <v>19</v>
      </c>
      <c r="H2" s="11" t="s">
        <v>20</v>
      </c>
      <c r="I2" s="12" t="s">
        <v>20</v>
      </c>
      <c r="J2" s="12" t="s">
        <v>20</v>
      </c>
      <c r="K2" s="13"/>
      <c r="L2" s="7" t="s">
        <v>21</v>
      </c>
      <c r="M2" s="14">
        <v>1</v>
      </c>
      <c r="N2" s="15"/>
      <c r="O2" s="16" t="s">
        <v>22</v>
      </c>
      <c r="P2" s="16" t="s">
        <v>23</v>
      </c>
      <c r="Q2" s="16" t="s">
        <v>24</v>
      </c>
    </row>
    <row r="3" spans="1:28" ht="92">
      <c r="A3" s="17" t="s">
        <v>25</v>
      </c>
      <c r="B3" s="6"/>
      <c r="C3" s="18">
        <v>1</v>
      </c>
      <c r="D3" s="6"/>
      <c r="E3" s="19">
        <v>832</v>
      </c>
      <c r="F3" s="19">
        <v>56</v>
      </c>
      <c r="G3" s="20" t="s">
        <v>26</v>
      </c>
      <c r="H3" s="21" t="s">
        <v>27</v>
      </c>
      <c r="I3" s="22" t="s">
        <v>28</v>
      </c>
      <c r="J3" s="22" t="s">
        <v>29</v>
      </c>
      <c r="K3" s="19" t="s">
        <v>30</v>
      </c>
      <c r="L3" s="6"/>
      <c r="M3" s="23"/>
      <c r="N3" s="15"/>
      <c r="O3" s="16" t="s">
        <v>22</v>
      </c>
      <c r="P3" s="24" t="s">
        <v>31</v>
      </c>
      <c r="Q3" s="25"/>
      <c r="Z3" s="26" t="s">
        <v>32</v>
      </c>
      <c r="AB3" s="26" t="s">
        <v>33</v>
      </c>
    </row>
    <row r="4" spans="1:28" ht="16">
      <c r="A4" s="27"/>
      <c r="C4" s="28"/>
      <c r="I4" s="29"/>
      <c r="J4" s="29"/>
      <c r="K4" s="29"/>
      <c r="N4" s="25"/>
      <c r="O4" s="25"/>
      <c r="P4" s="25"/>
      <c r="Q4" s="30"/>
      <c r="Z4" s="26" t="s">
        <v>34</v>
      </c>
      <c r="AB4" s="26" t="s">
        <v>35</v>
      </c>
    </row>
    <row r="5" spans="1:28" ht="23">
      <c r="A5" s="1" t="s">
        <v>0</v>
      </c>
      <c r="B5" s="2"/>
      <c r="C5" s="2"/>
      <c r="D5" s="2"/>
      <c r="E5" s="2"/>
      <c r="F5" s="2"/>
      <c r="G5" s="3" t="s">
        <v>6</v>
      </c>
      <c r="H5" s="2" t="s">
        <v>7</v>
      </c>
      <c r="I5" s="2"/>
      <c r="J5" s="2"/>
      <c r="K5" s="2" t="s">
        <v>10</v>
      </c>
      <c r="L5" s="2" t="s">
        <v>11</v>
      </c>
      <c r="M5" s="2" t="s">
        <v>12</v>
      </c>
      <c r="N5" s="25"/>
      <c r="O5" s="25"/>
      <c r="P5" s="25"/>
      <c r="Q5" s="30"/>
      <c r="Z5" s="26" t="s">
        <v>29</v>
      </c>
      <c r="AB5" s="26" t="s">
        <v>36</v>
      </c>
    </row>
    <row r="6" spans="1:28" ht="221">
      <c r="A6" s="6" t="s">
        <v>37</v>
      </c>
      <c r="B6" s="7">
        <v>35</v>
      </c>
      <c r="C6" s="8">
        <v>5</v>
      </c>
      <c r="D6" s="7">
        <v>14</v>
      </c>
      <c r="E6" s="9">
        <v>0</v>
      </c>
      <c r="F6" s="9">
        <f>5*14</f>
        <v>70</v>
      </c>
      <c r="G6" s="10" t="s">
        <v>38</v>
      </c>
      <c r="H6" s="11" t="s">
        <v>20</v>
      </c>
      <c r="I6" s="12" t="s">
        <v>20</v>
      </c>
      <c r="J6" s="12" t="s">
        <v>20</v>
      </c>
      <c r="K6" s="13"/>
      <c r="L6" s="7" t="s">
        <v>39</v>
      </c>
      <c r="M6" s="14">
        <v>2</v>
      </c>
      <c r="N6" s="15"/>
      <c r="O6" s="16" t="s">
        <v>22</v>
      </c>
      <c r="P6" s="31" t="s">
        <v>40</v>
      </c>
      <c r="Q6" s="32" t="s">
        <v>41</v>
      </c>
      <c r="Z6" s="26" t="s">
        <v>42</v>
      </c>
      <c r="AB6" s="26" t="s">
        <v>43</v>
      </c>
    </row>
    <row r="7" spans="1:28" ht="92">
      <c r="A7" s="33" t="s">
        <v>44</v>
      </c>
      <c r="B7" s="34"/>
      <c r="C7" s="18">
        <v>1</v>
      </c>
      <c r="D7" s="34"/>
      <c r="E7" s="19">
        <v>14</v>
      </c>
      <c r="F7" s="19">
        <v>5</v>
      </c>
      <c r="G7" s="20" t="s">
        <v>45</v>
      </c>
      <c r="H7" s="21" t="s">
        <v>46</v>
      </c>
      <c r="I7" s="35" t="s">
        <v>47</v>
      </c>
      <c r="J7" s="35" t="s">
        <v>42</v>
      </c>
      <c r="K7" s="36" t="s">
        <v>48</v>
      </c>
      <c r="L7" s="34"/>
      <c r="M7" s="37"/>
      <c r="N7" s="15"/>
      <c r="O7" s="16" t="s">
        <v>22</v>
      </c>
      <c r="P7" s="24" t="s">
        <v>49</v>
      </c>
      <c r="Q7" s="30"/>
      <c r="Z7" s="26" t="s">
        <v>50</v>
      </c>
      <c r="AB7" s="26" t="s">
        <v>51</v>
      </c>
    </row>
    <row r="8" spans="1:28" ht="115">
      <c r="A8" s="6">
        <v>1011439</v>
      </c>
      <c r="B8" s="34"/>
      <c r="C8" s="13">
        <v>1</v>
      </c>
      <c r="D8" s="34"/>
      <c r="E8" s="8">
        <v>14</v>
      </c>
      <c r="F8" s="8">
        <v>1</v>
      </c>
      <c r="G8" s="10" t="s">
        <v>52</v>
      </c>
      <c r="H8" s="11" t="s">
        <v>53</v>
      </c>
      <c r="I8" s="38" t="s">
        <v>33</v>
      </c>
      <c r="J8" s="38" t="s">
        <v>32</v>
      </c>
      <c r="K8" s="39" t="s">
        <v>54</v>
      </c>
      <c r="L8" s="34"/>
      <c r="M8" s="37"/>
      <c r="N8" s="15"/>
      <c r="O8" s="16" t="s">
        <v>22</v>
      </c>
      <c r="P8" s="24" t="s">
        <v>49</v>
      </c>
      <c r="Q8" s="30"/>
      <c r="Z8" s="26" t="s">
        <v>55</v>
      </c>
      <c r="AB8" s="26" t="s">
        <v>56</v>
      </c>
    </row>
    <row r="9" spans="1:28" ht="46">
      <c r="A9" s="40" t="s">
        <v>57</v>
      </c>
      <c r="B9" s="6"/>
      <c r="C9" s="19">
        <v>1</v>
      </c>
      <c r="D9" s="6"/>
      <c r="E9" s="19">
        <v>8</v>
      </c>
      <c r="F9" s="19">
        <v>5</v>
      </c>
      <c r="G9" s="20" t="s">
        <v>58</v>
      </c>
      <c r="H9" s="21" t="s">
        <v>46</v>
      </c>
      <c r="I9" s="35" t="s">
        <v>47</v>
      </c>
      <c r="J9" s="35" t="s">
        <v>42</v>
      </c>
      <c r="K9" s="36" t="s">
        <v>59</v>
      </c>
      <c r="L9" s="6"/>
      <c r="M9" s="23"/>
      <c r="N9" s="15"/>
      <c r="O9" s="16" t="s">
        <v>22</v>
      </c>
      <c r="P9" s="24" t="s">
        <v>49</v>
      </c>
      <c r="Q9" s="30"/>
      <c r="Z9" s="26" t="s">
        <v>20</v>
      </c>
      <c r="AB9" s="26" t="s">
        <v>60</v>
      </c>
    </row>
    <row r="10" spans="1:28" ht="25">
      <c r="A10" s="41"/>
      <c r="C10" s="28"/>
      <c r="I10" s="29"/>
      <c r="J10" s="29"/>
      <c r="K10" s="29"/>
      <c r="N10" s="25"/>
      <c r="O10" s="25"/>
      <c r="P10" s="25"/>
      <c r="Q10" s="30"/>
      <c r="AB10" s="26" t="s">
        <v>61</v>
      </c>
    </row>
    <row r="11" spans="1:28" ht="23">
      <c r="A11" s="1" t="s">
        <v>0</v>
      </c>
      <c r="B11" s="2"/>
      <c r="C11" s="2"/>
      <c r="D11" s="2"/>
      <c r="E11" s="2"/>
      <c r="F11" s="2"/>
      <c r="G11" s="3" t="s">
        <v>6</v>
      </c>
      <c r="H11" s="2" t="s">
        <v>7</v>
      </c>
      <c r="I11" s="2"/>
      <c r="J11" s="2"/>
      <c r="K11" s="2" t="s">
        <v>10</v>
      </c>
      <c r="L11" s="2" t="s">
        <v>11</v>
      </c>
      <c r="M11" s="2" t="s">
        <v>12</v>
      </c>
      <c r="N11" s="25"/>
      <c r="O11" s="25"/>
      <c r="P11" s="25"/>
      <c r="Q11" s="30"/>
      <c r="AB11" s="26" t="s">
        <v>28</v>
      </c>
    </row>
    <row r="12" spans="1:28" ht="221">
      <c r="A12" s="6" t="s">
        <v>62</v>
      </c>
      <c r="B12" s="7">
        <v>14</v>
      </c>
      <c r="C12" s="8">
        <v>3</v>
      </c>
      <c r="D12" s="7">
        <v>33</v>
      </c>
      <c r="E12" s="8">
        <v>0</v>
      </c>
      <c r="F12" s="8">
        <v>99</v>
      </c>
      <c r="G12" s="10" t="s">
        <v>63</v>
      </c>
      <c r="H12" s="11" t="s">
        <v>20</v>
      </c>
      <c r="I12" s="12" t="s">
        <v>20</v>
      </c>
      <c r="J12" s="12" t="s">
        <v>20</v>
      </c>
      <c r="K12" s="13"/>
      <c r="L12" s="7" t="s">
        <v>64</v>
      </c>
      <c r="M12" s="14">
        <v>3</v>
      </c>
      <c r="N12" s="15"/>
      <c r="O12" s="16" t="s">
        <v>22</v>
      </c>
      <c r="P12" s="31" t="s">
        <v>40</v>
      </c>
      <c r="Q12" s="32" t="s">
        <v>65</v>
      </c>
      <c r="AB12" s="26" t="s">
        <v>66</v>
      </c>
    </row>
    <row r="13" spans="1:28" ht="46">
      <c r="A13" s="42"/>
      <c r="B13" s="34"/>
      <c r="C13" s="19">
        <v>1</v>
      </c>
      <c r="D13" s="34"/>
      <c r="E13" s="19">
        <v>5</v>
      </c>
      <c r="F13" s="19">
        <v>28</v>
      </c>
      <c r="G13" s="20" t="s">
        <v>67</v>
      </c>
      <c r="H13" s="21" t="s">
        <v>68</v>
      </c>
      <c r="I13" s="35" t="s">
        <v>69</v>
      </c>
      <c r="J13" s="35" t="s">
        <v>55</v>
      </c>
      <c r="K13" s="36" t="s">
        <v>70</v>
      </c>
      <c r="L13" s="34"/>
      <c r="M13" s="37"/>
      <c r="N13" s="15"/>
      <c r="O13" s="16" t="s">
        <v>22</v>
      </c>
      <c r="P13" s="31" t="s">
        <v>40</v>
      </c>
      <c r="Q13" s="30"/>
      <c r="AB13" s="26" t="s">
        <v>71</v>
      </c>
    </row>
    <row r="14" spans="1:28" ht="46">
      <c r="A14" s="43"/>
      <c r="B14" s="34"/>
      <c r="C14" s="8">
        <v>1</v>
      </c>
      <c r="D14" s="34"/>
      <c r="E14" s="8">
        <v>4</v>
      </c>
      <c r="F14" s="8">
        <v>29</v>
      </c>
      <c r="G14" s="10" t="s">
        <v>72</v>
      </c>
      <c r="H14" s="11" t="s">
        <v>68</v>
      </c>
      <c r="I14" s="38" t="s">
        <v>69</v>
      </c>
      <c r="J14" s="38" t="s">
        <v>55</v>
      </c>
      <c r="K14" s="39" t="s">
        <v>73</v>
      </c>
      <c r="L14" s="34"/>
      <c r="M14" s="37"/>
      <c r="N14" s="15"/>
      <c r="O14" s="16" t="s">
        <v>22</v>
      </c>
      <c r="P14" s="31" t="s">
        <v>40</v>
      </c>
      <c r="Q14" s="30"/>
      <c r="AB14" s="26" t="s">
        <v>74</v>
      </c>
    </row>
    <row r="15" spans="1:28" ht="46">
      <c r="A15" s="42"/>
      <c r="B15" s="34"/>
      <c r="C15" s="19">
        <v>1</v>
      </c>
      <c r="D15" s="34"/>
      <c r="E15" s="19">
        <v>3</v>
      </c>
      <c r="F15" s="19">
        <v>30</v>
      </c>
      <c r="G15" s="20" t="s">
        <v>75</v>
      </c>
      <c r="H15" s="21" t="s">
        <v>68</v>
      </c>
      <c r="I15" s="35" t="s">
        <v>69</v>
      </c>
      <c r="J15" s="35" t="s">
        <v>55</v>
      </c>
      <c r="K15" s="36" t="s">
        <v>76</v>
      </c>
      <c r="L15" s="34"/>
      <c r="M15" s="37"/>
      <c r="N15" s="15"/>
      <c r="O15" s="16" t="s">
        <v>22</v>
      </c>
      <c r="P15" s="31" t="s">
        <v>40</v>
      </c>
      <c r="Q15" s="30"/>
      <c r="AB15" s="26" t="s">
        <v>47</v>
      </c>
    </row>
    <row r="16" spans="1:28" ht="46">
      <c r="A16" s="43"/>
      <c r="B16" s="6"/>
      <c r="C16" s="8">
        <v>1</v>
      </c>
      <c r="D16" s="6"/>
      <c r="E16" s="8">
        <v>5</v>
      </c>
      <c r="F16" s="8">
        <v>28</v>
      </c>
      <c r="G16" s="10" t="s">
        <v>67</v>
      </c>
      <c r="H16" s="11" t="s">
        <v>68</v>
      </c>
      <c r="I16" s="44" t="s">
        <v>69</v>
      </c>
      <c r="J16" s="44" t="s">
        <v>55</v>
      </c>
      <c r="K16" s="8" t="s">
        <v>77</v>
      </c>
      <c r="L16" s="6"/>
      <c r="M16" s="23"/>
      <c r="N16" s="15"/>
      <c r="O16" s="16" t="s">
        <v>22</v>
      </c>
      <c r="P16" s="31" t="s">
        <v>40</v>
      </c>
      <c r="Q16" s="30"/>
      <c r="AB16" s="26" t="s">
        <v>78</v>
      </c>
    </row>
    <row r="17" spans="1:28" ht="25">
      <c r="A17" s="41"/>
      <c r="C17" s="28"/>
      <c r="I17" s="29"/>
      <c r="J17" s="29"/>
      <c r="K17" s="29"/>
      <c r="N17" s="25"/>
      <c r="O17" s="25"/>
      <c r="P17" s="25"/>
      <c r="Q17" s="30"/>
      <c r="AB17" s="26" t="s">
        <v>79</v>
      </c>
    </row>
    <row r="18" spans="1:28" ht="23">
      <c r="A18" s="1" t="s">
        <v>0</v>
      </c>
      <c r="B18" s="2"/>
      <c r="C18" s="2"/>
      <c r="D18" s="2"/>
      <c r="E18" s="2"/>
      <c r="F18" s="2"/>
      <c r="G18" s="3" t="s">
        <v>6</v>
      </c>
      <c r="H18" s="2" t="s">
        <v>7</v>
      </c>
      <c r="I18" s="2"/>
      <c r="J18" s="2"/>
      <c r="K18" s="2" t="s">
        <v>10</v>
      </c>
      <c r="L18" s="2" t="s">
        <v>11</v>
      </c>
      <c r="M18" s="2" t="s">
        <v>12</v>
      </c>
      <c r="N18" s="25"/>
      <c r="O18" s="25"/>
      <c r="P18" s="25"/>
      <c r="Q18" s="30"/>
      <c r="AB18" s="26" t="s">
        <v>80</v>
      </c>
    </row>
    <row r="19" spans="1:28" ht="153">
      <c r="A19" s="6" t="s">
        <v>81</v>
      </c>
      <c r="B19" s="7">
        <v>24</v>
      </c>
      <c r="C19" s="8">
        <v>12</v>
      </c>
      <c r="D19" s="7">
        <v>712</v>
      </c>
      <c r="E19" s="9">
        <v>0</v>
      </c>
      <c r="F19" s="9">
        <f>12*712</f>
        <v>8544</v>
      </c>
      <c r="G19" s="45" t="s">
        <v>82</v>
      </c>
      <c r="H19" s="11" t="s">
        <v>20</v>
      </c>
      <c r="I19" s="12" t="s">
        <v>20</v>
      </c>
      <c r="J19" s="12" t="s">
        <v>20</v>
      </c>
      <c r="K19" s="13"/>
      <c r="L19" s="7" t="s">
        <v>83</v>
      </c>
      <c r="M19" s="14">
        <v>4</v>
      </c>
      <c r="N19" s="15"/>
      <c r="O19" s="16" t="s">
        <v>84</v>
      </c>
      <c r="P19" s="31" t="s">
        <v>40</v>
      </c>
      <c r="Q19" s="46" t="s">
        <v>85</v>
      </c>
      <c r="AB19" s="26" t="s">
        <v>86</v>
      </c>
    </row>
    <row r="20" spans="1:28" ht="15.75" customHeight="1">
      <c r="A20" s="40" t="s">
        <v>87</v>
      </c>
      <c r="B20" s="6"/>
      <c r="C20" s="18">
        <v>1</v>
      </c>
      <c r="D20" s="6"/>
      <c r="E20" s="19">
        <v>712</v>
      </c>
      <c r="F20" s="19">
        <v>2</v>
      </c>
      <c r="G20" s="47" t="s">
        <v>88</v>
      </c>
      <c r="H20" s="21" t="s">
        <v>89</v>
      </c>
      <c r="I20" s="35" t="s">
        <v>28</v>
      </c>
      <c r="J20" s="35" t="s">
        <v>29</v>
      </c>
      <c r="K20" s="36" t="s">
        <v>90</v>
      </c>
      <c r="L20" s="6"/>
      <c r="M20" s="23"/>
      <c r="N20" s="15"/>
      <c r="O20" s="16" t="s">
        <v>84</v>
      </c>
      <c r="P20" s="24" t="s">
        <v>91</v>
      </c>
      <c r="Q20" s="48"/>
      <c r="AB20" s="26" t="s">
        <v>92</v>
      </c>
    </row>
    <row r="21" spans="1:28" ht="69.75" customHeight="1">
      <c r="A21" s="41"/>
      <c r="C21" s="28"/>
      <c r="I21" s="29"/>
      <c r="J21" s="29"/>
      <c r="K21" s="29"/>
      <c r="N21" s="25"/>
      <c r="O21" s="25"/>
      <c r="P21" s="25"/>
      <c r="Q21" s="30"/>
      <c r="AB21" s="26" t="s">
        <v>93</v>
      </c>
    </row>
    <row r="22" spans="1:28" ht="15.75" customHeight="1">
      <c r="A22" s="49" t="s">
        <v>0</v>
      </c>
      <c r="B22" s="50"/>
      <c r="C22" s="51"/>
      <c r="D22" s="50"/>
      <c r="E22" s="50"/>
      <c r="F22" s="50"/>
      <c r="G22" s="49" t="s">
        <v>6</v>
      </c>
      <c r="H22" s="50" t="s">
        <v>7</v>
      </c>
      <c r="I22" s="51"/>
      <c r="J22" s="51"/>
      <c r="K22" s="51" t="s">
        <v>10</v>
      </c>
      <c r="L22" s="50" t="s">
        <v>11</v>
      </c>
      <c r="M22" s="50" t="s">
        <v>12</v>
      </c>
      <c r="N22" s="52"/>
      <c r="O22" s="25"/>
      <c r="P22" s="25"/>
      <c r="Q22" s="30"/>
      <c r="AB22" s="26" t="s">
        <v>94</v>
      </c>
    </row>
    <row r="23" spans="1:28" ht="40.5" customHeight="1">
      <c r="A23" s="53" t="s">
        <v>95</v>
      </c>
      <c r="B23" s="54">
        <v>40</v>
      </c>
      <c r="C23" s="55">
        <v>4</v>
      </c>
      <c r="D23" s="54">
        <v>6334</v>
      </c>
      <c r="E23" s="56">
        <v>0</v>
      </c>
      <c r="F23" s="56">
        <f>4*6334</f>
        <v>25336</v>
      </c>
      <c r="G23" s="57" t="s">
        <v>96</v>
      </c>
      <c r="H23" s="58" t="s">
        <v>20</v>
      </c>
      <c r="I23" s="59" t="s">
        <v>20</v>
      </c>
      <c r="J23" s="59" t="s">
        <v>20</v>
      </c>
      <c r="K23" s="55"/>
      <c r="L23" s="54" t="s">
        <v>97</v>
      </c>
      <c r="M23" s="55">
        <v>5</v>
      </c>
      <c r="N23" s="60" t="s">
        <v>98</v>
      </c>
      <c r="O23" s="25"/>
      <c r="P23" s="31" t="s">
        <v>40</v>
      </c>
      <c r="Q23" s="30"/>
      <c r="R23" s="61" t="s">
        <v>99</v>
      </c>
      <c r="AB23" s="26" t="s">
        <v>100</v>
      </c>
    </row>
    <row r="24" spans="1:28" ht="90" customHeight="1">
      <c r="A24" s="62">
        <v>111</v>
      </c>
      <c r="B24" s="54"/>
      <c r="C24" s="63">
        <v>1</v>
      </c>
      <c r="D24" s="54"/>
      <c r="E24" s="64">
        <v>3298</v>
      </c>
      <c r="F24" s="65">
        <v>1</v>
      </c>
      <c r="G24" s="66" t="s">
        <v>101</v>
      </c>
      <c r="H24" s="67" t="s">
        <v>46</v>
      </c>
      <c r="I24" s="68" t="s">
        <v>78</v>
      </c>
      <c r="J24" s="68" t="s">
        <v>42</v>
      </c>
      <c r="K24" s="69" t="s">
        <v>102</v>
      </c>
      <c r="L24" s="54"/>
      <c r="M24" s="55"/>
      <c r="N24" s="70"/>
      <c r="O24" s="16" t="s">
        <v>103</v>
      </c>
      <c r="P24" s="16" t="s">
        <v>104</v>
      </c>
      <c r="Q24" s="30"/>
      <c r="AB24" s="26" t="s">
        <v>105</v>
      </c>
    </row>
    <row r="25" spans="1:28" ht="81.75" customHeight="1">
      <c r="A25" s="53" t="s">
        <v>106</v>
      </c>
      <c r="B25" s="54"/>
      <c r="C25" s="55">
        <v>1</v>
      </c>
      <c r="D25" s="54"/>
      <c r="E25" s="56">
        <v>5878</v>
      </c>
      <c r="F25" s="56">
        <v>28</v>
      </c>
      <c r="G25" s="57" t="s">
        <v>101</v>
      </c>
      <c r="H25" s="58" t="s">
        <v>46</v>
      </c>
      <c r="I25" s="59" t="s">
        <v>78</v>
      </c>
      <c r="J25" s="59" t="s">
        <v>42</v>
      </c>
      <c r="K25" s="55" t="s">
        <v>107</v>
      </c>
      <c r="L25" s="54"/>
      <c r="M25" s="55"/>
      <c r="N25" s="70"/>
      <c r="O25" s="16" t="s">
        <v>103</v>
      </c>
      <c r="P25" s="24" t="s">
        <v>49</v>
      </c>
      <c r="Q25" s="16" t="s">
        <v>108</v>
      </c>
      <c r="AB25" s="26" t="s">
        <v>109</v>
      </c>
    </row>
    <row r="26" spans="1:28" ht="69" customHeight="1">
      <c r="A26" s="62" t="s">
        <v>106</v>
      </c>
      <c r="B26" s="54"/>
      <c r="C26" s="63">
        <v>1</v>
      </c>
      <c r="D26" s="54"/>
      <c r="E26" s="71">
        <v>3298</v>
      </c>
      <c r="F26" s="71">
        <v>28</v>
      </c>
      <c r="G26" s="66" t="s">
        <v>101</v>
      </c>
      <c r="H26" s="67" t="s">
        <v>46</v>
      </c>
      <c r="I26" s="72" t="s">
        <v>78</v>
      </c>
      <c r="J26" s="72" t="s">
        <v>42</v>
      </c>
      <c r="K26" s="63" t="s">
        <v>110</v>
      </c>
      <c r="L26" s="54"/>
      <c r="M26" s="55"/>
      <c r="N26" s="70"/>
      <c r="O26" s="16" t="s">
        <v>103</v>
      </c>
      <c r="P26" s="24" t="s">
        <v>49</v>
      </c>
      <c r="Q26" s="25"/>
      <c r="AB26" s="26" t="s">
        <v>69</v>
      </c>
    </row>
    <row r="27" spans="1:28" ht="45" customHeight="1">
      <c r="A27" s="62">
        <v>2023</v>
      </c>
      <c r="B27" s="54"/>
      <c r="C27" s="63">
        <v>1</v>
      </c>
      <c r="D27" s="54"/>
      <c r="E27" s="71">
        <v>6334</v>
      </c>
      <c r="F27" s="71">
        <v>216</v>
      </c>
      <c r="G27" s="66" t="s">
        <v>111</v>
      </c>
      <c r="H27" s="67" t="s">
        <v>46</v>
      </c>
      <c r="I27" s="72" t="s">
        <v>100</v>
      </c>
      <c r="J27" s="72" t="s">
        <v>50</v>
      </c>
      <c r="K27" s="63" t="s">
        <v>112</v>
      </c>
      <c r="L27" s="54"/>
      <c r="M27" s="55"/>
      <c r="N27" s="60" t="s">
        <v>113</v>
      </c>
      <c r="O27" s="25"/>
      <c r="P27" s="16" t="s">
        <v>114</v>
      </c>
      <c r="Q27" s="32" t="s">
        <v>115</v>
      </c>
      <c r="R27" s="16" t="s">
        <v>116</v>
      </c>
      <c r="AB27" s="26" t="s">
        <v>20</v>
      </c>
    </row>
    <row r="28" spans="1:28" ht="15.75" customHeight="1">
      <c r="A28" s="41"/>
      <c r="C28" s="28"/>
      <c r="I28" s="29"/>
      <c r="J28" s="29"/>
      <c r="K28" s="29"/>
      <c r="N28" s="25"/>
      <c r="O28" s="25"/>
      <c r="P28" s="25"/>
      <c r="Q28" s="30"/>
    </row>
    <row r="29" spans="1:28" ht="15.75" customHeight="1">
      <c r="A29" s="1" t="s">
        <v>0</v>
      </c>
      <c r="B29" s="2"/>
      <c r="C29" s="2"/>
      <c r="D29" s="2"/>
      <c r="E29" s="2"/>
      <c r="F29" s="2"/>
      <c r="G29" s="3" t="s">
        <v>6</v>
      </c>
      <c r="H29" s="2" t="s">
        <v>7</v>
      </c>
      <c r="I29" s="2"/>
      <c r="J29" s="2"/>
      <c r="K29" s="2" t="s">
        <v>10</v>
      </c>
      <c r="L29" s="2" t="s">
        <v>11</v>
      </c>
      <c r="M29" s="2" t="s">
        <v>12</v>
      </c>
      <c r="N29" s="25"/>
      <c r="O29" s="25"/>
      <c r="P29" s="25"/>
      <c r="Q29" s="30"/>
    </row>
    <row r="30" spans="1:28" ht="55.5" customHeight="1">
      <c r="A30" s="6" t="s">
        <v>117</v>
      </c>
      <c r="B30" s="7">
        <v>13</v>
      </c>
      <c r="C30" s="8">
        <v>1</v>
      </c>
      <c r="D30" s="7">
        <v>35</v>
      </c>
      <c r="E30" s="9">
        <v>0</v>
      </c>
      <c r="F30" s="9">
        <v>35</v>
      </c>
      <c r="G30" s="10" t="s">
        <v>118</v>
      </c>
      <c r="H30" s="11" t="s">
        <v>20</v>
      </c>
      <c r="I30" s="12" t="s">
        <v>20</v>
      </c>
      <c r="J30" s="12" t="s">
        <v>20</v>
      </c>
      <c r="K30" s="13"/>
      <c r="L30" s="7" t="s">
        <v>119</v>
      </c>
      <c r="M30" s="14">
        <v>6</v>
      </c>
      <c r="N30" s="15"/>
      <c r="O30" s="16" t="s">
        <v>120</v>
      </c>
      <c r="P30" s="25"/>
      <c r="Q30" s="30"/>
    </row>
    <row r="31" spans="1:28" ht="85.5" customHeight="1">
      <c r="A31" s="73">
        <v>2023</v>
      </c>
      <c r="B31" s="34"/>
      <c r="C31" s="8">
        <v>1</v>
      </c>
      <c r="D31" s="34"/>
      <c r="E31" s="9">
        <v>35</v>
      </c>
      <c r="F31" s="9">
        <v>1</v>
      </c>
      <c r="G31" s="74" t="s">
        <v>111</v>
      </c>
      <c r="H31" s="75" t="s">
        <v>46</v>
      </c>
      <c r="I31" s="12" t="s">
        <v>100</v>
      </c>
      <c r="J31" s="12" t="s">
        <v>50</v>
      </c>
      <c r="K31" s="13" t="s">
        <v>112</v>
      </c>
      <c r="L31" s="34"/>
      <c r="M31" s="37"/>
      <c r="N31" s="60" t="s">
        <v>113</v>
      </c>
      <c r="O31" s="25"/>
      <c r="P31" s="16" t="s">
        <v>114</v>
      </c>
      <c r="Q31" s="32" t="s">
        <v>115</v>
      </c>
      <c r="R31" s="16" t="s">
        <v>116</v>
      </c>
    </row>
    <row r="32" spans="1:28" ht="58.5" customHeight="1">
      <c r="A32" s="76">
        <v>101</v>
      </c>
      <c r="B32" s="6"/>
      <c r="C32" s="18">
        <v>1</v>
      </c>
      <c r="D32" s="6"/>
      <c r="E32" s="77">
        <v>2</v>
      </c>
      <c r="F32" s="78">
        <v>1</v>
      </c>
      <c r="G32" s="20" t="s">
        <v>121</v>
      </c>
      <c r="H32" s="21" t="s">
        <v>46</v>
      </c>
      <c r="I32" s="35" t="s">
        <v>61</v>
      </c>
      <c r="J32" s="35" t="s">
        <v>34</v>
      </c>
      <c r="K32" s="36" t="s">
        <v>122</v>
      </c>
      <c r="L32" s="6"/>
      <c r="M32" s="23"/>
      <c r="N32" s="15"/>
      <c r="O32" s="16" t="s">
        <v>103</v>
      </c>
      <c r="P32" s="24" t="s">
        <v>49</v>
      </c>
      <c r="Q32" s="30"/>
    </row>
    <row r="33" spans="1:18" ht="15.75" customHeight="1">
      <c r="A33" s="41"/>
      <c r="C33" s="28"/>
      <c r="I33" s="29"/>
      <c r="J33" s="29"/>
      <c r="K33" s="29"/>
      <c r="N33" s="25"/>
      <c r="O33" s="25"/>
      <c r="P33" s="25"/>
      <c r="Q33" s="30"/>
    </row>
    <row r="34" spans="1:18" ht="15.75" customHeight="1">
      <c r="A34" s="1" t="s">
        <v>0</v>
      </c>
      <c r="B34" s="2"/>
      <c r="C34" s="2"/>
      <c r="D34" s="2"/>
      <c r="E34" s="2"/>
      <c r="F34" s="2"/>
      <c r="G34" s="3" t="s">
        <v>6</v>
      </c>
      <c r="H34" s="2" t="s">
        <v>7</v>
      </c>
      <c r="I34" s="2"/>
      <c r="J34" s="2"/>
      <c r="K34" s="2" t="s">
        <v>10</v>
      </c>
      <c r="L34" s="2" t="s">
        <v>11</v>
      </c>
      <c r="M34" s="2" t="s">
        <v>12</v>
      </c>
      <c r="N34" s="25"/>
      <c r="O34" s="25"/>
      <c r="P34" s="25"/>
      <c r="Q34" s="30"/>
    </row>
    <row r="35" spans="1:18" ht="106.5" customHeight="1">
      <c r="A35" s="6">
        <v>15051425</v>
      </c>
      <c r="B35" s="39">
        <v>6</v>
      </c>
      <c r="C35" s="13">
        <v>1</v>
      </c>
      <c r="D35" s="39">
        <v>3708</v>
      </c>
      <c r="E35" s="8">
        <v>3708</v>
      </c>
      <c r="F35" s="8">
        <v>1282</v>
      </c>
      <c r="G35" s="10" t="s">
        <v>123</v>
      </c>
      <c r="H35" s="11" t="s">
        <v>53</v>
      </c>
      <c r="I35" s="38" t="s">
        <v>33</v>
      </c>
      <c r="J35" s="38" t="s">
        <v>32</v>
      </c>
      <c r="K35" s="39" t="s">
        <v>124</v>
      </c>
      <c r="L35" s="39" t="s">
        <v>125</v>
      </c>
      <c r="M35" s="79">
        <v>7</v>
      </c>
      <c r="N35" s="15"/>
      <c r="O35" s="16" t="s">
        <v>84</v>
      </c>
      <c r="P35" s="24" t="s">
        <v>49</v>
      </c>
      <c r="Q35" s="32" t="s">
        <v>126</v>
      </c>
    </row>
    <row r="36" spans="1:18" ht="15.75" customHeight="1">
      <c r="A36" s="41"/>
      <c r="C36" s="28"/>
      <c r="I36" s="29"/>
      <c r="J36" s="29"/>
      <c r="K36" s="29"/>
      <c r="N36" s="25"/>
      <c r="O36" s="25"/>
      <c r="P36" s="25"/>
      <c r="Q36" s="30"/>
    </row>
    <row r="37" spans="1:18" ht="15.75" customHeight="1">
      <c r="A37" s="1" t="s">
        <v>0</v>
      </c>
      <c r="B37" s="2"/>
      <c r="C37" s="2"/>
      <c r="D37" s="2"/>
      <c r="E37" s="2"/>
      <c r="F37" s="2"/>
      <c r="G37" s="3" t="s">
        <v>6</v>
      </c>
      <c r="H37" s="2" t="s">
        <v>7</v>
      </c>
      <c r="I37" s="2"/>
      <c r="J37" s="2"/>
      <c r="K37" s="2" t="s">
        <v>10</v>
      </c>
      <c r="L37" s="2" t="s">
        <v>11</v>
      </c>
      <c r="M37" s="2" t="s">
        <v>12</v>
      </c>
      <c r="N37" s="25"/>
      <c r="O37" s="25"/>
      <c r="P37" s="25"/>
      <c r="Q37" s="30"/>
    </row>
    <row r="38" spans="1:18" ht="52.5" customHeight="1">
      <c r="A38" s="54" t="s">
        <v>127</v>
      </c>
      <c r="B38" s="54">
        <v>14</v>
      </c>
      <c r="C38" s="80">
        <v>1</v>
      </c>
      <c r="D38" s="54">
        <v>6655</v>
      </c>
      <c r="E38" s="81">
        <v>4044</v>
      </c>
      <c r="F38" s="82">
        <v>15</v>
      </c>
      <c r="G38" s="83" t="s">
        <v>128</v>
      </c>
      <c r="H38" s="84" t="s">
        <v>27</v>
      </c>
      <c r="I38" s="85" t="s">
        <v>66</v>
      </c>
      <c r="J38" s="85" t="s">
        <v>42</v>
      </c>
      <c r="K38" s="54" t="s">
        <v>129</v>
      </c>
      <c r="L38" s="54" t="s">
        <v>130</v>
      </c>
      <c r="M38" s="55">
        <v>8</v>
      </c>
      <c r="N38" s="70"/>
      <c r="O38" s="16" t="s">
        <v>103</v>
      </c>
      <c r="P38" s="16" t="s">
        <v>104</v>
      </c>
      <c r="Q38" s="32" t="s">
        <v>131</v>
      </c>
    </row>
    <row r="39" spans="1:18" ht="67.5" customHeight="1">
      <c r="A39" s="54">
        <v>2023</v>
      </c>
      <c r="B39" s="54"/>
      <c r="C39" s="54">
        <v>1</v>
      </c>
      <c r="D39" s="54"/>
      <c r="E39" s="54">
        <v>6655</v>
      </c>
      <c r="F39" s="54">
        <v>300</v>
      </c>
      <c r="G39" s="85" t="s">
        <v>111</v>
      </c>
      <c r="H39" s="85" t="s">
        <v>46</v>
      </c>
      <c r="I39" s="85" t="s">
        <v>100</v>
      </c>
      <c r="J39" s="85" t="s">
        <v>50</v>
      </c>
      <c r="K39" s="54" t="s">
        <v>112</v>
      </c>
      <c r="L39" s="54"/>
      <c r="M39" s="55"/>
      <c r="N39" s="60" t="s">
        <v>113</v>
      </c>
      <c r="O39" s="25"/>
      <c r="P39" s="16" t="s">
        <v>114</v>
      </c>
      <c r="Q39" s="32" t="s">
        <v>115</v>
      </c>
      <c r="R39" s="16" t="s">
        <v>116</v>
      </c>
    </row>
    <row r="40" spans="1:18" ht="15.75" customHeight="1">
      <c r="A40" s="41"/>
      <c r="C40" s="28"/>
      <c r="I40" s="29"/>
      <c r="J40" s="29"/>
      <c r="K40" s="29"/>
      <c r="N40" s="25"/>
      <c r="O40" s="25"/>
      <c r="P40" s="25"/>
      <c r="Q40" s="30"/>
    </row>
    <row r="41" spans="1:18" ht="15.75" customHeight="1">
      <c r="A41" s="86" t="s">
        <v>0</v>
      </c>
      <c r="B41" s="51"/>
      <c r="C41" s="51"/>
      <c r="D41" s="51"/>
      <c r="E41" s="51"/>
      <c r="F41" s="51"/>
      <c r="G41" s="86" t="s">
        <v>6</v>
      </c>
      <c r="H41" s="51" t="s">
        <v>7</v>
      </c>
      <c r="I41" s="51"/>
      <c r="J41" s="51"/>
      <c r="K41" s="51" t="s">
        <v>10</v>
      </c>
      <c r="L41" s="51" t="s">
        <v>11</v>
      </c>
      <c r="M41" s="51" t="s">
        <v>12</v>
      </c>
      <c r="N41" s="52"/>
      <c r="O41" s="25"/>
      <c r="P41" s="25"/>
      <c r="Q41" s="30"/>
    </row>
    <row r="42" spans="1:18" ht="65.25" customHeight="1">
      <c r="A42" s="54" t="s">
        <v>132</v>
      </c>
      <c r="B42" s="54">
        <v>53</v>
      </c>
      <c r="C42" s="55">
        <v>13</v>
      </c>
      <c r="D42" s="54">
        <v>101087</v>
      </c>
      <c r="E42" s="87">
        <v>0</v>
      </c>
      <c r="F42" s="87">
        <f>13*101087</f>
        <v>1314131</v>
      </c>
      <c r="G42" s="57" t="s">
        <v>133</v>
      </c>
      <c r="H42" s="84" t="s">
        <v>20</v>
      </c>
      <c r="I42" s="88" t="s">
        <v>20</v>
      </c>
      <c r="J42" s="88" t="s">
        <v>20</v>
      </c>
      <c r="K42" s="80"/>
      <c r="L42" s="54" t="s">
        <v>134</v>
      </c>
      <c r="M42" s="55">
        <v>9</v>
      </c>
      <c r="N42" s="70"/>
      <c r="O42" s="16" t="s">
        <v>103</v>
      </c>
      <c r="P42" s="16" t="s">
        <v>135</v>
      </c>
      <c r="Q42" s="30"/>
    </row>
    <row r="43" spans="1:18" ht="78.75" customHeight="1">
      <c r="A43" s="69" t="s">
        <v>136</v>
      </c>
      <c r="B43" s="54"/>
      <c r="C43" s="89">
        <v>1</v>
      </c>
      <c r="D43" s="54"/>
      <c r="E43" s="63">
        <v>97372</v>
      </c>
      <c r="F43" s="63">
        <v>5</v>
      </c>
      <c r="G43" s="66" t="s">
        <v>137</v>
      </c>
      <c r="H43" s="90" t="s">
        <v>46</v>
      </c>
      <c r="I43" s="68" t="s">
        <v>51</v>
      </c>
      <c r="J43" s="68" t="s">
        <v>32</v>
      </c>
      <c r="K43" s="69" t="s">
        <v>138</v>
      </c>
      <c r="L43" s="54"/>
      <c r="M43" s="55"/>
      <c r="N43" s="70"/>
      <c r="O43" s="16" t="s">
        <v>103</v>
      </c>
      <c r="P43" s="24" t="s">
        <v>49</v>
      </c>
      <c r="Q43" s="91" t="s">
        <v>139</v>
      </c>
    </row>
    <row r="44" spans="1:18" ht="186.75" customHeight="1">
      <c r="A44" s="54">
        <v>28031440</v>
      </c>
      <c r="B44" s="54"/>
      <c r="C44" s="80"/>
      <c r="D44" s="54"/>
      <c r="E44" s="54">
        <v>97372</v>
      </c>
      <c r="F44" s="82">
        <v>84</v>
      </c>
      <c r="G44" s="57" t="s">
        <v>123</v>
      </c>
      <c r="H44" s="84" t="s">
        <v>53</v>
      </c>
      <c r="I44" s="85" t="s">
        <v>33</v>
      </c>
      <c r="J44" s="85" t="s">
        <v>32</v>
      </c>
      <c r="K44" s="54" t="s">
        <v>138</v>
      </c>
      <c r="L44" s="54"/>
      <c r="M44" s="55"/>
      <c r="N44" s="70"/>
      <c r="O44" s="16" t="s">
        <v>103</v>
      </c>
      <c r="P44" s="16" t="s">
        <v>104</v>
      </c>
      <c r="Q44" s="92"/>
    </row>
    <row r="45" spans="1:18" ht="75" customHeight="1">
      <c r="A45" s="69">
        <v>1</v>
      </c>
      <c r="B45" s="54"/>
      <c r="C45" s="89">
        <v>1</v>
      </c>
      <c r="D45" s="54"/>
      <c r="E45" s="63">
        <v>14273</v>
      </c>
      <c r="F45" s="63">
        <v>8</v>
      </c>
      <c r="G45" s="66" t="s">
        <v>101</v>
      </c>
      <c r="H45" s="90" t="s">
        <v>46</v>
      </c>
      <c r="I45" s="68" t="s">
        <v>78</v>
      </c>
      <c r="J45" s="68" t="s">
        <v>42</v>
      </c>
      <c r="K45" s="69" t="s">
        <v>102</v>
      </c>
      <c r="L45" s="54"/>
      <c r="M45" s="55"/>
      <c r="N45" s="70"/>
      <c r="O45" s="16" t="s">
        <v>103</v>
      </c>
      <c r="P45" s="24" t="s">
        <v>49</v>
      </c>
      <c r="Q45" s="16" t="s">
        <v>108</v>
      </c>
    </row>
    <row r="46" spans="1:18" ht="69" customHeight="1">
      <c r="A46" s="54" t="s">
        <v>140</v>
      </c>
      <c r="B46" s="54"/>
      <c r="C46" s="80">
        <v>1</v>
      </c>
      <c r="D46" s="54"/>
      <c r="E46" s="55">
        <v>2048</v>
      </c>
      <c r="F46" s="55">
        <v>8</v>
      </c>
      <c r="G46" s="57" t="s">
        <v>101</v>
      </c>
      <c r="H46" s="84" t="s">
        <v>46</v>
      </c>
      <c r="I46" s="85" t="s">
        <v>78</v>
      </c>
      <c r="J46" s="85" t="s">
        <v>42</v>
      </c>
      <c r="K46" s="54" t="s">
        <v>110</v>
      </c>
      <c r="L46" s="54"/>
      <c r="M46" s="55"/>
      <c r="N46" s="70"/>
      <c r="O46" s="16" t="s">
        <v>103</v>
      </c>
      <c r="P46" s="24" t="s">
        <v>49</v>
      </c>
      <c r="Q46" s="25"/>
    </row>
    <row r="47" spans="1:18" ht="54.75" customHeight="1">
      <c r="A47" s="69" t="s">
        <v>140</v>
      </c>
      <c r="B47" s="54"/>
      <c r="C47" s="89">
        <v>1</v>
      </c>
      <c r="D47" s="54"/>
      <c r="E47" s="63">
        <v>4367</v>
      </c>
      <c r="F47" s="63">
        <v>8</v>
      </c>
      <c r="G47" s="66" t="s">
        <v>101</v>
      </c>
      <c r="H47" s="90" t="s">
        <v>46</v>
      </c>
      <c r="I47" s="68" t="s">
        <v>78</v>
      </c>
      <c r="J47" s="68" t="s">
        <v>42</v>
      </c>
      <c r="K47" s="69" t="s">
        <v>107</v>
      </c>
      <c r="L47" s="54"/>
      <c r="M47" s="55"/>
      <c r="N47" s="70"/>
      <c r="O47" s="16" t="s">
        <v>103</v>
      </c>
      <c r="P47" s="24" t="s">
        <v>49</v>
      </c>
      <c r="Q47" s="25"/>
    </row>
    <row r="48" spans="1:18" ht="15.75" customHeight="1">
      <c r="A48" s="54">
        <v>-10562.3</v>
      </c>
      <c r="B48" s="54"/>
      <c r="C48" s="80">
        <v>1</v>
      </c>
      <c r="D48" s="54"/>
      <c r="E48" s="54">
        <v>78722</v>
      </c>
      <c r="F48" s="82">
        <v>18</v>
      </c>
      <c r="G48" s="57" t="s">
        <v>141</v>
      </c>
      <c r="H48" s="84" t="s">
        <v>27</v>
      </c>
      <c r="I48" s="85" t="s">
        <v>66</v>
      </c>
      <c r="J48" s="85" t="s">
        <v>42</v>
      </c>
      <c r="K48" s="54" t="s">
        <v>142</v>
      </c>
      <c r="L48" s="54"/>
      <c r="M48" s="55"/>
      <c r="N48" s="70"/>
      <c r="O48" s="16" t="s">
        <v>103</v>
      </c>
      <c r="P48" s="24" t="s">
        <v>49</v>
      </c>
      <c r="Q48" s="32" t="s">
        <v>143</v>
      </c>
    </row>
    <row r="49" spans="1:18" ht="67.5" customHeight="1">
      <c r="A49" s="69" t="s">
        <v>144</v>
      </c>
      <c r="B49" s="54"/>
      <c r="C49" s="89">
        <v>1</v>
      </c>
      <c r="D49" s="54"/>
      <c r="E49" s="63">
        <v>6244</v>
      </c>
      <c r="F49" s="63">
        <v>48</v>
      </c>
      <c r="G49" s="66" t="s">
        <v>145</v>
      </c>
      <c r="H49" s="90" t="s">
        <v>146</v>
      </c>
      <c r="I49" s="68" t="s">
        <v>56</v>
      </c>
      <c r="J49" s="68" t="s">
        <v>34</v>
      </c>
      <c r="K49" s="69" t="s">
        <v>147</v>
      </c>
      <c r="L49" s="54"/>
      <c r="M49" s="55"/>
      <c r="N49" s="70"/>
      <c r="O49" s="16" t="s">
        <v>103</v>
      </c>
      <c r="P49" s="24" t="s">
        <v>49</v>
      </c>
      <c r="Q49" s="16" t="s">
        <v>148</v>
      </c>
    </row>
    <row r="50" spans="1:18" ht="85.5" customHeight="1">
      <c r="A50" s="54" t="s">
        <v>149</v>
      </c>
      <c r="B50" s="54"/>
      <c r="C50" s="80">
        <v>1</v>
      </c>
      <c r="D50" s="54"/>
      <c r="E50" s="55">
        <v>6309</v>
      </c>
      <c r="F50" s="55">
        <v>48</v>
      </c>
      <c r="G50" s="57" t="s">
        <v>145</v>
      </c>
      <c r="H50" s="84" t="s">
        <v>146</v>
      </c>
      <c r="I50" s="85" t="s">
        <v>56</v>
      </c>
      <c r="J50" s="85" t="s">
        <v>34</v>
      </c>
      <c r="K50" s="54" t="s">
        <v>150</v>
      </c>
      <c r="L50" s="54"/>
      <c r="M50" s="55"/>
      <c r="N50" s="70"/>
      <c r="O50" s="16" t="s">
        <v>103</v>
      </c>
      <c r="P50" s="93" t="s">
        <v>151</v>
      </c>
      <c r="Q50" s="25"/>
    </row>
    <row r="51" spans="1:18" ht="34.5" customHeight="1">
      <c r="A51" s="69" t="s">
        <v>152</v>
      </c>
      <c r="B51" s="54"/>
      <c r="C51" s="89">
        <v>1</v>
      </c>
      <c r="D51" s="54"/>
      <c r="E51" s="90">
        <v>79451</v>
      </c>
      <c r="F51" s="90">
        <v>101087</v>
      </c>
      <c r="G51" s="66" t="s">
        <v>153</v>
      </c>
      <c r="H51" s="90" t="s">
        <v>27</v>
      </c>
      <c r="I51" s="72" t="s">
        <v>74</v>
      </c>
      <c r="J51" s="72" t="s">
        <v>42</v>
      </c>
      <c r="K51" s="63" t="s">
        <v>154</v>
      </c>
      <c r="L51" s="54"/>
      <c r="M51" s="55"/>
      <c r="N51" s="70"/>
      <c r="O51" s="16" t="s">
        <v>103</v>
      </c>
      <c r="P51" s="24" t="s">
        <v>49</v>
      </c>
      <c r="Q51" s="16" t="s">
        <v>155</v>
      </c>
    </row>
    <row r="52" spans="1:18" ht="15.75" customHeight="1">
      <c r="A52" s="94"/>
      <c r="B52" s="54"/>
      <c r="C52" s="80">
        <v>1</v>
      </c>
      <c r="D52" s="54"/>
      <c r="E52" s="55">
        <v>101086</v>
      </c>
      <c r="F52" s="55">
        <v>18</v>
      </c>
      <c r="G52" s="57" t="s">
        <v>156</v>
      </c>
      <c r="H52" s="84" t="s">
        <v>27</v>
      </c>
      <c r="I52" s="59" t="s">
        <v>66</v>
      </c>
      <c r="J52" s="59" t="s">
        <v>42</v>
      </c>
      <c r="K52" s="55" t="s">
        <v>157</v>
      </c>
      <c r="L52" s="54"/>
      <c r="M52" s="55"/>
      <c r="N52" s="70"/>
      <c r="O52" s="16" t="s">
        <v>103</v>
      </c>
      <c r="P52" s="24" t="s">
        <v>49</v>
      </c>
      <c r="Q52" s="32" t="s">
        <v>143</v>
      </c>
    </row>
    <row r="53" spans="1:18" ht="15.75" customHeight="1">
      <c r="A53" s="94">
        <v>-59766.375500000002</v>
      </c>
      <c r="B53" s="54"/>
      <c r="C53" s="80">
        <v>1</v>
      </c>
      <c r="D53" s="54"/>
      <c r="E53" s="55">
        <v>86235</v>
      </c>
      <c r="F53" s="55">
        <v>1</v>
      </c>
      <c r="G53" s="57" t="s">
        <v>158</v>
      </c>
      <c r="H53" s="84" t="s">
        <v>27</v>
      </c>
      <c r="I53" s="59" t="s">
        <v>66</v>
      </c>
      <c r="J53" s="59" t="s">
        <v>42</v>
      </c>
      <c r="K53" s="55" t="s">
        <v>159</v>
      </c>
      <c r="L53" s="54"/>
      <c r="M53" s="55"/>
      <c r="N53" s="60" t="s">
        <v>160</v>
      </c>
      <c r="O53" s="25"/>
      <c r="P53" s="16" t="s">
        <v>161</v>
      </c>
      <c r="Q53" s="16" t="s">
        <v>162</v>
      </c>
      <c r="R53" s="16" t="s">
        <v>163</v>
      </c>
    </row>
    <row r="54" spans="1:18" ht="15.75" customHeight="1">
      <c r="A54" s="54">
        <v>2023</v>
      </c>
      <c r="B54" s="54"/>
      <c r="C54" s="54">
        <v>1</v>
      </c>
      <c r="D54" s="54"/>
      <c r="E54" s="54">
        <v>101087</v>
      </c>
      <c r="F54" s="54">
        <v>1896</v>
      </c>
      <c r="G54" s="85" t="s">
        <v>111</v>
      </c>
      <c r="H54" s="85" t="s">
        <v>46</v>
      </c>
      <c r="I54" s="85" t="s">
        <v>100</v>
      </c>
      <c r="J54" s="85" t="s">
        <v>50</v>
      </c>
      <c r="K54" s="54" t="s">
        <v>112</v>
      </c>
      <c r="L54" s="54"/>
      <c r="M54" s="55"/>
      <c r="N54" s="60" t="s">
        <v>113</v>
      </c>
      <c r="O54" s="25"/>
      <c r="P54" s="16" t="s">
        <v>114</v>
      </c>
      <c r="Q54" s="32" t="s">
        <v>115</v>
      </c>
      <c r="R54" s="16" t="s">
        <v>116</v>
      </c>
    </row>
    <row r="55" spans="1:18" ht="15.75" customHeight="1">
      <c r="A55" s="95"/>
      <c r="B55" s="96"/>
      <c r="C55" s="97"/>
      <c r="D55" s="96"/>
      <c r="E55" s="98"/>
      <c r="F55" s="98"/>
      <c r="G55" s="74"/>
      <c r="H55" s="99"/>
      <c r="I55" s="98"/>
      <c r="J55" s="98"/>
      <c r="K55" s="98"/>
      <c r="L55" s="96"/>
      <c r="M55" s="96"/>
      <c r="N55" s="25"/>
      <c r="O55" s="25"/>
      <c r="P55" s="25"/>
      <c r="Q55" s="30"/>
    </row>
    <row r="56" spans="1:18" ht="15.75" customHeight="1">
      <c r="A56" s="1" t="s">
        <v>0</v>
      </c>
      <c r="B56" s="2"/>
      <c r="C56" s="2"/>
      <c r="D56" s="2"/>
      <c r="E56" s="2"/>
      <c r="F56" s="2"/>
      <c r="G56" s="3" t="s">
        <v>6</v>
      </c>
      <c r="H56" s="2" t="s">
        <v>7</v>
      </c>
      <c r="I56" s="2"/>
      <c r="J56" s="2"/>
      <c r="K56" s="2" t="s">
        <v>10</v>
      </c>
      <c r="L56" s="2" t="s">
        <v>11</v>
      </c>
      <c r="M56" s="2" t="s">
        <v>12</v>
      </c>
      <c r="N56" s="25"/>
      <c r="O56" s="25"/>
      <c r="P56" s="25"/>
      <c r="Q56" s="30"/>
    </row>
    <row r="57" spans="1:18" ht="60" customHeight="1">
      <c r="A57" s="94"/>
      <c r="B57" s="100">
        <v>24</v>
      </c>
      <c r="C57" s="80">
        <v>1</v>
      </c>
      <c r="D57" s="100">
        <v>609</v>
      </c>
      <c r="E57" s="87">
        <v>358</v>
      </c>
      <c r="F57" s="87">
        <v>57</v>
      </c>
      <c r="G57" s="57" t="s">
        <v>164</v>
      </c>
      <c r="H57" s="84" t="s">
        <v>27</v>
      </c>
      <c r="I57" s="85" t="s">
        <v>66</v>
      </c>
      <c r="J57" s="85" t="s">
        <v>42</v>
      </c>
      <c r="K57" s="54" t="s">
        <v>165</v>
      </c>
      <c r="L57" s="100" t="s">
        <v>166</v>
      </c>
      <c r="M57" s="101">
        <v>10</v>
      </c>
      <c r="N57" s="70"/>
      <c r="O57" s="102" t="s">
        <v>167</v>
      </c>
      <c r="P57" s="31" t="s">
        <v>40</v>
      </c>
      <c r="Q57" s="30"/>
    </row>
    <row r="58" spans="1:18" ht="52.5" customHeight="1">
      <c r="A58" s="69" t="s">
        <v>168</v>
      </c>
      <c r="B58" s="103"/>
      <c r="C58" s="89">
        <v>1</v>
      </c>
      <c r="D58" s="103"/>
      <c r="E58" s="89">
        <v>609</v>
      </c>
      <c r="F58" s="82">
        <v>10</v>
      </c>
      <c r="G58" s="66" t="s">
        <v>169</v>
      </c>
      <c r="H58" s="90" t="s">
        <v>53</v>
      </c>
      <c r="I58" s="68" t="s">
        <v>33</v>
      </c>
      <c r="J58" s="68" t="s">
        <v>32</v>
      </c>
      <c r="K58" s="69" t="s">
        <v>54</v>
      </c>
      <c r="L58" s="103"/>
      <c r="M58" s="104"/>
      <c r="N58" s="70"/>
      <c r="O58" s="102" t="s">
        <v>103</v>
      </c>
      <c r="P58" s="16" t="s">
        <v>104</v>
      </c>
      <c r="Q58" s="30"/>
    </row>
    <row r="59" spans="1:18" ht="56.25" customHeight="1">
      <c r="A59" s="54">
        <v>20051441</v>
      </c>
      <c r="B59" s="103"/>
      <c r="C59" s="80">
        <v>1</v>
      </c>
      <c r="D59" s="103"/>
      <c r="E59" s="80">
        <v>609</v>
      </c>
      <c r="F59" s="82">
        <v>6</v>
      </c>
      <c r="G59" s="57" t="s">
        <v>169</v>
      </c>
      <c r="H59" s="84" t="s">
        <v>53</v>
      </c>
      <c r="I59" s="85" t="s">
        <v>33</v>
      </c>
      <c r="J59" s="85" t="s">
        <v>32</v>
      </c>
      <c r="K59" s="54" t="s">
        <v>170</v>
      </c>
      <c r="L59" s="103"/>
      <c r="M59" s="104"/>
      <c r="N59" s="70"/>
      <c r="O59" s="102" t="s">
        <v>103</v>
      </c>
      <c r="P59" s="16" t="s">
        <v>104</v>
      </c>
      <c r="Q59" s="30"/>
    </row>
    <row r="60" spans="1:18" ht="15.75" customHeight="1">
      <c r="A60" s="54">
        <v>2023</v>
      </c>
      <c r="B60" s="105"/>
      <c r="C60" s="54">
        <v>1</v>
      </c>
      <c r="D60" s="105"/>
      <c r="E60" s="54">
        <v>609</v>
      </c>
      <c r="F60" s="54">
        <v>27</v>
      </c>
      <c r="G60" s="85" t="s">
        <v>111</v>
      </c>
      <c r="H60" s="85" t="s">
        <v>46</v>
      </c>
      <c r="I60" s="85" t="s">
        <v>100</v>
      </c>
      <c r="J60" s="85" t="s">
        <v>50</v>
      </c>
      <c r="K60" s="54" t="s">
        <v>112</v>
      </c>
      <c r="L60" s="105"/>
      <c r="M60" s="106"/>
      <c r="N60" s="60" t="s">
        <v>113</v>
      </c>
      <c r="O60" s="25"/>
      <c r="P60" s="16" t="s">
        <v>114</v>
      </c>
      <c r="Q60" s="32" t="s">
        <v>115</v>
      </c>
      <c r="R60" s="16" t="s">
        <v>116</v>
      </c>
    </row>
    <row r="61" spans="1:18" ht="15.75" customHeight="1">
      <c r="A61" s="41"/>
      <c r="C61" s="28"/>
      <c r="I61" s="29"/>
      <c r="J61" s="29"/>
      <c r="K61" s="29"/>
      <c r="N61" s="25"/>
      <c r="O61" s="25"/>
      <c r="P61" s="25"/>
      <c r="Q61" s="30"/>
    </row>
    <row r="62" spans="1:18" ht="15.75" customHeight="1">
      <c r="A62" s="1" t="s">
        <v>0</v>
      </c>
      <c r="B62" s="2"/>
      <c r="C62" s="2"/>
      <c r="D62" s="2"/>
      <c r="E62" s="2"/>
      <c r="F62" s="2"/>
      <c r="G62" s="3" t="s">
        <v>6</v>
      </c>
      <c r="H62" s="2" t="s">
        <v>7</v>
      </c>
      <c r="I62" s="2"/>
      <c r="J62" s="2"/>
      <c r="K62" s="2" t="s">
        <v>10</v>
      </c>
      <c r="L62" s="2" t="s">
        <v>11</v>
      </c>
      <c r="M62" s="2" t="s">
        <v>12</v>
      </c>
      <c r="N62" s="25"/>
      <c r="O62" s="25"/>
      <c r="P62" s="25"/>
      <c r="Q62" s="30"/>
    </row>
    <row r="63" spans="1:18" ht="56.25" customHeight="1">
      <c r="A63" s="54" t="s">
        <v>171</v>
      </c>
      <c r="B63" s="54">
        <v>23</v>
      </c>
      <c r="C63" s="55">
        <v>3</v>
      </c>
      <c r="D63" s="54">
        <v>1065</v>
      </c>
      <c r="E63" s="87">
        <v>0</v>
      </c>
      <c r="F63" s="87">
        <v>1065</v>
      </c>
      <c r="G63" s="57" t="s">
        <v>172</v>
      </c>
      <c r="H63" s="84" t="s">
        <v>20</v>
      </c>
      <c r="I63" s="88" t="s">
        <v>20</v>
      </c>
      <c r="J63" s="88" t="s">
        <v>20</v>
      </c>
      <c r="K63" s="80"/>
      <c r="L63" s="54" t="s">
        <v>173</v>
      </c>
      <c r="M63" s="55">
        <v>11</v>
      </c>
      <c r="N63" s="70"/>
      <c r="O63" s="16" t="s">
        <v>174</v>
      </c>
      <c r="P63" s="31" t="s">
        <v>40</v>
      </c>
      <c r="Q63" s="30"/>
    </row>
    <row r="64" spans="1:18" ht="60" customHeight="1">
      <c r="A64" s="69">
        <v>27031440</v>
      </c>
      <c r="B64" s="54"/>
      <c r="C64" s="89">
        <v>1</v>
      </c>
      <c r="D64" s="54"/>
      <c r="E64" s="89">
        <v>1065</v>
      </c>
      <c r="F64" s="82">
        <v>12</v>
      </c>
      <c r="G64" s="66" t="s">
        <v>52</v>
      </c>
      <c r="H64" s="90" t="s">
        <v>53</v>
      </c>
      <c r="I64" s="68" t="s">
        <v>33</v>
      </c>
      <c r="J64" s="68" t="s">
        <v>32</v>
      </c>
      <c r="K64" s="69" t="s">
        <v>138</v>
      </c>
      <c r="L64" s="54"/>
      <c r="M64" s="55"/>
      <c r="N64" s="70"/>
      <c r="O64" s="16" t="s">
        <v>103</v>
      </c>
      <c r="P64" s="16" t="s">
        <v>104</v>
      </c>
      <c r="Q64" s="30"/>
    </row>
    <row r="65" spans="1:18" ht="15.75" customHeight="1">
      <c r="A65" s="54">
        <v>-212838.89</v>
      </c>
      <c r="B65" s="54"/>
      <c r="C65" s="80">
        <v>1</v>
      </c>
      <c r="D65" s="54"/>
      <c r="E65" s="55">
        <v>1065</v>
      </c>
      <c r="F65" s="55">
        <v>1</v>
      </c>
      <c r="G65" s="57" t="s">
        <v>175</v>
      </c>
      <c r="H65" s="84" t="s">
        <v>27</v>
      </c>
      <c r="I65" s="85" t="s">
        <v>66</v>
      </c>
      <c r="J65" s="85" t="s">
        <v>42</v>
      </c>
      <c r="K65" s="54" t="s">
        <v>157</v>
      </c>
      <c r="L65" s="54"/>
      <c r="M65" s="55"/>
      <c r="N65" s="70"/>
      <c r="O65" s="16" t="s">
        <v>103</v>
      </c>
      <c r="P65" s="24" t="s">
        <v>49</v>
      </c>
      <c r="Q65" s="32" t="s">
        <v>143</v>
      </c>
    </row>
    <row r="66" spans="1:18" ht="15.75" customHeight="1">
      <c r="A66" s="69">
        <v>2041440</v>
      </c>
      <c r="B66" s="54"/>
      <c r="C66" s="89">
        <v>1</v>
      </c>
      <c r="D66" s="54"/>
      <c r="E66" s="89">
        <v>1065</v>
      </c>
      <c r="F66" s="82">
        <v>14</v>
      </c>
      <c r="G66" s="66" t="s">
        <v>52</v>
      </c>
      <c r="H66" s="90" t="s">
        <v>53</v>
      </c>
      <c r="I66" s="68" t="s">
        <v>33</v>
      </c>
      <c r="J66" s="68" t="s">
        <v>32</v>
      </c>
      <c r="K66" s="69" t="s">
        <v>176</v>
      </c>
      <c r="L66" s="54"/>
      <c r="M66" s="55"/>
      <c r="N66" s="70"/>
      <c r="O66" s="16" t="s">
        <v>103</v>
      </c>
      <c r="P66" s="16" t="s">
        <v>104</v>
      </c>
      <c r="Q66" s="30"/>
    </row>
    <row r="67" spans="1:18" ht="15.75" customHeight="1">
      <c r="A67" s="54">
        <v>2023</v>
      </c>
      <c r="B67" s="54"/>
      <c r="C67" s="54">
        <v>1</v>
      </c>
      <c r="D67" s="54"/>
      <c r="E67" s="54">
        <v>1065</v>
      </c>
      <c r="F67" s="54">
        <v>13</v>
      </c>
      <c r="G67" s="85" t="s">
        <v>111</v>
      </c>
      <c r="H67" s="85" t="s">
        <v>46</v>
      </c>
      <c r="I67" s="85" t="s">
        <v>100</v>
      </c>
      <c r="J67" s="85" t="s">
        <v>50</v>
      </c>
      <c r="K67" s="54" t="s">
        <v>112</v>
      </c>
      <c r="L67" s="54"/>
      <c r="M67" s="55"/>
      <c r="N67" s="60" t="s">
        <v>113</v>
      </c>
      <c r="O67" s="25"/>
      <c r="P67" s="107" t="s">
        <v>114</v>
      </c>
      <c r="Q67" s="108" t="s">
        <v>115</v>
      </c>
      <c r="R67" s="16" t="s">
        <v>116</v>
      </c>
    </row>
    <row r="68" spans="1:18" ht="85.5" customHeight="1">
      <c r="A68" s="54">
        <v>2023</v>
      </c>
      <c r="B68" s="54"/>
      <c r="C68" s="54">
        <v>1</v>
      </c>
      <c r="D68" s="54"/>
      <c r="E68" s="54">
        <v>1065</v>
      </c>
      <c r="F68" s="54">
        <v>8</v>
      </c>
      <c r="G68" s="85" t="s">
        <v>111</v>
      </c>
      <c r="H68" s="85" t="s">
        <v>46</v>
      </c>
      <c r="I68" s="85" t="s">
        <v>100</v>
      </c>
      <c r="J68" s="85" t="s">
        <v>50</v>
      </c>
      <c r="K68" s="54" t="s">
        <v>177</v>
      </c>
      <c r="L68" s="54"/>
      <c r="M68" s="55"/>
      <c r="N68" s="60" t="s">
        <v>113</v>
      </c>
      <c r="O68" s="25"/>
      <c r="P68" s="109"/>
      <c r="Q68" s="110"/>
      <c r="R68" s="16" t="s">
        <v>116</v>
      </c>
    </row>
    <row r="69" spans="1:18" ht="85.5" customHeight="1">
      <c r="A69" s="41"/>
      <c r="C69" s="28"/>
      <c r="I69" s="29"/>
      <c r="J69" s="29"/>
      <c r="K69" s="29"/>
      <c r="N69" s="25"/>
      <c r="O69" s="25"/>
      <c r="P69" s="25"/>
      <c r="Q69" s="30"/>
    </row>
    <row r="70" spans="1:18" ht="15.75" customHeight="1">
      <c r="A70" s="86" t="s">
        <v>0</v>
      </c>
      <c r="B70" s="51"/>
      <c r="C70" s="51"/>
      <c r="D70" s="51"/>
      <c r="E70" s="51"/>
      <c r="F70" s="51"/>
      <c r="G70" s="86" t="s">
        <v>6</v>
      </c>
      <c r="H70" s="51" t="s">
        <v>7</v>
      </c>
      <c r="I70" s="51"/>
      <c r="J70" s="51"/>
      <c r="K70" s="51" t="s">
        <v>10</v>
      </c>
      <c r="L70" s="51" t="s">
        <v>11</v>
      </c>
      <c r="M70" s="51" t="s">
        <v>12</v>
      </c>
      <c r="N70" s="52"/>
      <c r="O70" s="25"/>
      <c r="P70" s="25"/>
      <c r="Q70" s="30"/>
    </row>
    <row r="71" spans="1:18" ht="66.75" customHeight="1">
      <c r="A71" s="54" t="s">
        <v>178</v>
      </c>
      <c r="B71" s="100">
        <v>26</v>
      </c>
      <c r="C71" s="80">
        <v>3</v>
      </c>
      <c r="D71" s="100">
        <v>1495</v>
      </c>
      <c r="E71" s="55">
        <v>0</v>
      </c>
      <c r="F71" s="55">
        <f>3*1495</f>
        <v>4485</v>
      </c>
      <c r="G71" s="57" t="s">
        <v>179</v>
      </c>
      <c r="H71" s="84" t="s">
        <v>20</v>
      </c>
      <c r="I71" s="88" t="s">
        <v>20</v>
      </c>
      <c r="J71" s="88" t="s">
        <v>20</v>
      </c>
      <c r="K71" s="80"/>
      <c r="L71" s="100" t="s">
        <v>180</v>
      </c>
      <c r="M71" s="101">
        <v>12</v>
      </c>
      <c r="N71" s="70"/>
      <c r="O71" s="16" t="s">
        <v>181</v>
      </c>
      <c r="P71" s="16" t="s">
        <v>40</v>
      </c>
      <c r="Q71" s="30"/>
    </row>
    <row r="72" spans="1:18" ht="15.75" customHeight="1">
      <c r="A72" s="69">
        <v>10061441</v>
      </c>
      <c r="B72" s="103"/>
      <c r="C72" s="89">
        <v>1</v>
      </c>
      <c r="D72" s="103"/>
      <c r="E72" s="89">
        <v>1495</v>
      </c>
      <c r="F72" s="82">
        <v>3</v>
      </c>
      <c r="G72" s="66" t="s">
        <v>123</v>
      </c>
      <c r="H72" s="90" t="s">
        <v>53</v>
      </c>
      <c r="I72" s="68" t="s">
        <v>33</v>
      </c>
      <c r="J72" s="68" t="s">
        <v>32</v>
      </c>
      <c r="K72" s="69" t="s">
        <v>54</v>
      </c>
      <c r="L72" s="103"/>
      <c r="M72" s="104"/>
      <c r="N72" s="70"/>
      <c r="O72" s="16" t="s">
        <v>103</v>
      </c>
      <c r="P72" s="16" t="s">
        <v>104</v>
      </c>
      <c r="Q72" s="30"/>
    </row>
    <row r="73" spans="1:18" ht="15.75" customHeight="1">
      <c r="A73" s="111">
        <v>16061441</v>
      </c>
      <c r="B73" s="103"/>
      <c r="C73" s="80">
        <v>1</v>
      </c>
      <c r="D73" s="103"/>
      <c r="E73" s="80">
        <v>1495</v>
      </c>
      <c r="F73" s="112">
        <v>3</v>
      </c>
      <c r="G73" s="113" t="s">
        <v>123</v>
      </c>
      <c r="H73" s="114" t="s">
        <v>53</v>
      </c>
      <c r="I73" s="115" t="s">
        <v>33</v>
      </c>
      <c r="J73" s="115" t="s">
        <v>32</v>
      </c>
      <c r="K73" s="116" t="s">
        <v>182</v>
      </c>
      <c r="L73" s="103"/>
      <c r="M73" s="104"/>
      <c r="N73" s="70"/>
      <c r="O73" s="16" t="s">
        <v>103</v>
      </c>
      <c r="P73" s="16" t="s">
        <v>104</v>
      </c>
      <c r="Q73" s="30"/>
    </row>
    <row r="74" spans="1:18" ht="15.75" customHeight="1">
      <c r="A74" s="117" t="s">
        <v>183</v>
      </c>
      <c r="B74" s="103"/>
      <c r="C74" s="89">
        <v>1</v>
      </c>
      <c r="D74" s="103"/>
      <c r="E74" s="89">
        <v>61152</v>
      </c>
      <c r="F74" s="112">
        <v>8</v>
      </c>
      <c r="G74" s="118" t="s">
        <v>184</v>
      </c>
      <c r="H74" s="119" t="s">
        <v>46</v>
      </c>
      <c r="I74" s="120" t="s">
        <v>47</v>
      </c>
      <c r="J74" s="120" t="s">
        <v>42</v>
      </c>
      <c r="K74" s="121" t="s">
        <v>185</v>
      </c>
      <c r="L74" s="103"/>
      <c r="M74" s="104"/>
      <c r="N74" s="70"/>
      <c r="O74" s="16" t="s">
        <v>103</v>
      </c>
      <c r="P74" s="16" t="s">
        <v>104</v>
      </c>
      <c r="Q74" s="30"/>
    </row>
    <row r="75" spans="1:18" ht="15.75" customHeight="1">
      <c r="A75" s="54">
        <v>2023</v>
      </c>
      <c r="B75" s="105"/>
      <c r="C75" s="54">
        <v>1</v>
      </c>
      <c r="D75" s="105"/>
      <c r="E75" s="54">
        <v>1495</v>
      </c>
      <c r="F75" s="54">
        <v>334</v>
      </c>
      <c r="G75" s="85" t="s">
        <v>111</v>
      </c>
      <c r="H75" s="85" t="s">
        <v>46</v>
      </c>
      <c r="I75" s="85" t="s">
        <v>100</v>
      </c>
      <c r="J75" s="85" t="s">
        <v>50</v>
      </c>
      <c r="K75" s="54" t="s">
        <v>112</v>
      </c>
      <c r="L75" s="105"/>
      <c r="M75" s="106"/>
      <c r="N75" s="60" t="s">
        <v>113</v>
      </c>
      <c r="O75" s="25"/>
      <c r="P75" s="16" t="s">
        <v>114</v>
      </c>
      <c r="Q75" s="32" t="s">
        <v>115</v>
      </c>
      <c r="R75" s="16" t="s">
        <v>116</v>
      </c>
    </row>
    <row r="76" spans="1:18" ht="15.75" customHeight="1">
      <c r="A76" s="41"/>
      <c r="C76" s="28"/>
      <c r="I76" s="29"/>
      <c r="J76" s="29"/>
      <c r="K76" s="29"/>
      <c r="N76" s="25"/>
      <c r="O76" s="25"/>
      <c r="P76" s="25"/>
      <c r="Q76" s="30"/>
    </row>
    <row r="77" spans="1:18" ht="15.75" customHeight="1">
      <c r="A77" s="1" t="s">
        <v>0</v>
      </c>
      <c r="B77" s="2"/>
      <c r="C77" s="2"/>
      <c r="D77" s="2"/>
      <c r="E77" s="2"/>
      <c r="F77" s="2"/>
      <c r="G77" s="3" t="s">
        <v>6</v>
      </c>
      <c r="H77" s="2" t="s">
        <v>7</v>
      </c>
      <c r="I77" s="2"/>
      <c r="J77" s="2"/>
      <c r="K77" s="2" t="s">
        <v>10</v>
      </c>
      <c r="L77" s="2" t="s">
        <v>11</v>
      </c>
      <c r="M77" s="2" t="s">
        <v>12</v>
      </c>
      <c r="N77" s="25"/>
      <c r="O77" s="25"/>
      <c r="P77" s="25"/>
      <c r="Q77" s="30"/>
    </row>
    <row r="78" spans="1:18" ht="62.25" customHeight="1">
      <c r="A78" s="6" t="s">
        <v>186</v>
      </c>
      <c r="B78" s="7">
        <v>63</v>
      </c>
      <c r="C78" s="122">
        <v>19</v>
      </c>
      <c r="D78" s="7">
        <v>215</v>
      </c>
      <c r="E78" s="9">
        <v>0</v>
      </c>
      <c r="F78" s="9">
        <f>19*215</f>
        <v>4085</v>
      </c>
      <c r="G78" s="10" t="s">
        <v>187</v>
      </c>
      <c r="H78" s="11" t="s">
        <v>20</v>
      </c>
      <c r="I78" s="12" t="s">
        <v>20</v>
      </c>
      <c r="J78" s="12" t="s">
        <v>20</v>
      </c>
      <c r="K78" s="13"/>
      <c r="L78" s="7" t="s">
        <v>188</v>
      </c>
      <c r="M78" s="14">
        <v>13</v>
      </c>
      <c r="N78" s="15"/>
      <c r="O78" s="16" t="s">
        <v>84</v>
      </c>
      <c r="P78" s="31" t="s">
        <v>40</v>
      </c>
      <c r="Q78" s="30"/>
    </row>
    <row r="79" spans="1:18" ht="15.75" customHeight="1">
      <c r="A79" s="33" t="s">
        <v>189</v>
      </c>
      <c r="B79" s="34"/>
      <c r="C79" s="18">
        <v>1</v>
      </c>
      <c r="D79" s="34"/>
      <c r="E79" s="19">
        <v>214</v>
      </c>
      <c r="F79" s="19">
        <v>2</v>
      </c>
      <c r="G79" s="20" t="s">
        <v>190</v>
      </c>
      <c r="H79" s="21" t="s">
        <v>46</v>
      </c>
      <c r="I79" s="22" t="s">
        <v>74</v>
      </c>
      <c r="J79" s="22" t="s">
        <v>42</v>
      </c>
      <c r="K79" s="19" t="s">
        <v>191</v>
      </c>
      <c r="L79" s="34"/>
      <c r="M79" s="37"/>
      <c r="N79" s="15"/>
      <c r="O79" s="16" t="s">
        <v>84</v>
      </c>
      <c r="P79" s="31" t="s">
        <v>192</v>
      </c>
      <c r="Q79" s="16" t="s">
        <v>193</v>
      </c>
    </row>
    <row r="80" spans="1:18" ht="15.75" customHeight="1">
      <c r="A80" s="123" t="s">
        <v>194</v>
      </c>
      <c r="B80" s="34"/>
      <c r="C80" s="13">
        <v>1</v>
      </c>
      <c r="D80" s="34"/>
      <c r="E80" s="8">
        <v>129</v>
      </c>
      <c r="F80" s="8">
        <v>215</v>
      </c>
      <c r="G80" s="10" t="s">
        <v>195</v>
      </c>
      <c r="H80" s="11" t="s">
        <v>46</v>
      </c>
      <c r="I80" s="38" t="s">
        <v>47</v>
      </c>
      <c r="J80" s="38" t="s">
        <v>42</v>
      </c>
      <c r="K80" s="39" t="s">
        <v>196</v>
      </c>
      <c r="L80" s="34"/>
      <c r="M80" s="37"/>
      <c r="N80" s="15"/>
      <c r="O80" s="16" t="s">
        <v>84</v>
      </c>
      <c r="P80" s="31" t="s">
        <v>197</v>
      </c>
      <c r="Q80" s="25"/>
    </row>
    <row r="81" spans="1:18" ht="15.75" customHeight="1">
      <c r="A81" s="33" t="s">
        <v>198</v>
      </c>
      <c r="B81" s="6"/>
      <c r="C81" s="18">
        <v>1</v>
      </c>
      <c r="D81" s="6"/>
      <c r="E81" s="19">
        <v>215</v>
      </c>
      <c r="F81" s="19">
        <v>14</v>
      </c>
      <c r="G81" s="20" t="s">
        <v>199</v>
      </c>
      <c r="H81" s="21" t="s">
        <v>46</v>
      </c>
      <c r="I81" s="35" t="s">
        <v>74</v>
      </c>
      <c r="J81" s="35" t="s">
        <v>42</v>
      </c>
      <c r="K81" s="36" t="s">
        <v>200</v>
      </c>
      <c r="L81" s="6"/>
      <c r="M81" s="23"/>
      <c r="N81" s="15"/>
      <c r="O81" s="16" t="s">
        <v>84</v>
      </c>
      <c r="P81" s="31" t="s">
        <v>201</v>
      </c>
      <c r="Q81" s="25"/>
    </row>
    <row r="82" spans="1:18" ht="15.75" customHeight="1">
      <c r="A82" s="124"/>
      <c r="C82" s="28"/>
      <c r="I82" s="29"/>
      <c r="J82" s="29"/>
      <c r="K82" s="29"/>
      <c r="N82" s="25"/>
      <c r="O82" s="25"/>
      <c r="P82" s="25"/>
      <c r="Q82" s="30"/>
    </row>
    <row r="83" spans="1:18" ht="15.75" customHeight="1">
      <c r="A83" s="1" t="s">
        <v>0</v>
      </c>
      <c r="B83" s="2"/>
      <c r="C83" s="2"/>
      <c r="D83" s="2"/>
      <c r="E83" s="2"/>
      <c r="F83" s="2"/>
      <c r="G83" s="3" t="s">
        <v>6</v>
      </c>
      <c r="H83" s="2" t="s">
        <v>7</v>
      </c>
      <c r="I83" s="2"/>
      <c r="J83" s="2"/>
      <c r="K83" s="2" t="s">
        <v>10</v>
      </c>
      <c r="L83" s="2" t="s">
        <v>11</v>
      </c>
      <c r="M83" s="2" t="s">
        <v>12</v>
      </c>
      <c r="N83" s="25"/>
      <c r="O83" s="25"/>
      <c r="P83" s="25"/>
      <c r="Q83" s="30"/>
    </row>
    <row r="84" spans="1:18" ht="15.75" customHeight="1">
      <c r="A84" s="54" t="s">
        <v>202</v>
      </c>
      <c r="B84" s="54">
        <v>32</v>
      </c>
      <c r="C84" s="55">
        <v>6</v>
      </c>
      <c r="D84" s="54">
        <v>19415</v>
      </c>
      <c r="E84" s="87">
        <v>0</v>
      </c>
      <c r="F84" s="87">
        <f>6*19415</f>
        <v>116490</v>
      </c>
      <c r="G84" s="57" t="s">
        <v>203</v>
      </c>
      <c r="H84" s="84" t="s">
        <v>20</v>
      </c>
      <c r="I84" s="88" t="s">
        <v>20</v>
      </c>
      <c r="J84" s="88" t="s">
        <v>20</v>
      </c>
      <c r="K84" s="80"/>
      <c r="L84" s="54" t="s">
        <v>204</v>
      </c>
      <c r="M84" s="55">
        <v>14</v>
      </c>
      <c r="N84" s="70"/>
      <c r="O84" s="16" t="s">
        <v>181</v>
      </c>
      <c r="P84" s="31" t="s">
        <v>40</v>
      </c>
      <c r="Q84" s="30"/>
    </row>
    <row r="85" spans="1:18" ht="15.75" customHeight="1">
      <c r="A85" s="69">
        <v>1011</v>
      </c>
      <c r="B85" s="54"/>
      <c r="C85" s="89">
        <v>1</v>
      </c>
      <c r="D85" s="54"/>
      <c r="E85" s="63">
        <v>1515</v>
      </c>
      <c r="F85" s="63">
        <v>4</v>
      </c>
      <c r="G85" s="66" t="s">
        <v>205</v>
      </c>
      <c r="H85" s="90" t="s">
        <v>46</v>
      </c>
      <c r="I85" s="68" t="s">
        <v>100</v>
      </c>
      <c r="J85" s="68" t="s">
        <v>50</v>
      </c>
      <c r="K85" s="69" t="s">
        <v>107</v>
      </c>
      <c r="L85" s="54"/>
      <c r="M85" s="55"/>
      <c r="N85" s="70"/>
      <c r="O85" s="16" t="s">
        <v>103</v>
      </c>
      <c r="P85" s="16" t="s">
        <v>206</v>
      </c>
      <c r="Q85" s="32" t="s">
        <v>207</v>
      </c>
    </row>
    <row r="86" spans="1:18" ht="15.75" customHeight="1">
      <c r="A86" s="54">
        <v>111</v>
      </c>
      <c r="B86" s="54"/>
      <c r="C86" s="80">
        <v>1</v>
      </c>
      <c r="D86" s="54"/>
      <c r="E86" s="55">
        <v>504</v>
      </c>
      <c r="F86" s="55">
        <v>2</v>
      </c>
      <c r="G86" s="57" t="s">
        <v>205</v>
      </c>
      <c r="H86" s="84" t="s">
        <v>46</v>
      </c>
      <c r="I86" s="85" t="s">
        <v>78</v>
      </c>
      <c r="J86" s="85" t="s">
        <v>42</v>
      </c>
      <c r="K86" s="54" t="s">
        <v>102</v>
      </c>
      <c r="L86" s="54"/>
      <c r="M86" s="55"/>
      <c r="N86" s="70"/>
      <c r="O86" s="16" t="s">
        <v>103</v>
      </c>
      <c r="P86" s="24" t="s">
        <v>49</v>
      </c>
      <c r="Q86" s="32" t="s">
        <v>108</v>
      </c>
    </row>
    <row r="87" spans="1:18" ht="15.75" customHeight="1">
      <c r="A87" s="69" t="s">
        <v>208</v>
      </c>
      <c r="B87" s="54"/>
      <c r="C87" s="89">
        <v>1</v>
      </c>
      <c r="D87" s="54"/>
      <c r="E87" s="63">
        <v>502</v>
      </c>
      <c r="F87" s="63">
        <v>1</v>
      </c>
      <c r="G87" s="66" t="s">
        <v>205</v>
      </c>
      <c r="H87" s="90" t="s">
        <v>46</v>
      </c>
      <c r="I87" s="68" t="s">
        <v>78</v>
      </c>
      <c r="J87" s="68" t="s">
        <v>42</v>
      </c>
      <c r="K87" s="69" t="s">
        <v>110</v>
      </c>
      <c r="L87" s="54"/>
      <c r="M87" s="55"/>
      <c r="N87" s="70"/>
      <c r="O87" s="16" t="s">
        <v>103</v>
      </c>
      <c r="P87" s="16" t="s">
        <v>209</v>
      </c>
      <c r="Q87" s="30"/>
    </row>
    <row r="88" spans="1:18" ht="15.75" customHeight="1">
      <c r="A88" s="54">
        <v>2023</v>
      </c>
      <c r="B88" s="54"/>
      <c r="C88" s="54">
        <v>1</v>
      </c>
      <c r="D88" s="54"/>
      <c r="E88" s="54">
        <v>19415</v>
      </c>
      <c r="F88" s="54">
        <v>254</v>
      </c>
      <c r="G88" s="85" t="s">
        <v>111</v>
      </c>
      <c r="H88" s="85" t="s">
        <v>46</v>
      </c>
      <c r="I88" s="85" t="s">
        <v>100</v>
      </c>
      <c r="J88" s="85" t="s">
        <v>50</v>
      </c>
      <c r="K88" s="54" t="s">
        <v>112</v>
      </c>
      <c r="L88" s="54"/>
      <c r="M88" s="55"/>
      <c r="N88" s="60" t="s">
        <v>113</v>
      </c>
      <c r="O88" s="25"/>
      <c r="P88" s="16" t="s">
        <v>114</v>
      </c>
      <c r="Q88" s="32" t="s">
        <v>115</v>
      </c>
      <c r="R88" s="16" t="s">
        <v>116</v>
      </c>
    </row>
    <row r="89" spans="1:18" ht="15.75" customHeight="1">
      <c r="A89" s="125"/>
      <c r="C89" s="28"/>
      <c r="I89" s="29"/>
      <c r="J89" s="29"/>
      <c r="K89" s="29"/>
      <c r="N89" s="25"/>
      <c r="O89" s="25"/>
      <c r="P89" s="25"/>
      <c r="Q89" s="30"/>
    </row>
    <row r="90" spans="1:18" ht="15.75" customHeight="1">
      <c r="A90" s="1" t="s">
        <v>0</v>
      </c>
      <c r="B90" s="2"/>
      <c r="C90" s="2"/>
      <c r="D90" s="2"/>
      <c r="E90" s="2"/>
      <c r="F90" s="2"/>
      <c r="G90" s="3" t="s">
        <v>6</v>
      </c>
      <c r="H90" s="2" t="s">
        <v>7</v>
      </c>
      <c r="I90" s="2"/>
      <c r="J90" s="2"/>
      <c r="K90" s="2" t="s">
        <v>10</v>
      </c>
      <c r="L90" s="2" t="s">
        <v>11</v>
      </c>
      <c r="M90" s="2" t="s">
        <v>12</v>
      </c>
      <c r="N90" s="25"/>
      <c r="O90" s="25"/>
      <c r="P90" s="25"/>
      <c r="Q90" s="30"/>
    </row>
    <row r="91" spans="1:18" ht="15.75" customHeight="1">
      <c r="A91" s="54" t="s">
        <v>210</v>
      </c>
      <c r="B91" s="54">
        <v>35</v>
      </c>
      <c r="C91" s="55">
        <v>7</v>
      </c>
      <c r="D91" s="54">
        <v>7724</v>
      </c>
      <c r="E91" s="87">
        <v>0</v>
      </c>
      <c r="F91" s="87">
        <f>7*7724</f>
        <v>54068</v>
      </c>
      <c r="G91" s="57" t="s">
        <v>211</v>
      </c>
      <c r="H91" s="84" t="s">
        <v>20</v>
      </c>
      <c r="I91" s="88" t="s">
        <v>20</v>
      </c>
      <c r="J91" s="88" t="s">
        <v>20</v>
      </c>
      <c r="K91" s="80"/>
      <c r="L91" s="54" t="s">
        <v>212</v>
      </c>
      <c r="M91" s="55">
        <v>15</v>
      </c>
      <c r="N91" s="70"/>
      <c r="O91" s="16" t="s">
        <v>181</v>
      </c>
      <c r="P91" s="31" t="s">
        <v>40</v>
      </c>
      <c r="Q91" s="30"/>
    </row>
    <row r="92" spans="1:18" ht="15.75" customHeight="1">
      <c r="A92" s="69">
        <v>111</v>
      </c>
      <c r="B92" s="54"/>
      <c r="C92" s="89">
        <v>1</v>
      </c>
      <c r="D92" s="54"/>
      <c r="E92" s="63">
        <v>166</v>
      </c>
      <c r="F92" s="63">
        <v>1</v>
      </c>
      <c r="G92" s="66" t="s">
        <v>101</v>
      </c>
      <c r="H92" s="90" t="s">
        <v>46</v>
      </c>
      <c r="I92" s="68" t="s">
        <v>78</v>
      </c>
      <c r="J92" s="68" t="s">
        <v>42</v>
      </c>
      <c r="K92" s="69" t="s">
        <v>102</v>
      </c>
      <c r="L92" s="54"/>
      <c r="M92" s="55"/>
      <c r="N92" s="70"/>
      <c r="O92" s="16" t="s">
        <v>103</v>
      </c>
      <c r="P92" s="16" t="s">
        <v>104</v>
      </c>
      <c r="Q92" s="30"/>
    </row>
    <row r="93" spans="1:18" ht="15.75" customHeight="1">
      <c r="A93" s="54" t="s">
        <v>213</v>
      </c>
      <c r="B93" s="54"/>
      <c r="C93" s="80">
        <v>1</v>
      </c>
      <c r="D93" s="54"/>
      <c r="E93" s="55">
        <v>373</v>
      </c>
      <c r="F93" s="55">
        <v>12</v>
      </c>
      <c r="G93" s="57" t="s">
        <v>101</v>
      </c>
      <c r="H93" s="84" t="s">
        <v>46</v>
      </c>
      <c r="I93" s="59" t="s">
        <v>100</v>
      </c>
      <c r="J93" s="59" t="s">
        <v>50</v>
      </c>
      <c r="K93" s="55" t="s">
        <v>107</v>
      </c>
      <c r="L93" s="54"/>
      <c r="M93" s="55"/>
      <c r="N93" s="70"/>
      <c r="O93" s="16" t="s">
        <v>103</v>
      </c>
      <c r="P93" s="16" t="s">
        <v>214</v>
      </c>
      <c r="Q93" s="32" t="s">
        <v>215</v>
      </c>
    </row>
    <row r="94" spans="1:18" ht="15.75" customHeight="1">
      <c r="A94" s="69" t="s">
        <v>216</v>
      </c>
      <c r="B94" s="54"/>
      <c r="C94" s="89">
        <v>1</v>
      </c>
      <c r="D94" s="54"/>
      <c r="E94" s="63">
        <v>160</v>
      </c>
      <c r="F94" s="63">
        <v>3</v>
      </c>
      <c r="G94" s="66" t="s">
        <v>101</v>
      </c>
      <c r="H94" s="90" t="s">
        <v>46</v>
      </c>
      <c r="I94" s="72" t="s">
        <v>78</v>
      </c>
      <c r="J94" s="72" t="s">
        <v>42</v>
      </c>
      <c r="K94" s="63" t="s">
        <v>110</v>
      </c>
      <c r="L94" s="54"/>
      <c r="M94" s="55"/>
      <c r="N94" s="70"/>
      <c r="O94" s="16" t="s">
        <v>103</v>
      </c>
      <c r="P94" s="16" t="s">
        <v>104</v>
      </c>
      <c r="Q94" s="30"/>
    </row>
    <row r="95" spans="1:18" ht="15.75" customHeight="1">
      <c r="A95" s="83" t="s">
        <v>217</v>
      </c>
      <c r="B95" s="54"/>
      <c r="C95" s="80">
        <v>1</v>
      </c>
      <c r="D95" s="54"/>
      <c r="E95" s="55">
        <v>7721</v>
      </c>
      <c r="F95" s="55">
        <v>110</v>
      </c>
      <c r="G95" s="57" t="s">
        <v>218</v>
      </c>
      <c r="H95" s="84" t="s">
        <v>27</v>
      </c>
      <c r="I95" s="59" t="s">
        <v>28</v>
      </c>
      <c r="J95" s="59" t="s">
        <v>29</v>
      </c>
      <c r="K95" s="55" t="s">
        <v>219</v>
      </c>
      <c r="L95" s="54"/>
      <c r="M95" s="55"/>
      <c r="N95" s="70"/>
      <c r="O95" s="16" t="s">
        <v>220</v>
      </c>
      <c r="P95" s="31" t="s">
        <v>40</v>
      </c>
      <c r="Q95" s="30"/>
    </row>
    <row r="96" spans="1:18" ht="15.75" customHeight="1">
      <c r="A96" s="54">
        <v>2023</v>
      </c>
      <c r="B96" s="54"/>
      <c r="C96" s="54">
        <v>1</v>
      </c>
      <c r="D96" s="54"/>
      <c r="E96" s="54">
        <v>7724</v>
      </c>
      <c r="F96" s="54">
        <v>319</v>
      </c>
      <c r="G96" s="85" t="s">
        <v>111</v>
      </c>
      <c r="H96" s="85" t="s">
        <v>46</v>
      </c>
      <c r="I96" s="85" t="s">
        <v>100</v>
      </c>
      <c r="J96" s="85" t="s">
        <v>50</v>
      </c>
      <c r="K96" s="54" t="s">
        <v>112</v>
      </c>
      <c r="L96" s="54"/>
      <c r="M96" s="55"/>
      <c r="N96" s="60" t="s">
        <v>113</v>
      </c>
      <c r="O96" s="25"/>
      <c r="P96" s="16" t="s">
        <v>114</v>
      </c>
      <c r="Q96" s="32" t="s">
        <v>115</v>
      </c>
      <c r="R96" s="16" t="s">
        <v>116</v>
      </c>
    </row>
    <row r="97" spans="1:18" ht="15.75" customHeight="1">
      <c r="A97" s="125"/>
      <c r="C97" s="28"/>
      <c r="I97" s="29"/>
      <c r="J97" s="29"/>
      <c r="K97" s="29"/>
      <c r="N97" s="25"/>
      <c r="O97" s="25"/>
      <c r="P97" s="25"/>
      <c r="Q97" s="30"/>
    </row>
    <row r="98" spans="1:18" ht="15.75" customHeight="1">
      <c r="A98" s="1" t="s">
        <v>0</v>
      </c>
      <c r="B98" s="2"/>
      <c r="C98" s="2"/>
      <c r="D98" s="2"/>
      <c r="E98" s="2"/>
      <c r="F98" s="2"/>
      <c r="G98" s="3" t="s">
        <v>6</v>
      </c>
      <c r="H98" s="2" t="s">
        <v>7</v>
      </c>
      <c r="I98" s="2"/>
      <c r="J98" s="2"/>
      <c r="K98" s="2" t="s">
        <v>10</v>
      </c>
      <c r="L98" s="2" t="s">
        <v>11</v>
      </c>
      <c r="M98" s="2" t="s">
        <v>12</v>
      </c>
      <c r="N98" s="25"/>
      <c r="O98" s="25"/>
      <c r="P98" s="25"/>
      <c r="Q98" s="30"/>
    </row>
    <row r="99" spans="1:18" ht="15.75" customHeight="1">
      <c r="A99" s="54">
        <v>-450</v>
      </c>
      <c r="B99" s="54">
        <v>15</v>
      </c>
      <c r="C99" s="80">
        <v>1</v>
      </c>
      <c r="D99" s="54">
        <v>300</v>
      </c>
      <c r="E99" s="80">
        <v>298</v>
      </c>
      <c r="F99" s="82">
        <v>1</v>
      </c>
      <c r="G99" s="83" t="s">
        <v>221</v>
      </c>
      <c r="H99" s="84" t="s">
        <v>27</v>
      </c>
      <c r="I99" s="59" t="s">
        <v>66</v>
      </c>
      <c r="J99" s="59" t="s">
        <v>42</v>
      </c>
      <c r="K99" s="55" t="s">
        <v>129</v>
      </c>
      <c r="L99" s="54" t="s">
        <v>222</v>
      </c>
      <c r="M99" s="55">
        <v>16</v>
      </c>
      <c r="N99" s="70"/>
      <c r="O99" s="16" t="s">
        <v>103</v>
      </c>
      <c r="P99" s="16" t="s">
        <v>104</v>
      </c>
      <c r="Q99" s="30"/>
    </row>
    <row r="100" spans="1:18" ht="15.75" customHeight="1">
      <c r="A100" s="54">
        <v>2023</v>
      </c>
      <c r="B100" s="54"/>
      <c r="C100" s="54">
        <v>1</v>
      </c>
      <c r="D100" s="54"/>
      <c r="E100" s="126">
        <v>300</v>
      </c>
      <c r="F100" s="126">
        <v>25</v>
      </c>
      <c r="G100" s="85" t="s">
        <v>111</v>
      </c>
      <c r="H100" s="85" t="s">
        <v>46</v>
      </c>
      <c r="I100" s="85" t="s">
        <v>100</v>
      </c>
      <c r="J100" s="85" t="s">
        <v>50</v>
      </c>
      <c r="K100" s="54" t="s">
        <v>112</v>
      </c>
      <c r="L100" s="54"/>
      <c r="M100" s="55"/>
      <c r="N100" s="60" t="s">
        <v>113</v>
      </c>
      <c r="O100" s="25"/>
      <c r="P100" s="16" t="s">
        <v>114</v>
      </c>
      <c r="Q100" s="32" t="s">
        <v>115</v>
      </c>
      <c r="R100" s="16" t="s">
        <v>116</v>
      </c>
    </row>
    <row r="101" spans="1:18" ht="15.75" customHeight="1">
      <c r="A101" s="125"/>
      <c r="C101" s="28"/>
      <c r="I101" s="29"/>
      <c r="J101" s="29"/>
      <c r="K101" s="29"/>
      <c r="N101" s="25"/>
      <c r="O101" s="25"/>
      <c r="P101" s="25"/>
      <c r="Q101" s="30"/>
    </row>
    <row r="102" spans="1:18" ht="15.75" customHeight="1">
      <c r="A102" s="1" t="s">
        <v>0</v>
      </c>
      <c r="B102" s="2"/>
      <c r="C102" s="2"/>
      <c r="D102" s="2"/>
      <c r="E102" s="2"/>
      <c r="F102" s="2"/>
      <c r="G102" s="3" t="s">
        <v>6</v>
      </c>
      <c r="H102" s="2" t="s">
        <v>7</v>
      </c>
      <c r="I102" s="2"/>
      <c r="J102" s="2"/>
      <c r="K102" s="2" t="s">
        <v>10</v>
      </c>
      <c r="L102" s="2" t="s">
        <v>11</v>
      </c>
      <c r="M102" s="2" t="s">
        <v>12</v>
      </c>
      <c r="N102" s="25"/>
      <c r="O102" s="25"/>
      <c r="P102" s="25"/>
      <c r="Q102" s="30"/>
    </row>
    <row r="103" spans="1:18" ht="15.75" customHeight="1">
      <c r="A103" s="54" t="s">
        <v>223</v>
      </c>
      <c r="B103" s="54">
        <v>29</v>
      </c>
      <c r="C103" s="80">
        <v>6</v>
      </c>
      <c r="D103" s="54">
        <v>20753</v>
      </c>
      <c r="E103" s="55">
        <v>0</v>
      </c>
      <c r="F103" s="55">
        <f>6*20753</f>
        <v>124518</v>
      </c>
      <c r="G103" s="127" t="s">
        <v>224</v>
      </c>
      <c r="H103" s="84" t="s">
        <v>20</v>
      </c>
      <c r="I103" s="88" t="s">
        <v>20</v>
      </c>
      <c r="J103" s="88" t="s">
        <v>20</v>
      </c>
      <c r="K103" s="80"/>
      <c r="L103" s="54" t="s">
        <v>225</v>
      </c>
      <c r="M103" s="55">
        <v>17</v>
      </c>
      <c r="N103" s="70"/>
      <c r="O103" s="16" t="s">
        <v>181</v>
      </c>
      <c r="P103" s="31" t="s">
        <v>40</v>
      </c>
      <c r="Q103" s="30"/>
    </row>
    <row r="104" spans="1:18" ht="15.75" customHeight="1">
      <c r="A104" s="69" t="s">
        <v>208</v>
      </c>
      <c r="B104" s="54"/>
      <c r="C104" s="89">
        <v>1</v>
      </c>
      <c r="D104" s="54"/>
      <c r="E104" s="63">
        <v>1564</v>
      </c>
      <c r="F104" s="63">
        <v>2</v>
      </c>
      <c r="G104" s="128" t="s">
        <v>205</v>
      </c>
      <c r="H104" s="90" t="s">
        <v>46</v>
      </c>
      <c r="I104" s="68" t="s">
        <v>78</v>
      </c>
      <c r="J104" s="68" t="s">
        <v>42</v>
      </c>
      <c r="K104" s="69" t="s">
        <v>107</v>
      </c>
      <c r="L104" s="54"/>
      <c r="M104" s="55"/>
      <c r="N104" s="70"/>
      <c r="O104" s="16" t="s">
        <v>103</v>
      </c>
      <c r="P104" s="16" t="s">
        <v>226</v>
      </c>
      <c r="Q104" s="32" t="s">
        <v>227</v>
      </c>
    </row>
    <row r="105" spans="1:18" ht="15.75" customHeight="1">
      <c r="A105" s="54">
        <v>-1412000</v>
      </c>
      <c r="B105" s="54"/>
      <c r="C105" s="80">
        <v>1</v>
      </c>
      <c r="D105" s="54"/>
      <c r="E105" s="55">
        <v>20731</v>
      </c>
      <c r="F105" s="55">
        <v>2</v>
      </c>
      <c r="G105" s="127" t="s">
        <v>228</v>
      </c>
      <c r="H105" s="84" t="s">
        <v>27</v>
      </c>
      <c r="I105" s="85" t="s">
        <v>66</v>
      </c>
      <c r="J105" s="85" t="s">
        <v>42</v>
      </c>
      <c r="K105" s="54" t="s">
        <v>157</v>
      </c>
      <c r="L105" s="54"/>
      <c r="M105" s="55"/>
      <c r="N105" s="70"/>
      <c r="O105" s="16" t="s">
        <v>229</v>
      </c>
      <c r="P105" s="24" t="s">
        <v>49</v>
      </c>
      <c r="Q105" s="32" t="s">
        <v>143</v>
      </c>
    </row>
    <row r="106" spans="1:18" ht="15.75" customHeight="1">
      <c r="A106" s="69">
        <v>111</v>
      </c>
      <c r="B106" s="54"/>
      <c r="C106" s="89">
        <v>1</v>
      </c>
      <c r="D106" s="54"/>
      <c r="E106" s="89">
        <v>547</v>
      </c>
      <c r="F106" s="82">
        <v>2</v>
      </c>
      <c r="G106" s="128" t="s">
        <v>205</v>
      </c>
      <c r="H106" s="90" t="s">
        <v>46</v>
      </c>
      <c r="I106" s="68" t="s">
        <v>78</v>
      </c>
      <c r="J106" s="68" t="s">
        <v>42</v>
      </c>
      <c r="K106" s="69" t="s">
        <v>102</v>
      </c>
      <c r="L106" s="54"/>
      <c r="M106" s="55"/>
      <c r="N106" s="70"/>
      <c r="O106" s="16" t="s">
        <v>103</v>
      </c>
      <c r="P106" s="16" t="s">
        <v>104</v>
      </c>
      <c r="Q106" s="30"/>
    </row>
    <row r="107" spans="1:18" ht="15.75" customHeight="1">
      <c r="A107" s="54" t="s">
        <v>208</v>
      </c>
      <c r="B107" s="54"/>
      <c r="C107" s="80">
        <v>1</v>
      </c>
      <c r="D107" s="54"/>
      <c r="E107" s="55">
        <v>544</v>
      </c>
      <c r="F107" s="55">
        <v>2</v>
      </c>
      <c r="G107" s="127" t="s">
        <v>205</v>
      </c>
      <c r="H107" s="84" t="s">
        <v>46</v>
      </c>
      <c r="I107" s="85" t="s">
        <v>78</v>
      </c>
      <c r="J107" s="85" t="s">
        <v>42</v>
      </c>
      <c r="K107" s="54" t="s">
        <v>110</v>
      </c>
      <c r="L107" s="54"/>
      <c r="M107" s="55"/>
      <c r="N107" s="70"/>
      <c r="O107" s="16" t="s">
        <v>103</v>
      </c>
      <c r="P107" s="16" t="s">
        <v>230</v>
      </c>
      <c r="Q107" s="129" t="s">
        <v>108</v>
      </c>
    </row>
    <row r="108" spans="1:18" ht="15.75" customHeight="1">
      <c r="A108" s="54">
        <v>2023</v>
      </c>
      <c r="B108" s="54"/>
      <c r="C108" s="54">
        <v>1</v>
      </c>
      <c r="D108" s="54"/>
      <c r="E108" s="126">
        <v>194</v>
      </c>
      <c r="F108" s="126">
        <v>194</v>
      </c>
      <c r="G108" s="85" t="s">
        <v>111</v>
      </c>
      <c r="H108" s="85" t="s">
        <v>46</v>
      </c>
      <c r="I108" s="85" t="s">
        <v>100</v>
      </c>
      <c r="J108" s="85" t="s">
        <v>50</v>
      </c>
      <c r="K108" s="54" t="s">
        <v>112</v>
      </c>
      <c r="L108" s="54"/>
      <c r="M108" s="55"/>
      <c r="N108" s="60" t="s">
        <v>113</v>
      </c>
      <c r="O108" s="25"/>
      <c r="P108" s="16" t="s">
        <v>114</v>
      </c>
      <c r="Q108" s="32" t="s">
        <v>115</v>
      </c>
      <c r="R108" s="16" t="s">
        <v>116</v>
      </c>
    </row>
    <row r="109" spans="1:18" ht="15.75" customHeight="1">
      <c r="A109" s="125"/>
      <c r="C109" s="28"/>
      <c r="I109" s="29"/>
      <c r="J109" s="29"/>
      <c r="K109" s="29"/>
      <c r="N109" s="25"/>
      <c r="O109" s="25"/>
      <c r="P109" s="25"/>
      <c r="Q109" s="30"/>
    </row>
    <row r="110" spans="1:18" ht="15.75" customHeight="1">
      <c r="A110" s="125"/>
      <c r="C110" s="28"/>
      <c r="I110" s="29"/>
      <c r="J110" s="29"/>
      <c r="K110" s="29"/>
      <c r="N110" s="25"/>
      <c r="O110" s="25"/>
      <c r="P110" s="25"/>
      <c r="Q110" s="30"/>
    </row>
    <row r="111" spans="1:18" ht="15.75" customHeight="1">
      <c r="A111" s="1" t="s">
        <v>0</v>
      </c>
      <c r="B111" s="2"/>
      <c r="C111" s="2"/>
      <c r="D111" s="2"/>
      <c r="E111" s="2"/>
      <c r="F111" s="2"/>
      <c r="G111" s="3" t="s">
        <v>6</v>
      </c>
      <c r="H111" s="2" t="s">
        <v>7</v>
      </c>
      <c r="I111" s="2"/>
      <c r="J111" s="2"/>
      <c r="K111" s="2" t="s">
        <v>10</v>
      </c>
      <c r="L111" s="2" t="s">
        <v>11</v>
      </c>
      <c r="M111" s="2" t="s">
        <v>12</v>
      </c>
      <c r="N111" s="25"/>
      <c r="O111" s="25"/>
      <c r="P111" s="25"/>
      <c r="Q111" s="30"/>
    </row>
    <row r="112" spans="1:18" ht="15.75" customHeight="1">
      <c r="A112" s="123" t="s">
        <v>231</v>
      </c>
      <c r="B112" s="7">
        <v>5</v>
      </c>
      <c r="C112" s="13">
        <v>1</v>
      </c>
      <c r="D112" s="7">
        <v>650</v>
      </c>
      <c r="E112" s="8">
        <v>341</v>
      </c>
      <c r="F112" s="8">
        <v>341</v>
      </c>
      <c r="G112" s="10" t="s">
        <v>232</v>
      </c>
      <c r="H112" s="11" t="s">
        <v>46</v>
      </c>
      <c r="I112" s="38" t="s">
        <v>74</v>
      </c>
      <c r="J112" s="38" t="s">
        <v>42</v>
      </c>
      <c r="K112" s="39" t="s">
        <v>233</v>
      </c>
      <c r="L112" s="7" t="s">
        <v>234</v>
      </c>
      <c r="M112" s="14">
        <v>18</v>
      </c>
      <c r="N112" s="15"/>
      <c r="O112" s="16" t="s">
        <v>235</v>
      </c>
      <c r="P112" s="31" t="s">
        <v>40</v>
      </c>
      <c r="Q112" s="30"/>
    </row>
    <row r="113" spans="1:17" ht="15.75" customHeight="1">
      <c r="A113" s="40" t="s">
        <v>236</v>
      </c>
      <c r="B113" s="6"/>
      <c r="C113" s="18">
        <v>1</v>
      </c>
      <c r="D113" s="6"/>
      <c r="E113" s="19">
        <v>650</v>
      </c>
      <c r="F113" s="19">
        <v>2</v>
      </c>
      <c r="G113" s="20" t="s">
        <v>237</v>
      </c>
      <c r="H113" s="21" t="s">
        <v>27</v>
      </c>
      <c r="I113" s="35" t="s">
        <v>28</v>
      </c>
      <c r="J113" s="35" t="s">
        <v>29</v>
      </c>
      <c r="K113" s="36" t="s">
        <v>30</v>
      </c>
      <c r="L113" s="6"/>
      <c r="M113" s="23"/>
      <c r="N113" s="15"/>
      <c r="O113" s="16" t="s">
        <v>235</v>
      </c>
      <c r="P113" s="31" t="s">
        <v>40</v>
      </c>
      <c r="Q113" s="30"/>
    </row>
    <row r="114" spans="1:17" ht="15.75" customHeight="1">
      <c r="A114" s="125"/>
      <c r="C114" s="28"/>
      <c r="I114" s="29"/>
      <c r="J114" s="29"/>
      <c r="K114" s="29"/>
      <c r="N114" s="25"/>
      <c r="O114" s="25"/>
      <c r="P114" s="25"/>
      <c r="Q114" s="30"/>
    </row>
    <row r="115" spans="1:17" ht="15.75" customHeight="1">
      <c r="A115" s="1" t="s">
        <v>0</v>
      </c>
      <c r="B115" s="2"/>
      <c r="C115" s="2"/>
      <c r="D115" s="2"/>
      <c r="E115" s="2"/>
      <c r="F115" s="2"/>
      <c r="G115" s="3" t="s">
        <v>6</v>
      </c>
      <c r="H115" s="2" t="s">
        <v>7</v>
      </c>
      <c r="I115" s="2"/>
      <c r="J115" s="2"/>
      <c r="K115" s="2" t="s">
        <v>10</v>
      </c>
      <c r="L115" s="2" t="s">
        <v>11</v>
      </c>
      <c r="M115" s="2" t="s">
        <v>12</v>
      </c>
      <c r="N115" s="25"/>
      <c r="O115" s="25"/>
      <c r="P115" s="25"/>
      <c r="Q115" s="30"/>
    </row>
    <row r="116" spans="1:17" ht="15.75" customHeight="1">
      <c r="A116" s="130" t="s">
        <v>238</v>
      </c>
      <c r="B116" s="7">
        <v>5</v>
      </c>
      <c r="C116" s="13">
        <v>1</v>
      </c>
      <c r="D116" s="7">
        <v>614</v>
      </c>
      <c r="E116" s="11">
        <v>614</v>
      </c>
      <c r="F116" s="11">
        <v>614</v>
      </c>
      <c r="G116" s="10" t="s">
        <v>239</v>
      </c>
      <c r="H116" s="11" t="s">
        <v>27</v>
      </c>
      <c r="I116" s="38" t="s">
        <v>74</v>
      </c>
      <c r="J116" s="38" t="s">
        <v>42</v>
      </c>
      <c r="K116" s="39" t="s">
        <v>233</v>
      </c>
      <c r="L116" s="7" t="s">
        <v>240</v>
      </c>
      <c r="M116" s="7">
        <v>19</v>
      </c>
      <c r="N116" s="15"/>
      <c r="O116" s="16" t="s">
        <v>235</v>
      </c>
      <c r="P116" s="31" t="s">
        <v>40</v>
      </c>
      <c r="Q116" s="30"/>
    </row>
    <row r="117" spans="1:17" ht="15.75" customHeight="1">
      <c r="A117" s="40" t="s">
        <v>241</v>
      </c>
      <c r="B117" s="6"/>
      <c r="C117" s="18">
        <v>1</v>
      </c>
      <c r="D117" s="6"/>
      <c r="E117" s="19">
        <v>614</v>
      </c>
      <c r="F117" s="19">
        <v>6</v>
      </c>
      <c r="G117" s="20" t="s">
        <v>242</v>
      </c>
      <c r="H117" s="21" t="s">
        <v>89</v>
      </c>
      <c r="I117" s="22" t="s">
        <v>28</v>
      </c>
      <c r="J117" s="22" t="s">
        <v>29</v>
      </c>
      <c r="K117" s="19" t="s">
        <v>30</v>
      </c>
      <c r="L117" s="6"/>
      <c r="M117" s="6"/>
      <c r="N117" s="15"/>
      <c r="O117" s="16" t="s">
        <v>235</v>
      </c>
      <c r="P117" s="31" t="s">
        <v>40</v>
      </c>
      <c r="Q117" s="30"/>
    </row>
    <row r="118" spans="1:17" ht="15.75" customHeight="1">
      <c r="A118" s="125"/>
      <c r="C118" s="28"/>
      <c r="I118" s="29"/>
      <c r="J118" s="29"/>
      <c r="K118" s="29"/>
      <c r="N118" s="25"/>
      <c r="O118" s="25"/>
      <c r="P118" s="25"/>
      <c r="Q118" s="30"/>
    </row>
    <row r="119" spans="1:17" ht="15.75" customHeight="1">
      <c r="A119" s="1" t="s">
        <v>0</v>
      </c>
      <c r="B119" s="2"/>
      <c r="C119" s="2"/>
      <c r="D119" s="2"/>
      <c r="E119" s="2"/>
      <c r="F119" s="2"/>
      <c r="G119" s="3" t="s">
        <v>6</v>
      </c>
      <c r="H119" s="2" t="s">
        <v>7</v>
      </c>
      <c r="I119" s="2"/>
      <c r="J119" s="2"/>
      <c r="K119" s="2" t="s">
        <v>10</v>
      </c>
      <c r="L119" s="2" t="s">
        <v>11</v>
      </c>
      <c r="M119" s="2" t="s">
        <v>12</v>
      </c>
      <c r="N119" s="25"/>
      <c r="O119" s="25"/>
      <c r="P119" s="25"/>
      <c r="Q119" s="30"/>
    </row>
    <row r="120" spans="1:17" ht="15.75" customHeight="1">
      <c r="A120" s="131" t="s">
        <v>243</v>
      </c>
      <c r="B120" s="131">
        <v>38</v>
      </c>
      <c r="C120" s="132">
        <v>9</v>
      </c>
      <c r="D120" s="131">
        <v>76889</v>
      </c>
      <c r="E120" s="87">
        <v>0</v>
      </c>
      <c r="F120" s="87">
        <f>9*76880</f>
        <v>691920</v>
      </c>
      <c r="G120" s="133" t="s">
        <v>244</v>
      </c>
      <c r="H120" s="134" t="s">
        <v>20</v>
      </c>
      <c r="I120" s="88" t="s">
        <v>20</v>
      </c>
      <c r="J120" s="88" t="s">
        <v>20</v>
      </c>
      <c r="K120" s="80"/>
      <c r="L120" s="131" t="s">
        <v>245</v>
      </c>
      <c r="M120" s="132">
        <v>20</v>
      </c>
      <c r="N120" s="70"/>
      <c r="O120" s="16" t="s">
        <v>181</v>
      </c>
      <c r="P120" s="31" t="s">
        <v>40</v>
      </c>
      <c r="Q120" s="30"/>
    </row>
    <row r="121" spans="1:17" ht="15.75" customHeight="1">
      <c r="A121" s="135" t="s">
        <v>246</v>
      </c>
      <c r="B121" s="131"/>
      <c r="C121" s="89">
        <v>1</v>
      </c>
      <c r="D121" s="131"/>
      <c r="E121" s="136">
        <v>2665</v>
      </c>
      <c r="F121" s="136">
        <v>16</v>
      </c>
      <c r="G121" s="137" t="s">
        <v>101</v>
      </c>
      <c r="H121" s="138" t="s">
        <v>46</v>
      </c>
      <c r="I121" s="139" t="s">
        <v>78</v>
      </c>
      <c r="J121" s="139" t="s">
        <v>42</v>
      </c>
      <c r="K121" s="135" t="s">
        <v>247</v>
      </c>
      <c r="L121" s="131"/>
      <c r="M121" s="132"/>
      <c r="N121" s="70"/>
      <c r="O121" s="16" t="s">
        <v>103</v>
      </c>
      <c r="P121" s="24" t="s">
        <v>49</v>
      </c>
      <c r="Q121" s="32" t="s">
        <v>248</v>
      </c>
    </row>
    <row r="122" spans="1:17" ht="15.75" customHeight="1">
      <c r="A122" s="94"/>
      <c r="B122" s="131"/>
      <c r="C122" s="80">
        <v>1</v>
      </c>
      <c r="D122" s="131"/>
      <c r="E122" s="80">
        <v>73895</v>
      </c>
      <c r="F122" s="140">
        <v>94</v>
      </c>
      <c r="G122" s="133" t="s">
        <v>249</v>
      </c>
      <c r="H122" s="134" t="s">
        <v>53</v>
      </c>
      <c r="I122" s="141" t="s">
        <v>33</v>
      </c>
      <c r="J122" s="141" t="s">
        <v>32</v>
      </c>
      <c r="K122" s="131" t="s">
        <v>250</v>
      </c>
      <c r="L122" s="131"/>
      <c r="M122" s="132"/>
      <c r="N122" s="70"/>
      <c r="O122" s="16" t="s">
        <v>103</v>
      </c>
      <c r="P122" s="16" t="s">
        <v>251</v>
      </c>
      <c r="Q122" s="30"/>
    </row>
    <row r="123" spans="1:17" ht="15.75" customHeight="1">
      <c r="A123" s="135">
        <v>41281228</v>
      </c>
      <c r="B123" s="131"/>
      <c r="C123" s="89"/>
      <c r="D123" s="131"/>
      <c r="E123" s="89">
        <v>73895</v>
      </c>
      <c r="F123" s="140">
        <v>19</v>
      </c>
      <c r="G123" s="137" t="s">
        <v>252</v>
      </c>
      <c r="H123" s="138" t="s">
        <v>46</v>
      </c>
      <c r="I123" s="139" t="s">
        <v>51</v>
      </c>
      <c r="J123" s="139" t="s">
        <v>32</v>
      </c>
      <c r="K123" s="135" t="s">
        <v>250</v>
      </c>
      <c r="L123" s="131"/>
      <c r="M123" s="132"/>
      <c r="N123" s="70"/>
      <c r="O123" s="16" t="s">
        <v>103</v>
      </c>
      <c r="P123" s="16" t="s">
        <v>251</v>
      </c>
      <c r="Q123" s="30"/>
    </row>
    <row r="124" spans="1:17" ht="15.75" customHeight="1">
      <c r="A124" s="131">
        <v>1</v>
      </c>
      <c r="B124" s="131"/>
      <c r="C124" s="80">
        <v>1</v>
      </c>
      <c r="D124" s="131"/>
      <c r="E124" s="142">
        <v>1921</v>
      </c>
      <c r="F124" s="142">
        <v>63</v>
      </c>
      <c r="G124" s="133" t="s">
        <v>101</v>
      </c>
      <c r="H124" s="134" t="s">
        <v>46</v>
      </c>
      <c r="I124" s="141" t="s">
        <v>78</v>
      </c>
      <c r="J124" s="141" t="s">
        <v>42</v>
      </c>
      <c r="K124" s="131" t="s">
        <v>253</v>
      </c>
      <c r="L124" s="131"/>
      <c r="M124" s="132"/>
      <c r="N124" s="70"/>
      <c r="O124" s="16" t="s">
        <v>103</v>
      </c>
      <c r="P124" s="24" t="s">
        <v>49</v>
      </c>
      <c r="Q124" s="30"/>
    </row>
    <row r="125" spans="1:17" ht="15.75" customHeight="1">
      <c r="A125" s="143">
        <v>-1</v>
      </c>
      <c r="B125" s="131"/>
      <c r="C125" s="89">
        <v>1</v>
      </c>
      <c r="D125" s="131"/>
      <c r="E125" s="89">
        <v>21552</v>
      </c>
      <c r="F125" s="140">
        <v>3</v>
      </c>
      <c r="G125" s="137" t="s">
        <v>254</v>
      </c>
      <c r="H125" s="138" t="s">
        <v>27</v>
      </c>
      <c r="I125" s="139" t="s">
        <v>66</v>
      </c>
      <c r="J125" s="139" t="s">
        <v>42</v>
      </c>
      <c r="K125" s="135" t="s">
        <v>255</v>
      </c>
      <c r="L125" s="131"/>
      <c r="M125" s="132"/>
      <c r="N125" s="70"/>
      <c r="O125" s="16" t="s">
        <v>103</v>
      </c>
      <c r="P125" s="16" t="s">
        <v>251</v>
      </c>
      <c r="Q125" s="30"/>
    </row>
    <row r="126" spans="1:17" ht="15.75" customHeight="1">
      <c r="A126" s="131" t="s">
        <v>256</v>
      </c>
      <c r="B126" s="131"/>
      <c r="C126" s="80">
        <v>1</v>
      </c>
      <c r="D126" s="131"/>
      <c r="E126" s="142">
        <v>20164</v>
      </c>
      <c r="F126" s="142">
        <v>120</v>
      </c>
      <c r="G126" s="133" t="s">
        <v>257</v>
      </c>
      <c r="H126" s="134" t="s">
        <v>27</v>
      </c>
      <c r="I126" s="141" t="s">
        <v>47</v>
      </c>
      <c r="J126" s="141" t="s">
        <v>42</v>
      </c>
      <c r="K126" s="131" t="s">
        <v>258</v>
      </c>
      <c r="L126" s="131"/>
      <c r="M126" s="132"/>
      <c r="N126" s="70"/>
      <c r="O126" s="16" t="s">
        <v>103</v>
      </c>
      <c r="P126" s="16" t="s">
        <v>251</v>
      </c>
      <c r="Q126" s="30"/>
    </row>
    <row r="127" spans="1:17" ht="15.75" customHeight="1">
      <c r="A127" s="144" t="s">
        <v>259</v>
      </c>
      <c r="B127" s="131"/>
      <c r="C127" s="89">
        <v>1</v>
      </c>
      <c r="D127" s="131"/>
      <c r="E127" s="136">
        <v>66376</v>
      </c>
      <c r="F127" s="136">
        <v>4126</v>
      </c>
      <c r="G127" s="144" t="s">
        <v>260</v>
      </c>
      <c r="H127" s="138" t="s">
        <v>89</v>
      </c>
      <c r="I127" s="139" t="s">
        <v>28</v>
      </c>
      <c r="J127" s="139" t="s">
        <v>29</v>
      </c>
      <c r="K127" s="135" t="s">
        <v>261</v>
      </c>
      <c r="L127" s="131"/>
      <c r="M127" s="132"/>
      <c r="N127" s="70"/>
      <c r="O127" s="16" t="s">
        <v>262</v>
      </c>
      <c r="P127" s="16" t="s">
        <v>40</v>
      </c>
      <c r="Q127" s="30"/>
    </row>
    <row r="128" spans="1:17" ht="15.75" customHeight="1">
      <c r="A128" s="131" t="s">
        <v>263</v>
      </c>
      <c r="B128" s="131"/>
      <c r="C128" s="80">
        <v>1</v>
      </c>
      <c r="D128" s="131"/>
      <c r="E128" s="132">
        <v>76474</v>
      </c>
      <c r="F128" s="136">
        <v>43121</v>
      </c>
      <c r="G128" s="145" t="s">
        <v>121</v>
      </c>
      <c r="H128" s="134" t="s">
        <v>27</v>
      </c>
      <c r="I128" s="146" t="s">
        <v>74</v>
      </c>
      <c r="J128" s="146" t="s">
        <v>42</v>
      </c>
      <c r="K128" s="132" t="s">
        <v>264</v>
      </c>
      <c r="L128" s="131"/>
      <c r="M128" s="132"/>
      <c r="N128" s="70"/>
      <c r="O128" s="16" t="s">
        <v>265</v>
      </c>
      <c r="P128" s="16" t="s">
        <v>266</v>
      </c>
      <c r="Q128" s="30"/>
    </row>
    <row r="129" spans="1:18" ht="15.75" customHeight="1">
      <c r="A129" s="54">
        <v>2023</v>
      </c>
      <c r="B129" s="131"/>
      <c r="C129" s="54">
        <v>1</v>
      </c>
      <c r="D129" s="131"/>
      <c r="E129" s="126">
        <v>7688</v>
      </c>
      <c r="F129" s="126">
        <v>1740</v>
      </c>
      <c r="G129" s="85" t="s">
        <v>111</v>
      </c>
      <c r="H129" s="85" t="s">
        <v>46</v>
      </c>
      <c r="I129" s="85" t="s">
        <v>100</v>
      </c>
      <c r="J129" s="85" t="s">
        <v>50</v>
      </c>
      <c r="K129" s="54" t="s">
        <v>112</v>
      </c>
      <c r="L129" s="131"/>
      <c r="M129" s="132"/>
      <c r="N129" s="60" t="s">
        <v>113</v>
      </c>
      <c r="O129" s="25"/>
      <c r="P129" s="16" t="s">
        <v>114</v>
      </c>
      <c r="Q129" s="32" t="s">
        <v>115</v>
      </c>
      <c r="R129" s="16" t="s">
        <v>116</v>
      </c>
    </row>
    <row r="130" spans="1:18" ht="15.75" customHeight="1">
      <c r="A130" s="125"/>
      <c r="C130" s="28"/>
      <c r="I130" s="29"/>
      <c r="J130" s="29"/>
      <c r="K130" s="29"/>
      <c r="N130" s="25"/>
      <c r="O130" s="25"/>
      <c r="P130" s="25"/>
      <c r="Q130" s="30"/>
    </row>
    <row r="131" spans="1:18" ht="15.75" customHeight="1">
      <c r="A131" s="1" t="s">
        <v>0</v>
      </c>
      <c r="B131" s="2"/>
      <c r="C131" s="2"/>
      <c r="D131" s="2"/>
      <c r="E131" s="2"/>
      <c r="F131" s="2"/>
      <c r="G131" s="3" t="s">
        <v>6</v>
      </c>
      <c r="H131" s="2" t="s">
        <v>7</v>
      </c>
      <c r="I131" s="2"/>
      <c r="J131" s="2"/>
      <c r="K131" s="2" t="s">
        <v>10</v>
      </c>
      <c r="L131" s="2" t="s">
        <v>11</v>
      </c>
      <c r="M131" s="2" t="s">
        <v>12</v>
      </c>
      <c r="N131" s="25"/>
      <c r="O131" s="25"/>
      <c r="P131" s="25"/>
      <c r="Q131" s="30"/>
    </row>
    <row r="132" spans="1:18" ht="15.75" customHeight="1">
      <c r="A132" s="54" t="s">
        <v>267</v>
      </c>
      <c r="B132" s="54">
        <v>14</v>
      </c>
      <c r="C132" s="147">
        <v>2</v>
      </c>
      <c r="D132" s="54">
        <v>101209</v>
      </c>
      <c r="E132" s="87">
        <v>0</v>
      </c>
      <c r="F132" s="87">
        <f>2*101209</f>
        <v>202418</v>
      </c>
      <c r="G132" s="57" t="s">
        <v>268</v>
      </c>
      <c r="H132" s="84" t="s">
        <v>269</v>
      </c>
      <c r="I132" s="88" t="s">
        <v>20</v>
      </c>
      <c r="J132" s="88" t="s">
        <v>20</v>
      </c>
      <c r="K132" s="80"/>
      <c r="L132" s="54" t="s">
        <v>270</v>
      </c>
      <c r="M132" s="55">
        <v>21</v>
      </c>
      <c r="N132" s="70"/>
      <c r="O132" s="16" t="s">
        <v>181</v>
      </c>
      <c r="P132" s="16" t="s">
        <v>40</v>
      </c>
      <c r="Q132" s="30"/>
    </row>
    <row r="133" spans="1:18" ht="15.75" customHeight="1">
      <c r="A133" s="69">
        <v>1</v>
      </c>
      <c r="B133" s="54"/>
      <c r="C133" s="63">
        <v>1</v>
      </c>
      <c r="D133" s="54"/>
      <c r="E133" s="148">
        <v>2372</v>
      </c>
      <c r="F133" s="148">
        <v>10</v>
      </c>
      <c r="G133" s="66" t="s">
        <v>271</v>
      </c>
      <c r="H133" s="90" t="s">
        <v>46</v>
      </c>
      <c r="I133" s="72" t="s">
        <v>78</v>
      </c>
      <c r="J133" s="72" t="s">
        <v>42</v>
      </c>
      <c r="K133" s="63" t="s">
        <v>102</v>
      </c>
      <c r="L133" s="54"/>
      <c r="M133" s="55"/>
      <c r="N133" s="70"/>
      <c r="O133" s="16" t="s">
        <v>103</v>
      </c>
      <c r="P133" s="24" t="s">
        <v>49</v>
      </c>
      <c r="Q133" s="32" t="s">
        <v>248</v>
      </c>
    </row>
    <row r="134" spans="1:18" ht="15.75" customHeight="1">
      <c r="A134" s="54" t="s">
        <v>272</v>
      </c>
      <c r="B134" s="54"/>
      <c r="C134" s="55">
        <v>1</v>
      </c>
      <c r="D134" s="54"/>
      <c r="E134" s="54">
        <v>101208</v>
      </c>
      <c r="F134" s="149">
        <v>5</v>
      </c>
      <c r="G134" s="57" t="s">
        <v>228</v>
      </c>
      <c r="H134" s="84" t="s">
        <v>27</v>
      </c>
      <c r="I134" s="59" t="s">
        <v>66</v>
      </c>
      <c r="J134" s="59" t="s">
        <v>42</v>
      </c>
      <c r="K134" s="55" t="s">
        <v>273</v>
      </c>
      <c r="L134" s="54"/>
      <c r="M134" s="55"/>
      <c r="N134" s="70"/>
      <c r="O134" s="16" t="s">
        <v>103</v>
      </c>
      <c r="P134" s="16" t="s">
        <v>104</v>
      </c>
      <c r="Q134" s="30"/>
    </row>
    <row r="135" spans="1:18" ht="15.75" customHeight="1">
      <c r="A135" s="54">
        <v>2023</v>
      </c>
      <c r="B135" s="54"/>
      <c r="C135" s="54">
        <v>1</v>
      </c>
      <c r="D135" s="54"/>
      <c r="E135" s="126">
        <v>101209</v>
      </c>
      <c r="F135" s="126">
        <v>1878</v>
      </c>
      <c r="G135" s="85" t="s">
        <v>111</v>
      </c>
      <c r="H135" s="85" t="s">
        <v>46</v>
      </c>
      <c r="I135" s="85" t="s">
        <v>100</v>
      </c>
      <c r="J135" s="85" t="s">
        <v>50</v>
      </c>
      <c r="K135" s="54" t="s">
        <v>112</v>
      </c>
      <c r="L135" s="54"/>
      <c r="M135" s="55"/>
      <c r="N135" s="150"/>
      <c r="O135" s="25"/>
      <c r="P135" s="16" t="s">
        <v>114</v>
      </c>
      <c r="Q135" s="32" t="s">
        <v>115</v>
      </c>
      <c r="R135" s="16" t="s">
        <v>116</v>
      </c>
    </row>
    <row r="136" spans="1:18" ht="15.75" customHeight="1">
      <c r="A136" s="54">
        <v>39050470</v>
      </c>
      <c r="B136" s="54"/>
      <c r="C136" s="54">
        <v>1</v>
      </c>
      <c r="D136" s="54"/>
      <c r="E136" s="126">
        <v>4</v>
      </c>
      <c r="F136" s="126">
        <v>4</v>
      </c>
      <c r="G136" s="85" t="s">
        <v>274</v>
      </c>
      <c r="H136" s="85" t="s">
        <v>46</v>
      </c>
      <c r="I136" s="85" t="s">
        <v>51</v>
      </c>
      <c r="J136" s="85" t="s">
        <v>32</v>
      </c>
      <c r="K136" s="54" t="s">
        <v>54</v>
      </c>
      <c r="L136" s="54"/>
      <c r="M136" s="55"/>
      <c r="N136" s="150"/>
      <c r="O136" s="25"/>
      <c r="P136" s="16" t="s">
        <v>275</v>
      </c>
      <c r="Q136" s="30"/>
      <c r="R136" s="26" t="s">
        <v>163</v>
      </c>
    </row>
    <row r="137" spans="1:18" ht="15.75" customHeight="1">
      <c r="A137" s="151"/>
      <c r="C137" s="28"/>
      <c r="I137" s="29"/>
      <c r="J137" s="29"/>
      <c r="K137" s="29"/>
      <c r="N137" s="25"/>
      <c r="O137" s="25"/>
      <c r="P137" s="25"/>
      <c r="Q137" s="30"/>
    </row>
    <row r="138" spans="1:18" ht="15.75" customHeight="1">
      <c r="A138" s="1" t="s">
        <v>0</v>
      </c>
      <c r="B138" s="2"/>
      <c r="C138" s="2"/>
      <c r="D138" s="2"/>
      <c r="E138" s="2"/>
      <c r="F138" s="2"/>
      <c r="G138" s="3" t="s">
        <v>6</v>
      </c>
      <c r="H138" s="2" t="s">
        <v>7</v>
      </c>
      <c r="I138" s="2"/>
      <c r="J138" s="2"/>
      <c r="K138" s="2" t="s">
        <v>10</v>
      </c>
      <c r="L138" s="2" t="s">
        <v>11</v>
      </c>
      <c r="M138" s="2" t="s">
        <v>12</v>
      </c>
      <c r="N138" s="25"/>
      <c r="O138" s="25"/>
      <c r="P138" s="25"/>
      <c r="Q138" s="30"/>
    </row>
    <row r="139" spans="1:18" ht="15.75" customHeight="1">
      <c r="A139" s="83" t="s">
        <v>276</v>
      </c>
      <c r="B139" s="54">
        <v>20</v>
      </c>
      <c r="C139" s="80">
        <v>1</v>
      </c>
      <c r="D139" s="54">
        <v>231181</v>
      </c>
      <c r="E139" s="55">
        <v>94178</v>
      </c>
      <c r="F139" s="55">
        <v>2561</v>
      </c>
      <c r="G139" s="57" t="s">
        <v>277</v>
      </c>
      <c r="H139" s="84" t="s">
        <v>27</v>
      </c>
      <c r="I139" s="85" t="s">
        <v>28</v>
      </c>
      <c r="J139" s="85" t="s">
        <v>29</v>
      </c>
      <c r="K139" s="54" t="s">
        <v>261</v>
      </c>
      <c r="L139" s="54" t="s">
        <v>278</v>
      </c>
      <c r="M139" s="55">
        <v>22</v>
      </c>
      <c r="N139" s="70"/>
      <c r="O139" s="16" t="s">
        <v>279</v>
      </c>
      <c r="P139" s="16" t="s">
        <v>280</v>
      </c>
      <c r="Q139" s="16" t="s">
        <v>281</v>
      </c>
    </row>
    <row r="140" spans="1:18" ht="15.75" customHeight="1">
      <c r="A140" s="54">
        <v>2023</v>
      </c>
      <c r="B140" s="54"/>
      <c r="C140" s="54">
        <v>1</v>
      </c>
      <c r="D140" s="54"/>
      <c r="E140" s="126">
        <v>231181</v>
      </c>
      <c r="F140" s="126">
        <v>14818</v>
      </c>
      <c r="G140" s="85" t="s">
        <v>111</v>
      </c>
      <c r="H140" s="85" t="s">
        <v>46</v>
      </c>
      <c r="I140" s="85" t="s">
        <v>100</v>
      </c>
      <c r="J140" s="85" t="s">
        <v>50</v>
      </c>
      <c r="K140" s="54" t="s">
        <v>112</v>
      </c>
      <c r="L140" s="54"/>
      <c r="M140" s="55"/>
      <c r="N140" s="60" t="s">
        <v>113</v>
      </c>
      <c r="O140" s="25"/>
      <c r="P140" s="16" t="s">
        <v>114</v>
      </c>
      <c r="Q140" s="32" t="s">
        <v>115</v>
      </c>
      <c r="R140" s="61" t="s">
        <v>116</v>
      </c>
    </row>
    <row r="141" spans="1:18" ht="15.75" customHeight="1">
      <c r="A141" s="125"/>
      <c r="C141" s="28"/>
      <c r="I141" s="29"/>
      <c r="J141" s="29"/>
      <c r="K141" s="29"/>
      <c r="N141" s="25"/>
      <c r="O141" s="25"/>
      <c r="P141" s="25"/>
      <c r="Q141" s="30"/>
    </row>
    <row r="142" spans="1:18" ht="15.75" customHeight="1">
      <c r="A142" s="1" t="s">
        <v>0</v>
      </c>
      <c r="B142" s="2"/>
      <c r="C142" s="2"/>
      <c r="D142" s="2"/>
      <c r="E142" s="2"/>
      <c r="F142" s="2"/>
      <c r="G142" s="3" t="s">
        <v>6</v>
      </c>
      <c r="H142" s="2" t="s">
        <v>7</v>
      </c>
      <c r="I142" s="2"/>
      <c r="J142" s="2"/>
      <c r="K142" s="2" t="s">
        <v>10</v>
      </c>
      <c r="L142" s="2" t="s">
        <v>11</v>
      </c>
      <c r="M142" s="2" t="s">
        <v>12</v>
      </c>
      <c r="N142" s="25"/>
      <c r="O142" s="25"/>
      <c r="P142" s="25"/>
      <c r="Q142" s="30"/>
    </row>
    <row r="143" spans="1:18" ht="15.75" customHeight="1">
      <c r="A143" s="54" t="s">
        <v>282</v>
      </c>
      <c r="B143" s="54">
        <v>32</v>
      </c>
      <c r="C143" s="55">
        <v>3</v>
      </c>
      <c r="D143" s="54">
        <v>98012</v>
      </c>
      <c r="E143" s="87">
        <v>0</v>
      </c>
      <c r="F143" s="87">
        <f>3*98012</f>
        <v>294036</v>
      </c>
      <c r="G143" s="57" t="s">
        <v>283</v>
      </c>
      <c r="H143" s="84" t="s">
        <v>20</v>
      </c>
      <c r="I143" s="88" t="s">
        <v>20</v>
      </c>
      <c r="J143" s="88" t="s">
        <v>20</v>
      </c>
      <c r="K143" s="80"/>
      <c r="L143" s="54" t="s">
        <v>284</v>
      </c>
      <c r="M143" s="55">
        <v>23</v>
      </c>
      <c r="N143" s="70"/>
      <c r="O143" s="16" t="s">
        <v>181</v>
      </c>
      <c r="P143" s="31" t="s">
        <v>40</v>
      </c>
      <c r="Q143" s="30"/>
    </row>
    <row r="144" spans="1:18" ht="15.75" customHeight="1">
      <c r="A144" s="69">
        <v>1400715</v>
      </c>
      <c r="B144" s="54"/>
      <c r="C144" s="89">
        <v>1</v>
      </c>
      <c r="D144" s="54"/>
      <c r="E144" s="54">
        <v>95008</v>
      </c>
      <c r="F144" s="82">
        <v>5</v>
      </c>
      <c r="G144" s="66" t="s">
        <v>252</v>
      </c>
      <c r="H144" s="90" t="s">
        <v>46</v>
      </c>
      <c r="I144" s="68" t="s">
        <v>51</v>
      </c>
      <c r="J144" s="68" t="s">
        <v>32</v>
      </c>
      <c r="K144" s="69" t="s">
        <v>285</v>
      </c>
      <c r="L144" s="54"/>
      <c r="M144" s="55"/>
      <c r="N144" s="70"/>
      <c r="O144" s="16" t="s">
        <v>103</v>
      </c>
      <c r="P144" s="16" t="s">
        <v>104</v>
      </c>
      <c r="Q144" s="30"/>
    </row>
    <row r="145" spans="1:18" ht="15.75" customHeight="1">
      <c r="A145" s="54">
        <v>30121439</v>
      </c>
      <c r="B145" s="54"/>
      <c r="C145" s="80"/>
      <c r="D145" s="54"/>
      <c r="E145" s="80">
        <v>95008</v>
      </c>
      <c r="F145" s="82">
        <v>54</v>
      </c>
      <c r="G145" s="57" t="s">
        <v>249</v>
      </c>
      <c r="H145" s="84" t="s">
        <v>53</v>
      </c>
      <c r="I145" s="85" t="s">
        <v>33</v>
      </c>
      <c r="J145" s="85" t="s">
        <v>32</v>
      </c>
      <c r="K145" s="54" t="s">
        <v>285</v>
      </c>
      <c r="L145" s="54"/>
      <c r="M145" s="55"/>
      <c r="N145" s="70"/>
      <c r="O145" s="16" t="s">
        <v>103</v>
      </c>
      <c r="P145" s="16" t="s">
        <v>104</v>
      </c>
      <c r="Q145" s="30"/>
    </row>
    <row r="146" spans="1:18" ht="15.75" customHeight="1">
      <c r="A146" s="152" t="s">
        <v>286</v>
      </c>
      <c r="B146" s="54"/>
      <c r="C146" s="89">
        <v>1</v>
      </c>
      <c r="D146" s="54"/>
      <c r="E146" s="63">
        <v>97868</v>
      </c>
      <c r="F146" s="63">
        <v>2340</v>
      </c>
      <c r="G146" s="66" t="s">
        <v>287</v>
      </c>
      <c r="H146" s="90" t="s">
        <v>27</v>
      </c>
      <c r="I146" s="68" t="s">
        <v>28</v>
      </c>
      <c r="J146" s="68" t="s">
        <v>29</v>
      </c>
      <c r="K146" s="69" t="s">
        <v>288</v>
      </c>
      <c r="L146" s="54"/>
      <c r="M146" s="55"/>
      <c r="N146" s="70"/>
      <c r="O146" s="16" t="s">
        <v>289</v>
      </c>
      <c r="P146" s="31" t="s">
        <v>280</v>
      </c>
      <c r="Q146" s="16" t="s">
        <v>281</v>
      </c>
    </row>
    <row r="147" spans="1:18" ht="15.75" customHeight="1">
      <c r="A147" s="54">
        <v>2023</v>
      </c>
      <c r="B147" s="54"/>
      <c r="C147" s="54">
        <v>1</v>
      </c>
      <c r="D147" s="54"/>
      <c r="E147" s="126">
        <v>98012</v>
      </c>
      <c r="F147" s="126">
        <v>1748</v>
      </c>
      <c r="G147" s="85" t="s">
        <v>111</v>
      </c>
      <c r="H147" s="85" t="s">
        <v>46</v>
      </c>
      <c r="I147" s="85" t="s">
        <v>100</v>
      </c>
      <c r="J147" s="85" t="s">
        <v>50</v>
      </c>
      <c r="K147" s="54" t="s">
        <v>112</v>
      </c>
      <c r="L147" s="54"/>
      <c r="M147" s="55"/>
      <c r="N147" s="60" t="s">
        <v>113</v>
      </c>
      <c r="O147" s="25"/>
      <c r="P147" s="16" t="s">
        <v>114</v>
      </c>
      <c r="Q147" s="32" t="s">
        <v>115</v>
      </c>
      <c r="R147" s="61" t="s">
        <v>116</v>
      </c>
    </row>
    <row r="148" spans="1:18" ht="15.75" customHeight="1">
      <c r="A148" s="125"/>
      <c r="C148" s="28"/>
      <c r="I148" s="29"/>
      <c r="J148" s="29"/>
      <c r="K148" s="29"/>
      <c r="N148" s="25"/>
      <c r="O148" s="25"/>
      <c r="P148" s="25"/>
      <c r="Q148" s="30"/>
    </row>
    <row r="149" spans="1:18" ht="15.75" customHeight="1">
      <c r="A149" s="1" t="s">
        <v>0</v>
      </c>
      <c r="B149" s="2"/>
      <c r="C149" s="2"/>
      <c r="D149" s="2"/>
      <c r="E149" s="2"/>
      <c r="F149" s="2"/>
      <c r="G149" s="3" t="s">
        <v>6</v>
      </c>
      <c r="H149" s="2" t="s">
        <v>7</v>
      </c>
      <c r="I149" s="2"/>
      <c r="J149" s="2"/>
      <c r="K149" s="2" t="s">
        <v>10</v>
      </c>
      <c r="L149" s="2" t="s">
        <v>11</v>
      </c>
      <c r="M149" s="2" t="s">
        <v>12</v>
      </c>
      <c r="N149" s="25"/>
      <c r="O149" s="25"/>
      <c r="P149" s="25"/>
      <c r="Q149" s="30"/>
    </row>
    <row r="150" spans="1:18" ht="15.75" customHeight="1">
      <c r="A150" s="54" t="s">
        <v>290</v>
      </c>
      <c r="B150" s="54">
        <v>31</v>
      </c>
      <c r="C150" s="55">
        <v>6</v>
      </c>
      <c r="D150" s="54">
        <v>364965</v>
      </c>
      <c r="E150" s="87">
        <v>0</v>
      </c>
      <c r="F150" s="87">
        <f>6*364956</f>
        <v>2189736</v>
      </c>
      <c r="G150" s="57" t="s">
        <v>291</v>
      </c>
      <c r="H150" s="84" t="s">
        <v>20</v>
      </c>
      <c r="I150" s="88" t="s">
        <v>20</v>
      </c>
      <c r="J150" s="88" t="s">
        <v>20</v>
      </c>
      <c r="K150" s="80"/>
      <c r="L150" s="54" t="s">
        <v>292</v>
      </c>
      <c r="M150" s="55">
        <v>24</v>
      </c>
      <c r="N150" s="70"/>
      <c r="O150" s="25"/>
      <c r="P150" s="31" t="s">
        <v>40</v>
      </c>
      <c r="Q150" s="30"/>
    </row>
    <row r="151" spans="1:18" ht="15.75" customHeight="1">
      <c r="A151" s="152" t="s">
        <v>293</v>
      </c>
      <c r="B151" s="54"/>
      <c r="C151" s="89">
        <v>1</v>
      </c>
      <c r="D151" s="54"/>
      <c r="E151" s="63">
        <v>127014</v>
      </c>
      <c r="F151" s="63">
        <v>2</v>
      </c>
      <c r="G151" s="66" t="s">
        <v>101</v>
      </c>
      <c r="H151" s="90" t="s">
        <v>46</v>
      </c>
      <c r="I151" s="68" t="s">
        <v>51</v>
      </c>
      <c r="J151" s="68" t="s">
        <v>32</v>
      </c>
      <c r="K151" s="69" t="s">
        <v>107</v>
      </c>
      <c r="L151" s="54"/>
      <c r="M151" s="55"/>
      <c r="N151" s="70"/>
      <c r="O151" s="16" t="s">
        <v>103</v>
      </c>
      <c r="P151" s="16" t="s">
        <v>294</v>
      </c>
      <c r="Q151" s="16" t="s">
        <v>248</v>
      </c>
    </row>
    <row r="152" spans="1:18" ht="15.75" customHeight="1">
      <c r="A152" s="54">
        <v>2023</v>
      </c>
      <c r="B152" s="54"/>
      <c r="C152" s="54">
        <v>1</v>
      </c>
      <c r="D152" s="54"/>
      <c r="E152" s="126">
        <v>364965</v>
      </c>
      <c r="F152" s="126">
        <v>1748</v>
      </c>
      <c r="G152" s="85" t="s">
        <v>111</v>
      </c>
      <c r="H152" s="85" t="s">
        <v>46</v>
      </c>
      <c r="I152" s="85" t="s">
        <v>100</v>
      </c>
      <c r="J152" s="85" t="s">
        <v>50</v>
      </c>
      <c r="K152" s="54" t="s">
        <v>112</v>
      </c>
      <c r="L152" s="54"/>
      <c r="M152" s="55"/>
      <c r="N152" s="60" t="s">
        <v>113</v>
      </c>
      <c r="O152" s="25"/>
      <c r="P152" s="16" t="s">
        <v>114</v>
      </c>
      <c r="Q152" s="32" t="s">
        <v>115</v>
      </c>
      <c r="R152" s="61" t="s">
        <v>116</v>
      </c>
    </row>
    <row r="153" spans="1:18" ht="15.75" customHeight="1">
      <c r="A153" s="125"/>
      <c r="C153" s="28"/>
      <c r="I153" s="29"/>
      <c r="J153" s="29"/>
      <c r="K153" s="29"/>
      <c r="N153" s="25"/>
      <c r="O153" s="25"/>
      <c r="P153" s="25"/>
      <c r="Q153" s="30"/>
    </row>
    <row r="154" spans="1:18" ht="15.75" customHeight="1">
      <c r="A154" s="125"/>
      <c r="C154" s="28"/>
      <c r="I154" s="29"/>
      <c r="J154" s="29"/>
      <c r="K154" s="29"/>
      <c r="N154" s="25"/>
      <c r="O154" s="25"/>
      <c r="P154" s="25"/>
      <c r="Q154" s="30"/>
    </row>
    <row r="155" spans="1:18" ht="15.75" customHeight="1">
      <c r="A155" s="153" t="s">
        <v>0</v>
      </c>
      <c r="B155" s="154"/>
      <c r="C155" s="154"/>
      <c r="D155" s="154"/>
      <c r="E155" s="154"/>
      <c r="F155" s="154"/>
      <c r="G155" s="155" t="s">
        <v>6</v>
      </c>
      <c r="H155" s="154" t="s">
        <v>7</v>
      </c>
      <c r="I155" s="154"/>
      <c r="J155" s="154"/>
      <c r="K155" s="154" t="s">
        <v>10</v>
      </c>
      <c r="L155" s="154" t="s">
        <v>11</v>
      </c>
      <c r="M155" s="154" t="s">
        <v>12</v>
      </c>
      <c r="N155" s="25"/>
      <c r="O155" s="25"/>
      <c r="P155" s="25"/>
      <c r="Q155" s="30"/>
    </row>
    <row r="156" spans="1:18" ht="15.75" customHeight="1">
      <c r="A156" s="156" t="s">
        <v>295</v>
      </c>
      <c r="B156" s="157">
        <v>29</v>
      </c>
      <c r="C156" s="158">
        <v>17</v>
      </c>
      <c r="D156" s="157">
        <v>24233</v>
      </c>
      <c r="E156" s="9">
        <v>0</v>
      </c>
      <c r="F156" s="9">
        <f>17*24233</f>
        <v>411961</v>
      </c>
      <c r="G156" s="159" t="s">
        <v>296</v>
      </c>
      <c r="H156" s="160" t="s">
        <v>20</v>
      </c>
      <c r="I156" s="12" t="s">
        <v>20</v>
      </c>
      <c r="J156" s="12" t="s">
        <v>20</v>
      </c>
      <c r="K156" s="13"/>
      <c r="L156" s="157" t="s">
        <v>297</v>
      </c>
      <c r="M156" s="161">
        <v>25</v>
      </c>
      <c r="N156" s="15"/>
      <c r="O156" s="16" t="s">
        <v>174</v>
      </c>
      <c r="P156" s="31" t="s">
        <v>40</v>
      </c>
      <c r="Q156" s="30"/>
    </row>
    <row r="157" spans="1:18" ht="15.75" customHeight="1">
      <c r="A157" s="162"/>
      <c r="B157" s="163"/>
      <c r="C157" s="18">
        <v>1</v>
      </c>
      <c r="D157" s="163"/>
      <c r="E157" s="164">
        <v>24233</v>
      </c>
      <c r="F157" s="164">
        <v>4297</v>
      </c>
      <c r="G157" s="165" t="s">
        <v>221</v>
      </c>
      <c r="H157" s="166" t="s">
        <v>27</v>
      </c>
      <c r="I157" s="167" t="s">
        <v>66</v>
      </c>
      <c r="J157" s="167" t="s">
        <v>42</v>
      </c>
      <c r="K157" s="168" t="s">
        <v>298</v>
      </c>
      <c r="L157" s="163"/>
      <c r="M157" s="169"/>
      <c r="N157" s="15"/>
      <c r="O157" s="16" t="s">
        <v>299</v>
      </c>
      <c r="P157" s="31" t="s">
        <v>40</v>
      </c>
      <c r="Q157" s="30"/>
    </row>
    <row r="158" spans="1:18" ht="15.75" customHeight="1">
      <c r="A158" s="125"/>
      <c r="C158" s="28"/>
      <c r="I158" s="29"/>
      <c r="J158" s="29"/>
      <c r="K158" s="29"/>
      <c r="N158" s="25"/>
      <c r="O158" s="25"/>
      <c r="P158" s="25"/>
      <c r="Q158" s="30"/>
    </row>
    <row r="159" spans="1:18" ht="15.75" customHeight="1">
      <c r="A159" s="1" t="s">
        <v>0</v>
      </c>
      <c r="B159" s="2"/>
      <c r="C159" s="2"/>
      <c r="D159" s="2"/>
      <c r="E159" s="2"/>
      <c r="F159" s="2"/>
      <c r="G159" s="3" t="s">
        <v>6</v>
      </c>
      <c r="H159" s="2" t="s">
        <v>7</v>
      </c>
      <c r="I159" s="2"/>
      <c r="J159" s="2"/>
      <c r="K159" s="2" t="s">
        <v>10</v>
      </c>
      <c r="L159" s="2" t="s">
        <v>11</v>
      </c>
      <c r="M159" s="2" t="s">
        <v>12</v>
      </c>
      <c r="N159" s="25"/>
      <c r="O159" s="25"/>
      <c r="P159" s="25"/>
      <c r="Q159" s="30"/>
    </row>
    <row r="160" spans="1:18" ht="15.75" customHeight="1">
      <c r="A160" s="54" t="s">
        <v>300</v>
      </c>
      <c r="B160" s="55">
        <v>17</v>
      </c>
      <c r="C160" s="55">
        <v>4</v>
      </c>
      <c r="D160" s="55">
        <v>2620</v>
      </c>
      <c r="E160" s="87">
        <v>0</v>
      </c>
      <c r="F160" s="87">
        <f>4*2620</f>
        <v>10480</v>
      </c>
      <c r="G160" s="57" t="s">
        <v>301</v>
      </c>
      <c r="H160" s="84" t="s">
        <v>20</v>
      </c>
      <c r="I160" s="88" t="s">
        <v>20</v>
      </c>
      <c r="J160" s="88" t="s">
        <v>20</v>
      </c>
      <c r="K160" s="80"/>
      <c r="L160" s="55" t="s">
        <v>302</v>
      </c>
      <c r="M160" s="55">
        <v>26</v>
      </c>
      <c r="N160" s="70"/>
      <c r="O160" s="16" t="s">
        <v>174</v>
      </c>
      <c r="P160" s="16" t="s">
        <v>303</v>
      </c>
      <c r="Q160" s="30"/>
    </row>
    <row r="161" spans="1:18" ht="15.75" customHeight="1">
      <c r="A161" s="69">
        <v>19111439</v>
      </c>
      <c r="B161" s="55"/>
      <c r="C161" s="89">
        <v>1</v>
      </c>
      <c r="D161" s="55"/>
      <c r="E161" s="89">
        <v>2618</v>
      </c>
      <c r="F161" s="82">
        <v>1</v>
      </c>
      <c r="G161" s="66" t="s">
        <v>249</v>
      </c>
      <c r="H161" s="90" t="s">
        <v>53</v>
      </c>
      <c r="I161" s="68" t="s">
        <v>33</v>
      </c>
      <c r="J161" s="68" t="s">
        <v>32</v>
      </c>
      <c r="K161" s="69" t="s">
        <v>304</v>
      </c>
      <c r="L161" s="55"/>
      <c r="M161" s="55"/>
      <c r="N161" s="70"/>
      <c r="O161" s="16" t="s">
        <v>103</v>
      </c>
      <c r="P161" s="16" t="s">
        <v>104</v>
      </c>
      <c r="Q161" s="30"/>
    </row>
    <row r="162" spans="1:18" ht="15.75" customHeight="1">
      <c r="A162" s="54">
        <v>20121439</v>
      </c>
      <c r="B162" s="55"/>
      <c r="C162" s="80">
        <v>1</v>
      </c>
      <c r="D162" s="55"/>
      <c r="E162" s="80">
        <v>2618</v>
      </c>
      <c r="F162" s="82">
        <v>1</v>
      </c>
      <c r="G162" s="57" t="s">
        <v>249</v>
      </c>
      <c r="H162" s="84" t="s">
        <v>53</v>
      </c>
      <c r="I162" s="85" t="s">
        <v>33</v>
      </c>
      <c r="J162" s="85" t="s">
        <v>32</v>
      </c>
      <c r="K162" s="54" t="s">
        <v>305</v>
      </c>
      <c r="L162" s="55"/>
      <c r="M162" s="55"/>
      <c r="N162" s="70"/>
      <c r="O162" s="16" t="s">
        <v>103</v>
      </c>
      <c r="P162" s="16" t="s">
        <v>104</v>
      </c>
      <c r="Q162" s="30"/>
    </row>
    <row r="163" spans="1:18" ht="15.75" customHeight="1">
      <c r="A163" s="68" t="s">
        <v>306</v>
      </c>
      <c r="B163" s="55"/>
      <c r="C163" s="89">
        <v>1</v>
      </c>
      <c r="D163" s="55"/>
      <c r="E163" s="90">
        <v>2620</v>
      </c>
      <c r="F163" s="90">
        <v>2620</v>
      </c>
      <c r="G163" s="66" t="s">
        <v>307</v>
      </c>
      <c r="H163" s="90" t="s">
        <v>146</v>
      </c>
      <c r="I163" s="68" t="s">
        <v>61</v>
      </c>
      <c r="J163" s="68" t="s">
        <v>34</v>
      </c>
      <c r="K163" s="69" t="s">
        <v>308</v>
      </c>
      <c r="L163" s="55"/>
      <c r="M163" s="55"/>
      <c r="N163" s="70"/>
      <c r="O163" s="16" t="s">
        <v>103</v>
      </c>
      <c r="P163" s="24" t="s">
        <v>49</v>
      </c>
      <c r="Q163" s="32" t="s">
        <v>309</v>
      </c>
    </row>
    <row r="164" spans="1:18" ht="15.75" customHeight="1">
      <c r="A164" s="54">
        <v>2023</v>
      </c>
      <c r="B164" s="55"/>
      <c r="C164" s="54">
        <v>1</v>
      </c>
      <c r="D164" s="55"/>
      <c r="E164" s="126">
        <v>2619</v>
      </c>
      <c r="F164" s="126">
        <v>178</v>
      </c>
      <c r="G164" s="85" t="s">
        <v>111</v>
      </c>
      <c r="H164" s="85" t="s">
        <v>46</v>
      </c>
      <c r="I164" s="85" t="s">
        <v>100</v>
      </c>
      <c r="J164" s="85" t="s">
        <v>50</v>
      </c>
      <c r="K164" s="54" t="s">
        <v>112</v>
      </c>
      <c r="L164" s="55"/>
      <c r="M164" s="55"/>
      <c r="N164" s="60" t="s">
        <v>113</v>
      </c>
      <c r="O164" s="25"/>
      <c r="P164" s="16" t="s">
        <v>114</v>
      </c>
      <c r="Q164" s="32" t="s">
        <v>115</v>
      </c>
      <c r="R164" s="61" t="s">
        <v>116</v>
      </c>
    </row>
    <row r="165" spans="1:18" ht="15.75" customHeight="1">
      <c r="A165" s="125"/>
      <c r="C165" s="28"/>
      <c r="I165" s="29"/>
      <c r="J165" s="29"/>
      <c r="K165" s="29"/>
      <c r="N165" s="25"/>
      <c r="O165" s="25"/>
      <c r="P165" s="25"/>
      <c r="Q165" s="30"/>
    </row>
    <row r="166" spans="1:18" ht="15.75" customHeight="1">
      <c r="A166" s="1" t="s">
        <v>0</v>
      </c>
      <c r="B166" s="2"/>
      <c r="C166" s="2"/>
      <c r="D166" s="2"/>
      <c r="E166" s="2"/>
      <c r="F166" s="2"/>
      <c r="G166" s="3" t="s">
        <v>6</v>
      </c>
      <c r="H166" s="2" t="s">
        <v>7</v>
      </c>
      <c r="I166" s="2"/>
      <c r="J166" s="2"/>
      <c r="K166" s="2" t="s">
        <v>10</v>
      </c>
      <c r="L166" s="2" t="s">
        <v>11</v>
      </c>
      <c r="M166" s="2" t="s">
        <v>12</v>
      </c>
      <c r="N166" s="25"/>
      <c r="O166" s="25"/>
      <c r="P166" s="25"/>
      <c r="Q166" s="30"/>
    </row>
    <row r="167" spans="1:18" ht="15.75" customHeight="1">
      <c r="A167" s="6" t="s">
        <v>310</v>
      </c>
      <c r="B167" s="7">
        <v>21</v>
      </c>
      <c r="C167" s="8">
        <v>7</v>
      </c>
      <c r="D167" s="7">
        <v>45</v>
      </c>
      <c r="E167" s="9">
        <v>0</v>
      </c>
      <c r="F167" s="9">
        <f>7*45</f>
        <v>315</v>
      </c>
      <c r="G167" s="10" t="s">
        <v>311</v>
      </c>
      <c r="H167" s="11" t="s">
        <v>20</v>
      </c>
      <c r="I167" s="12" t="s">
        <v>20</v>
      </c>
      <c r="J167" s="12" t="s">
        <v>20</v>
      </c>
      <c r="K167" s="13"/>
      <c r="L167" s="7" t="s">
        <v>312</v>
      </c>
      <c r="M167" s="14">
        <v>27</v>
      </c>
      <c r="N167" s="15"/>
      <c r="O167" s="16" t="s">
        <v>84</v>
      </c>
      <c r="P167" s="31" t="s">
        <v>40</v>
      </c>
      <c r="Q167" s="16" t="s">
        <v>313</v>
      </c>
    </row>
    <row r="168" spans="1:18" ht="15.75" customHeight="1">
      <c r="A168" s="162"/>
      <c r="B168" s="34"/>
      <c r="C168" s="18">
        <v>1</v>
      </c>
      <c r="D168" s="34"/>
      <c r="E168" s="19">
        <v>1</v>
      </c>
      <c r="F168" s="19">
        <v>44</v>
      </c>
      <c r="G168" s="20" t="s">
        <v>314</v>
      </c>
      <c r="H168" s="170" t="s">
        <v>68</v>
      </c>
      <c r="I168" s="35" t="s">
        <v>69</v>
      </c>
      <c r="J168" s="35" t="s">
        <v>55</v>
      </c>
      <c r="K168" s="36" t="s">
        <v>315</v>
      </c>
      <c r="L168" s="34"/>
      <c r="M168" s="37"/>
      <c r="N168" s="15"/>
      <c r="O168" s="16" t="s">
        <v>84</v>
      </c>
      <c r="P168" s="31" t="s">
        <v>40</v>
      </c>
      <c r="Q168" s="25"/>
    </row>
    <row r="169" spans="1:18" ht="15.75" customHeight="1">
      <c r="A169" s="171"/>
      <c r="B169" s="34"/>
      <c r="C169" s="13">
        <v>1</v>
      </c>
      <c r="D169" s="34"/>
      <c r="E169" s="8">
        <v>1</v>
      </c>
      <c r="F169" s="8">
        <v>44</v>
      </c>
      <c r="G169" s="10" t="s">
        <v>314</v>
      </c>
      <c r="H169" s="172" t="s">
        <v>68</v>
      </c>
      <c r="I169" s="38" t="s">
        <v>69</v>
      </c>
      <c r="J169" s="38" t="s">
        <v>55</v>
      </c>
      <c r="K169" s="39" t="s">
        <v>316</v>
      </c>
      <c r="L169" s="34"/>
      <c r="M169" s="37"/>
      <c r="N169" s="15"/>
      <c r="O169" s="16" t="s">
        <v>84</v>
      </c>
      <c r="P169" s="31" t="s">
        <v>40</v>
      </c>
      <c r="Q169" s="25"/>
    </row>
    <row r="170" spans="1:18" ht="15.75" customHeight="1">
      <c r="A170" s="162"/>
      <c r="B170" s="34"/>
      <c r="C170" s="18">
        <v>1</v>
      </c>
      <c r="D170" s="34"/>
      <c r="E170" s="19">
        <v>1</v>
      </c>
      <c r="F170" s="19">
        <v>44</v>
      </c>
      <c r="G170" s="20" t="s">
        <v>314</v>
      </c>
      <c r="H170" s="170" t="s">
        <v>68</v>
      </c>
      <c r="I170" s="35" t="s">
        <v>69</v>
      </c>
      <c r="J170" s="35" t="s">
        <v>55</v>
      </c>
      <c r="K170" s="36" t="s">
        <v>317</v>
      </c>
      <c r="L170" s="34"/>
      <c r="M170" s="37"/>
      <c r="N170" s="15"/>
      <c r="O170" s="16" t="s">
        <v>84</v>
      </c>
      <c r="P170" s="31" t="s">
        <v>40</v>
      </c>
      <c r="Q170" s="25"/>
    </row>
    <row r="171" spans="1:18" ht="15.75" customHeight="1">
      <c r="A171" s="125"/>
      <c r="C171" s="28"/>
      <c r="I171" s="29"/>
      <c r="J171" s="29"/>
      <c r="K171" s="29"/>
      <c r="N171" s="25"/>
      <c r="O171" s="25"/>
      <c r="P171" s="25"/>
      <c r="Q171" s="30"/>
    </row>
    <row r="172" spans="1:18" ht="15.75" customHeight="1">
      <c r="A172" s="1" t="s">
        <v>0</v>
      </c>
      <c r="B172" s="2"/>
      <c r="C172" s="2"/>
      <c r="D172" s="2"/>
      <c r="E172" s="2"/>
      <c r="F172" s="2"/>
      <c r="G172" s="3" t="s">
        <v>6</v>
      </c>
      <c r="H172" s="2" t="s">
        <v>7</v>
      </c>
      <c r="I172" s="2"/>
      <c r="J172" s="2"/>
      <c r="K172" s="2" t="s">
        <v>10</v>
      </c>
      <c r="L172" s="2" t="s">
        <v>11</v>
      </c>
      <c r="M172" s="154" t="s">
        <v>12</v>
      </c>
      <c r="N172" s="25"/>
      <c r="O172" s="25"/>
      <c r="P172" s="25"/>
      <c r="Q172" s="30"/>
    </row>
    <row r="173" spans="1:18" ht="15.75" customHeight="1">
      <c r="A173" s="54">
        <v>2023</v>
      </c>
      <c r="B173" s="54">
        <v>18</v>
      </c>
      <c r="C173" s="54">
        <v>1</v>
      </c>
      <c r="D173" s="54">
        <v>90</v>
      </c>
      <c r="E173" s="126">
        <v>90</v>
      </c>
      <c r="F173" s="126">
        <v>1</v>
      </c>
      <c r="G173" s="85" t="s">
        <v>111</v>
      </c>
      <c r="H173" s="85" t="s">
        <v>46</v>
      </c>
      <c r="I173" s="85" t="s">
        <v>100</v>
      </c>
      <c r="J173" s="85" t="s">
        <v>50</v>
      </c>
      <c r="K173" s="54" t="s">
        <v>112</v>
      </c>
      <c r="L173" s="54"/>
      <c r="M173" s="173">
        <v>28</v>
      </c>
      <c r="N173" s="60" t="s">
        <v>113</v>
      </c>
      <c r="O173" s="25"/>
      <c r="P173" s="16" t="s">
        <v>114</v>
      </c>
      <c r="Q173" s="32" t="s">
        <v>115</v>
      </c>
      <c r="R173" s="61" t="s">
        <v>116</v>
      </c>
    </row>
    <row r="174" spans="1:18" ht="15.75" customHeight="1">
      <c r="A174" s="125"/>
      <c r="C174" s="28"/>
      <c r="I174" s="29"/>
      <c r="J174" s="29"/>
      <c r="K174" s="29"/>
      <c r="N174" s="25"/>
      <c r="O174" s="25"/>
      <c r="P174" s="25"/>
      <c r="Q174" s="30"/>
    </row>
    <row r="175" spans="1:18" ht="15.75" customHeight="1">
      <c r="A175" s="1" t="s">
        <v>0</v>
      </c>
      <c r="B175" s="2"/>
      <c r="C175" s="2"/>
      <c r="D175" s="2"/>
      <c r="E175" s="2"/>
      <c r="F175" s="2"/>
      <c r="G175" s="3" t="s">
        <v>6</v>
      </c>
      <c r="H175" s="2" t="s">
        <v>7</v>
      </c>
      <c r="I175" s="2"/>
      <c r="J175" s="2"/>
      <c r="K175" s="2" t="s">
        <v>10</v>
      </c>
      <c r="L175" s="2" t="s">
        <v>11</v>
      </c>
      <c r="M175" s="2" t="s">
        <v>12</v>
      </c>
      <c r="N175" s="25"/>
      <c r="O175" s="25"/>
      <c r="P175" s="25"/>
      <c r="Q175" s="30"/>
    </row>
    <row r="176" spans="1:18" ht="15.75" customHeight="1">
      <c r="A176" s="130" t="s">
        <v>318</v>
      </c>
      <c r="B176" s="7">
        <v>8</v>
      </c>
      <c r="C176" s="13">
        <v>1</v>
      </c>
      <c r="D176" s="7">
        <v>2545</v>
      </c>
      <c r="E176" s="9">
        <v>2545</v>
      </c>
      <c r="F176" s="9">
        <v>309</v>
      </c>
      <c r="G176" s="10" t="s">
        <v>319</v>
      </c>
      <c r="H176" s="11" t="s">
        <v>46</v>
      </c>
      <c r="I176" s="38" t="s">
        <v>74</v>
      </c>
      <c r="J176" s="38" t="s">
        <v>42</v>
      </c>
      <c r="K176" s="39" t="s">
        <v>320</v>
      </c>
      <c r="L176" s="7" t="s">
        <v>321</v>
      </c>
      <c r="M176" s="14">
        <v>29</v>
      </c>
      <c r="N176" s="15"/>
      <c r="O176" s="16" t="s">
        <v>322</v>
      </c>
      <c r="P176" s="16" t="s">
        <v>280</v>
      </c>
      <c r="Q176" s="32" t="s">
        <v>323</v>
      </c>
    </row>
    <row r="177" spans="1:18" ht="15.75" customHeight="1">
      <c r="A177" s="162"/>
      <c r="B177" s="34"/>
      <c r="C177" s="18">
        <v>1</v>
      </c>
      <c r="D177" s="34"/>
      <c r="E177" s="19">
        <v>1</v>
      </c>
      <c r="F177" s="19">
        <v>2544</v>
      </c>
      <c r="G177" s="20" t="s">
        <v>314</v>
      </c>
      <c r="H177" s="21" t="s">
        <v>68</v>
      </c>
      <c r="I177" s="35" t="s">
        <v>69</v>
      </c>
      <c r="J177" s="35" t="s">
        <v>55</v>
      </c>
      <c r="K177" s="36" t="s">
        <v>324</v>
      </c>
      <c r="L177" s="34"/>
      <c r="M177" s="37"/>
      <c r="N177" s="15"/>
      <c r="O177" s="16" t="s">
        <v>174</v>
      </c>
      <c r="P177" s="31" t="s">
        <v>40</v>
      </c>
      <c r="Q177" s="30"/>
    </row>
    <row r="178" spans="1:18" ht="15.75" customHeight="1">
      <c r="A178" s="151"/>
      <c r="C178" s="28"/>
      <c r="I178" s="29"/>
      <c r="J178" s="29"/>
      <c r="K178" s="29"/>
      <c r="N178" s="25"/>
      <c r="O178" s="25"/>
      <c r="P178" s="25"/>
      <c r="Q178" s="30"/>
    </row>
    <row r="179" spans="1:18" ht="15.75" customHeight="1">
      <c r="A179" s="1" t="s">
        <v>0</v>
      </c>
      <c r="B179" s="2"/>
      <c r="C179" s="2"/>
      <c r="D179" s="2"/>
      <c r="E179" s="2"/>
      <c r="F179" s="2"/>
      <c r="G179" s="3" t="s">
        <v>6</v>
      </c>
      <c r="H179" s="2" t="s">
        <v>7</v>
      </c>
      <c r="I179" s="2"/>
      <c r="J179" s="2"/>
      <c r="K179" s="2" t="s">
        <v>10</v>
      </c>
      <c r="L179" s="2" t="s">
        <v>11</v>
      </c>
      <c r="M179" s="2" t="s">
        <v>12</v>
      </c>
      <c r="N179" s="25"/>
      <c r="O179" s="25"/>
      <c r="P179" s="25"/>
      <c r="Q179" s="30"/>
    </row>
    <row r="180" spans="1:18" ht="15.75" customHeight="1">
      <c r="A180" s="73">
        <v>-1</v>
      </c>
      <c r="B180" s="39">
        <v>9</v>
      </c>
      <c r="C180" s="13">
        <v>1</v>
      </c>
      <c r="D180" s="39">
        <v>281</v>
      </c>
      <c r="E180" s="8">
        <v>281</v>
      </c>
      <c r="F180" s="8">
        <v>3</v>
      </c>
      <c r="G180" s="11" t="s">
        <v>325</v>
      </c>
      <c r="H180" s="11" t="s">
        <v>27</v>
      </c>
      <c r="I180" s="38" t="s">
        <v>66</v>
      </c>
      <c r="J180" s="38" t="s">
        <v>42</v>
      </c>
      <c r="K180" s="39" t="s">
        <v>326</v>
      </c>
      <c r="L180" s="39" t="s">
        <v>327</v>
      </c>
      <c r="M180" s="79">
        <v>30</v>
      </c>
      <c r="N180" s="15"/>
      <c r="O180" s="16" t="s">
        <v>328</v>
      </c>
      <c r="P180" s="31" t="s">
        <v>40</v>
      </c>
      <c r="Q180" s="30"/>
    </row>
    <row r="181" spans="1:18" ht="15.75" customHeight="1">
      <c r="A181" s="96"/>
      <c r="C181" s="28"/>
      <c r="I181" s="29"/>
      <c r="J181" s="29"/>
      <c r="K181" s="29"/>
      <c r="N181" s="25"/>
      <c r="O181" s="25"/>
      <c r="P181" s="25"/>
      <c r="Q181" s="30"/>
    </row>
    <row r="182" spans="1:18" ht="15.75" customHeight="1">
      <c r="A182" s="86" t="s">
        <v>0</v>
      </c>
      <c r="B182" s="51"/>
      <c r="C182" s="51"/>
      <c r="D182" s="51"/>
      <c r="E182" s="51"/>
      <c r="F182" s="51"/>
      <c r="G182" s="86" t="s">
        <v>6</v>
      </c>
      <c r="H182" s="51" t="s">
        <v>7</v>
      </c>
      <c r="I182" s="51"/>
      <c r="J182" s="51"/>
      <c r="K182" s="51" t="s">
        <v>10</v>
      </c>
      <c r="L182" s="51" t="s">
        <v>11</v>
      </c>
      <c r="M182" s="174" t="s">
        <v>12</v>
      </c>
      <c r="N182" s="25"/>
      <c r="O182" s="25"/>
      <c r="P182" s="25"/>
      <c r="Q182" s="30"/>
    </row>
    <row r="183" spans="1:18" ht="15.75" customHeight="1">
      <c r="A183" s="54" t="s">
        <v>329</v>
      </c>
      <c r="B183" s="54">
        <v>25</v>
      </c>
      <c r="C183" s="55">
        <v>2</v>
      </c>
      <c r="D183" s="54">
        <v>305</v>
      </c>
      <c r="E183" s="87">
        <v>0</v>
      </c>
      <c r="F183" s="87">
        <v>610</v>
      </c>
      <c r="G183" s="83" t="s">
        <v>330</v>
      </c>
      <c r="H183" s="84" t="s">
        <v>20</v>
      </c>
      <c r="I183" s="88" t="s">
        <v>20</v>
      </c>
      <c r="J183" s="88" t="s">
        <v>20</v>
      </c>
      <c r="K183" s="80"/>
      <c r="L183" s="54" t="s">
        <v>331</v>
      </c>
      <c r="M183" s="175">
        <v>31</v>
      </c>
      <c r="N183" s="15"/>
      <c r="O183" s="16" t="s">
        <v>174</v>
      </c>
      <c r="P183" s="31" t="s">
        <v>40</v>
      </c>
      <c r="Q183" s="30"/>
    </row>
    <row r="184" spans="1:18" ht="15.75" customHeight="1">
      <c r="A184" s="69">
        <v>21101440</v>
      </c>
      <c r="B184" s="54"/>
      <c r="C184" s="89">
        <v>1</v>
      </c>
      <c r="D184" s="54"/>
      <c r="E184" s="89">
        <v>305</v>
      </c>
      <c r="F184" s="176">
        <v>11</v>
      </c>
      <c r="G184" s="152" t="s">
        <v>169</v>
      </c>
      <c r="H184" s="90" t="s">
        <v>53</v>
      </c>
      <c r="I184" s="68" t="s">
        <v>33</v>
      </c>
      <c r="J184" s="68" t="s">
        <v>32</v>
      </c>
      <c r="K184" s="69" t="s">
        <v>332</v>
      </c>
      <c r="L184" s="54"/>
      <c r="M184" s="175"/>
      <c r="N184" s="15"/>
      <c r="O184" s="16" t="s">
        <v>103</v>
      </c>
      <c r="P184" s="16" t="s">
        <v>104</v>
      </c>
      <c r="Q184" s="30"/>
    </row>
    <row r="185" spans="1:18" ht="15.75" customHeight="1">
      <c r="A185" s="177" t="s">
        <v>333</v>
      </c>
      <c r="B185" s="54"/>
      <c r="C185" s="80">
        <v>1</v>
      </c>
      <c r="D185" s="54"/>
      <c r="E185" s="55">
        <v>130</v>
      </c>
      <c r="F185" s="55">
        <v>4</v>
      </c>
      <c r="G185" s="83" t="s">
        <v>334</v>
      </c>
      <c r="H185" s="84" t="s">
        <v>27</v>
      </c>
      <c r="I185" s="85" t="s">
        <v>74</v>
      </c>
      <c r="J185" s="85" t="s">
        <v>42</v>
      </c>
      <c r="K185" s="54" t="s">
        <v>335</v>
      </c>
      <c r="L185" s="54"/>
      <c r="M185" s="175"/>
      <c r="N185" s="15"/>
      <c r="O185" s="16" t="s">
        <v>336</v>
      </c>
      <c r="P185" s="16" t="s">
        <v>337</v>
      </c>
      <c r="Q185" s="32" t="s">
        <v>338</v>
      </c>
    </row>
    <row r="186" spans="1:18" ht="15.75" customHeight="1">
      <c r="A186" s="54">
        <v>2023</v>
      </c>
      <c r="B186" s="54"/>
      <c r="C186" s="54">
        <v>1</v>
      </c>
      <c r="D186" s="54"/>
      <c r="E186" s="178">
        <v>305</v>
      </c>
      <c r="F186" s="178">
        <v>17</v>
      </c>
      <c r="G186" s="85" t="s">
        <v>111</v>
      </c>
      <c r="H186" s="85" t="s">
        <v>46</v>
      </c>
      <c r="I186" s="85" t="s">
        <v>100</v>
      </c>
      <c r="J186" s="85" t="s">
        <v>50</v>
      </c>
      <c r="K186" s="54" t="s">
        <v>112</v>
      </c>
      <c r="L186" s="54"/>
      <c r="M186" s="175"/>
      <c r="N186" s="60" t="s">
        <v>113</v>
      </c>
      <c r="O186" s="25"/>
      <c r="P186" s="107" t="s">
        <v>114</v>
      </c>
      <c r="Q186" s="179" t="s">
        <v>115</v>
      </c>
      <c r="R186" s="61" t="s">
        <v>116</v>
      </c>
    </row>
    <row r="187" spans="1:18" ht="85.5" customHeight="1">
      <c r="A187" s="126">
        <v>2023</v>
      </c>
      <c r="B187" s="54"/>
      <c r="C187" s="54">
        <v>1</v>
      </c>
      <c r="D187" s="54"/>
      <c r="E187" s="180">
        <v>305</v>
      </c>
      <c r="F187" s="180">
        <v>17</v>
      </c>
      <c r="G187" s="85" t="s">
        <v>111</v>
      </c>
      <c r="H187" s="85" t="s">
        <v>46</v>
      </c>
      <c r="I187" s="85" t="s">
        <v>100</v>
      </c>
      <c r="J187" s="85" t="s">
        <v>50</v>
      </c>
      <c r="K187" s="54" t="s">
        <v>339</v>
      </c>
      <c r="L187" s="54"/>
      <c r="M187" s="175"/>
      <c r="N187" s="60" t="s">
        <v>113</v>
      </c>
      <c r="O187" s="25"/>
      <c r="P187" s="109"/>
      <c r="Q187" s="181"/>
      <c r="R187" s="61" t="s">
        <v>116</v>
      </c>
    </row>
    <row r="188" spans="1:18" ht="85.5" customHeight="1">
      <c r="A188" s="151"/>
      <c r="C188" s="28"/>
      <c r="I188" s="29"/>
      <c r="J188" s="29"/>
      <c r="K188" s="29"/>
      <c r="N188" s="25"/>
      <c r="O188" s="25"/>
      <c r="P188" s="25"/>
      <c r="Q188" s="30"/>
    </row>
    <row r="189" spans="1:18" ht="15.75" customHeight="1">
      <c r="A189" s="86" t="s">
        <v>0</v>
      </c>
      <c r="B189" s="51"/>
      <c r="C189" s="51"/>
      <c r="D189" s="51"/>
      <c r="E189" s="51"/>
      <c r="F189" s="51"/>
      <c r="G189" s="86" t="s">
        <v>6</v>
      </c>
      <c r="H189" s="51" t="s">
        <v>7</v>
      </c>
      <c r="I189" s="51"/>
      <c r="J189" s="51"/>
      <c r="K189" s="51" t="s">
        <v>10</v>
      </c>
      <c r="L189" s="51" t="s">
        <v>11</v>
      </c>
      <c r="M189" s="174" t="s">
        <v>12</v>
      </c>
      <c r="N189" s="25"/>
      <c r="O189" s="25"/>
      <c r="P189" s="25"/>
      <c r="Q189" s="30"/>
    </row>
    <row r="190" spans="1:18" ht="15.75" customHeight="1">
      <c r="A190" s="54" t="s">
        <v>340</v>
      </c>
      <c r="B190" s="100">
        <v>49</v>
      </c>
      <c r="C190" s="55">
        <v>20</v>
      </c>
      <c r="D190" s="100">
        <v>128525</v>
      </c>
      <c r="E190" s="87">
        <v>0</v>
      </c>
      <c r="F190" s="87">
        <f>20*128525</f>
        <v>2570500</v>
      </c>
      <c r="G190" s="57" t="s">
        <v>341</v>
      </c>
      <c r="H190" s="84" t="s">
        <v>20</v>
      </c>
      <c r="I190" s="88" t="s">
        <v>20</v>
      </c>
      <c r="J190" s="88" t="s">
        <v>20</v>
      </c>
      <c r="K190" s="80"/>
      <c r="L190" s="100" t="s">
        <v>342</v>
      </c>
      <c r="M190" s="182">
        <v>32</v>
      </c>
      <c r="N190" s="15"/>
      <c r="O190" s="16" t="s">
        <v>181</v>
      </c>
      <c r="P190" s="31" t="s">
        <v>40</v>
      </c>
      <c r="Q190" s="30"/>
    </row>
    <row r="191" spans="1:18" ht="15.75" customHeight="1">
      <c r="A191" s="69" t="s">
        <v>343</v>
      </c>
      <c r="B191" s="103"/>
      <c r="C191" s="89">
        <v>1</v>
      </c>
      <c r="D191" s="103"/>
      <c r="E191" s="63">
        <v>128525</v>
      </c>
      <c r="F191" s="63">
        <v>128525</v>
      </c>
      <c r="G191" s="66" t="s">
        <v>344</v>
      </c>
      <c r="H191" s="90" t="s">
        <v>27</v>
      </c>
      <c r="I191" s="72" t="s">
        <v>74</v>
      </c>
      <c r="J191" s="72" t="s">
        <v>42</v>
      </c>
      <c r="K191" s="63" t="s">
        <v>154</v>
      </c>
      <c r="L191" s="103"/>
      <c r="M191" s="183"/>
      <c r="N191" s="15"/>
      <c r="O191" s="16" t="s">
        <v>345</v>
      </c>
      <c r="P191" s="31" t="s">
        <v>40</v>
      </c>
      <c r="Q191" s="30"/>
    </row>
    <row r="192" spans="1:18" ht="15.75" customHeight="1">
      <c r="A192" s="54" t="s">
        <v>346</v>
      </c>
      <c r="B192" s="103"/>
      <c r="C192" s="80">
        <v>1</v>
      </c>
      <c r="D192" s="103"/>
      <c r="E192" s="147">
        <v>128525</v>
      </c>
      <c r="F192" s="147">
        <v>1</v>
      </c>
      <c r="G192" s="57" t="s">
        <v>347</v>
      </c>
      <c r="H192" s="84" t="s">
        <v>46</v>
      </c>
      <c r="I192" s="85" t="s">
        <v>74</v>
      </c>
      <c r="J192" s="85" t="s">
        <v>42</v>
      </c>
      <c r="K192" s="54" t="s">
        <v>348</v>
      </c>
      <c r="L192" s="103"/>
      <c r="M192" s="183"/>
      <c r="N192" s="15"/>
      <c r="O192" s="16" t="s">
        <v>103</v>
      </c>
      <c r="P192" s="24" t="s">
        <v>49</v>
      </c>
      <c r="Q192" s="30"/>
    </row>
    <row r="193" spans="1:18" ht="15.75" customHeight="1">
      <c r="A193" s="54">
        <v>2023</v>
      </c>
      <c r="B193" s="103"/>
      <c r="C193" s="89">
        <v>1</v>
      </c>
      <c r="D193" s="103"/>
      <c r="E193" s="89">
        <v>128525</v>
      </c>
      <c r="F193" s="184">
        <v>3220</v>
      </c>
      <c r="G193" s="85" t="s">
        <v>111</v>
      </c>
      <c r="H193" s="85" t="s">
        <v>46</v>
      </c>
      <c r="I193" s="85" t="s">
        <v>100</v>
      </c>
      <c r="J193" s="85" t="s">
        <v>50</v>
      </c>
      <c r="K193" s="54" t="s">
        <v>112</v>
      </c>
      <c r="L193" s="103"/>
      <c r="M193" s="183"/>
      <c r="N193" s="60" t="s">
        <v>113</v>
      </c>
      <c r="O193" s="25"/>
      <c r="P193" s="16" t="s">
        <v>114</v>
      </c>
      <c r="Q193" s="32" t="s">
        <v>115</v>
      </c>
      <c r="R193" s="61" t="s">
        <v>116</v>
      </c>
    </row>
    <row r="194" spans="1:18" ht="15.75" customHeight="1">
      <c r="A194" s="185" t="s">
        <v>349</v>
      </c>
      <c r="B194" s="105"/>
      <c r="C194" s="80">
        <v>1</v>
      </c>
      <c r="D194" s="105"/>
      <c r="E194" s="147">
        <v>128525</v>
      </c>
      <c r="F194" s="147">
        <v>2</v>
      </c>
      <c r="G194" s="85" t="s">
        <v>350</v>
      </c>
      <c r="H194" s="84" t="s">
        <v>46</v>
      </c>
      <c r="I194" s="85" t="s">
        <v>51</v>
      </c>
      <c r="J194" s="85" t="s">
        <v>32</v>
      </c>
      <c r="K194" s="54" t="s">
        <v>351</v>
      </c>
      <c r="L194" s="105"/>
      <c r="M194" s="186"/>
      <c r="N194" s="15"/>
      <c r="O194" s="25"/>
      <c r="P194" s="16" t="s">
        <v>352</v>
      </c>
      <c r="Q194" s="91" t="s">
        <v>139</v>
      </c>
    </row>
    <row r="195" spans="1:18" ht="15.75" customHeight="1">
      <c r="A195" s="187"/>
      <c r="B195" s="187"/>
      <c r="C195" s="97"/>
      <c r="D195" s="187"/>
      <c r="E195" s="188"/>
      <c r="F195" s="188"/>
      <c r="G195" s="74"/>
      <c r="H195" s="99"/>
      <c r="I195" s="187"/>
      <c r="J195" s="187"/>
      <c r="K195" s="187"/>
      <c r="L195" s="187"/>
      <c r="M195" s="98"/>
      <c r="N195" s="25"/>
      <c r="O195" s="25"/>
      <c r="P195" s="25"/>
      <c r="Q195" s="30"/>
    </row>
    <row r="196" spans="1:18" ht="15.75" customHeight="1">
      <c r="A196" s="1" t="s">
        <v>0</v>
      </c>
      <c r="B196" s="2"/>
      <c r="C196" s="2"/>
      <c r="D196" s="2"/>
      <c r="E196" s="2"/>
      <c r="F196" s="2"/>
      <c r="G196" s="3" t="s">
        <v>6</v>
      </c>
      <c r="H196" s="2" t="s">
        <v>7</v>
      </c>
      <c r="I196" s="2"/>
      <c r="J196" s="2"/>
      <c r="K196" s="2" t="s">
        <v>10</v>
      </c>
      <c r="L196" s="2" t="s">
        <v>11</v>
      </c>
      <c r="M196" s="2" t="s">
        <v>12</v>
      </c>
      <c r="N196" s="25"/>
      <c r="O196" s="25"/>
      <c r="P196" s="25"/>
      <c r="Q196" s="30"/>
    </row>
    <row r="197" spans="1:18" ht="15.75" customHeight="1">
      <c r="A197" s="54" t="s">
        <v>353</v>
      </c>
      <c r="B197" s="54">
        <v>11</v>
      </c>
      <c r="C197" s="80">
        <v>1</v>
      </c>
      <c r="D197" s="54">
        <v>128542</v>
      </c>
      <c r="E197" s="80">
        <v>128542</v>
      </c>
      <c r="F197" s="82">
        <v>12</v>
      </c>
      <c r="G197" s="57" t="s">
        <v>354</v>
      </c>
      <c r="H197" s="84" t="s">
        <v>27</v>
      </c>
      <c r="I197" s="59" t="s">
        <v>66</v>
      </c>
      <c r="J197" s="59" t="s">
        <v>42</v>
      </c>
      <c r="K197" s="55" t="s">
        <v>298</v>
      </c>
      <c r="L197" s="54" t="s">
        <v>355</v>
      </c>
      <c r="M197" s="55">
        <v>33</v>
      </c>
      <c r="N197" s="70"/>
      <c r="O197" s="16" t="s">
        <v>103</v>
      </c>
      <c r="P197" s="16" t="s">
        <v>104</v>
      </c>
      <c r="Q197" s="30"/>
    </row>
    <row r="198" spans="1:18" ht="15.75" customHeight="1">
      <c r="A198" s="69">
        <v>7061440</v>
      </c>
      <c r="B198" s="54"/>
      <c r="C198" s="89">
        <v>1</v>
      </c>
      <c r="D198" s="54"/>
      <c r="E198" s="89">
        <v>128542</v>
      </c>
      <c r="F198" s="82">
        <v>2</v>
      </c>
      <c r="G198" s="66" t="s">
        <v>123</v>
      </c>
      <c r="H198" s="90" t="s">
        <v>53</v>
      </c>
      <c r="I198" s="68" t="s">
        <v>33</v>
      </c>
      <c r="J198" s="68" t="s">
        <v>32</v>
      </c>
      <c r="K198" s="69" t="s">
        <v>351</v>
      </c>
      <c r="L198" s="54"/>
      <c r="M198" s="55"/>
      <c r="N198" s="70"/>
      <c r="O198" s="16" t="s">
        <v>103</v>
      </c>
      <c r="P198" s="16" t="s">
        <v>104</v>
      </c>
      <c r="Q198" s="30"/>
    </row>
    <row r="199" spans="1:18" ht="15.75" customHeight="1">
      <c r="A199" s="54">
        <v>2023</v>
      </c>
      <c r="B199" s="54"/>
      <c r="C199" s="54">
        <v>1</v>
      </c>
      <c r="D199" s="54"/>
      <c r="E199" s="180">
        <v>128542</v>
      </c>
      <c r="F199" s="180">
        <v>3220</v>
      </c>
      <c r="G199" s="85" t="s">
        <v>111</v>
      </c>
      <c r="H199" s="85" t="s">
        <v>46</v>
      </c>
      <c r="I199" s="85" t="s">
        <v>100</v>
      </c>
      <c r="J199" s="85" t="s">
        <v>50</v>
      </c>
      <c r="K199" s="54" t="s">
        <v>112</v>
      </c>
      <c r="L199" s="54"/>
      <c r="M199" s="55"/>
      <c r="N199" s="60" t="s">
        <v>113</v>
      </c>
      <c r="O199" s="25"/>
      <c r="P199" s="16" t="s">
        <v>114</v>
      </c>
      <c r="Q199" s="32" t="s">
        <v>115</v>
      </c>
      <c r="R199" s="61" t="s">
        <v>116</v>
      </c>
    </row>
    <row r="200" spans="1:18" ht="15.75" customHeight="1">
      <c r="A200" s="151"/>
      <c r="C200" s="28"/>
      <c r="I200" s="29"/>
      <c r="J200" s="29"/>
      <c r="K200" s="29"/>
      <c r="N200" s="25"/>
      <c r="O200" s="25"/>
      <c r="P200" s="25"/>
      <c r="Q200" s="30"/>
    </row>
    <row r="201" spans="1:18" ht="15.75" customHeight="1">
      <c r="A201" s="1" t="s">
        <v>0</v>
      </c>
      <c r="B201" s="2"/>
      <c r="C201" s="2"/>
      <c r="D201" s="2"/>
      <c r="E201" s="2"/>
      <c r="F201" s="2"/>
      <c r="G201" s="3" t="s">
        <v>6</v>
      </c>
      <c r="H201" s="2" t="s">
        <v>7</v>
      </c>
      <c r="I201" s="2"/>
      <c r="J201" s="2"/>
      <c r="K201" s="2" t="s">
        <v>10</v>
      </c>
      <c r="L201" s="2" t="s">
        <v>11</v>
      </c>
      <c r="M201" s="2" t="s">
        <v>12</v>
      </c>
      <c r="N201" s="25"/>
      <c r="O201" s="25"/>
      <c r="P201" s="25"/>
      <c r="Q201" s="30"/>
    </row>
    <row r="202" spans="1:18" ht="15.75" customHeight="1">
      <c r="A202" s="171"/>
      <c r="B202" s="7">
        <v>8</v>
      </c>
      <c r="C202" s="13">
        <v>1</v>
      </c>
      <c r="D202" s="7">
        <v>170</v>
      </c>
      <c r="E202" s="77">
        <v>5</v>
      </c>
      <c r="F202" s="77">
        <v>165</v>
      </c>
      <c r="G202" s="10" t="s">
        <v>356</v>
      </c>
      <c r="H202" s="11" t="s">
        <v>27</v>
      </c>
      <c r="I202" s="38" t="s">
        <v>69</v>
      </c>
      <c r="J202" s="38" t="s">
        <v>55</v>
      </c>
      <c r="K202" s="39" t="s">
        <v>357</v>
      </c>
      <c r="L202" s="7" t="s">
        <v>358</v>
      </c>
      <c r="M202" s="14">
        <v>34</v>
      </c>
      <c r="N202" s="15"/>
      <c r="O202" s="16" t="s">
        <v>181</v>
      </c>
      <c r="P202" s="31" t="s">
        <v>40</v>
      </c>
      <c r="Q202" s="30"/>
    </row>
    <row r="203" spans="1:18" ht="15.75" customHeight="1">
      <c r="A203" s="162"/>
      <c r="B203" s="6"/>
      <c r="C203" s="18">
        <v>1</v>
      </c>
      <c r="D203" s="6"/>
      <c r="E203" s="77">
        <v>5</v>
      </c>
      <c r="F203" s="77">
        <v>165</v>
      </c>
      <c r="G203" s="20" t="s">
        <v>356</v>
      </c>
      <c r="H203" s="21" t="s">
        <v>27</v>
      </c>
      <c r="I203" s="35" t="s">
        <v>69</v>
      </c>
      <c r="J203" s="35" t="s">
        <v>55</v>
      </c>
      <c r="K203" s="36" t="s">
        <v>359</v>
      </c>
      <c r="L203" s="6"/>
      <c r="M203" s="23"/>
      <c r="N203" s="15"/>
      <c r="O203" s="16" t="s">
        <v>181</v>
      </c>
      <c r="P203" s="31" t="s">
        <v>40</v>
      </c>
      <c r="Q203" s="30"/>
    </row>
    <row r="204" spans="1:18" ht="15.75" customHeight="1">
      <c r="A204" s="151"/>
      <c r="C204" s="28"/>
      <c r="I204" s="29"/>
      <c r="J204" s="29"/>
      <c r="K204" s="29"/>
      <c r="N204" s="25"/>
      <c r="O204" s="25"/>
      <c r="P204" s="25"/>
      <c r="Q204" s="30"/>
    </row>
    <row r="205" spans="1:18" ht="15.75" customHeight="1">
      <c r="A205" s="1" t="s">
        <v>0</v>
      </c>
      <c r="B205" s="2"/>
      <c r="C205" s="2"/>
      <c r="D205" s="2"/>
      <c r="E205" s="2"/>
      <c r="F205" s="2"/>
      <c r="G205" s="3" t="s">
        <v>6</v>
      </c>
      <c r="H205" s="2" t="s">
        <v>7</v>
      </c>
      <c r="I205" s="2"/>
      <c r="J205" s="2"/>
      <c r="K205" s="2" t="s">
        <v>10</v>
      </c>
      <c r="L205" s="2" t="s">
        <v>11</v>
      </c>
      <c r="M205" s="2" t="s">
        <v>12</v>
      </c>
      <c r="N205" s="25"/>
      <c r="O205" s="25"/>
      <c r="P205" s="25"/>
      <c r="Q205" s="30"/>
    </row>
    <row r="206" spans="1:18" ht="15.75" customHeight="1">
      <c r="A206" s="6" t="s">
        <v>360</v>
      </c>
      <c r="B206" s="7">
        <v>16</v>
      </c>
      <c r="C206" s="8">
        <v>2</v>
      </c>
      <c r="D206" s="7">
        <v>21139</v>
      </c>
      <c r="E206" s="9">
        <v>0</v>
      </c>
      <c r="F206" s="9">
        <f>2*21139</f>
        <v>42278</v>
      </c>
      <c r="G206" s="10" t="s">
        <v>361</v>
      </c>
      <c r="H206" s="11" t="s">
        <v>20</v>
      </c>
      <c r="I206" s="12" t="s">
        <v>20</v>
      </c>
      <c r="J206" s="12" t="s">
        <v>20</v>
      </c>
      <c r="K206" s="13"/>
      <c r="L206" s="7" t="s">
        <v>362</v>
      </c>
      <c r="M206" s="14">
        <v>35</v>
      </c>
      <c r="N206" s="15"/>
      <c r="O206" s="16" t="s">
        <v>84</v>
      </c>
      <c r="P206" s="31" t="s">
        <v>40</v>
      </c>
      <c r="Q206" s="30"/>
    </row>
    <row r="207" spans="1:18" ht="15.75" customHeight="1">
      <c r="A207" s="162"/>
      <c r="B207" s="34"/>
      <c r="C207" s="18">
        <v>1</v>
      </c>
      <c r="D207" s="34"/>
      <c r="E207" s="19">
        <v>21139</v>
      </c>
      <c r="F207" s="19">
        <v>8495</v>
      </c>
      <c r="G207" s="20" t="s">
        <v>363</v>
      </c>
      <c r="H207" s="21" t="s">
        <v>27</v>
      </c>
      <c r="I207" s="22" t="s">
        <v>71</v>
      </c>
      <c r="J207" s="22" t="s">
        <v>42</v>
      </c>
      <c r="K207" s="19" t="s">
        <v>154</v>
      </c>
      <c r="L207" s="34"/>
      <c r="M207" s="37"/>
      <c r="N207" s="15"/>
      <c r="O207" s="16" t="s">
        <v>84</v>
      </c>
      <c r="P207" s="24" t="s">
        <v>364</v>
      </c>
      <c r="Q207" s="32" t="s">
        <v>365</v>
      </c>
    </row>
    <row r="208" spans="1:18" ht="15.75" customHeight="1">
      <c r="A208" s="6" t="s">
        <v>366</v>
      </c>
      <c r="B208" s="6"/>
      <c r="C208" s="13"/>
      <c r="D208" s="6"/>
      <c r="E208" s="8">
        <v>21139</v>
      </c>
      <c r="F208" s="8">
        <v>79</v>
      </c>
      <c r="G208" s="10" t="s">
        <v>354</v>
      </c>
      <c r="H208" s="11" t="s">
        <v>27</v>
      </c>
      <c r="I208" s="38" t="s">
        <v>66</v>
      </c>
      <c r="J208" s="38" t="s">
        <v>42</v>
      </c>
      <c r="K208" s="39" t="s">
        <v>367</v>
      </c>
      <c r="L208" s="6"/>
      <c r="M208" s="23"/>
      <c r="N208" s="15"/>
      <c r="O208" s="16" t="s">
        <v>84</v>
      </c>
      <c r="P208" s="24" t="s">
        <v>364</v>
      </c>
      <c r="Q208" s="30"/>
    </row>
    <row r="209" spans="1:18" ht="79.5" customHeight="1">
      <c r="A209" s="189"/>
      <c r="C209" s="28"/>
      <c r="I209" s="29"/>
      <c r="J209" s="29"/>
      <c r="K209" s="29"/>
      <c r="N209" s="25"/>
      <c r="O209" s="25"/>
      <c r="P209" s="25"/>
      <c r="Q209" s="30"/>
    </row>
    <row r="210" spans="1:18" ht="15.75" customHeight="1">
      <c r="A210" s="1" t="s">
        <v>0</v>
      </c>
      <c r="B210" s="2"/>
      <c r="C210" s="2"/>
      <c r="D210" s="2"/>
      <c r="E210" s="2"/>
      <c r="F210" s="2"/>
      <c r="G210" s="3" t="s">
        <v>6</v>
      </c>
      <c r="H210" s="2" t="s">
        <v>7</v>
      </c>
      <c r="I210" s="2"/>
      <c r="J210" s="2"/>
      <c r="K210" s="2" t="s">
        <v>10</v>
      </c>
      <c r="L210" s="2" t="s">
        <v>11</v>
      </c>
      <c r="M210" s="2" t="s">
        <v>12</v>
      </c>
      <c r="N210" s="25"/>
      <c r="O210" s="25"/>
      <c r="P210" s="25"/>
      <c r="Q210" s="30"/>
    </row>
    <row r="211" spans="1:18" ht="15.75" customHeight="1">
      <c r="A211" s="6" t="s">
        <v>368</v>
      </c>
      <c r="B211" s="7">
        <v>32</v>
      </c>
      <c r="C211" s="8">
        <v>18</v>
      </c>
      <c r="D211" s="7">
        <v>89</v>
      </c>
      <c r="E211" s="9">
        <v>0</v>
      </c>
      <c r="F211" s="9">
        <f>18*89</f>
        <v>1602</v>
      </c>
      <c r="G211" s="10" t="s">
        <v>369</v>
      </c>
      <c r="H211" s="11" t="s">
        <v>20</v>
      </c>
      <c r="I211" s="12" t="s">
        <v>20</v>
      </c>
      <c r="J211" s="12" t="s">
        <v>20</v>
      </c>
      <c r="K211" s="13"/>
      <c r="L211" s="7" t="s">
        <v>370</v>
      </c>
      <c r="M211" s="14">
        <v>36</v>
      </c>
      <c r="N211" s="15"/>
      <c r="O211" s="16" t="s">
        <v>84</v>
      </c>
      <c r="P211" s="31" t="s">
        <v>40</v>
      </c>
      <c r="Q211" s="30"/>
    </row>
    <row r="212" spans="1:18" ht="46.5" customHeight="1">
      <c r="A212" s="33" t="s">
        <v>371</v>
      </c>
      <c r="B212" s="34"/>
      <c r="C212" s="18">
        <v>1</v>
      </c>
      <c r="D212" s="34"/>
      <c r="E212" s="19">
        <v>20</v>
      </c>
      <c r="F212" s="78">
        <v>35</v>
      </c>
      <c r="G212" s="20" t="s">
        <v>121</v>
      </c>
      <c r="H212" s="21" t="s">
        <v>46</v>
      </c>
      <c r="I212" s="35" t="s">
        <v>74</v>
      </c>
      <c r="J212" s="35" t="s">
        <v>42</v>
      </c>
      <c r="K212" s="36" t="s">
        <v>372</v>
      </c>
      <c r="L212" s="34"/>
      <c r="M212" s="37"/>
      <c r="N212" s="15"/>
      <c r="O212" s="16" t="s">
        <v>84</v>
      </c>
      <c r="P212" s="24" t="s">
        <v>49</v>
      </c>
      <c r="Q212" s="32" t="s">
        <v>373</v>
      </c>
    </row>
    <row r="213" spans="1:18" ht="15.75" customHeight="1">
      <c r="A213" s="171"/>
      <c r="B213" s="6"/>
      <c r="C213" s="13">
        <v>1</v>
      </c>
      <c r="D213" s="6"/>
      <c r="E213" s="190">
        <v>59</v>
      </c>
      <c r="F213" s="8">
        <v>30</v>
      </c>
      <c r="G213" s="10" t="s">
        <v>374</v>
      </c>
      <c r="H213" s="11" t="s">
        <v>68</v>
      </c>
      <c r="I213" s="44" t="s">
        <v>105</v>
      </c>
      <c r="J213" s="44" t="s">
        <v>55</v>
      </c>
      <c r="K213" s="8" t="s">
        <v>308</v>
      </c>
      <c r="L213" s="6"/>
      <c r="M213" s="23"/>
      <c r="N213" s="15"/>
      <c r="O213" s="16" t="s">
        <v>84</v>
      </c>
      <c r="P213" s="31" t="s">
        <v>40</v>
      </c>
      <c r="Q213" s="30"/>
    </row>
    <row r="214" spans="1:18" ht="15.75" customHeight="1">
      <c r="A214" s="189"/>
      <c r="C214" s="28"/>
      <c r="I214" s="29"/>
      <c r="J214" s="29"/>
      <c r="K214" s="29"/>
      <c r="N214" s="25"/>
      <c r="O214" s="25"/>
      <c r="P214" s="25"/>
      <c r="Q214" s="30"/>
    </row>
    <row r="215" spans="1:18" ht="15.75" customHeight="1">
      <c r="A215" s="1" t="s">
        <v>0</v>
      </c>
      <c r="B215" s="2"/>
      <c r="C215" s="2"/>
      <c r="D215" s="2"/>
      <c r="E215" s="2"/>
      <c r="F215" s="2"/>
      <c r="G215" s="3" t="s">
        <v>6</v>
      </c>
      <c r="H215" s="2" t="s">
        <v>7</v>
      </c>
      <c r="I215" s="2"/>
      <c r="J215" s="2"/>
      <c r="K215" s="2" t="s">
        <v>10</v>
      </c>
      <c r="L215" s="2" t="s">
        <v>11</v>
      </c>
      <c r="M215" s="2" t="s">
        <v>12</v>
      </c>
      <c r="N215" s="25"/>
      <c r="O215" s="25"/>
      <c r="P215" s="25"/>
      <c r="Q215" s="30"/>
    </row>
    <row r="216" spans="1:18" ht="15.75" customHeight="1">
      <c r="A216" s="54" t="s">
        <v>375</v>
      </c>
      <c r="B216" s="54">
        <v>34</v>
      </c>
      <c r="C216" s="55">
        <v>10</v>
      </c>
      <c r="D216" s="54">
        <v>57052</v>
      </c>
      <c r="E216" s="87">
        <v>0</v>
      </c>
      <c r="F216" s="87">
        <v>570520</v>
      </c>
      <c r="G216" s="57" t="s">
        <v>376</v>
      </c>
      <c r="H216" s="84" t="s">
        <v>20</v>
      </c>
      <c r="I216" s="88" t="s">
        <v>20</v>
      </c>
      <c r="J216" s="88" t="s">
        <v>20</v>
      </c>
      <c r="K216" s="80"/>
      <c r="L216" s="54" t="s">
        <v>377</v>
      </c>
      <c r="M216" s="55">
        <v>37</v>
      </c>
      <c r="N216" s="70"/>
      <c r="O216" s="16" t="s">
        <v>181</v>
      </c>
      <c r="P216" s="31" t="s">
        <v>40</v>
      </c>
      <c r="Q216" s="30"/>
    </row>
    <row r="217" spans="1:18" ht="15.75" customHeight="1">
      <c r="A217" s="69" t="s">
        <v>371</v>
      </c>
      <c r="B217" s="54"/>
      <c r="C217" s="89">
        <v>1</v>
      </c>
      <c r="D217" s="54"/>
      <c r="E217" s="176">
        <v>0</v>
      </c>
      <c r="F217" s="82">
        <v>3703</v>
      </c>
      <c r="G217" s="66" t="s">
        <v>378</v>
      </c>
      <c r="H217" s="90" t="s">
        <v>46</v>
      </c>
      <c r="I217" s="68" t="s">
        <v>71</v>
      </c>
      <c r="J217" s="68" t="s">
        <v>42</v>
      </c>
      <c r="K217" s="69" t="s">
        <v>372</v>
      </c>
      <c r="L217" s="54"/>
      <c r="M217" s="55"/>
      <c r="N217" s="70"/>
      <c r="O217" s="16" t="s">
        <v>103</v>
      </c>
      <c r="P217" s="16" t="s">
        <v>104</v>
      </c>
      <c r="Q217" s="30"/>
    </row>
    <row r="218" spans="1:18" ht="15.75" customHeight="1">
      <c r="A218" s="94"/>
      <c r="B218" s="54"/>
      <c r="C218" s="80">
        <v>1</v>
      </c>
      <c r="D218" s="54"/>
      <c r="E218" s="132">
        <v>53523</v>
      </c>
      <c r="F218" s="132">
        <v>3529</v>
      </c>
      <c r="G218" s="133" t="s">
        <v>379</v>
      </c>
      <c r="H218" s="134" t="s">
        <v>68</v>
      </c>
      <c r="I218" s="146" t="s">
        <v>105</v>
      </c>
      <c r="J218" s="146" t="s">
        <v>55</v>
      </c>
      <c r="K218" s="132" t="s">
        <v>308</v>
      </c>
      <c r="L218" s="54"/>
      <c r="M218" s="55"/>
      <c r="N218" s="70"/>
      <c r="O218" s="16" t="s">
        <v>380</v>
      </c>
      <c r="P218" s="24" t="s">
        <v>49</v>
      </c>
      <c r="Q218" s="32" t="s">
        <v>381</v>
      </c>
    </row>
    <row r="219" spans="1:18" ht="15.75" customHeight="1">
      <c r="A219" s="54">
        <v>2023</v>
      </c>
      <c r="B219" s="54"/>
      <c r="C219" s="54">
        <v>1</v>
      </c>
      <c r="D219" s="54"/>
      <c r="E219" s="178">
        <v>57052</v>
      </c>
      <c r="F219" s="178">
        <v>10115</v>
      </c>
      <c r="G219" s="85" t="s">
        <v>111</v>
      </c>
      <c r="H219" s="85" t="s">
        <v>46</v>
      </c>
      <c r="I219" s="85" t="s">
        <v>100</v>
      </c>
      <c r="J219" s="85" t="s">
        <v>50</v>
      </c>
      <c r="K219" s="54" t="s">
        <v>112</v>
      </c>
      <c r="L219" s="54"/>
      <c r="M219" s="55"/>
      <c r="N219" s="60" t="s">
        <v>113</v>
      </c>
      <c r="O219" s="25"/>
      <c r="P219" s="16" t="s">
        <v>114</v>
      </c>
      <c r="Q219" s="32" t="s">
        <v>115</v>
      </c>
      <c r="R219" s="61" t="s">
        <v>116</v>
      </c>
    </row>
    <row r="220" spans="1:18" ht="15.75" customHeight="1">
      <c r="A220" s="125"/>
      <c r="C220" s="28"/>
      <c r="I220" s="29"/>
      <c r="J220" s="29"/>
      <c r="K220" s="29"/>
      <c r="N220" s="25"/>
      <c r="O220" s="25"/>
      <c r="P220" s="25"/>
      <c r="Q220" s="30"/>
    </row>
    <row r="221" spans="1:18" ht="15.75" customHeight="1">
      <c r="A221" s="1" t="s">
        <v>0</v>
      </c>
      <c r="B221" s="3"/>
      <c r="C221" s="3"/>
      <c r="D221" s="3"/>
      <c r="E221" s="3"/>
      <c r="F221" s="3"/>
      <c r="G221" s="3" t="s">
        <v>6</v>
      </c>
      <c r="H221" s="3" t="s">
        <v>7</v>
      </c>
      <c r="I221" s="3"/>
      <c r="J221" s="3"/>
      <c r="K221" s="3" t="s">
        <v>10</v>
      </c>
      <c r="L221" s="3" t="s">
        <v>11</v>
      </c>
      <c r="M221" s="3" t="s">
        <v>12</v>
      </c>
      <c r="N221" s="25"/>
      <c r="O221" s="25"/>
      <c r="P221" s="25"/>
      <c r="Q221" s="30"/>
    </row>
    <row r="222" spans="1:18" ht="15.75" customHeight="1">
      <c r="A222" s="6" t="s">
        <v>382</v>
      </c>
      <c r="B222" s="7">
        <v>16</v>
      </c>
      <c r="C222" s="8">
        <v>1</v>
      </c>
      <c r="D222" s="7">
        <v>42436</v>
      </c>
      <c r="E222" s="9">
        <v>0</v>
      </c>
      <c r="F222" s="9">
        <v>42436</v>
      </c>
      <c r="G222" s="45" t="s">
        <v>383</v>
      </c>
      <c r="H222" s="11" t="s">
        <v>20</v>
      </c>
      <c r="I222" s="12" t="s">
        <v>20</v>
      </c>
      <c r="J222" s="12" t="s">
        <v>20</v>
      </c>
      <c r="K222" s="13"/>
      <c r="L222" s="7" t="s">
        <v>384</v>
      </c>
      <c r="M222" s="14">
        <v>38</v>
      </c>
      <c r="N222" s="15"/>
      <c r="O222" s="16" t="s">
        <v>174</v>
      </c>
      <c r="P222" s="31" t="s">
        <v>40</v>
      </c>
      <c r="Q222" s="30"/>
    </row>
    <row r="223" spans="1:18" ht="15.75" customHeight="1">
      <c r="A223" s="40" t="s">
        <v>385</v>
      </c>
      <c r="B223" s="34"/>
      <c r="C223" s="18">
        <v>1</v>
      </c>
      <c r="D223" s="34"/>
      <c r="E223" s="21">
        <v>40060</v>
      </c>
      <c r="F223" s="21">
        <v>40060</v>
      </c>
      <c r="G223" s="47" t="s">
        <v>386</v>
      </c>
      <c r="H223" s="21" t="s">
        <v>27</v>
      </c>
      <c r="I223" s="35" t="s">
        <v>74</v>
      </c>
      <c r="J223" s="35" t="s">
        <v>42</v>
      </c>
      <c r="K223" s="36" t="s">
        <v>387</v>
      </c>
      <c r="L223" s="34"/>
      <c r="M223" s="37"/>
      <c r="N223" s="15"/>
      <c r="O223" s="16" t="s">
        <v>388</v>
      </c>
      <c r="P223" s="16" t="s">
        <v>389</v>
      </c>
      <c r="Q223" s="30"/>
    </row>
    <row r="224" spans="1:18" ht="15.75" customHeight="1">
      <c r="A224" s="6" t="s">
        <v>390</v>
      </c>
      <c r="B224" s="34"/>
      <c r="C224" s="13">
        <v>1</v>
      </c>
      <c r="D224" s="34"/>
      <c r="E224" s="11">
        <v>36757</v>
      </c>
      <c r="F224" s="11">
        <v>36757</v>
      </c>
      <c r="G224" s="45" t="s">
        <v>391</v>
      </c>
      <c r="H224" s="11" t="s">
        <v>27</v>
      </c>
      <c r="I224" s="38" t="s">
        <v>74</v>
      </c>
      <c r="J224" s="38" t="s">
        <v>42</v>
      </c>
      <c r="K224" s="39" t="s">
        <v>392</v>
      </c>
      <c r="L224" s="34"/>
      <c r="M224" s="37"/>
      <c r="N224" s="15"/>
      <c r="O224" s="16" t="s">
        <v>388</v>
      </c>
      <c r="P224" s="16" t="s">
        <v>389</v>
      </c>
      <c r="Q224" s="30"/>
    </row>
    <row r="225" spans="1:17" ht="15.75" customHeight="1">
      <c r="A225" s="191" t="s">
        <v>393</v>
      </c>
      <c r="B225" s="6"/>
      <c r="C225" s="18">
        <v>1</v>
      </c>
      <c r="D225" s="6"/>
      <c r="E225" s="18">
        <v>40120</v>
      </c>
      <c r="F225" s="78">
        <v>34</v>
      </c>
      <c r="G225" s="47" t="s">
        <v>394</v>
      </c>
      <c r="H225" s="21" t="s">
        <v>46</v>
      </c>
      <c r="I225" s="22" t="s">
        <v>47</v>
      </c>
      <c r="J225" s="22" t="s">
        <v>42</v>
      </c>
      <c r="K225" s="19" t="s">
        <v>395</v>
      </c>
      <c r="L225" s="6"/>
      <c r="M225" s="23"/>
      <c r="N225" s="15"/>
      <c r="O225" s="16" t="s">
        <v>388</v>
      </c>
      <c r="P225" s="16" t="s">
        <v>389</v>
      </c>
      <c r="Q225" s="30"/>
    </row>
    <row r="226" spans="1:17" ht="15.75" customHeight="1">
      <c r="A226" s="192"/>
      <c r="C226" s="28"/>
      <c r="I226" s="29"/>
      <c r="J226" s="29"/>
      <c r="K226" s="29"/>
      <c r="N226" s="25"/>
      <c r="O226" s="25"/>
      <c r="P226" s="25"/>
      <c r="Q226" s="30"/>
    </row>
    <row r="227" spans="1:17" ht="15.75" customHeight="1">
      <c r="A227" s="1" t="s">
        <v>0</v>
      </c>
      <c r="B227" s="2"/>
      <c r="C227" s="2"/>
      <c r="D227" s="2"/>
      <c r="E227" s="2"/>
      <c r="F227" s="2"/>
      <c r="G227" s="3" t="s">
        <v>6</v>
      </c>
      <c r="H227" s="2" t="s">
        <v>7</v>
      </c>
      <c r="I227" s="2"/>
      <c r="J227" s="2"/>
      <c r="K227" s="2" t="s">
        <v>10</v>
      </c>
      <c r="L227" s="2" t="s">
        <v>11</v>
      </c>
      <c r="M227" s="2" t="s">
        <v>12</v>
      </c>
      <c r="N227" s="25"/>
      <c r="O227" s="25"/>
      <c r="P227" s="25"/>
      <c r="Q227" s="30"/>
    </row>
    <row r="228" spans="1:17" ht="15.75" customHeight="1">
      <c r="A228" s="193">
        <v>6098055</v>
      </c>
      <c r="B228" s="7">
        <v>19</v>
      </c>
      <c r="C228" s="13">
        <v>1</v>
      </c>
      <c r="D228" s="7">
        <v>25</v>
      </c>
      <c r="E228" s="11">
        <v>8</v>
      </c>
      <c r="F228" s="11">
        <v>4</v>
      </c>
      <c r="G228" s="10" t="s">
        <v>396</v>
      </c>
      <c r="H228" s="11" t="s">
        <v>269</v>
      </c>
      <c r="I228" s="38" t="s">
        <v>80</v>
      </c>
      <c r="J228" s="38" t="s">
        <v>50</v>
      </c>
      <c r="K228" s="39" t="s">
        <v>397</v>
      </c>
      <c r="L228" s="7" t="s">
        <v>398</v>
      </c>
      <c r="M228" s="14">
        <v>39</v>
      </c>
      <c r="N228" s="15"/>
      <c r="O228" s="16" t="s">
        <v>399</v>
      </c>
      <c r="P228" s="24" t="s">
        <v>49</v>
      </c>
      <c r="Q228" s="16" t="s">
        <v>400</v>
      </c>
    </row>
    <row r="229" spans="1:17" ht="15.75" customHeight="1">
      <c r="A229" s="194">
        <v>2011111</v>
      </c>
      <c r="B229" s="34"/>
      <c r="C229" s="18">
        <v>1</v>
      </c>
      <c r="D229" s="34"/>
      <c r="E229" s="18">
        <v>1</v>
      </c>
      <c r="F229" s="195">
        <v>1</v>
      </c>
      <c r="G229" s="20" t="s">
        <v>396</v>
      </c>
      <c r="H229" s="21" t="s">
        <v>269</v>
      </c>
      <c r="I229" s="22" t="s">
        <v>80</v>
      </c>
      <c r="J229" s="22" t="s">
        <v>50</v>
      </c>
      <c r="K229" s="19" t="s">
        <v>401</v>
      </c>
      <c r="L229" s="34"/>
      <c r="M229" s="37"/>
      <c r="N229" s="15"/>
      <c r="O229" s="16" t="s">
        <v>399</v>
      </c>
      <c r="P229" s="24" t="s">
        <v>49</v>
      </c>
      <c r="Q229" s="25"/>
    </row>
    <row r="230" spans="1:17" ht="15.75" customHeight="1">
      <c r="A230" s="193">
        <v>500008272</v>
      </c>
      <c r="B230" s="34"/>
      <c r="C230" s="13">
        <v>1</v>
      </c>
      <c r="D230" s="34"/>
      <c r="E230" s="13">
        <v>3</v>
      </c>
      <c r="F230" s="195">
        <v>3</v>
      </c>
      <c r="G230" s="10" t="s">
        <v>396</v>
      </c>
      <c r="H230" s="11" t="s">
        <v>269</v>
      </c>
      <c r="I230" s="44" t="s">
        <v>80</v>
      </c>
      <c r="J230" s="44" t="s">
        <v>50</v>
      </c>
      <c r="K230" s="8" t="s">
        <v>402</v>
      </c>
      <c r="L230" s="34"/>
      <c r="M230" s="37"/>
      <c r="N230" s="15"/>
      <c r="O230" s="16" t="s">
        <v>103</v>
      </c>
      <c r="P230" s="16" t="s">
        <v>104</v>
      </c>
      <c r="Q230" s="32" t="s">
        <v>403</v>
      </c>
    </row>
    <row r="231" spans="1:17" ht="15.75" customHeight="1">
      <c r="A231" s="162"/>
      <c r="B231" s="6"/>
      <c r="C231" s="18">
        <v>1</v>
      </c>
      <c r="D231" s="6"/>
      <c r="E231" s="18">
        <v>5</v>
      </c>
      <c r="F231" s="195">
        <v>5</v>
      </c>
      <c r="G231" s="20" t="s">
        <v>404</v>
      </c>
      <c r="H231" s="21" t="s">
        <v>269</v>
      </c>
      <c r="I231" s="22" t="s">
        <v>86</v>
      </c>
      <c r="J231" s="22" t="s">
        <v>50</v>
      </c>
      <c r="K231" s="19" t="s">
        <v>405</v>
      </c>
      <c r="L231" s="6"/>
      <c r="M231" s="23"/>
      <c r="N231" s="15"/>
      <c r="O231" s="16" t="s">
        <v>120</v>
      </c>
      <c r="P231" s="16" t="s">
        <v>104</v>
      </c>
      <c r="Q231" s="32" t="s">
        <v>406</v>
      </c>
    </row>
    <row r="232" spans="1:17" ht="15.75" customHeight="1">
      <c r="A232" s="189"/>
      <c r="C232" s="28"/>
      <c r="I232" s="29"/>
      <c r="J232" s="29"/>
      <c r="K232" s="29"/>
      <c r="N232" s="25"/>
      <c r="O232" s="25"/>
      <c r="P232" s="25"/>
      <c r="Q232" s="30"/>
    </row>
    <row r="233" spans="1:17" ht="15.75" customHeight="1">
      <c r="A233" s="1" t="s">
        <v>0</v>
      </c>
      <c r="B233" s="2"/>
      <c r="C233" s="2"/>
      <c r="D233" s="2"/>
      <c r="E233" s="2"/>
      <c r="F233" s="2"/>
      <c r="G233" s="3" t="s">
        <v>6</v>
      </c>
      <c r="H233" s="2" t="s">
        <v>7</v>
      </c>
      <c r="I233" s="2"/>
      <c r="J233" s="2"/>
      <c r="K233" s="2" t="s">
        <v>10</v>
      </c>
      <c r="L233" s="2" t="s">
        <v>11</v>
      </c>
      <c r="M233" s="2" t="s">
        <v>12</v>
      </c>
      <c r="N233" s="25"/>
      <c r="O233" s="25"/>
      <c r="P233" s="25"/>
      <c r="Q233" s="30"/>
    </row>
    <row r="234" spans="1:17" ht="15.75" customHeight="1">
      <c r="A234" s="6" t="s">
        <v>407</v>
      </c>
      <c r="B234" s="7">
        <v>33</v>
      </c>
      <c r="C234" s="8">
        <v>2</v>
      </c>
      <c r="D234" s="7">
        <v>2562</v>
      </c>
      <c r="E234" s="9">
        <v>0</v>
      </c>
      <c r="F234" s="9">
        <f>2*2562</f>
        <v>5124</v>
      </c>
      <c r="G234" s="45" t="s">
        <v>408</v>
      </c>
      <c r="H234" s="11" t="s">
        <v>20</v>
      </c>
      <c r="I234" s="12" t="s">
        <v>20</v>
      </c>
      <c r="J234" s="12" t="s">
        <v>20</v>
      </c>
      <c r="K234" s="13"/>
      <c r="L234" s="7" t="s">
        <v>409</v>
      </c>
      <c r="M234" s="14">
        <v>40</v>
      </c>
      <c r="N234" s="15"/>
      <c r="O234" s="16" t="s">
        <v>174</v>
      </c>
      <c r="P234" s="31" t="s">
        <v>40</v>
      </c>
      <c r="Q234" s="30"/>
    </row>
    <row r="235" spans="1:17" ht="15.75" customHeight="1">
      <c r="A235" s="33">
        <v>512</v>
      </c>
      <c r="B235" s="34"/>
      <c r="C235" s="18">
        <v>1</v>
      </c>
      <c r="D235" s="34"/>
      <c r="E235" s="18">
        <v>2562</v>
      </c>
      <c r="F235" s="196">
        <v>6</v>
      </c>
      <c r="G235" s="47" t="s">
        <v>410</v>
      </c>
      <c r="H235" s="21" t="s">
        <v>46</v>
      </c>
      <c r="I235" s="35" t="s">
        <v>78</v>
      </c>
      <c r="J235" s="35" t="s">
        <v>42</v>
      </c>
      <c r="K235" s="36" t="s">
        <v>110</v>
      </c>
      <c r="L235" s="34"/>
      <c r="M235" s="37"/>
      <c r="N235" s="15"/>
      <c r="O235" s="16" t="s">
        <v>103</v>
      </c>
      <c r="P235" s="16" t="s">
        <v>104</v>
      </c>
      <c r="Q235" s="30"/>
    </row>
    <row r="236" spans="1:17" ht="15.75" customHeight="1">
      <c r="A236" s="171"/>
      <c r="B236" s="34"/>
      <c r="C236" s="13">
        <v>1</v>
      </c>
      <c r="D236" s="34"/>
      <c r="E236" s="8">
        <v>3</v>
      </c>
      <c r="F236" s="8">
        <v>2559</v>
      </c>
      <c r="G236" s="45" t="s">
        <v>411</v>
      </c>
      <c r="H236" s="11" t="s">
        <v>68</v>
      </c>
      <c r="I236" s="44" t="s">
        <v>69</v>
      </c>
      <c r="J236" s="44" t="s">
        <v>55</v>
      </c>
      <c r="K236" s="8" t="s">
        <v>107</v>
      </c>
      <c r="L236" s="34"/>
      <c r="M236" s="37"/>
      <c r="N236" s="15"/>
      <c r="O236" s="16" t="s">
        <v>103</v>
      </c>
      <c r="P236" s="16" t="s">
        <v>412</v>
      </c>
      <c r="Q236" s="30"/>
    </row>
    <row r="237" spans="1:17" ht="15.75" customHeight="1">
      <c r="A237" s="162"/>
      <c r="B237" s="34"/>
      <c r="C237" s="18">
        <v>1</v>
      </c>
      <c r="D237" s="34"/>
      <c r="E237" s="19">
        <v>3</v>
      </c>
      <c r="F237" s="19">
        <v>2559</v>
      </c>
      <c r="G237" s="47" t="s">
        <v>411</v>
      </c>
      <c r="H237" s="21" t="s">
        <v>68</v>
      </c>
      <c r="I237" s="22" t="s">
        <v>69</v>
      </c>
      <c r="J237" s="22" t="s">
        <v>55</v>
      </c>
      <c r="K237" s="19" t="s">
        <v>413</v>
      </c>
      <c r="L237" s="34"/>
      <c r="M237" s="37"/>
      <c r="N237" s="15"/>
      <c r="O237" s="16" t="s">
        <v>103</v>
      </c>
      <c r="P237" s="16" t="s">
        <v>412</v>
      </c>
      <c r="Q237" s="30"/>
    </row>
    <row r="238" spans="1:17" ht="15.75" customHeight="1">
      <c r="A238" s="6" t="s">
        <v>414</v>
      </c>
      <c r="B238" s="6"/>
      <c r="C238" s="13">
        <v>1</v>
      </c>
      <c r="D238" s="6"/>
      <c r="E238" s="8">
        <v>2561</v>
      </c>
      <c r="F238" s="8">
        <v>14</v>
      </c>
      <c r="G238" s="45" t="s">
        <v>415</v>
      </c>
      <c r="H238" s="11" t="s">
        <v>46</v>
      </c>
      <c r="I238" s="44" t="s">
        <v>74</v>
      </c>
      <c r="J238" s="44" t="s">
        <v>42</v>
      </c>
      <c r="K238" s="8" t="s">
        <v>416</v>
      </c>
      <c r="L238" s="6"/>
      <c r="M238" s="23"/>
      <c r="N238" s="15"/>
      <c r="O238" s="16" t="s">
        <v>103</v>
      </c>
      <c r="P238" s="16" t="s">
        <v>417</v>
      </c>
      <c r="Q238" s="30"/>
    </row>
    <row r="239" spans="1:17" ht="15.75" customHeight="1">
      <c r="A239" s="189"/>
      <c r="C239" s="28"/>
      <c r="I239" s="29"/>
      <c r="J239" s="29"/>
      <c r="K239" s="29"/>
      <c r="N239" s="25"/>
      <c r="O239" s="25"/>
      <c r="P239" s="25"/>
      <c r="Q239" s="30"/>
    </row>
    <row r="240" spans="1:17" ht="15.75" customHeight="1">
      <c r="A240" s="197" t="s">
        <v>0</v>
      </c>
      <c r="B240" s="198"/>
      <c r="C240" s="198"/>
      <c r="D240" s="198"/>
      <c r="E240" s="198"/>
      <c r="F240" s="198"/>
      <c r="G240" s="199" t="s">
        <v>6</v>
      </c>
      <c r="H240" s="198" t="s">
        <v>7</v>
      </c>
      <c r="I240" s="198"/>
      <c r="J240" s="198"/>
      <c r="K240" s="198" t="s">
        <v>10</v>
      </c>
      <c r="L240" s="198" t="s">
        <v>11</v>
      </c>
      <c r="M240" s="198" t="s">
        <v>12</v>
      </c>
      <c r="N240" s="25"/>
      <c r="O240" s="25"/>
      <c r="P240" s="25"/>
      <c r="Q240" s="30"/>
    </row>
    <row r="241" spans="1:17" ht="15.75" customHeight="1">
      <c r="A241" s="200" t="s">
        <v>418</v>
      </c>
      <c r="B241" s="201">
        <v>20</v>
      </c>
      <c r="C241" s="13">
        <v>1</v>
      </c>
      <c r="D241" s="201">
        <v>2515</v>
      </c>
      <c r="E241" s="202">
        <v>0</v>
      </c>
      <c r="F241" s="202">
        <v>1</v>
      </c>
      <c r="G241" s="203" t="s">
        <v>419</v>
      </c>
      <c r="H241" s="204" t="s">
        <v>20</v>
      </c>
      <c r="I241" s="12" t="s">
        <v>20</v>
      </c>
      <c r="J241" s="12" t="s">
        <v>20</v>
      </c>
      <c r="K241" s="13"/>
      <c r="L241" s="201" t="s">
        <v>420</v>
      </c>
      <c r="M241" s="205">
        <v>41</v>
      </c>
      <c r="N241" s="15"/>
      <c r="O241" s="16" t="s">
        <v>181</v>
      </c>
      <c r="P241" s="31" t="s">
        <v>40</v>
      </c>
      <c r="Q241" s="30"/>
    </row>
    <row r="242" spans="1:17" ht="15.75" customHeight="1">
      <c r="A242" s="206">
        <v>28071441</v>
      </c>
      <c r="B242" s="207"/>
      <c r="C242" s="18">
        <v>1</v>
      </c>
      <c r="D242" s="207"/>
      <c r="E242" s="18">
        <v>1516</v>
      </c>
      <c r="F242" s="208">
        <v>320</v>
      </c>
      <c r="G242" s="209" t="s">
        <v>249</v>
      </c>
      <c r="H242" s="210" t="s">
        <v>53</v>
      </c>
      <c r="I242" s="211" t="s">
        <v>33</v>
      </c>
      <c r="J242" s="211" t="s">
        <v>32</v>
      </c>
      <c r="K242" s="212" t="s">
        <v>421</v>
      </c>
      <c r="L242" s="207"/>
      <c r="M242" s="213"/>
      <c r="N242" s="15"/>
      <c r="O242" s="16" t="s">
        <v>103</v>
      </c>
      <c r="P242" s="16" t="s">
        <v>104</v>
      </c>
      <c r="Q242" s="30"/>
    </row>
    <row r="243" spans="1:17" ht="15.75" customHeight="1">
      <c r="A243" s="200">
        <v>29121444</v>
      </c>
      <c r="B243" s="200"/>
      <c r="C243" s="13">
        <v>1</v>
      </c>
      <c r="D243" s="200"/>
      <c r="E243" s="13">
        <v>1511</v>
      </c>
      <c r="F243" s="208">
        <v>212</v>
      </c>
      <c r="G243" s="203" t="s">
        <v>249</v>
      </c>
      <c r="H243" s="204" t="s">
        <v>53</v>
      </c>
      <c r="I243" s="214" t="s">
        <v>33</v>
      </c>
      <c r="J243" s="214" t="s">
        <v>32</v>
      </c>
      <c r="K243" s="215" t="s">
        <v>422</v>
      </c>
      <c r="L243" s="200"/>
      <c r="M243" s="216"/>
      <c r="N243" s="15"/>
      <c r="O243" s="16" t="s">
        <v>103</v>
      </c>
      <c r="P243" s="16" t="s">
        <v>104</v>
      </c>
      <c r="Q243" s="30"/>
    </row>
    <row r="244" spans="1:17" ht="15.75" customHeight="1">
      <c r="A244" s="151"/>
      <c r="C244" s="28"/>
      <c r="I244" s="29"/>
      <c r="J244" s="29"/>
      <c r="K244" s="29"/>
      <c r="N244" s="25"/>
      <c r="O244" s="25"/>
      <c r="P244" s="25"/>
      <c r="Q244" s="30"/>
    </row>
    <row r="245" spans="1:17" ht="15.75" customHeight="1">
      <c r="A245" s="1" t="s">
        <v>0</v>
      </c>
      <c r="B245" s="2"/>
      <c r="C245" s="2"/>
      <c r="D245" s="2"/>
      <c r="E245" s="2"/>
      <c r="F245" s="2"/>
      <c r="G245" s="3" t="s">
        <v>6</v>
      </c>
      <c r="H245" s="2" t="s">
        <v>7</v>
      </c>
      <c r="I245" s="2"/>
      <c r="J245" s="2"/>
      <c r="K245" s="2" t="s">
        <v>10</v>
      </c>
      <c r="L245" s="2" t="s">
        <v>11</v>
      </c>
      <c r="M245" s="2" t="s">
        <v>12</v>
      </c>
      <c r="N245" s="25"/>
      <c r="O245" s="25"/>
      <c r="P245" s="25"/>
      <c r="Q245" s="30"/>
    </row>
    <row r="246" spans="1:17" ht="15.75" customHeight="1">
      <c r="A246" s="6" t="s">
        <v>423</v>
      </c>
      <c r="B246" s="7">
        <v>13</v>
      </c>
      <c r="C246" s="8">
        <v>1</v>
      </c>
      <c r="D246" s="7">
        <v>6</v>
      </c>
      <c r="E246" s="9">
        <v>0</v>
      </c>
      <c r="F246" s="9">
        <v>6</v>
      </c>
      <c r="G246" s="10" t="s">
        <v>424</v>
      </c>
      <c r="H246" s="11" t="s">
        <v>20</v>
      </c>
      <c r="I246" s="12" t="s">
        <v>20</v>
      </c>
      <c r="J246" s="12" t="s">
        <v>20</v>
      </c>
      <c r="K246" s="13"/>
      <c r="L246" s="7" t="s">
        <v>425</v>
      </c>
      <c r="M246" s="79">
        <v>42</v>
      </c>
      <c r="N246" s="15"/>
      <c r="O246" s="25"/>
      <c r="P246" s="31" t="s">
        <v>40</v>
      </c>
      <c r="Q246" s="30"/>
    </row>
    <row r="247" spans="1:17" ht="15.75" customHeight="1">
      <c r="A247" s="33">
        <v>111</v>
      </c>
      <c r="B247" s="6"/>
      <c r="C247" s="18">
        <v>1</v>
      </c>
      <c r="D247" s="6"/>
      <c r="E247" s="19">
        <v>6</v>
      </c>
      <c r="F247" s="19">
        <v>1</v>
      </c>
      <c r="G247" s="20" t="s">
        <v>205</v>
      </c>
      <c r="H247" s="21" t="s">
        <v>46</v>
      </c>
      <c r="I247" s="35" t="s">
        <v>78</v>
      </c>
      <c r="J247" s="35" t="s">
        <v>42</v>
      </c>
      <c r="K247" s="36" t="s">
        <v>253</v>
      </c>
      <c r="L247" s="6"/>
      <c r="M247" s="217"/>
      <c r="N247" s="15"/>
      <c r="O247" s="16" t="s">
        <v>103</v>
      </c>
      <c r="P247" s="24" t="s">
        <v>49</v>
      </c>
      <c r="Q247" s="32" t="s">
        <v>426</v>
      </c>
    </row>
    <row r="248" spans="1:17" ht="15.75" customHeight="1">
      <c r="A248" s="151"/>
      <c r="C248" s="28"/>
      <c r="I248" s="29"/>
      <c r="J248" s="29"/>
      <c r="K248" s="29"/>
      <c r="N248" s="25"/>
      <c r="O248" s="25"/>
      <c r="P248" s="25"/>
      <c r="Q248" s="30"/>
    </row>
    <row r="249" spans="1:17" ht="15.75" customHeight="1">
      <c r="A249" s="1" t="s">
        <v>0</v>
      </c>
      <c r="B249" s="2"/>
      <c r="C249" s="2"/>
      <c r="D249" s="2"/>
      <c r="E249" s="2"/>
      <c r="F249" s="2"/>
      <c r="G249" s="3" t="s">
        <v>6</v>
      </c>
      <c r="H249" s="2" t="s">
        <v>7</v>
      </c>
      <c r="I249" s="2"/>
      <c r="J249" s="2"/>
      <c r="K249" s="2" t="s">
        <v>10</v>
      </c>
      <c r="L249" s="2" t="s">
        <v>11</v>
      </c>
      <c r="M249" s="2" t="s">
        <v>12</v>
      </c>
      <c r="N249" s="25"/>
      <c r="O249" s="25"/>
      <c r="P249" s="25"/>
      <c r="Q249" s="30"/>
    </row>
    <row r="250" spans="1:17" ht="15.75" customHeight="1">
      <c r="A250" s="6" t="s">
        <v>427</v>
      </c>
      <c r="B250" s="7">
        <v>26</v>
      </c>
      <c r="C250" s="8">
        <v>1</v>
      </c>
      <c r="D250" s="7">
        <v>22</v>
      </c>
      <c r="E250" s="9">
        <v>0</v>
      </c>
      <c r="F250" s="9">
        <v>22</v>
      </c>
      <c r="G250" s="10" t="s">
        <v>428</v>
      </c>
      <c r="H250" s="11" t="s">
        <v>20</v>
      </c>
      <c r="I250" s="12" t="s">
        <v>20</v>
      </c>
      <c r="J250" s="12" t="s">
        <v>20</v>
      </c>
      <c r="K250" s="13"/>
      <c r="L250" s="7" t="s">
        <v>429</v>
      </c>
      <c r="M250" s="14">
        <v>43</v>
      </c>
      <c r="N250" s="15"/>
      <c r="O250" s="102" t="s">
        <v>181</v>
      </c>
      <c r="P250" s="31" t="s">
        <v>40</v>
      </c>
      <c r="Q250" s="30"/>
    </row>
    <row r="251" spans="1:17" ht="15.75" customHeight="1">
      <c r="A251" s="33">
        <v>1010081418</v>
      </c>
      <c r="B251" s="6"/>
      <c r="C251" s="18">
        <v>1</v>
      </c>
      <c r="D251" s="6"/>
      <c r="E251" s="19">
        <v>22</v>
      </c>
      <c r="F251" s="19">
        <v>1</v>
      </c>
      <c r="G251" s="20" t="s">
        <v>121</v>
      </c>
      <c r="H251" s="21" t="s">
        <v>27</v>
      </c>
      <c r="I251" s="22" t="s">
        <v>74</v>
      </c>
      <c r="J251" s="22" t="s">
        <v>42</v>
      </c>
      <c r="K251" s="19" t="s">
        <v>430</v>
      </c>
      <c r="L251" s="6"/>
      <c r="M251" s="23"/>
      <c r="N251" s="15"/>
      <c r="O251" s="102" t="s">
        <v>103</v>
      </c>
      <c r="P251" s="24" t="s">
        <v>49</v>
      </c>
      <c r="Q251" s="30"/>
    </row>
    <row r="252" spans="1:17" ht="15.75" customHeight="1">
      <c r="A252" s="151"/>
      <c r="C252" s="28"/>
      <c r="I252" s="29"/>
      <c r="J252" s="29"/>
      <c r="K252" s="29"/>
      <c r="N252" s="25"/>
      <c r="O252" s="25"/>
      <c r="P252" s="25"/>
      <c r="Q252" s="30"/>
    </row>
    <row r="253" spans="1:17" ht="15.75" customHeight="1">
      <c r="A253" s="1" t="s">
        <v>0</v>
      </c>
      <c r="B253" s="3"/>
      <c r="C253" s="3"/>
      <c r="D253" s="3"/>
      <c r="E253" s="3"/>
      <c r="F253" s="3"/>
      <c r="G253" s="3" t="s">
        <v>6</v>
      </c>
      <c r="H253" s="3" t="s">
        <v>7</v>
      </c>
      <c r="I253" s="3"/>
      <c r="J253" s="3"/>
      <c r="K253" s="3" t="s">
        <v>10</v>
      </c>
      <c r="L253" s="3" t="s">
        <v>11</v>
      </c>
      <c r="M253" s="3" t="s">
        <v>12</v>
      </c>
      <c r="N253" s="15"/>
      <c r="O253" s="25"/>
      <c r="P253" s="25"/>
      <c r="Q253" s="30"/>
    </row>
    <row r="254" spans="1:17" ht="15.75" customHeight="1">
      <c r="A254" s="54" t="s">
        <v>431</v>
      </c>
      <c r="B254" s="54">
        <v>75</v>
      </c>
      <c r="C254" s="55">
        <v>34</v>
      </c>
      <c r="D254" s="54">
        <v>470</v>
      </c>
      <c r="E254" s="87">
        <v>0</v>
      </c>
      <c r="F254" s="87">
        <f>34*470</f>
        <v>15980</v>
      </c>
      <c r="G254" s="57" t="s">
        <v>432</v>
      </c>
      <c r="H254" s="84" t="s">
        <v>20</v>
      </c>
      <c r="I254" s="218" t="s">
        <v>20</v>
      </c>
      <c r="J254" s="218" t="s">
        <v>20</v>
      </c>
      <c r="K254" s="219"/>
      <c r="L254" s="54" t="s">
        <v>433</v>
      </c>
      <c r="M254" s="55">
        <v>44</v>
      </c>
      <c r="N254" s="70"/>
      <c r="O254" s="16" t="s">
        <v>22</v>
      </c>
      <c r="P254" s="31" t="s">
        <v>40</v>
      </c>
      <c r="Q254" s="30"/>
    </row>
    <row r="255" spans="1:17" ht="15.75" customHeight="1">
      <c r="A255" s="69" t="s">
        <v>434</v>
      </c>
      <c r="B255" s="54"/>
      <c r="C255" s="89">
        <v>1</v>
      </c>
      <c r="D255" s="54"/>
      <c r="E255" s="90">
        <v>198</v>
      </c>
      <c r="F255" s="90">
        <v>198</v>
      </c>
      <c r="G255" s="66" t="s">
        <v>435</v>
      </c>
      <c r="H255" s="90" t="s">
        <v>27</v>
      </c>
      <c r="I255" s="68" t="s">
        <v>74</v>
      </c>
      <c r="J255" s="68" t="s">
        <v>42</v>
      </c>
      <c r="K255" s="69" t="s">
        <v>436</v>
      </c>
      <c r="L255" s="54"/>
      <c r="M255" s="55"/>
      <c r="N255" s="70"/>
      <c r="O255" s="16" t="s">
        <v>437</v>
      </c>
      <c r="P255" s="24" t="s">
        <v>49</v>
      </c>
      <c r="Q255" s="32" t="s">
        <v>438</v>
      </c>
    </row>
    <row r="256" spans="1:17" ht="15.75" customHeight="1">
      <c r="A256" s="54">
        <v>5</v>
      </c>
      <c r="B256" s="54"/>
      <c r="C256" s="80">
        <v>1</v>
      </c>
      <c r="D256" s="54"/>
      <c r="E256" s="80">
        <v>13</v>
      </c>
      <c r="F256" s="82">
        <v>1</v>
      </c>
      <c r="G256" s="57" t="s">
        <v>439</v>
      </c>
      <c r="H256" s="84" t="s">
        <v>46</v>
      </c>
      <c r="I256" s="85" t="s">
        <v>51</v>
      </c>
      <c r="J256" s="85" t="s">
        <v>42</v>
      </c>
      <c r="K256" s="54" t="s">
        <v>253</v>
      </c>
      <c r="L256" s="54"/>
      <c r="M256" s="55"/>
      <c r="N256" s="70"/>
      <c r="O256" s="16" t="s">
        <v>440</v>
      </c>
      <c r="P256" s="16" t="s">
        <v>104</v>
      </c>
      <c r="Q256" s="30"/>
    </row>
    <row r="257" spans="1:18" ht="15.75" customHeight="1">
      <c r="A257" s="69" t="s">
        <v>441</v>
      </c>
      <c r="B257" s="54"/>
      <c r="C257" s="89">
        <v>1</v>
      </c>
      <c r="D257" s="54"/>
      <c r="E257" s="63">
        <v>470</v>
      </c>
      <c r="F257" s="63">
        <v>152</v>
      </c>
      <c r="G257" s="66" t="s">
        <v>153</v>
      </c>
      <c r="H257" s="90" t="s">
        <v>27</v>
      </c>
      <c r="I257" s="68" t="s">
        <v>74</v>
      </c>
      <c r="J257" s="68" t="s">
        <v>42</v>
      </c>
      <c r="K257" s="69" t="s">
        <v>154</v>
      </c>
      <c r="L257" s="54"/>
      <c r="M257" s="55"/>
      <c r="N257" s="70"/>
      <c r="O257" s="16" t="s">
        <v>442</v>
      </c>
      <c r="P257" s="31" t="s">
        <v>40</v>
      </c>
      <c r="Q257" s="30"/>
    </row>
    <row r="258" spans="1:18" ht="15.75" customHeight="1">
      <c r="A258" s="94"/>
      <c r="B258" s="54"/>
      <c r="C258" s="80">
        <v>1</v>
      </c>
      <c r="D258" s="54"/>
      <c r="E258" s="55">
        <v>1</v>
      </c>
      <c r="F258" s="55">
        <v>469</v>
      </c>
      <c r="G258" s="57" t="s">
        <v>443</v>
      </c>
      <c r="H258" s="84" t="s">
        <v>68</v>
      </c>
      <c r="I258" s="85" t="s">
        <v>69</v>
      </c>
      <c r="J258" s="85" t="s">
        <v>55</v>
      </c>
      <c r="K258" s="54" t="s">
        <v>444</v>
      </c>
      <c r="L258" s="54"/>
      <c r="M258" s="55"/>
      <c r="N258" s="70"/>
      <c r="O258" s="16" t="s">
        <v>22</v>
      </c>
      <c r="P258" s="31" t="s">
        <v>40</v>
      </c>
      <c r="Q258" s="30"/>
    </row>
    <row r="259" spans="1:18" ht="15.75" customHeight="1">
      <c r="A259" s="220"/>
      <c r="B259" s="54"/>
      <c r="C259" s="89">
        <v>1</v>
      </c>
      <c r="D259" s="54"/>
      <c r="E259" s="63">
        <v>1</v>
      </c>
      <c r="F259" s="63">
        <v>469</v>
      </c>
      <c r="G259" s="66" t="s">
        <v>443</v>
      </c>
      <c r="H259" s="90" t="s">
        <v>68</v>
      </c>
      <c r="I259" s="68" t="s">
        <v>69</v>
      </c>
      <c r="J259" s="68" t="s">
        <v>55</v>
      </c>
      <c r="K259" s="69" t="s">
        <v>445</v>
      </c>
      <c r="L259" s="54"/>
      <c r="M259" s="55"/>
      <c r="N259" s="70"/>
      <c r="O259" s="16" t="s">
        <v>22</v>
      </c>
      <c r="P259" s="31" t="s">
        <v>40</v>
      </c>
      <c r="Q259" s="30"/>
    </row>
    <row r="260" spans="1:18" ht="15.75" customHeight="1">
      <c r="A260" s="221" t="s">
        <v>446</v>
      </c>
      <c r="B260" s="54"/>
      <c r="C260" s="80">
        <v>1</v>
      </c>
      <c r="D260" s="54"/>
      <c r="E260" s="55">
        <v>470</v>
      </c>
      <c r="F260" s="55">
        <v>4</v>
      </c>
      <c r="G260" s="57" t="s">
        <v>447</v>
      </c>
      <c r="H260" s="84" t="s">
        <v>89</v>
      </c>
      <c r="I260" s="85" t="s">
        <v>28</v>
      </c>
      <c r="J260" s="85" t="s">
        <v>29</v>
      </c>
      <c r="K260" s="54" t="s">
        <v>448</v>
      </c>
      <c r="L260" s="54"/>
      <c r="M260" s="55"/>
      <c r="N260" s="70"/>
      <c r="O260" s="16" t="s">
        <v>449</v>
      </c>
      <c r="P260" s="16" t="s">
        <v>450</v>
      </c>
      <c r="Q260" s="30"/>
    </row>
    <row r="261" spans="1:18" ht="15.75" customHeight="1">
      <c r="A261" s="54">
        <v>2023</v>
      </c>
      <c r="B261" s="54"/>
      <c r="C261" s="54">
        <v>1</v>
      </c>
      <c r="D261" s="54"/>
      <c r="E261" s="126">
        <v>396</v>
      </c>
      <c r="F261" s="126">
        <v>12</v>
      </c>
      <c r="G261" s="85" t="s">
        <v>111</v>
      </c>
      <c r="H261" s="85" t="s">
        <v>46</v>
      </c>
      <c r="I261" s="85" t="s">
        <v>100</v>
      </c>
      <c r="J261" s="85" t="s">
        <v>50</v>
      </c>
      <c r="K261" s="54" t="s">
        <v>112</v>
      </c>
      <c r="L261" s="54"/>
      <c r="M261" s="55"/>
      <c r="N261" s="60" t="s">
        <v>113</v>
      </c>
      <c r="O261" s="25"/>
      <c r="P261" s="16" t="s">
        <v>114</v>
      </c>
      <c r="Q261" s="32" t="s">
        <v>115</v>
      </c>
      <c r="R261" s="61" t="s">
        <v>116</v>
      </c>
    </row>
    <row r="262" spans="1:18" ht="15.75" customHeight="1">
      <c r="A262" s="125"/>
      <c r="C262" s="28"/>
      <c r="I262" s="29"/>
      <c r="J262" s="29"/>
      <c r="K262" s="29"/>
      <c r="N262" s="25"/>
      <c r="O262" s="25"/>
      <c r="P262" s="25"/>
      <c r="Q262" s="30"/>
    </row>
    <row r="263" spans="1:18" ht="15.75" customHeight="1">
      <c r="A263" s="1" t="s">
        <v>0</v>
      </c>
      <c r="B263" s="2"/>
      <c r="C263" s="2"/>
      <c r="D263" s="2"/>
      <c r="E263" s="2"/>
      <c r="F263" s="2"/>
      <c r="G263" s="3" t="s">
        <v>6</v>
      </c>
      <c r="H263" s="2" t="s">
        <v>7</v>
      </c>
      <c r="I263" s="2"/>
      <c r="J263" s="2"/>
      <c r="K263" s="2" t="s">
        <v>10</v>
      </c>
      <c r="L263" s="2" t="s">
        <v>11</v>
      </c>
      <c r="M263" s="2" t="s">
        <v>12</v>
      </c>
      <c r="N263" s="15"/>
      <c r="O263" s="25"/>
      <c r="P263" s="25"/>
      <c r="Q263" s="30"/>
    </row>
    <row r="264" spans="1:18" ht="15.75" customHeight="1">
      <c r="A264" s="171"/>
      <c r="B264" s="7">
        <v>28</v>
      </c>
      <c r="C264" s="13">
        <v>1</v>
      </c>
      <c r="D264" s="7">
        <v>21457</v>
      </c>
      <c r="E264" s="9">
        <v>21457</v>
      </c>
      <c r="F264" s="9">
        <v>21457</v>
      </c>
      <c r="G264" s="10" t="s">
        <v>451</v>
      </c>
      <c r="H264" s="11" t="s">
        <v>27</v>
      </c>
      <c r="I264" s="38" t="s">
        <v>71</v>
      </c>
      <c r="J264" s="38" t="s">
        <v>42</v>
      </c>
      <c r="K264" s="39" t="s">
        <v>452</v>
      </c>
      <c r="L264" s="7" t="s">
        <v>453</v>
      </c>
      <c r="M264" s="14">
        <v>45</v>
      </c>
      <c r="N264" s="15"/>
      <c r="O264" s="16" t="s">
        <v>22</v>
      </c>
      <c r="P264" s="31" t="s">
        <v>40</v>
      </c>
      <c r="Q264" s="108" t="s">
        <v>454</v>
      </c>
    </row>
    <row r="265" spans="1:18" ht="15.75" customHeight="1">
      <c r="A265" s="162"/>
      <c r="B265" s="34"/>
      <c r="C265" s="18">
        <v>1</v>
      </c>
      <c r="D265" s="34"/>
      <c r="E265" s="222">
        <v>21457</v>
      </c>
      <c r="F265" s="222">
        <v>21457</v>
      </c>
      <c r="G265" s="20" t="s">
        <v>451</v>
      </c>
      <c r="H265" s="21" t="s">
        <v>27</v>
      </c>
      <c r="I265" s="35" t="s">
        <v>71</v>
      </c>
      <c r="J265" s="35" t="s">
        <v>42</v>
      </c>
      <c r="K265" s="36" t="s">
        <v>455</v>
      </c>
      <c r="L265" s="34"/>
      <c r="M265" s="37"/>
      <c r="N265" s="15"/>
      <c r="O265" s="16" t="s">
        <v>22</v>
      </c>
      <c r="P265" s="31" t="s">
        <v>40</v>
      </c>
      <c r="Q265" s="223"/>
    </row>
    <row r="266" spans="1:18" ht="15.75" customHeight="1">
      <c r="A266" s="171"/>
      <c r="B266" s="34"/>
      <c r="C266" s="13">
        <v>1</v>
      </c>
      <c r="D266" s="34"/>
      <c r="E266" s="9">
        <v>21457</v>
      </c>
      <c r="F266" s="9">
        <v>21457</v>
      </c>
      <c r="G266" s="10" t="s">
        <v>451</v>
      </c>
      <c r="H266" s="11" t="s">
        <v>27</v>
      </c>
      <c r="I266" s="38" t="s">
        <v>71</v>
      </c>
      <c r="J266" s="38" t="s">
        <v>42</v>
      </c>
      <c r="K266" s="39" t="s">
        <v>456</v>
      </c>
      <c r="L266" s="34"/>
      <c r="M266" s="37"/>
      <c r="N266" s="15"/>
      <c r="O266" s="16" t="s">
        <v>22</v>
      </c>
      <c r="P266" s="31" t="s">
        <v>40</v>
      </c>
      <c r="Q266" s="223"/>
    </row>
    <row r="267" spans="1:18" ht="15.75" customHeight="1">
      <c r="A267" s="162"/>
      <c r="B267" s="34"/>
      <c r="C267" s="18">
        <v>1</v>
      </c>
      <c r="D267" s="34"/>
      <c r="E267" s="222">
        <v>21457</v>
      </c>
      <c r="F267" s="222">
        <v>21457</v>
      </c>
      <c r="G267" s="20" t="s">
        <v>451</v>
      </c>
      <c r="H267" s="21" t="s">
        <v>27</v>
      </c>
      <c r="I267" s="35" t="s">
        <v>71</v>
      </c>
      <c r="J267" s="35" t="s">
        <v>42</v>
      </c>
      <c r="K267" s="36" t="s">
        <v>457</v>
      </c>
      <c r="L267" s="34"/>
      <c r="M267" s="37"/>
      <c r="N267" s="15"/>
      <c r="O267" s="16" t="s">
        <v>22</v>
      </c>
      <c r="P267" s="31" t="s">
        <v>40</v>
      </c>
      <c r="Q267" s="223"/>
    </row>
    <row r="268" spans="1:18" ht="15.75" customHeight="1">
      <c r="A268" s="123" t="s">
        <v>458</v>
      </c>
      <c r="B268" s="6"/>
      <c r="C268" s="13">
        <v>1</v>
      </c>
      <c r="D268" s="6"/>
      <c r="E268" s="8">
        <v>21457</v>
      </c>
      <c r="F268" s="8">
        <v>3546</v>
      </c>
      <c r="G268" s="10" t="s">
        <v>459</v>
      </c>
      <c r="H268" s="11" t="s">
        <v>27</v>
      </c>
      <c r="I268" s="38" t="s">
        <v>28</v>
      </c>
      <c r="J268" s="38" t="s">
        <v>29</v>
      </c>
      <c r="K268" s="39" t="s">
        <v>460</v>
      </c>
      <c r="L268" s="6"/>
      <c r="M268" s="23"/>
      <c r="N268" s="15"/>
      <c r="O268" s="16" t="s">
        <v>461</v>
      </c>
      <c r="P268" s="31" t="s">
        <v>40</v>
      </c>
      <c r="Q268" s="224"/>
    </row>
    <row r="269" spans="1:18" ht="15.75" customHeight="1">
      <c r="A269" s="125"/>
      <c r="C269" s="28"/>
      <c r="I269" s="29"/>
      <c r="J269" s="29"/>
      <c r="K269" s="29"/>
      <c r="N269" s="25"/>
      <c r="O269" s="25"/>
      <c r="P269" s="25"/>
      <c r="Q269" s="30"/>
    </row>
    <row r="270" spans="1:18" ht="15.75" customHeight="1">
      <c r="A270" s="1" t="s">
        <v>0</v>
      </c>
      <c r="B270" s="2"/>
      <c r="C270" s="2"/>
      <c r="D270" s="2"/>
      <c r="E270" s="2"/>
      <c r="F270" s="2"/>
      <c r="G270" s="3" t="s">
        <v>6</v>
      </c>
      <c r="H270" s="2" t="s">
        <v>7</v>
      </c>
      <c r="I270" s="2"/>
      <c r="J270" s="2"/>
      <c r="K270" s="2" t="s">
        <v>10</v>
      </c>
      <c r="L270" s="2" t="s">
        <v>11</v>
      </c>
      <c r="M270" s="2" t="s">
        <v>12</v>
      </c>
      <c r="N270" s="25"/>
      <c r="O270" s="25"/>
      <c r="P270" s="25"/>
      <c r="Q270" s="30"/>
    </row>
    <row r="271" spans="1:18" ht="15.75" customHeight="1">
      <c r="A271" s="6" t="s">
        <v>462</v>
      </c>
      <c r="B271" s="225">
        <v>15</v>
      </c>
      <c r="C271" s="13">
        <v>1</v>
      </c>
      <c r="D271" s="225">
        <v>239</v>
      </c>
      <c r="E271" s="8">
        <v>239</v>
      </c>
      <c r="F271" s="8">
        <v>5</v>
      </c>
      <c r="G271" s="10" t="s">
        <v>101</v>
      </c>
      <c r="H271" s="11" t="s">
        <v>46</v>
      </c>
      <c r="I271" s="44" t="s">
        <v>78</v>
      </c>
      <c r="J271" s="44" t="s">
        <v>42</v>
      </c>
      <c r="K271" s="8" t="s">
        <v>112</v>
      </c>
      <c r="L271" s="225" t="s">
        <v>463</v>
      </c>
      <c r="M271" s="14">
        <v>46</v>
      </c>
      <c r="N271" s="60" t="s">
        <v>113</v>
      </c>
      <c r="O271" s="226"/>
      <c r="P271" s="24" t="s">
        <v>49</v>
      </c>
      <c r="Q271" s="32" t="s">
        <v>108</v>
      </c>
      <c r="R271" s="16" t="s">
        <v>464</v>
      </c>
    </row>
    <row r="272" spans="1:18" ht="15.75" customHeight="1">
      <c r="A272" s="33">
        <v>27111439</v>
      </c>
      <c r="B272" s="227"/>
      <c r="C272" s="18">
        <v>1</v>
      </c>
      <c r="D272" s="227"/>
      <c r="E272" s="18">
        <v>239</v>
      </c>
      <c r="F272" s="78">
        <v>5</v>
      </c>
      <c r="G272" s="20" t="s">
        <v>249</v>
      </c>
      <c r="H272" s="21" t="s">
        <v>53</v>
      </c>
      <c r="I272" s="35" t="s">
        <v>33</v>
      </c>
      <c r="J272" s="35" t="s">
        <v>32</v>
      </c>
      <c r="K272" s="36" t="s">
        <v>308</v>
      </c>
      <c r="L272" s="227"/>
      <c r="M272" s="23"/>
      <c r="N272" s="15"/>
      <c r="O272" s="226"/>
      <c r="P272" s="16" t="s">
        <v>104</v>
      </c>
      <c r="Q272" s="30"/>
      <c r="R272" s="16" t="s">
        <v>465</v>
      </c>
    </row>
    <row r="273" spans="1:18" ht="15.75" customHeight="1">
      <c r="A273" s="125"/>
      <c r="C273" s="28"/>
      <c r="I273" s="29"/>
      <c r="J273" s="29"/>
      <c r="K273" s="29"/>
      <c r="N273" s="25"/>
      <c r="O273" s="226"/>
      <c r="P273" s="25"/>
      <c r="Q273" s="30"/>
      <c r="R273" s="25"/>
    </row>
    <row r="274" spans="1:18" ht="15.75" customHeight="1">
      <c r="A274" s="1" t="s">
        <v>0</v>
      </c>
      <c r="B274" s="2"/>
      <c r="C274" s="2"/>
      <c r="D274" s="2"/>
      <c r="E274" s="2"/>
      <c r="F274" s="2"/>
      <c r="G274" s="3" t="s">
        <v>6</v>
      </c>
      <c r="H274" s="2" t="s">
        <v>7</v>
      </c>
      <c r="I274" s="2"/>
      <c r="J274" s="2"/>
      <c r="K274" s="2" t="s">
        <v>10</v>
      </c>
      <c r="L274" s="2" t="s">
        <v>11</v>
      </c>
      <c r="M274" s="2" t="s">
        <v>12</v>
      </c>
      <c r="N274" s="25"/>
      <c r="O274" s="226"/>
      <c r="P274" s="25"/>
      <c r="Q274" s="30"/>
      <c r="R274" s="25"/>
    </row>
    <row r="275" spans="1:18" ht="15.75" customHeight="1">
      <c r="A275" s="6" t="s">
        <v>466</v>
      </c>
      <c r="B275" s="225">
        <v>12</v>
      </c>
      <c r="C275" s="13">
        <v>1</v>
      </c>
      <c r="D275" s="225">
        <v>4218</v>
      </c>
      <c r="E275" s="8">
        <v>4218</v>
      </c>
      <c r="F275" s="8">
        <v>59</v>
      </c>
      <c r="G275" s="10" t="s">
        <v>101</v>
      </c>
      <c r="H275" s="11" t="s">
        <v>46</v>
      </c>
      <c r="I275" s="38" t="s">
        <v>100</v>
      </c>
      <c r="J275" s="38" t="s">
        <v>42</v>
      </c>
      <c r="K275" s="39" t="s">
        <v>112</v>
      </c>
      <c r="L275" s="225" t="s">
        <v>467</v>
      </c>
      <c r="M275" s="14">
        <v>47</v>
      </c>
      <c r="N275" s="60" t="s">
        <v>113</v>
      </c>
      <c r="O275" s="226"/>
      <c r="P275" s="24" t="s">
        <v>49</v>
      </c>
      <c r="Q275" s="32" t="s">
        <v>108</v>
      </c>
      <c r="R275" s="16" t="s">
        <v>464</v>
      </c>
    </row>
    <row r="276" spans="1:18" ht="15.75" customHeight="1">
      <c r="A276" s="33">
        <v>29021440</v>
      </c>
      <c r="B276" s="227"/>
      <c r="C276" s="18">
        <v>1</v>
      </c>
      <c r="D276" s="227"/>
      <c r="E276" s="18">
        <v>4218</v>
      </c>
      <c r="F276" s="78">
        <v>227</v>
      </c>
      <c r="G276" s="20" t="s">
        <v>249</v>
      </c>
      <c r="H276" s="21" t="s">
        <v>53</v>
      </c>
      <c r="I276" s="35" t="s">
        <v>33</v>
      </c>
      <c r="J276" s="35" t="s">
        <v>32</v>
      </c>
      <c r="K276" s="36" t="s">
        <v>468</v>
      </c>
      <c r="L276" s="227"/>
      <c r="M276" s="23"/>
      <c r="N276" s="15"/>
      <c r="O276" s="16" t="s">
        <v>465</v>
      </c>
      <c r="P276" s="16" t="s">
        <v>104</v>
      </c>
      <c r="Q276" s="30"/>
    </row>
    <row r="277" spans="1:18" ht="15.75" customHeight="1">
      <c r="A277" s="125"/>
      <c r="C277" s="28"/>
      <c r="I277" s="29"/>
      <c r="J277" s="29"/>
      <c r="K277" s="29"/>
      <c r="N277" s="25"/>
      <c r="O277" s="25"/>
      <c r="P277" s="25"/>
      <c r="Q277" s="30"/>
    </row>
    <row r="278" spans="1:18" ht="15.75" customHeight="1">
      <c r="A278" s="1" t="s">
        <v>0</v>
      </c>
      <c r="B278" s="2"/>
      <c r="C278" s="2"/>
      <c r="D278" s="2"/>
      <c r="E278" s="2"/>
      <c r="F278" s="2"/>
      <c r="G278" s="3" t="s">
        <v>6</v>
      </c>
      <c r="H278" s="2" t="s">
        <v>7</v>
      </c>
      <c r="I278" s="2"/>
      <c r="J278" s="2"/>
      <c r="K278" s="2" t="s">
        <v>10</v>
      </c>
      <c r="L278" s="2" t="s">
        <v>11</v>
      </c>
      <c r="M278" s="2" t="s">
        <v>12</v>
      </c>
      <c r="N278" s="15"/>
      <c r="O278" s="25"/>
      <c r="P278" s="25"/>
      <c r="Q278" s="30"/>
    </row>
    <row r="279" spans="1:18" ht="15.75" customHeight="1">
      <c r="A279" s="6" t="s">
        <v>469</v>
      </c>
      <c r="B279" s="7">
        <v>7</v>
      </c>
      <c r="C279" s="13">
        <v>1</v>
      </c>
      <c r="D279" s="7">
        <v>529</v>
      </c>
      <c r="E279" s="13">
        <v>0</v>
      </c>
      <c r="F279" s="228">
        <v>21</v>
      </c>
      <c r="G279" s="172" t="s">
        <v>470</v>
      </c>
      <c r="H279" s="11" t="s">
        <v>46</v>
      </c>
      <c r="I279" s="38" t="s">
        <v>74</v>
      </c>
      <c r="J279" s="38" t="s">
        <v>42</v>
      </c>
      <c r="K279" s="39" t="s">
        <v>308</v>
      </c>
      <c r="L279" s="7" t="s">
        <v>471</v>
      </c>
      <c r="M279" s="14">
        <v>48</v>
      </c>
      <c r="N279" s="15"/>
      <c r="O279" s="16" t="s">
        <v>465</v>
      </c>
      <c r="P279" s="16" t="s">
        <v>104</v>
      </c>
      <c r="Q279" s="30"/>
    </row>
    <row r="280" spans="1:18" ht="15.75" customHeight="1">
      <c r="A280" s="33" t="s">
        <v>469</v>
      </c>
      <c r="B280" s="34"/>
      <c r="C280" s="18">
        <v>1</v>
      </c>
      <c r="D280" s="34"/>
      <c r="E280" s="18">
        <v>9</v>
      </c>
      <c r="F280" s="228">
        <v>21</v>
      </c>
      <c r="G280" s="170" t="s">
        <v>470</v>
      </c>
      <c r="H280" s="21" t="s">
        <v>46</v>
      </c>
      <c r="I280" s="35" t="s">
        <v>74</v>
      </c>
      <c r="J280" s="35" t="s">
        <v>42</v>
      </c>
      <c r="K280" s="36" t="s">
        <v>472</v>
      </c>
      <c r="L280" s="34"/>
      <c r="M280" s="37"/>
      <c r="N280" s="15"/>
      <c r="O280" s="16" t="s">
        <v>465</v>
      </c>
      <c r="P280" s="16" t="s">
        <v>104</v>
      </c>
      <c r="Q280" s="30"/>
    </row>
    <row r="281" spans="1:18" ht="15.75" customHeight="1">
      <c r="A281" s="6" t="s">
        <v>469</v>
      </c>
      <c r="B281" s="6"/>
      <c r="C281" s="13">
        <v>1</v>
      </c>
      <c r="D281" s="6"/>
      <c r="E281" s="13">
        <v>9</v>
      </c>
      <c r="F281" s="228">
        <v>21</v>
      </c>
      <c r="G281" s="172" t="s">
        <v>470</v>
      </c>
      <c r="H281" s="11" t="s">
        <v>46</v>
      </c>
      <c r="I281" s="38" t="s">
        <v>74</v>
      </c>
      <c r="J281" s="38" t="s">
        <v>42</v>
      </c>
      <c r="K281" s="39" t="s">
        <v>473</v>
      </c>
      <c r="L281" s="6"/>
      <c r="M281" s="23"/>
      <c r="N281" s="15"/>
      <c r="O281" s="16" t="s">
        <v>465</v>
      </c>
      <c r="P281" s="16" t="s">
        <v>104</v>
      </c>
      <c r="Q281" s="30"/>
    </row>
    <row r="282" spans="1:18" ht="15.75" customHeight="1">
      <c r="A282" s="151"/>
      <c r="C282" s="28"/>
      <c r="I282" s="29"/>
      <c r="J282" s="29"/>
      <c r="K282" s="29"/>
      <c r="N282" s="25"/>
      <c r="O282" s="25"/>
      <c r="P282" s="25"/>
      <c r="Q282" s="30"/>
    </row>
    <row r="283" spans="1:18" ht="15.75" customHeight="1">
      <c r="A283" s="1" t="s">
        <v>0</v>
      </c>
      <c r="B283" s="2"/>
      <c r="C283" s="2"/>
      <c r="D283" s="2"/>
      <c r="E283" s="2"/>
      <c r="F283" s="2"/>
      <c r="G283" s="229" t="s">
        <v>6</v>
      </c>
      <c r="H283" s="2" t="s">
        <v>7</v>
      </c>
      <c r="I283" s="2"/>
      <c r="J283" s="2"/>
      <c r="K283" s="2" t="s">
        <v>10</v>
      </c>
      <c r="L283" s="2" t="s">
        <v>11</v>
      </c>
      <c r="M283" s="2" t="s">
        <v>12</v>
      </c>
      <c r="N283" s="25"/>
      <c r="O283" s="25"/>
      <c r="P283" s="25"/>
      <c r="Q283" s="30"/>
    </row>
    <row r="284" spans="1:18" ht="15.75" customHeight="1">
      <c r="A284" s="6" t="s">
        <v>474</v>
      </c>
      <c r="B284" s="230">
        <v>143</v>
      </c>
      <c r="C284" s="8">
        <v>75</v>
      </c>
      <c r="D284" s="230">
        <v>346</v>
      </c>
      <c r="E284" s="8">
        <v>0</v>
      </c>
      <c r="F284" s="8">
        <f>75*346</f>
        <v>25950</v>
      </c>
      <c r="G284" s="231" t="s">
        <v>475</v>
      </c>
      <c r="H284" s="11" t="s">
        <v>20</v>
      </c>
      <c r="I284" s="44" t="s">
        <v>20</v>
      </c>
      <c r="J284" s="44" t="s">
        <v>20</v>
      </c>
      <c r="K284" s="8"/>
      <c r="L284" s="230" t="s">
        <v>476</v>
      </c>
      <c r="M284" s="230">
        <v>49</v>
      </c>
      <c r="N284" s="15"/>
      <c r="O284" s="25"/>
      <c r="P284" s="31" t="s">
        <v>40</v>
      </c>
      <c r="Q284" s="30"/>
    </row>
    <row r="285" spans="1:18" ht="15.75" customHeight="1">
      <c r="A285" s="33">
        <v>5</v>
      </c>
      <c r="B285" s="232"/>
      <c r="C285" s="19">
        <v>1</v>
      </c>
      <c r="D285" s="232"/>
      <c r="E285" s="18">
        <v>14</v>
      </c>
      <c r="F285" s="78">
        <v>1</v>
      </c>
      <c r="G285" s="233" t="s">
        <v>101</v>
      </c>
      <c r="H285" s="21" t="s">
        <v>46</v>
      </c>
      <c r="I285" s="35" t="s">
        <v>78</v>
      </c>
      <c r="J285" s="35" t="s">
        <v>42</v>
      </c>
      <c r="K285" s="36" t="s">
        <v>102</v>
      </c>
      <c r="L285" s="232"/>
      <c r="M285" s="232"/>
      <c r="N285" s="15"/>
      <c r="O285" s="16" t="s">
        <v>440</v>
      </c>
      <c r="P285" s="16" t="s">
        <v>104</v>
      </c>
      <c r="Q285" s="30"/>
    </row>
    <row r="286" spans="1:18" ht="15.75" customHeight="1">
      <c r="A286" s="54">
        <v>2023</v>
      </c>
      <c r="B286" s="232"/>
      <c r="C286" s="54">
        <v>1</v>
      </c>
      <c r="D286" s="232"/>
      <c r="E286" s="126">
        <v>346</v>
      </c>
      <c r="F286" s="126">
        <v>12</v>
      </c>
      <c r="G286" s="85" t="s">
        <v>111</v>
      </c>
      <c r="H286" s="85" t="s">
        <v>46</v>
      </c>
      <c r="I286" s="85" t="s">
        <v>100</v>
      </c>
      <c r="J286" s="85" t="s">
        <v>50</v>
      </c>
      <c r="K286" s="54" t="s">
        <v>112</v>
      </c>
      <c r="L286" s="232"/>
      <c r="M286" s="232"/>
      <c r="N286" s="60" t="s">
        <v>113</v>
      </c>
      <c r="O286" s="25"/>
      <c r="P286" s="16" t="s">
        <v>114</v>
      </c>
      <c r="Q286" s="32" t="s">
        <v>115</v>
      </c>
      <c r="R286" s="61" t="s">
        <v>116</v>
      </c>
    </row>
    <row r="287" spans="1:18" ht="15.75" customHeight="1">
      <c r="A287" s="125"/>
      <c r="C287" s="28"/>
      <c r="I287" s="29"/>
      <c r="J287" s="29"/>
      <c r="K287" s="29"/>
      <c r="N287" s="25"/>
      <c r="O287" s="25"/>
      <c r="P287" s="25"/>
      <c r="Q287" s="30"/>
    </row>
    <row r="288" spans="1:18" ht="15.75" customHeight="1">
      <c r="A288" s="1" t="s">
        <v>0</v>
      </c>
      <c r="B288" s="2"/>
      <c r="C288" s="2"/>
      <c r="D288" s="2"/>
      <c r="E288" s="2"/>
      <c r="F288" s="2"/>
      <c r="G288" s="3" t="s">
        <v>6</v>
      </c>
      <c r="H288" s="2" t="s">
        <v>7</v>
      </c>
      <c r="I288" s="2"/>
      <c r="J288" s="2"/>
      <c r="K288" s="2" t="s">
        <v>10</v>
      </c>
      <c r="L288" s="2" t="s">
        <v>11</v>
      </c>
      <c r="M288" s="2" t="s">
        <v>12</v>
      </c>
      <c r="N288" s="25"/>
      <c r="O288" s="25"/>
      <c r="P288" s="25"/>
      <c r="Q288" s="30"/>
    </row>
    <row r="289" spans="1:18" ht="15.75" customHeight="1">
      <c r="A289" s="6" t="s">
        <v>477</v>
      </c>
      <c r="B289" s="7">
        <v>24</v>
      </c>
      <c r="C289" s="8">
        <v>2</v>
      </c>
      <c r="D289" s="7">
        <v>346</v>
      </c>
      <c r="E289" s="9">
        <v>0</v>
      </c>
      <c r="F289" s="9">
        <f>2*346</f>
        <v>692</v>
      </c>
      <c r="G289" s="10" t="s">
        <v>478</v>
      </c>
      <c r="H289" s="11" t="s">
        <v>20</v>
      </c>
      <c r="I289" s="12" t="s">
        <v>20</v>
      </c>
      <c r="J289" s="12" t="s">
        <v>20</v>
      </c>
      <c r="K289" s="13"/>
      <c r="L289" s="7" t="s">
        <v>479</v>
      </c>
      <c r="M289" s="14">
        <v>50</v>
      </c>
      <c r="N289" s="15"/>
      <c r="O289" s="25"/>
      <c r="P289" s="31" t="s">
        <v>40</v>
      </c>
      <c r="Q289" s="30"/>
    </row>
    <row r="290" spans="1:18" ht="15.75" customHeight="1">
      <c r="A290" s="33">
        <v>2602</v>
      </c>
      <c r="B290" s="34"/>
      <c r="C290" s="18">
        <v>1</v>
      </c>
      <c r="D290" s="34"/>
      <c r="E290" s="19">
        <v>346</v>
      </c>
      <c r="F290" s="19">
        <v>13</v>
      </c>
      <c r="G290" s="20" t="s">
        <v>480</v>
      </c>
      <c r="H290" s="21" t="s">
        <v>46</v>
      </c>
      <c r="I290" s="35" t="s">
        <v>100</v>
      </c>
      <c r="J290" s="35" t="s">
        <v>50</v>
      </c>
      <c r="K290" s="36" t="s">
        <v>112</v>
      </c>
      <c r="L290" s="34"/>
      <c r="M290" s="37"/>
      <c r="N290" s="15"/>
      <c r="O290" s="16" t="s">
        <v>465</v>
      </c>
      <c r="P290" s="16" t="s">
        <v>481</v>
      </c>
      <c r="Q290" s="32" t="s">
        <v>482</v>
      </c>
    </row>
    <row r="291" spans="1:18" ht="15.75" customHeight="1">
      <c r="A291" s="6">
        <v>20200226</v>
      </c>
      <c r="B291" s="34"/>
      <c r="C291" s="13">
        <v>1</v>
      </c>
      <c r="D291" s="34"/>
      <c r="E291" s="13">
        <v>307</v>
      </c>
      <c r="F291" s="78">
        <v>1</v>
      </c>
      <c r="G291" s="10" t="s">
        <v>483</v>
      </c>
      <c r="H291" s="11" t="s">
        <v>46</v>
      </c>
      <c r="I291" s="38" t="s">
        <v>61</v>
      </c>
      <c r="J291" s="38" t="s">
        <v>34</v>
      </c>
      <c r="K291" s="39" t="s">
        <v>484</v>
      </c>
      <c r="L291" s="34"/>
      <c r="M291" s="37"/>
      <c r="N291" s="15"/>
      <c r="O291" s="16" t="s">
        <v>465</v>
      </c>
      <c r="P291" s="16" t="s">
        <v>104</v>
      </c>
      <c r="Q291" s="16" t="s">
        <v>485</v>
      </c>
    </row>
    <row r="292" spans="1:18" ht="15.75" customHeight="1">
      <c r="A292" s="33">
        <v>20200226</v>
      </c>
      <c r="B292" s="34"/>
      <c r="C292" s="18">
        <v>1</v>
      </c>
      <c r="D292" s="34"/>
      <c r="E292" s="18">
        <v>311</v>
      </c>
      <c r="F292" s="78">
        <v>1</v>
      </c>
      <c r="G292" s="20" t="s">
        <v>483</v>
      </c>
      <c r="H292" s="21" t="s">
        <v>46</v>
      </c>
      <c r="I292" s="35" t="s">
        <v>61</v>
      </c>
      <c r="J292" s="35" t="s">
        <v>34</v>
      </c>
      <c r="K292" s="36" t="s">
        <v>486</v>
      </c>
      <c r="L292" s="34"/>
      <c r="M292" s="37"/>
      <c r="N292" s="15"/>
      <c r="O292" s="16" t="s">
        <v>465</v>
      </c>
      <c r="P292" s="16" t="s">
        <v>104</v>
      </c>
      <c r="Q292" s="25"/>
    </row>
    <row r="293" spans="1:18" ht="15.75" customHeight="1">
      <c r="A293" s="6">
        <v>20200226</v>
      </c>
      <c r="B293" s="6"/>
      <c r="C293" s="13">
        <v>1</v>
      </c>
      <c r="D293" s="6"/>
      <c r="E293" s="13">
        <v>307</v>
      </c>
      <c r="F293" s="78">
        <v>1</v>
      </c>
      <c r="G293" s="10" t="s">
        <v>483</v>
      </c>
      <c r="H293" s="11" t="s">
        <v>46</v>
      </c>
      <c r="I293" s="38" t="s">
        <v>61</v>
      </c>
      <c r="J293" s="38" t="s">
        <v>34</v>
      </c>
      <c r="K293" s="39" t="s">
        <v>487</v>
      </c>
      <c r="L293" s="6"/>
      <c r="M293" s="23"/>
      <c r="N293" s="15"/>
      <c r="O293" s="16" t="s">
        <v>465</v>
      </c>
      <c r="P293" s="16" t="s">
        <v>104</v>
      </c>
      <c r="Q293" s="25"/>
    </row>
    <row r="294" spans="1:18" ht="15.75" customHeight="1">
      <c r="A294" s="125"/>
      <c r="C294" s="28"/>
      <c r="I294" s="29"/>
      <c r="J294" s="29"/>
      <c r="K294" s="29"/>
      <c r="N294" s="25"/>
      <c r="O294" s="25"/>
      <c r="P294" s="25"/>
      <c r="Q294" s="30"/>
    </row>
    <row r="295" spans="1:18" ht="15.75" customHeight="1">
      <c r="A295" s="1" t="s">
        <v>0</v>
      </c>
      <c r="B295" s="2"/>
      <c r="C295" s="2"/>
      <c r="D295" s="2"/>
      <c r="E295" s="2"/>
      <c r="F295" s="2"/>
      <c r="G295" s="3" t="s">
        <v>6</v>
      </c>
      <c r="H295" s="2" t="s">
        <v>7</v>
      </c>
      <c r="I295" s="2"/>
      <c r="J295" s="2"/>
      <c r="K295" s="2" t="s">
        <v>10</v>
      </c>
      <c r="L295" s="2" t="s">
        <v>11</v>
      </c>
      <c r="M295" s="2" t="s">
        <v>12</v>
      </c>
      <c r="N295" s="25"/>
      <c r="O295" s="25"/>
      <c r="P295" s="25"/>
      <c r="Q295" s="30"/>
    </row>
    <row r="296" spans="1:18" ht="15.75" customHeight="1">
      <c r="A296" s="6" t="s">
        <v>488</v>
      </c>
      <c r="B296" s="7">
        <v>70</v>
      </c>
      <c r="C296" s="8">
        <v>26</v>
      </c>
      <c r="D296" s="7">
        <v>742</v>
      </c>
      <c r="E296" s="9">
        <v>0</v>
      </c>
      <c r="F296" s="9">
        <f>26*742</f>
        <v>19292</v>
      </c>
      <c r="G296" s="10" t="s">
        <v>489</v>
      </c>
      <c r="H296" s="11" t="s">
        <v>20</v>
      </c>
      <c r="I296" s="12" t="s">
        <v>20</v>
      </c>
      <c r="J296" s="12" t="s">
        <v>20</v>
      </c>
      <c r="K296" s="13"/>
      <c r="L296" s="7" t="s">
        <v>490</v>
      </c>
      <c r="M296" s="14">
        <v>51</v>
      </c>
      <c r="N296" s="15"/>
      <c r="O296" s="25"/>
      <c r="P296" s="31" t="s">
        <v>40</v>
      </c>
      <c r="Q296" s="30"/>
    </row>
    <row r="297" spans="1:18" ht="15.75" customHeight="1">
      <c r="A297" s="33">
        <v>2</v>
      </c>
      <c r="B297" s="34"/>
      <c r="C297" s="18">
        <v>1</v>
      </c>
      <c r="D297" s="34"/>
      <c r="E297" s="18">
        <v>576</v>
      </c>
      <c r="F297" s="78">
        <v>1</v>
      </c>
      <c r="G297" s="20" t="s">
        <v>491</v>
      </c>
      <c r="H297" s="21" t="s">
        <v>27</v>
      </c>
      <c r="I297" s="35" t="s">
        <v>79</v>
      </c>
      <c r="J297" s="35" t="s">
        <v>42</v>
      </c>
      <c r="K297" s="36" t="s">
        <v>492</v>
      </c>
      <c r="L297" s="34"/>
      <c r="M297" s="37"/>
      <c r="N297" s="15"/>
      <c r="O297" s="16" t="s">
        <v>465</v>
      </c>
      <c r="P297" s="16" t="s">
        <v>104</v>
      </c>
      <c r="Q297" s="30"/>
    </row>
    <row r="298" spans="1:18" ht="15.75" customHeight="1">
      <c r="A298" s="6">
        <v>2</v>
      </c>
      <c r="B298" s="6"/>
      <c r="C298" s="13">
        <v>1</v>
      </c>
      <c r="D298" s="6"/>
      <c r="E298" s="13">
        <v>247</v>
      </c>
      <c r="F298" s="78">
        <v>1</v>
      </c>
      <c r="G298" s="10" t="s">
        <v>493</v>
      </c>
      <c r="H298" s="11" t="s">
        <v>27</v>
      </c>
      <c r="I298" s="38" t="s">
        <v>79</v>
      </c>
      <c r="J298" s="38" t="s">
        <v>42</v>
      </c>
      <c r="K298" s="39" t="s">
        <v>494</v>
      </c>
      <c r="L298" s="6"/>
      <c r="M298" s="23"/>
      <c r="N298" s="15"/>
      <c r="O298" s="16" t="s">
        <v>465</v>
      </c>
      <c r="P298" s="16" t="s">
        <v>104</v>
      </c>
      <c r="Q298" s="30"/>
    </row>
    <row r="299" spans="1:18" ht="15.75" customHeight="1">
      <c r="A299" s="54">
        <v>2023</v>
      </c>
      <c r="B299" s="234"/>
      <c r="C299" s="54">
        <v>1</v>
      </c>
      <c r="D299" s="234"/>
      <c r="E299" s="126">
        <v>742</v>
      </c>
      <c r="F299" s="126">
        <v>12</v>
      </c>
      <c r="G299" s="85" t="s">
        <v>111</v>
      </c>
      <c r="H299" s="85" t="s">
        <v>46</v>
      </c>
      <c r="I299" s="85" t="s">
        <v>100</v>
      </c>
      <c r="J299" s="85" t="s">
        <v>50</v>
      </c>
      <c r="K299" s="54" t="s">
        <v>112</v>
      </c>
      <c r="L299" s="234"/>
      <c r="M299" s="232"/>
      <c r="N299" s="60" t="s">
        <v>113</v>
      </c>
      <c r="O299" s="25"/>
      <c r="P299" s="16" t="s">
        <v>114</v>
      </c>
      <c r="Q299" s="32" t="s">
        <v>115</v>
      </c>
      <c r="R299" s="61" t="s">
        <v>116</v>
      </c>
    </row>
    <row r="300" spans="1:18" ht="15.75" customHeight="1">
      <c r="A300" s="125"/>
      <c r="C300" s="28"/>
      <c r="I300" s="29"/>
      <c r="J300" s="29"/>
      <c r="K300" s="29"/>
      <c r="N300" s="25"/>
      <c r="O300" s="25"/>
      <c r="P300" s="25"/>
      <c r="Q300" s="30"/>
    </row>
    <row r="301" spans="1:18" ht="15.75" customHeight="1">
      <c r="A301" s="1" t="s">
        <v>0</v>
      </c>
      <c r="B301" s="2"/>
      <c r="C301" s="2"/>
      <c r="D301" s="2"/>
      <c r="E301" s="2"/>
      <c r="F301" s="2"/>
      <c r="G301" s="3" t="s">
        <v>6</v>
      </c>
      <c r="H301" s="2" t="s">
        <v>7</v>
      </c>
      <c r="I301" s="2"/>
      <c r="J301" s="2"/>
      <c r="K301" s="2" t="s">
        <v>10</v>
      </c>
      <c r="L301" s="2" t="s">
        <v>11</v>
      </c>
      <c r="M301" s="2" t="s">
        <v>12</v>
      </c>
      <c r="N301" s="25"/>
      <c r="O301" s="25"/>
      <c r="P301" s="25"/>
      <c r="Q301" s="30"/>
    </row>
    <row r="302" spans="1:18" ht="15.75" customHeight="1">
      <c r="A302" s="6" t="s">
        <v>495</v>
      </c>
      <c r="B302" s="225">
        <v>16</v>
      </c>
      <c r="C302" s="8">
        <v>6</v>
      </c>
      <c r="D302" s="225">
        <v>101</v>
      </c>
      <c r="E302" s="9">
        <v>0</v>
      </c>
      <c r="F302" s="9">
        <v>606</v>
      </c>
      <c r="G302" s="10" t="s">
        <v>496</v>
      </c>
      <c r="H302" s="11" t="s">
        <v>20</v>
      </c>
      <c r="I302" s="12" t="s">
        <v>20</v>
      </c>
      <c r="J302" s="12" t="s">
        <v>20</v>
      </c>
      <c r="K302" s="13"/>
      <c r="L302" s="225" t="s">
        <v>497</v>
      </c>
      <c r="M302" s="14">
        <v>52</v>
      </c>
      <c r="N302" s="15"/>
      <c r="O302" s="25"/>
      <c r="P302" s="31" t="s">
        <v>40</v>
      </c>
      <c r="Q302" s="30"/>
    </row>
    <row r="303" spans="1:18" ht="15.75" customHeight="1">
      <c r="A303" s="33">
        <v>20181016</v>
      </c>
      <c r="B303" s="235"/>
      <c r="C303" s="18">
        <v>1</v>
      </c>
      <c r="D303" s="235"/>
      <c r="E303" s="18">
        <v>101</v>
      </c>
      <c r="F303" s="78">
        <v>15</v>
      </c>
      <c r="G303" s="20" t="s">
        <v>498</v>
      </c>
      <c r="H303" s="21" t="s">
        <v>53</v>
      </c>
      <c r="I303" s="35" t="s">
        <v>36</v>
      </c>
      <c r="J303" s="35" t="s">
        <v>32</v>
      </c>
      <c r="K303" s="36" t="s">
        <v>499</v>
      </c>
      <c r="L303" s="235"/>
      <c r="M303" s="37"/>
      <c r="N303" s="15"/>
      <c r="O303" s="16" t="s">
        <v>500</v>
      </c>
      <c r="P303" s="16" t="s">
        <v>104</v>
      </c>
      <c r="Q303" s="30"/>
    </row>
    <row r="304" spans="1:18" ht="15.75" customHeight="1">
      <c r="A304" s="171"/>
      <c r="B304" s="235"/>
      <c r="C304" s="13">
        <v>1</v>
      </c>
      <c r="D304" s="235"/>
      <c r="E304" s="8">
        <v>101</v>
      </c>
      <c r="F304" s="8">
        <v>1</v>
      </c>
      <c r="G304" s="10" t="s">
        <v>498</v>
      </c>
      <c r="H304" s="11" t="s">
        <v>53</v>
      </c>
      <c r="I304" s="38" t="s">
        <v>36</v>
      </c>
      <c r="J304" s="38" t="s">
        <v>32</v>
      </c>
      <c r="K304" s="39" t="s">
        <v>501</v>
      </c>
      <c r="L304" s="235"/>
      <c r="M304" s="37"/>
      <c r="N304" s="15"/>
      <c r="O304" s="16" t="s">
        <v>500</v>
      </c>
      <c r="P304" s="16" t="s">
        <v>104</v>
      </c>
      <c r="Q304" s="30"/>
    </row>
    <row r="305" spans="1:18" ht="15.75" customHeight="1">
      <c r="A305" s="162"/>
      <c r="B305" s="235"/>
      <c r="C305" s="18">
        <v>1</v>
      </c>
      <c r="D305" s="235"/>
      <c r="E305" s="19">
        <v>101</v>
      </c>
      <c r="F305" s="19">
        <v>3</v>
      </c>
      <c r="G305" s="20" t="s">
        <v>498</v>
      </c>
      <c r="H305" s="21" t="s">
        <v>53</v>
      </c>
      <c r="I305" s="35" t="s">
        <v>36</v>
      </c>
      <c r="J305" s="35" t="s">
        <v>32</v>
      </c>
      <c r="K305" s="36" t="s">
        <v>502</v>
      </c>
      <c r="L305" s="235"/>
      <c r="M305" s="37"/>
      <c r="N305" s="15"/>
      <c r="O305" s="16" t="s">
        <v>500</v>
      </c>
      <c r="P305" s="16" t="s">
        <v>503</v>
      </c>
      <c r="Q305" s="16" t="s">
        <v>403</v>
      </c>
    </row>
    <row r="306" spans="1:18" ht="15.75" customHeight="1">
      <c r="A306" s="171"/>
      <c r="B306" s="235"/>
      <c r="C306" s="13">
        <v>1</v>
      </c>
      <c r="D306" s="235"/>
      <c r="E306" s="8">
        <v>69</v>
      </c>
      <c r="F306" s="8">
        <v>3</v>
      </c>
      <c r="G306" s="10" t="s">
        <v>498</v>
      </c>
      <c r="H306" s="11" t="s">
        <v>53</v>
      </c>
      <c r="I306" s="38" t="s">
        <v>36</v>
      </c>
      <c r="J306" s="38" t="s">
        <v>32</v>
      </c>
      <c r="K306" s="39" t="s">
        <v>504</v>
      </c>
      <c r="L306" s="235"/>
      <c r="M306" s="37"/>
      <c r="N306" s="15"/>
      <c r="O306" s="16" t="s">
        <v>500</v>
      </c>
      <c r="P306" s="16" t="s">
        <v>505</v>
      </c>
      <c r="Q306" s="25"/>
    </row>
    <row r="307" spans="1:18" ht="15.75" customHeight="1">
      <c r="A307" s="162"/>
      <c r="B307" s="227"/>
      <c r="C307" s="18">
        <v>1</v>
      </c>
      <c r="D307" s="227"/>
      <c r="E307" s="18">
        <v>101</v>
      </c>
      <c r="F307" s="78">
        <v>8</v>
      </c>
      <c r="G307" s="20" t="s">
        <v>498</v>
      </c>
      <c r="H307" s="21" t="s">
        <v>53</v>
      </c>
      <c r="I307" s="35" t="s">
        <v>36</v>
      </c>
      <c r="J307" s="35" t="s">
        <v>32</v>
      </c>
      <c r="K307" s="36" t="s">
        <v>506</v>
      </c>
      <c r="L307" s="227"/>
      <c r="M307" s="23"/>
      <c r="N307" s="15"/>
      <c r="O307" s="16" t="s">
        <v>500</v>
      </c>
      <c r="P307" s="16" t="s">
        <v>104</v>
      </c>
      <c r="Q307" s="30"/>
    </row>
    <row r="308" spans="1:18" ht="15.75" customHeight="1">
      <c r="A308" s="125"/>
      <c r="C308" s="28"/>
      <c r="I308" s="29"/>
      <c r="J308" s="29"/>
      <c r="K308" s="29"/>
      <c r="N308" s="25"/>
      <c r="O308" s="25"/>
      <c r="P308" s="25"/>
      <c r="Q308" s="30"/>
    </row>
    <row r="309" spans="1:18" ht="15.75" customHeight="1">
      <c r="A309" s="1" t="s">
        <v>0</v>
      </c>
      <c r="B309" s="2"/>
      <c r="C309" s="2"/>
      <c r="D309" s="2"/>
      <c r="E309" s="2"/>
      <c r="F309" s="2"/>
      <c r="G309" s="3" t="s">
        <v>6</v>
      </c>
      <c r="H309" s="2" t="s">
        <v>7</v>
      </c>
      <c r="I309" s="2"/>
      <c r="J309" s="2"/>
      <c r="K309" s="2" t="s">
        <v>10</v>
      </c>
      <c r="L309" s="2" t="s">
        <v>11</v>
      </c>
      <c r="M309" s="2" t="s">
        <v>12</v>
      </c>
      <c r="N309" s="25"/>
      <c r="O309" s="25"/>
      <c r="P309" s="25"/>
      <c r="Q309" s="30"/>
    </row>
    <row r="310" spans="1:18" ht="15.75" customHeight="1">
      <c r="A310" s="54" t="s">
        <v>507</v>
      </c>
      <c r="B310" s="54">
        <v>19</v>
      </c>
      <c r="C310" s="55">
        <v>2</v>
      </c>
      <c r="D310" s="54">
        <v>389</v>
      </c>
      <c r="E310" s="87">
        <v>0</v>
      </c>
      <c r="F310" s="87">
        <f>2*389</f>
        <v>778</v>
      </c>
      <c r="G310" s="57" t="s">
        <v>508</v>
      </c>
      <c r="H310" s="84" t="s">
        <v>20</v>
      </c>
      <c r="I310" s="88" t="s">
        <v>20</v>
      </c>
      <c r="J310" s="88" t="s">
        <v>20</v>
      </c>
      <c r="K310" s="80"/>
      <c r="L310" s="54" t="s">
        <v>509</v>
      </c>
      <c r="M310" s="55">
        <v>53</v>
      </c>
      <c r="N310" s="70"/>
      <c r="O310" s="25"/>
      <c r="P310" s="31" t="s">
        <v>40</v>
      </c>
      <c r="Q310" s="30"/>
    </row>
    <row r="311" spans="1:18" ht="15.75" customHeight="1">
      <c r="A311" s="220"/>
      <c r="B311" s="54"/>
      <c r="C311" s="89">
        <v>1</v>
      </c>
      <c r="D311" s="54"/>
      <c r="E311" s="63">
        <v>2</v>
      </c>
      <c r="F311" s="63">
        <v>387</v>
      </c>
      <c r="G311" s="66" t="s">
        <v>510</v>
      </c>
      <c r="H311" s="90" t="s">
        <v>68</v>
      </c>
      <c r="I311" s="68" t="s">
        <v>69</v>
      </c>
      <c r="J311" s="68" t="s">
        <v>55</v>
      </c>
      <c r="K311" s="69" t="s">
        <v>511</v>
      </c>
      <c r="L311" s="54"/>
      <c r="M311" s="55"/>
      <c r="N311" s="70"/>
      <c r="O311" s="16" t="s">
        <v>465</v>
      </c>
      <c r="P311" s="24" t="s">
        <v>49</v>
      </c>
      <c r="Q311" s="32" t="s">
        <v>512</v>
      </c>
    </row>
    <row r="312" spans="1:18" ht="15.75" customHeight="1">
      <c r="A312" s="54" t="s">
        <v>513</v>
      </c>
      <c r="B312" s="54"/>
      <c r="C312" s="80">
        <v>1</v>
      </c>
      <c r="D312" s="54"/>
      <c r="E312" s="80">
        <v>384</v>
      </c>
      <c r="F312" s="82">
        <v>1</v>
      </c>
      <c r="G312" s="57" t="s">
        <v>514</v>
      </c>
      <c r="H312" s="84" t="s">
        <v>46</v>
      </c>
      <c r="I312" s="85" t="s">
        <v>79</v>
      </c>
      <c r="J312" s="85" t="s">
        <v>42</v>
      </c>
      <c r="K312" s="54" t="s">
        <v>515</v>
      </c>
      <c r="L312" s="54"/>
      <c r="M312" s="55"/>
      <c r="N312" s="70"/>
      <c r="O312" s="25"/>
      <c r="P312" s="16" t="s">
        <v>104</v>
      </c>
      <c r="Q312" s="30"/>
    </row>
    <row r="313" spans="1:18" ht="15.75" customHeight="1">
      <c r="A313" s="54">
        <v>2023</v>
      </c>
      <c r="B313" s="54"/>
      <c r="C313" s="54">
        <v>1</v>
      </c>
      <c r="D313" s="54"/>
      <c r="E313" s="126">
        <v>389</v>
      </c>
      <c r="F313" s="126">
        <v>12</v>
      </c>
      <c r="G313" s="85" t="s">
        <v>111</v>
      </c>
      <c r="H313" s="85" t="s">
        <v>46</v>
      </c>
      <c r="I313" s="85" t="s">
        <v>100</v>
      </c>
      <c r="J313" s="85" t="s">
        <v>50</v>
      </c>
      <c r="K313" s="54" t="s">
        <v>112</v>
      </c>
      <c r="L313" s="54"/>
      <c r="M313" s="55"/>
      <c r="N313" s="60" t="s">
        <v>113</v>
      </c>
      <c r="O313" s="25"/>
      <c r="P313" s="16" t="s">
        <v>114</v>
      </c>
      <c r="Q313" s="32" t="s">
        <v>115</v>
      </c>
      <c r="R313" s="61" t="s">
        <v>116</v>
      </c>
    </row>
    <row r="314" spans="1:18" ht="15.75" customHeight="1">
      <c r="A314" s="125"/>
      <c r="C314" s="28"/>
      <c r="I314" s="29"/>
      <c r="J314" s="29"/>
      <c r="K314" s="29"/>
      <c r="N314" s="25"/>
      <c r="O314" s="25"/>
      <c r="P314" s="25"/>
      <c r="Q314" s="30"/>
    </row>
    <row r="315" spans="1:18" ht="15.75" customHeight="1">
      <c r="A315" s="1" t="s">
        <v>0</v>
      </c>
      <c r="B315" s="2"/>
      <c r="C315" s="2"/>
      <c r="D315" s="2"/>
      <c r="E315" s="2"/>
      <c r="F315" s="2"/>
      <c r="G315" s="3" t="s">
        <v>6</v>
      </c>
      <c r="H315" s="2" t="s">
        <v>7</v>
      </c>
      <c r="I315" s="2"/>
      <c r="J315" s="2"/>
      <c r="K315" s="2" t="s">
        <v>10</v>
      </c>
      <c r="L315" s="2" t="s">
        <v>11</v>
      </c>
      <c r="M315" s="2" t="s">
        <v>12</v>
      </c>
      <c r="N315" s="25"/>
      <c r="O315" s="25"/>
      <c r="P315" s="25"/>
      <c r="Q315" s="30"/>
    </row>
    <row r="316" spans="1:18" ht="15.75" customHeight="1">
      <c r="A316" s="54" t="s">
        <v>516</v>
      </c>
      <c r="B316" s="54">
        <v>24</v>
      </c>
      <c r="C316" s="80">
        <v>1</v>
      </c>
      <c r="D316" s="54">
        <v>26243</v>
      </c>
      <c r="E316" s="55">
        <v>26243</v>
      </c>
      <c r="F316" s="55">
        <v>6</v>
      </c>
      <c r="G316" s="57" t="s">
        <v>517</v>
      </c>
      <c r="H316" s="84"/>
      <c r="I316" s="85" t="s">
        <v>47</v>
      </c>
      <c r="J316" s="85" t="s">
        <v>42</v>
      </c>
      <c r="K316" s="54" t="s">
        <v>518</v>
      </c>
      <c r="L316" s="54" t="s">
        <v>519</v>
      </c>
      <c r="M316" s="55">
        <v>54</v>
      </c>
      <c r="N316" s="70"/>
      <c r="O316" s="16" t="s">
        <v>520</v>
      </c>
      <c r="P316" s="24" t="s">
        <v>521</v>
      </c>
      <c r="Q316" s="32" t="s">
        <v>522</v>
      </c>
    </row>
    <row r="317" spans="1:18" ht="15.75" customHeight="1">
      <c r="A317" s="69" t="s">
        <v>523</v>
      </c>
      <c r="B317" s="54"/>
      <c r="C317" s="89">
        <v>1</v>
      </c>
      <c r="D317" s="54"/>
      <c r="E317" s="63">
        <v>173</v>
      </c>
      <c r="F317" s="63">
        <v>1</v>
      </c>
      <c r="G317" s="66" t="s">
        <v>524</v>
      </c>
      <c r="H317" s="90" t="s">
        <v>46</v>
      </c>
      <c r="I317" s="68" t="s">
        <v>79</v>
      </c>
      <c r="J317" s="68" t="s">
        <v>42</v>
      </c>
      <c r="K317" s="69" t="s">
        <v>525</v>
      </c>
      <c r="L317" s="54"/>
      <c r="M317" s="55"/>
      <c r="N317" s="70"/>
      <c r="O317" s="16" t="s">
        <v>526</v>
      </c>
      <c r="P317" s="24" t="s">
        <v>49</v>
      </c>
      <c r="Q317" s="16" t="s">
        <v>527</v>
      </c>
    </row>
    <row r="318" spans="1:18" ht="15.75" customHeight="1">
      <c r="A318" s="54">
        <v>2023</v>
      </c>
      <c r="B318" s="54"/>
      <c r="C318" s="54">
        <v>1</v>
      </c>
      <c r="D318" s="54"/>
      <c r="E318" s="126">
        <v>26243</v>
      </c>
      <c r="F318" s="126">
        <v>200</v>
      </c>
      <c r="G318" s="85" t="s">
        <v>111</v>
      </c>
      <c r="H318" s="85" t="s">
        <v>46</v>
      </c>
      <c r="I318" s="85" t="s">
        <v>100</v>
      </c>
      <c r="J318" s="85" t="s">
        <v>50</v>
      </c>
      <c r="K318" s="54" t="s">
        <v>112</v>
      </c>
      <c r="L318" s="54"/>
      <c r="M318" s="55"/>
      <c r="N318" s="60" t="s">
        <v>113</v>
      </c>
      <c r="O318" s="25"/>
      <c r="P318" s="16" t="s">
        <v>114</v>
      </c>
      <c r="Q318" s="32" t="s">
        <v>115</v>
      </c>
      <c r="R318" s="61" t="s">
        <v>116</v>
      </c>
    </row>
    <row r="319" spans="1:18" ht="15.75" customHeight="1">
      <c r="A319" s="125"/>
      <c r="C319" s="28"/>
      <c r="I319" s="29"/>
      <c r="J319" s="29"/>
      <c r="K319" s="29"/>
      <c r="N319" s="25"/>
      <c r="O319" s="25"/>
      <c r="P319" s="25"/>
      <c r="Q319" s="30"/>
    </row>
    <row r="320" spans="1:18" ht="15.75" customHeight="1">
      <c r="A320" s="1" t="s">
        <v>0</v>
      </c>
      <c r="B320" s="2"/>
      <c r="C320" s="2"/>
      <c r="D320" s="2"/>
      <c r="E320" s="2"/>
      <c r="F320" s="2"/>
      <c r="G320" s="3" t="s">
        <v>6</v>
      </c>
      <c r="H320" s="2" t="s">
        <v>7</v>
      </c>
      <c r="I320" s="2"/>
      <c r="J320" s="2"/>
      <c r="K320" s="2" t="s">
        <v>10</v>
      </c>
      <c r="L320" s="2" t="s">
        <v>11</v>
      </c>
      <c r="M320" s="2" t="s">
        <v>12</v>
      </c>
      <c r="N320" s="25"/>
      <c r="O320" s="25"/>
      <c r="P320" s="25"/>
      <c r="Q320" s="30"/>
    </row>
    <row r="321" spans="1:18" ht="15.75" customHeight="1">
      <c r="A321" s="54">
        <v>4318010</v>
      </c>
      <c r="B321" s="54">
        <v>18</v>
      </c>
      <c r="C321" s="80">
        <v>1</v>
      </c>
      <c r="D321" s="54">
        <v>250</v>
      </c>
      <c r="E321" s="55">
        <v>24</v>
      </c>
      <c r="F321" s="55">
        <v>3</v>
      </c>
      <c r="G321" s="57" t="s">
        <v>528</v>
      </c>
      <c r="H321" s="84" t="s">
        <v>46</v>
      </c>
      <c r="I321" s="85" t="s">
        <v>74</v>
      </c>
      <c r="J321" s="85" t="s">
        <v>42</v>
      </c>
      <c r="K321" s="54" t="s">
        <v>529</v>
      </c>
      <c r="L321" s="54" t="s">
        <v>530</v>
      </c>
      <c r="M321" s="55">
        <v>55</v>
      </c>
      <c r="N321" s="70"/>
      <c r="O321" s="16" t="s">
        <v>531</v>
      </c>
      <c r="P321" s="24" t="s">
        <v>49</v>
      </c>
      <c r="Q321" s="16" t="s">
        <v>532</v>
      </c>
    </row>
    <row r="322" spans="1:18" ht="15.75" customHeight="1">
      <c r="A322" s="69">
        <v>4318010</v>
      </c>
      <c r="B322" s="54"/>
      <c r="C322" s="89">
        <v>1</v>
      </c>
      <c r="D322" s="54"/>
      <c r="E322" s="63">
        <v>24</v>
      </c>
      <c r="F322" s="63">
        <v>2</v>
      </c>
      <c r="G322" s="66" t="s">
        <v>528</v>
      </c>
      <c r="H322" s="90" t="s">
        <v>46</v>
      </c>
      <c r="I322" s="68" t="s">
        <v>74</v>
      </c>
      <c r="J322" s="68" t="s">
        <v>42</v>
      </c>
      <c r="K322" s="69" t="s">
        <v>533</v>
      </c>
      <c r="L322" s="54"/>
      <c r="M322" s="55"/>
      <c r="N322" s="70"/>
      <c r="O322" s="16" t="s">
        <v>531</v>
      </c>
      <c r="P322" s="24" t="s">
        <v>49</v>
      </c>
      <c r="Q322" s="25"/>
    </row>
    <row r="323" spans="1:18" ht="15.75" customHeight="1">
      <c r="A323" s="54">
        <v>4318010</v>
      </c>
      <c r="B323" s="54"/>
      <c r="C323" s="80">
        <v>1</v>
      </c>
      <c r="D323" s="54"/>
      <c r="E323" s="55">
        <v>24</v>
      </c>
      <c r="F323" s="55">
        <v>2</v>
      </c>
      <c r="G323" s="57" t="s">
        <v>528</v>
      </c>
      <c r="H323" s="84" t="s">
        <v>46</v>
      </c>
      <c r="I323" s="85" t="s">
        <v>74</v>
      </c>
      <c r="J323" s="85" t="s">
        <v>42</v>
      </c>
      <c r="K323" s="54" t="s">
        <v>534</v>
      </c>
      <c r="L323" s="54"/>
      <c r="M323" s="55"/>
      <c r="N323" s="70"/>
      <c r="O323" s="16" t="s">
        <v>531</v>
      </c>
      <c r="P323" s="24" t="s">
        <v>49</v>
      </c>
      <c r="Q323" s="25"/>
    </row>
    <row r="324" spans="1:18" ht="15.75" customHeight="1">
      <c r="A324" s="69">
        <v>16061441</v>
      </c>
      <c r="B324" s="54"/>
      <c r="C324" s="89">
        <v>1</v>
      </c>
      <c r="D324" s="54"/>
      <c r="E324" s="63">
        <v>250</v>
      </c>
      <c r="F324" s="63">
        <v>1</v>
      </c>
      <c r="G324" s="66" t="s">
        <v>249</v>
      </c>
      <c r="H324" s="90" t="s">
        <v>53</v>
      </c>
      <c r="I324" s="68" t="s">
        <v>33</v>
      </c>
      <c r="J324" s="68" t="s">
        <v>32</v>
      </c>
      <c r="K324" s="69" t="s">
        <v>308</v>
      </c>
      <c r="L324" s="54"/>
      <c r="M324" s="55"/>
      <c r="N324" s="70"/>
      <c r="O324" s="16" t="s">
        <v>531</v>
      </c>
      <c r="P324" s="24" t="s">
        <v>49</v>
      </c>
      <c r="Q324" s="25"/>
    </row>
    <row r="325" spans="1:18" ht="15.75" customHeight="1">
      <c r="A325" s="54">
        <v>2023</v>
      </c>
      <c r="B325" s="54"/>
      <c r="C325" s="54">
        <v>1</v>
      </c>
      <c r="D325" s="54"/>
      <c r="E325" s="63">
        <v>250</v>
      </c>
      <c r="F325" s="63">
        <v>12</v>
      </c>
      <c r="G325" s="85" t="s">
        <v>111</v>
      </c>
      <c r="H325" s="85" t="s">
        <v>46</v>
      </c>
      <c r="I325" s="85" t="s">
        <v>100</v>
      </c>
      <c r="J325" s="85" t="s">
        <v>50</v>
      </c>
      <c r="K325" s="54" t="s">
        <v>112</v>
      </c>
      <c r="L325" s="54"/>
      <c r="M325" s="55"/>
      <c r="N325" s="60" t="s">
        <v>113</v>
      </c>
      <c r="O325" s="25"/>
      <c r="P325" s="16" t="s">
        <v>114</v>
      </c>
      <c r="Q325" s="32" t="s">
        <v>115</v>
      </c>
      <c r="R325" s="61" t="s">
        <v>116</v>
      </c>
    </row>
    <row r="326" spans="1:18" ht="15.75" customHeight="1">
      <c r="A326" s="125"/>
      <c r="C326" s="28"/>
      <c r="I326" s="29"/>
      <c r="J326" s="29"/>
      <c r="K326" s="29"/>
      <c r="N326" s="25"/>
      <c r="O326" s="25"/>
      <c r="P326" s="25"/>
      <c r="Q326" s="30"/>
    </row>
    <row r="327" spans="1:18" ht="15.75" customHeight="1">
      <c r="A327" s="1" t="s">
        <v>0</v>
      </c>
      <c r="B327" s="2"/>
      <c r="C327" s="2"/>
      <c r="D327" s="2"/>
      <c r="E327" s="2"/>
      <c r="F327" s="2"/>
      <c r="G327" s="3" t="s">
        <v>6</v>
      </c>
      <c r="H327" s="2" t="s">
        <v>7</v>
      </c>
      <c r="I327" s="2"/>
      <c r="J327" s="2"/>
      <c r="K327" s="2" t="s">
        <v>10</v>
      </c>
      <c r="L327" s="2" t="s">
        <v>11</v>
      </c>
      <c r="M327" s="2" t="s">
        <v>12</v>
      </c>
      <c r="N327" s="25"/>
      <c r="O327" s="25"/>
      <c r="P327" s="25"/>
      <c r="Q327" s="30"/>
    </row>
    <row r="328" spans="1:18" ht="15.75" customHeight="1">
      <c r="A328" s="54" t="s">
        <v>535</v>
      </c>
      <c r="B328" s="54">
        <v>40</v>
      </c>
      <c r="C328" s="55">
        <v>7</v>
      </c>
      <c r="D328" s="54">
        <v>232</v>
      </c>
      <c r="E328" s="87">
        <v>0</v>
      </c>
      <c r="F328" s="87">
        <f>7*232</f>
        <v>1624</v>
      </c>
      <c r="G328" s="57" t="s">
        <v>536</v>
      </c>
      <c r="H328" s="84" t="s">
        <v>20</v>
      </c>
      <c r="I328" s="88" t="s">
        <v>20</v>
      </c>
      <c r="J328" s="88" t="s">
        <v>20</v>
      </c>
      <c r="K328" s="80"/>
      <c r="L328" s="54" t="s">
        <v>537</v>
      </c>
      <c r="M328" s="54">
        <v>56</v>
      </c>
      <c r="N328" s="70"/>
      <c r="O328" s="16" t="s">
        <v>531</v>
      </c>
      <c r="P328" s="16" t="s">
        <v>40</v>
      </c>
      <c r="Q328" s="16" t="s">
        <v>538</v>
      </c>
    </row>
    <row r="329" spans="1:18" ht="46.5" customHeight="1">
      <c r="A329" s="69" t="s">
        <v>539</v>
      </c>
      <c r="B329" s="54"/>
      <c r="C329" s="89">
        <v>1</v>
      </c>
      <c r="D329" s="54"/>
      <c r="E329" s="63">
        <v>227</v>
      </c>
      <c r="F329" s="63">
        <v>7</v>
      </c>
      <c r="G329" s="66" t="s">
        <v>540</v>
      </c>
      <c r="H329" s="90" t="s">
        <v>53</v>
      </c>
      <c r="I329" s="68" t="s">
        <v>36</v>
      </c>
      <c r="J329" s="68" t="s">
        <v>32</v>
      </c>
      <c r="K329" s="69" t="s">
        <v>541</v>
      </c>
      <c r="L329" s="54"/>
      <c r="M329" s="54"/>
      <c r="N329" s="70"/>
      <c r="O329" s="16" t="s">
        <v>531</v>
      </c>
      <c r="P329" s="31" t="s">
        <v>49</v>
      </c>
      <c r="Q329" s="25"/>
    </row>
    <row r="330" spans="1:18" ht="15.75" customHeight="1">
      <c r="A330" s="69"/>
      <c r="B330" s="54"/>
      <c r="C330" s="89">
        <v>1</v>
      </c>
      <c r="D330" s="54"/>
      <c r="E330" s="63">
        <v>228</v>
      </c>
      <c r="F330" s="63">
        <v>7</v>
      </c>
      <c r="G330" s="66" t="s">
        <v>540</v>
      </c>
      <c r="H330" s="90" t="s">
        <v>53</v>
      </c>
      <c r="I330" s="68" t="s">
        <v>36</v>
      </c>
      <c r="J330" s="68" t="s">
        <v>32</v>
      </c>
      <c r="K330" s="69" t="s">
        <v>542</v>
      </c>
      <c r="L330" s="54"/>
      <c r="M330" s="54"/>
      <c r="N330" s="70"/>
      <c r="O330" s="25"/>
      <c r="P330" s="31" t="s">
        <v>49</v>
      </c>
      <c r="Q330" s="25"/>
    </row>
    <row r="331" spans="1:18" ht="15.75" customHeight="1">
      <c r="A331" s="54">
        <v>2023</v>
      </c>
      <c r="B331" s="54"/>
      <c r="C331" s="54">
        <v>5</v>
      </c>
      <c r="D331" s="54"/>
      <c r="E331" s="63">
        <v>232</v>
      </c>
      <c r="F331" s="63">
        <v>12</v>
      </c>
      <c r="G331" s="85" t="s">
        <v>111</v>
      </c>
      <c r="H331" s="85" t="s">
        <v>46</v>
      </c>
      <c r="I331" s="85" t="s">
        <v>100</v>
      </c>
      <c r="J331" s="85" t="s">
        <v>50</v>
      </c>
      <c r="K331" s="54" t="s">
        <v>543</v>
      </c>
      <c r="L331" s="54"/>
      <c r="M331" s="54"/>
      <c r="N331" s="60" t="s">
        <v>113</v>
      </c>
      <c r="O331" s="25"/>
      <c r="P331" s="16" t="s">
        <v>114</v>
      </c>
      <c r="Q331" s="32" t="s">
        <v>115</v>
      </c>
      <c r="R331" s="61" t="s">
        <v>116</v>
      </c>
    </row>
    <row r="332" spans="1:18" ht="15.75" customHeight="1">
      <c r="A332" s="125"/>
      <c r="C332" s="28"/>
      <c r="I332" s="29"/>
      <c r="J332" s="29"/>
      <c r="K332" s="29"/>
      <c r="N332" s="25"/>
      <c r="O332" s="25"/>
      <c r="P332" s="25"/>
      <c r="Q332" s="30"/>
    </row>
    <row r="333" spans="1:18" ht="15.75" customHeight="1">
      <c r="A333" s="1" t="s">
        <v>0</v>
      </c>
      <c r="B333" s="2"/>
      <c r="C333" s="2"/>
      <c r="D333" s="2"/>
      <c r="E333" s="2"/>
      <c r="F333" s="2"/>
      <c r="G333" s="3" t="s">
        <v>6</v>
      </c>
      <c r="H333" s="2" t="s">
        <v>7</v>
      </c>
      <c r="I333" s="2"/>
      <c r="J333" s="2"/>
      <c r="K333" s="2" t="s">
        <v>10</v>
      </c>
      <c r="L333" s="2" t="s">
        <v>11</v>
      </c>
      <c r="M333" s="2" t="s">
        <v>12</v>
      </c>
      <c r="N333" s="25"/>
      <c r="O333" s="25"/>
      <c r="P333" s="25"/>
      <c r="Q333" s="30"/>
    </row>
    <row r="334" spans="1:18" ht="15.75" customHeight="1">
      <c r="A334" s="6" t="s">
        <v>544</v>
      </c>
      <c r="B334" s="225">
        <v>8</v>
      </c>
      <c r="C334" s="8">
        <v>1</v>
      </c>
      <c r="D334" s="225">
        <v>621</v>
      </c>
      <c r="E334" s="8">
        <v>0</v>
      </c>
      <c r="F334" s="8">
        <v>621</v>
      </c>
      <c r="G334" s="231" t="s">
        <v>545</v>
      </c>
      <c r="H334" s="11" t="s">
        <v>20</v>
      </c>
      <c r="I334" s="44" t="s">
        <v>20</v>
      </c>
      <c r="J334" s="44" t="s">
        <v>20</v>
      </c>
      <c r="K334" s="8"/>
      <c r="L334" s="225" t="s">
        <v>546</v>
      </c>
      <c r="M334" s="236">
        <v>57</v>
      </c>
      <c r="N334" s="15"/>
      <c r="O334" s="25"/>
      <c r="P334" s="31" t="s">
        <v>40</v>
      </c>
      <c r="Q334" s="30"/>
    </row>
    <row r="335" spans="1:18" ht="15.75" customHeight="1">
      <c r="A335" s="33" t="s">
        <v>547</v>
      </c>
      <c r="B335" s="227"/>
      <c r="C335" s="19">
        <v>1</v>
      </c>
      <c r="D335" s="227"/>
      <c r="E335" s="19">
        <v>621</v>
      </c>
      <c r="F335" s="19">
        <v>15</v>
      </c>
      <c r="G335" s="233" t="s">
        <v>101</v>
      </c>
      <c r="H335" s="21" t="s">
        <v>46</v>
      </c>
      <c r="I335" s="35" t="s">
        <v>78</v>
      </c>
      <c r="J335" s="35" t="s">
        <v>42</v>
      </c>
      <c r="K335" s="36" t="s">
        <v>112</v>
      </c>
      <c r="L335" s="227"/>
      <c r="M335" s="237"/>
      <c r="N335" s="15"/>
      <c r="O335" s="16" t="s">
        <v>531</v>
      </c>
      <c r="P335" s="16" t="s">
        <v>49</v>
      </c>
      <c r="Q335" s="32" t="s">
        <v>548</v>
      </c>
    </row>
    <row r="336" spans="1:18" ht="15.75" customHeight="1">
      <c r="A336" s="125"/>
      <c r="C336" s="28"/>
      <c r="I336" s="29"/>
      <c r="J336" s="29"/>
      <c r="K336" s="29"/>
      <c r="N336" s="25"/>
      <c r="O336" s="25"/>
      <c r="P336" s="25"/>
      <c r="Q336" s="30"/>
    </row>
    <row r="337" spans="1:18" ht="15.75" customHeight="1">
      <c r="A337" s="1" t="s">
        <v>0</v>
      </c>
      <c r="B337" s="2"/>
      <c r="C337" s="2"/>
      <c r="D337" s="2"/>
      <c r="E337" s="2"/>
      <c r="F337" s="2"/>
      <c r="G337" s="3" t="s">
        <v>6</v>
      </c>
      <c r="H337" s="2" t="s">
        <v>7</v>
      </c>
      <c r="I337" s="2"/>
      <c r="J337" s="2"/>
      <c r="K337" s="2" t="s">
        <v>10</v>
      </c>
      <c r="L337" s="2" t="s">
        <v>11</v>
      </c>
      <c r="M337" s="2" t="s">
        <v>12</v>
      </c>
      <c r="N337" s="25"/>
      <c r="O337" s="25"/>
      <c r="P337" s="25"/>
      <c r="Q337" s="30"/>
    </row>
    <row r="338" spans="1:18" ht="15.75" customHeight="1">
      <c r="A338" s="6" t="s">
        <v>549</v>
      </c>
      <c r="B338" s="7">
        <v>8</v>
      </c>
      <c r="C338" s="13">
        <v>1</v>
      </c>
      <c r="D338" s="7">
        <v>598</v>
      </c>
      <c r="E338" s="8">
        <v>598</v>
      </c>
      <c r="F338" s="8">
        <v>18</v>
      </c>
      <c r="G338" s="10" t="s">
        <v>101</v>
      </c>
      <c r="H338" s="11" t="s">
        <v>46</v>
      </c>
      <c r="I338" s="38" t="s">
        <v>78</v>
      </c>
      <c r="J338" s="38" t="s">
        <v>42</v>
      </c>
      <c r="K338" s="39" t="s">
        <v>112</v>
      </c>
      <c r="L338" s="7" t="s">
        <v>550</v>
      </c>
      <c r="M338" s="14">
        <v>58</v>
      </c>
      <c r="N338" s="60" t="s">
        <v>113</v>
      </c>
      <c r="O338" s="226"/>
      <c r="P338" s="16" t="s">
        <v>49</v>
      </c>
      <c r="Q338" s="32" t="s">
        <v>551</v>
      </c>
      <c r="R338" s="16" t="s">
        <v>464</v>
      </c>
    </row>
    <row r="339" spans="1:18" ht="46.5" customHeight="1">
      <c r="A339" s="40" t="s">
        <v>552</v>
      </c>
      <c r="B339" s="6"/>
      <c r="C339" s="18">
        <v>1</v>
      </c>
      <c r="D339" s="6"/>
      <c r="E339" s="19">
        <v>598</v>
      </c>
      <c r="F339" s="19">
        <v>10</v>
      </c>
      <c r="G339" s="20" t="s">
        <v>553</v>
      </c>
      <c r="H339" s="21" t="s">
        <v>269</v>
      </c>
      <c r="I339" s="22" t="s">
        <v>80</v>
      </c>
      <c r="J339" s="22" t="s">
        <v>50</v>
      </c>
      <c r="K339" s="19" t="s">
        <v>554</v>
      </c>
      <c r="L339" s="6"/>
      <c r="M339" s="23"/>
      <c r="N339" s="15"/>
      <c r="O339" s="16" t="s">
        <v>531</v>
      </c>
      <c r="P339" s="16" t="s">
        <v>49</v>
      </c>
      <c r="Q339" s="30"/>
    </row>
    <row r="340" spans="1:18" ht="15.75" customHeight="1">
      <c r="A340" s="125"/>
      <c r="C340" s="28"/>
      <c r="I340" s="29"/>
      <c r="J340" s="29"/>
      <c r="K340" s="29"/>
      <c r="N340" s="25"/>
      <c r="O340" s="25"/>
      <c r="P340" s="25"/>
      <c r="Q340" s="30"/>
    </row>
    <row r="341" spans="1:18" ht="15.75" customHeight="1">
      <c r="A341" s="197" t="s">
        <v>0</v>
      </c>
      <c r="B341" s="198"/>
      <c r="C341" s="198"/>
      <c r="D341" s="198"/>
      <c r="E341" s="198"/>
      <c r="F341" s="198"/>
      <c r="G341" s="199" t="s">
        <v>6</v>
      </c>
      <c r="H341" s="198" t="s">
        <v>7</v>
      </c>
      <c r="I341" s="198"/>
      <c r="J341" s="198"/>
      <c r="K341" s="198" t="s">
        <v>10</v>
      </c>
      <c r="L341" s="198" t="s">
        <v>11</v>
      </c>
      <c r="M341" s="198" t="s">
        <v>12</v>
      </c>
      <c r="N341" s="25"/>
      <c r="O341" s="25"/>
      <c r="P341" s="25"/>
      <c r="Q341" s="30"/>
    </row>
    <row r="342" spans="1:18" ht="15.75" customHeight="1">
      <c r="A342" s="200" t="s">
        <v>555</v>
      </c>
      <c r="B342" s="238">
        <v>66</v>
      </c>
      <c r="C342" s="202">
        <v>12</v>
      </c>
      <c r="D342" s="238">
        <v>225</v>
      </c>
      <c r="E342" s="9">
        <v>0</v>
      </c>
      <c r="F342" s="9">
        <f>12*225</f>
        <v>2700</v>
      </c>
      <c r="G342" s="239" t="s">
        <v>556</v>
      </c>
      <c r="H342" s="204" t="s">
        <v>20</v>
      </c>
      <c r="I342" s="240" t="s">
        <v>20</v>
      </c>
      <c r="J342" s="240" t="s">
        <v>20</v>
      </c>
      <c r="K342" s="241"/>
      <c r="L342" s="238" t="s">
        <v>557</v>
      </c>
      <c r="M342" s="238">
        <v>59</v>
      </c>
      <c r="N342" s="15"/>
      <c r="O342" s="25"/>
      <c r="P342" s="31" t="s">
        <v>40</v>
      </c>
      <c r="Q342" s="30"/>
    </row>
    <row r="343" spans="1:18" ht="15.75" customHeight="1">
      <c r="A343" s="206" t="s">
        <v>558</v>
      </c>
      <c r="B343" s="242"/>
      <c r="C343" s="18">
        <v>1</v>
      </c>
      <c r="D343" s="242"/>
      <c r="E343" s="243">
        <v>225</v>
      </c>
      <c r="F343" s="208">
        <v>4</v>
      </c>
      <c r="G343" s="244" t="s">
        <v>559</v>
      </c>
      <c r="H343" s="210" t="s">
        <v>53</v>
      </c>
      <c r="I343" s="211" t="s">
        <v>36</v>
      </c>
      <c r="J343" s="211" t="s">
        <v>32</v>
      </c>
      <c r="K343" s="212" t="s">
        <v>560</v>
      </c>
      <c r="L343" s="242"/>
      <c r="M343" s="242"/>
      <c r="N343" s="15"/>
      <c r="O343" s="16" t="s">
        <v>465</v>
      </c>
      <c r="P343" s="16" t="s">
        <v>104</v>
      </c>
      <c r="Q343" s="30"/>
    </row>
    <row r="344" spans="1:18" ht="15.75" customHeight="1">
      <c r="A344" s="200" t="s">
        <v>561</v>
      </c>
      <c r="B344" s="242"/>
      <c r="C344" s="13">
        <v>1</v>
      </c>
      <c r="D344" s="242"/>
      <c r="E344" s="202">
        <v>225</v>
      </c>
      <c r="F344" s="208">
        <v>4</v>
      </c>
      <c r="G344" s="239" t="s">
        <v>559</v>
      </c>
      <c r="H344" s="204" t="s">
        <v>53</v>
      </c>
      <c r="I344" s="214" t="s">
        <v>36</v>
      </c>
      <c r="J344" s="214" t="s">
        <v>32</v>
      </c>
      <c r="K344" s="215" t="s">
        <v>421</v>
      </c>
      <c r="L344" s="242"/>
      <c r="M344" s="242"/>
      <c r="N344" s="15"/>
      <c r="O344" s="16" t="s">
        <v>465</v>
      </c>
      <c r="P344" s="16" t="s">
        <v>104</v>
      </c>
      <c r="Q344" s="30"/>
    </row>
    <row r="345" spans="1:18" ht="15.75" customHeight="1">
      <c r="A345" s="206">
        <v>985</v>
      </c>
      <c r="B345" s="242"/>
      <c r="C345" s="18">
        <v>1</v>
      </c>
      <c r="D345" s="242"/>
      <c r="E345" s="243">
        <v>225</v>
      </c>
      <c r="F345" s="243">
        <v>1</v>
      </c>
      <c r="G345" s="244" t="s">
        <v>562</v>
      </c>
      <c r="H345" s="210" t="s">
        <v>46</v>
      </c>
      <c r="I345" s="211" t="s">
        <v>79</v>
      </c>
      <c r="J345" s="211" t="s">
        <v>42</v>
      </c>
      <c r="K345" s="212" t="s">
        <v>563</v>
      </c>
      <c r="L345" s="242"/>
      <c r="M345" s="242"/>
      <c r="N345" s="15"/>
      <c r="O345" s="16" t="s">
        <v>564</v>
      </c>
      <c r="P345" s="16" t="s">
        <v>49</v>
      </c>
      <c r="Q345" s="32" t="s">
        <v>565</v>
      </c>
    </row>
    <row r="346" spans="1:18" ht="15.75" customHeight="1">
      <c r="A346" s="200" t="s">
        <v>558</v>
      </c>
      <c r="B346" s="242"/>
      <c r="C346" s="13">
        <v>1</v>
      </c>
      <c r="D346" s="242"/>
      <c r="E346" s="202">
        <v>221</v>
      </c>
      <c r="F346" s="208">
        <v>6</v>
      </c>
      <c r="G346" s="239" t="s">
        <v>559</v>
      </c>
      <c r="H346" s="204" t="s">
        <v>53</v>
      </c>
      <c r="I346" s="214" t="s">
        <v>36</v>
      </c>
      <c r="J346" s="214" t="s">
        <v>32</v>
      </c>
      <c r="K346" s="215" t="s">
        <v>541</v>
      </c>
      <c r="L346" s="242"/>
      <c r="M346" s="242"/>
      <c r="N346" s="15"/>
      <c r="O346" s="16" t="s">
        <v>465</v>
      </c>
      <c r="P346" s="16" t="s">
        <v>104</v>
      </c>
      <c r="Q346" s="30"/>
    </row>
    <row r="347" spans="1:18" ht="15.75" customHeight="1">
      <c r="A347" s="162"/>
      <c r="B347" s="242"/>
      <c r="C347" s="18">
        <v>1</v>
      </c>
      <c r="D347" s="242"/>
      <c r="E347" s="243">
        <v>1</v>
      </c>
      <c r="F347" s="243">
        <v>224</v>
      </c>
      <c r="G347" s="244" t="s">
        <v>566</v>
      </c>
      <c r="H347" s="210" t="s">
        <v>68</v>
      </c>
      <c r="I347" s="211" t="s">
        <v>69</v>
      </c>
      <c r="J347" s="211" t="s">
        <v>55</v>
      </c>
      <c r="K347" s="212" t="s">
        <v>567</v>
      </c>
      <c r="L347" s="242"/>
      <c r="M347" s="242"/>
      <c r="N347" s="245" t="s">
        <v>568</v>
      </c>
      <c r="O347" s="25"/>
      <c r="P347" s="31" t="s">
        <v>40</v>
      </c>
      <c r="Q347" s="30"/>
      <c r="R347" s="61" t="s">
        <v>99</v>
      </c>
    </row>
    <row r="348" spans="1:18" ht="15.75" customHeight="1">
      <c r="A348" s="200" t="s">
        <v>569</v>
      </c>
      <c r="B348" s="242"/>
      <c r="C348" s="13">
        <v>1</v>
      </c>
      <c r="D348" s="242"/>
      <c r="E348" s="202">
        <v>44</v>
      </c>
      <c r="F348" s="202">
        <v>3</v>
      </c>
      <c r="G348" s="239" t="s">
        <v>570</v>
      </c>
      <c r="H348" s="204" t="s">
        <v>27</v>
      </c>
      <c r="I348" s="214" t="s">
        <v>66</v>
      </c>
      <c r="J348" s="214" t="s">
        <v>42</v>
      </c>
      <c r="K348" s="215" t="s">
        <v>571</v>
      </c>
      <c r="L348" s="242"/>
      <c r="M348" s="242"/>
      <c r="N348" s="15"/>
      <c r="O348" s="16" t="s">
        <v>572</v>
      </c>
      <c r="P348" s="31" t="s">
        <v>40</v>
      </c>
      <c r="Q348" s="30"/>
    </row>
    <row r="349" spans="1:18" ht="15.75" customHeight="1">
      <c r="A349" s="54">
        <v>2023</v>
      </c>
      <c r="B349" s="242"/>
      <c r="C349" s="54">
        <v>3</v>
      </c>
      <c r="D349" s="242"/>
      <c r="E349" s="19">
        <v>225</v>
      </c>
      <c r="F349" s="19">
        <v>12</v>
      </c>
      <c r="G349" s="85" t="s">
        <v>111</v>
      </c>
      <c r="H349" s="85" t="s">
        <v>46</v>
      </c>
      <c r="I349" s="85" t="s">
        <v>100</v>
      </c>
      <c r="J349" s="85" t="s">
        <v>50</v>
      </c>
      <c r="K349" s="54" t="s">
        <v>573</v>
      </c>
      <c r="L349" s="242"/>
      <c r="M349" s="242"/>
      <c r="N349" s="60" t="s">
        <v>113</v>
      </c>
      <c r="O349" s="25"/>
      <c r="P349" s="16" t="s">
        <v>114</v>
      </c>
      <c r="Q349" s="32" t="s">
        <v>115</v>
      </c>
      <c r="R349" s="61" t="s">
        <v>116</v>
      </c>
    </row>
    <row r="350" spans="1:18" ht="15.75" customHeight="1">
      <c r="A350" s="126">
        <v>14690524</v>
      </c>
      <c r="B350" s="246"/>
      <c r="C350" s="54">
        <v>1</v>
      </c>
      <c r="D350" s="246"/>
      <c r="E350" s="54">
        <v>192</v>
      </c>
      <c r="F350" s="54">
        <v>1</v>
      </c>
      <c r="G350" s="85" t="s">
        <v>574</v>
      </c>
      <c r="H350" s="85" t="s">
        <v>46</v>
      </c>
      <c r="I350" s="85" t="s">
        <v>79</v>
      </c>
      <c r="J350" s="85" t="s">
        <v>42</v>
      </c>
      <c r="K350" s="54" t="s">
        <v>422</v>
      </c>
      <c r="L350" s="246"/>
      <c r="M350" s="246"/>
      <c r="N350" s="93" t="s">
        <v>575</v>
      </c>
      <c r="O350" s="25"/>
      <c r="P350" s="16" t="s">
        <v>576</v>
      </c>
      <c r="Q350" s="32" t="s">
        <v>577</v>
      </c>
      <c r="R350" s="61" t="s">
        <v>578</v>
      </c>
    </row>
    <row r="351" spans="1:18" ht="15.75" customHeight="1">
      <c r="A351" s="125"/>
      <c r="C351" s="28"/>
      <c r="I351" s="29"/>
      <c r="J351" s="29"/>
      <c r="K351" s="29"/>
      <c r="N351" s="25"/>
      <c r="O351" s="25"/>
      <c r="P351" s="25"/>
      <c r="Q351" s="30"/>
    </row>
    <row r="352" spans="1:18" ht="15.75" customHeight="1">
      <c r="A352" s="1" t="s">
        <v>0</v>
      </c>
      <c r="B352" s="2"/>
      <c r="C352" s="2"/>
      <c r="D352" s="2"/>
      <c r="E352" s="2"/>
      <c r="F352" s="2"/>
      <c r="G352" s="3" t="s">
        <v>6</v>
      </c>
      <c r="H352" s="2" t="s">
        <v>7</v>
      </c>
      <c r="I352" s="2"/>
      <c r="J352" s="2"/>
      <c r="K352" s="2" t="s">
        <v>10</v>
      </c>
      <c r="L352" s="2" t="s">
        <v>11</v>
      </c>
      <c r="M352" s="2" t="s">
        <v>12</v>
      </c>
      <c r="N352" s="25"/>
      <c r="O352" s="25"/>
      <c r="P352" s="25"/>
      <c r="Q352" s="30"/>
    </row>
    <row r="353" spans="1:18" ht="15.75" customHeight="1">
      <c r="A353" s="54" t="s">
        <v>579</v>
      </c>
      <c r="B353" s="54">
        <v>31</v>
      </c>
      <c r="C353" s="55">
        <v>4</v>
      </c>
      <c r="D353" s="54">
        <v>7138</v>
      </c>
      <c r="E353" s="87">
        <v>0</v>
      </c>
      <c r="F353" s="87">
        <f>4*7138</f>
        <v>28552</v>
      </c>
      <c r="G353" s="57" t="s">
        <v>580</v>
      </c>
      <c r="H353" s="84" t="s">
        <v>20</v>
      </c>
      <c r="I353" s="88" t="s">
        <v>20</v>
      </c>
      <c r="J353" s="88" t="s">
        <v>20</v>
      </c>
      <c r="K353" s="80"/>
      <c r="L353" s="54" t="s">
        <v>581</v>
      </c>
      <c r="M353" s="55">
        <v>60</v>
      </c>
      <c r="N353" s="70"/>
      <c r="O353" s="25"/>
      <c r="P353" s="16" t="s">
        <v>40</v>
      </c>
      <c r="Q353" s="30"/>
    </row>
    <row r="354" spans="1:18" ht="15.75" customHeight="1">
      <c r="A354" s="69" t="s">
        <v>582</v>
      </c>
      <c r="B354" s="54"/>
      <c r="C354" s="89">
        <v>1</v>
      </c>
      <c r="D354" s="54"/>
      <c r="E354" s="63">
        <v>7138</v>
      </c>
      <c r="F354" s="63">
        <v>90</v>
      </c>
      <c r="G354" s="66" t="s">
        <v>583</v>
      </c>
      <c r="H354" s="90" t="s">
        <v>46</v>
      </c>
      <c r="I354" s="68" t="s">
        <v>36</v>
      </c>
      <c r="J354" s="68" t="s">
        <v>32</v>
      </c>
      <c r="K354" s="69" t="s">
        <v>584</v>
      </c>
      <c r="L354" s="54"/>
      <c r="M354" s="55"/>
      <c r="N354" s="70"/>
      <c r="O354" s="16" t="s">
        <v>585</v>
      </c>
      <c r="P354" s="16" t="s">
        <v>49</v>
      </c>
      <c r="Q354" s="16" t="s">
        <v>482</v>
      </c>
    </row>
    <row r="355" spans="1:18" ht="69.75" customHeight="1">
      <c r="A355" s="94"/>
      <c r="B355" s="54"/>
      <c r="C355" s="80">
        <v>1</v>
      </c>
      <c r="D355" s="54"/>
      <c r="E355" s="55">
        <v>7138</v>
      </c>
      <c r="F355" s="55">
        <v>155</v>
      </c>
      <c r="G355" s="57" t="s">
        <v>583</v>
      </c>
      <c r="H355" s="84" t="s">
        <v>46</v>
      </c>
      <c r="I355" s="85" t="s">
        <v>36</v>
      </c>
      <c r="J355" s="85" t="s">
        <v>32</v>
      </c>
      <c r="K355" s="54" t="s">
        <v>586</v>
      </c>
      <c r="L355" s="54"/>
      <c r="M355" s="55"/>
      <c r="N355" s="70"/>
      <c r="O355" s="16" t="s">
        <v>585</v>
      </c>
      <c r="P355" s="16" t="s">
        <v>49</v>
      </c>
      <c r="Q355" s="25"/>
    </row>
    <row r="356" spans="1:18" ht="15.75" customHeight="1">
      <c r="A356" s="152" t="s">
        <v>587</v>
      </c>
      <c r="B356" s="54"/>
      <c r="C356" s="89">
        <v>1</v>
      </c>
      <c r="D356" s="54"/>
      <c r="E356" s="63">
        <v>7138</v>
      </c>
      <c r="F356" s="63">
        <v>244</v>
      </c>
      <c r="G356" s="66" t="s">
        <v>588</v>
      </c>
      <c r="H356" s="90" t="s">
        <v>27</v>
      </c>
      <c r="I356" s="68" t="s">
        <v>28</v>
      </c>
      <c r="J356" s="68" t="s">
        <v>29</v>
      </c>
      <c r="K356" s="69" t="s">
        <v>460</v>
      </c>
      <c r="L356" s="54"/>
      <c r="M356" s="55"/>
      <c r="N356" s="70"/>
      <c r="O356" s="16" t="s">
        <v>589</v>
      </c>
      <c r="P356" s="31" t="s">
        <v>40</v>
      </c>
      <c r="Q356" s="30"/>
    </row>
    <row r="357" spans="1:18" ht="15.75" customHeight="1">
      <c r="A357" s="94"/>
      <c r="B357" s="54"/>
      <c r="C357" s="80">
        <v>1</v>
      </c>
      <c r="D357" s="54"/>
      <c r="E357" s="55">
        <v>6488</v>
      </c>
      <c r="F357" s="55">
        <v>936</v>
      </c>
      <c r="G357" s="57" t="s">
        <v>590</v>
      </c>
      <c r="H357" s="84" t="s">
        <v>46</v>
      </c>
      <c r="I357" s="59" t="s">
        <v>79</v>
      </c>
      <c r="J357" s="59" t="s">
        <v>42</v>
      </c>
      <c r="K357" s="55" t="s">
        <v>525</v>
      </c>
      <c r="L357" s="54"/>
      <c r="M357" s="55"/>
      <c r="N357" s="70"/>
      <c r="O357" s="16" t="s">
        <v>591</v>
      </c>
      <c r="P357" s="16" t="s">
        <v>592</v>
      </c>
      <c r="Q357" s="32" t="s">
        <v>593</v>
      </c>
    </row>
    <row r="358" spans="1:18" ht="15.75" customHeight="1">
      <c r="A358" s="220"/>
      <c r="B358" s="54"/>
      <c r="C358" s="89">
        <v>1</v>
      </c>
      <c r="D358" s="54"/>
      <c r="E358" s="63">
        <v>6667</v>
      </c>
      <c r="F358" s="63">
        <v>756</v>
      </c>
      <c r="G358" s="66" t="s">
        <v>594</v>
      </c>
      <c r="H358" s="90" t="s">
        <v>46</v>
      </c>
      <c r="I358" s="72" t="s">
        <v>79</v>
      </c>
      <c r="J358" s="72" t="s">
        <v>42</v>
      </c>
      <c r="K358" s="63" t="s">
        <v>595</v>
      </c>
      <c r="L358" s="54"/>
      <c r="M358" s="55"/>
      <c r="N358" s="70"/>
      <c r="O358" s="16" t="s">
        <v>591</v>
      </c>
      <c r="P358" s="16" t="s">
        <v>592</v>
      </c>
      <c r="Q358" s="30"/>
    </row>
    <row r="359" spans="1:18" ht="15.75" customHeight="1">
      <c r="A359" s="54">
        <v>2023</v>
      </c>
      <c r="B359" s="54"/>
      <c r="C359" s="54">
        <v>1</v>
      </c>
      <c r="D359" s="54"/>
      <c r="E359" s="247">
        <v>7138</v>
      </c>
      <c r="F359" s="247">
        <v>194</v>
      </c>
      <c r="G359" s="85" t="s">
        <v>111</v>
      </c>
      <c r="H359" s="85" t="s">
        <v>46</v>
      </c>
      <c r="I359" s="85" t="s">
        <v>36</v>
      </c>
      <c r="J359" s="85" t="s">
        <v>32</v>
      </c>
      <c r="K359" s="54" t="s">
        <v>596</v>
      </c>
      <c r="L359" s="54"/>
      <c r="M359" s="55"/>
      <c r="N359" s="60" t="s">
        <v>113</v>
      </c>
      <c r="O359" s="25"/>
      <c r="P359" s="16" t="s">
        <v>114</v>
      </c>
      <c r="Q359" s="32" t="s">
        <v>115</v>
      </c>
      <c r="R359" s="61" t="s">
        <v>116</v>
      </c>
    </row>
    <row r="360" spans="1:18" ht="15.75" customHeight="1">
      <c r="A360" s="125"/>
      <c r="C360" s="28"/>
      <c r="I360" s="29"/>
      <c r="J360" s="29"/>
      <c r="K360" s="29"/>
      <c r="N360" s="25"/>
      <c r="O360" s="25"/>
      <c r="P360" s="25"/>
      <c r="Q360" s="30"/>
    </row>
    <row r="361" spans="1:18" ht="15.75" customHeight="1">
      <c r="A361" s="1" t="s">
        <v>0</v>
      </c>
      <c r="B361" s="2"/>
      <c r="C361" s="2"/>
      <c r="D361" s="2"/>
      <c r="E361" s="2"/>
      <c r="F361" s="2"/>
      <c r="G361" s="3" t="s">
        <v>6</v>
      </c>
      <c r="H361" s="2" t="s">
        <v>7</v>
      </c>
      <c r="I361" s="2"/>
      <c r="J361" s="2"/>
      <c r="K361" s="2" t="s">
        <v>10</v>
      </c>
      <c r="L361" s="2" t="s">
        <v>11</v>
      </c>
      <c r="M361" s="2" t="s">
        <v>12</v>
      </c>
      <c r="N361" s="25"/>
      <c r="O361" s="25"/>
      <c r="P361" s="25"/>
      <c r="Q361" s="30"/>
    </row>
    <row r="362" spans="1:18" ht="15.75" customHeight="1">
      <c r="A362" s="54" t="s">
        <v>597</v>
      </c>
      <c r="B362" s="54">
        <v>44</v>
      </c>
      <c r="C362" s="55">
        <v>13</v>
      </c>
      <c r="D362" s="54">
        <v>339</v>
      </c>
      <c r="E362" s="87">
        <v>0</v>
      </c>
      <c r="F362" s="87">
        <f>13*339</f>
        <v>4407</v>
      </c>
      <c r="G362" s="57" t="s">
        <v>598</v>
      </c>
      <c r="H362" s="84" t="s">
        <v>20</v>
      </c>
      <c r="I362" s="88" t="s">
        <v>20</v>
      </c>
      <c r="J362" s="88" t="s">
        <v>20</v>
      </c>
      <c r="K362" s="80"/>
      <c r="L362" s="54" t="s">
        <v>599</v>
      </c>
      <c r="M362" s="55">
        <v>61</v>
      </c>
      <c r="N362" s="70"/>
      <c r="O362" s="25"/>
      <c r="P362" s="31" t="s">
        <v>40</v>
      </c>
      <c r="Q362" s="30"/>
    </row>
    <row r="363" spans="1:18" ht="15.75" customHeight="1">
      <c r="A363" s="69">
        <v>20191027</v>
      </c>
      <c r="B363" s="54"/>
      <c r="C363" s="89">
        <v>1</v>
      </c>
      <c r="D363" s="54"/>
      <c r="E363" s="63">
        <v>240</v>
      </c>
      <c r="F363" s="63">
        <v>6</v>
      </c>
      <c r="G363" s="66" t="s">
        <v>559</v>
      </c>
      <c r="H363" s="90" t="s">
        <v>53</v>
      </c>
      <c r="I363" s="68" t="s">
        <v>36</v>
      </c>
      <c r="J363" s="68" t="s">
        <v>32</v>
      </c>
      <c r="K363" s="69" t="s">
        <v>600</v>
      </c>
      <c r="L363" s="54"/>
      <c r="M363" s="55"/>
      <c r="N363" s="70"/>
      <c r="O363" s="16" t="s">
        <v>585</v>
      </c>
      <c r="P363" s="16" t="s">
        <v>49</v>
      </c>
      <c r="Q363" s="16" t="s">
        <v>601</v>
      </c>
    </row>
    <row r="364" spans="1:18" ht="15.75" customHeight="1">
      <c r="A364" s="54">
        <v>20191027</v>
      </c>
      <c r="B364" s="54"/>
      <c r="C364" s="80">
        <v>1</v>
      </c>
      <c r="D364" s="54"/>
      <c r="E364" s="55">
        <v>229</v>
      </c>
      <c r="F364" s="55">
        <v>5</v>
      </c>
      <c r="G364" s="57" t="s">
        <v>559</v>
      </c>
      <c r="H364" s="84" t="s">
        <v>53</v>
      </c>
      <c r="I364" s="85" t="s">
        <v>36</v>
      </c>
      <c r="J364" s="85" t="s">
        <v>32</v>
      </c>
      <c r="K364" s="54" t="s">
        <v>602</v>
      </c>
      <c r="L364" s="54"/>
      <c r="M364" s="55"/>
      <c r="N364" s="70"/>
      <c r="O364" s="16" t="s">
        <v>585</v>
      </c>
      <c r="P364" s="16" t="s">
        <v>49</v>
      </c>
      <c r="Q364" s="25"/>
    </row>
    <row r="365" spans="1:18" ht="15.75" customHeight="1">
      <c r="A365" s="220"/>
      <c r="B365" s="54"/>
      <c r="C365" s="89">
        <v>1</v>
      </c>
      <c r="D365" s="54"/>
      <c r="E365" s="63">
        <v>2</v>
      </c>
      <c r="F365" s="63">
        <v>337</v>
      </c>
      <c r="G365" s="66" t="s">
        <v>510</v>
      </c>
      <c r="H365" s="90" t="s">
        <v>68</v>
      </c>
      <c r="I365" s="68" t="s">
        <v>69</v>
      </c>
      <c r="J365" s="68" t="s">
        <v>55</v>
      </c>
      <c r="K365" s="69" t="s">
        <v>603</v>
      </c>
      <c r="L365" s="54"/>
      <c r="M365" s="55"/>
      <c r="N365" s="70"/>
      <c r="O365" s="25"/>
      <c r="P365" s="31" t="s">
        <v>40</v>
      </c>
      <c r="Q365" s="30"/>
    </row>
    <row r="366" spans="1:18" ht="15.75" customHeight="1">
      <c r="A366" s="54">
        <v>2023</v>
      </c>
      <c r="B366" s="54"/>
      <c r="C366" s="54">
        <v>1</v>
      </c>
      <c r="D366" s="54"/>
      <c r="E366" s="247">
        <v>339</v>
      </c>
      <c r="F366" s="247">
        <v>12</v>
      </c>
      <c r="G366" s="85" t="s">
        <v>111</v>
      </c>
      <c r="H366" s="85" t="s">
        <v>46</v>
      </c>
      <c r="I366" s="85" t="s">
        <v>100</v>
      </c>
      <c r="J366" s="85" t="s">
        <v>50</v>
      </c>
      <c r="K366" s="54" t="s">
        <v>596</v>
      </c>
      <c r="L366" s="54"/>
      <c r="M366" s="55"/>
      <c r="N366" s="60" t="s">
        <v>113</v>
      </c>
      <c r="O366" s="25"/>
      <c r="P366" s="16" t="s">
        <v>114</v>
      </c>
      <c r="Q366" s="32" t="s">
        <v>115</v>
      </c>
      <c r="R366" s="61" t="s">
        <v>116</v>
      </c>
    </row>
    <row r="367" spans="1:18" ht="15.75" customHeight="1">
      <c r="A367" s="125"/>
      <c r="C367" s="28"/>
      <c r="I367" s="29"/>
      <c r="J367" s="29"/>
      <c r="K367" s="29"/>
      <c r="N367" s="25"/>
      <c r="O367" s="25"/>
      <c r="P367" s="25"/>
      <c r="Q367" s="30"/>
    </row>
    <row r="368" spans="1:18" ht="15.75" customHeight="1">
      <c r="A368" s="1" t="s">
        <v>0</v>
      </c>
      <c r="B368" s="2"/>
      <c r="C368" s="2"/>
      <c r="D368" s="2"/>
      <c r="E368" s="2"/>
      <c r="F368" s="2"/>
      <c r="G368" s="229" t="s">
        <v>6</v>
      </c>
      <c r="H368" s="2" t="s">
        <v>7</v>
      </c>
      <c r="I368" s="2"/>
      <c r="J368" s="2"/>
      <c r="K368" s="2" t="s">
        <v>10</v>
      </c>
      <c r="L368" s="2" t="s">
        <v>11</v>
      </c>
      <c r="M368" s="2" t="s">
        <v>12</v>
      </c>
      <c r="N368" s="25"/>
      <c r="O368" s="25"/>
      <c r="P368" s="25"/>
      <c r="Q368" s="30"/>
    </row>
    <row r="369" spans="1:18" ht="15.75" customHeight="1">
      <c r="A369" s="6" t="s">
        <v>604</v>
      </c>
      <c r="B369" s="7">
        <v>19</v>
      </c>
      <c r="C369" s="8">
        <v>4</v>
      </c>
      <c r="D369" s="7">
        <v>7964</v>
      </c>
      <c r="E369" s="8">
        <v>0</v>
      </c>
      <c r="F369" s="8">
        <f>4*7964</f>
        <v>31856</v>
      </c>
      <c r="G369" s="231" t="s">
        <v>605</v>
      </c>
      <c r="H369" s="11" t="s">
        <v>20</v>
      </c>
      <c r="I369" s="44" t="s">
        <v>20</v>
      </c>
      <c r="J369" s="44" t="s">
        <v>20</v>
      </c>
      <c r="K369" s="8"/>
      <c r="L369" s="7" t="s">
        <v>606</v>
      </c>
      <c r="M369" s="14">
        <v>62</v>
      </c>
      <c r="N369" s="15"/>
      <c r="O369" s="25"/>
      <c r="P369" s="25"/>
      <c r="Q369" s="30"/>
    </row>
    <row r="370" spans="1:18" ht="15.75" customHeight="1">
      <c r="A370" s="33"/>
      <c r="B370" s="6"/>
      <c r="C370" s="19">
        <v>1</v>
      </c>
      <c r="D370" s="6"/>
      <c r="E370" s="19">
        <v>7962</v>
      </c>
      <c r="F370" s="19">
        <v>94</v>
      </c>
      <c r="G370" s="233" t="s">
        <v>607</v>
      </c>
      <c r="H370" s="21" t="s">
        <v>27</v>
      </c>
      <c r="I370" s="35" t="s">
        <v>28</v>
      </c>
      <c r="J370" s="35" t="s">
        <v>29</v>
      </c>
      <c r="K370" s="36" t="s">
        <v>460</v>
      </c>
      <c r="L370" s="6"/>
      <c r="M370" s="23"/>
      <c r="N370" s="15"/>
      <c r="O370" s="16" t="s">
        <v>591</v>
      </c>
      <c r="P370" s="16" t="s">
        <v>608</v>
      </c>
      <c r="Q370" s="30"/>
    </row>
    <row r="371" spans="1:18" ht="15.75" customHeight="1">
      <c r="A371" s="125"/>
      <c r="C371" s="28"/>
      <c r="I371" s="29"/>
      <c r="J371" s="29"/>
      <c r="K371" s="29"/>
      <c r="N371" s="25"/>
      <c r="O371" s="25"/>
      <c r="P371" s="25"/>
      <c r="Q371" s="30"/>
    </row>
    <row r="372" spans="1:18" ht="15.75" customHeight="1">
      <c r="A372" s="1" t="s">
        <v>0</v>
      </c>
      <c r="B372" s="2"/>
      <c r="C372" s="2"/>
      <c r="D372" s="2"/>
      <c r="E372" s="2"/>
      <c r="F372" s="2"/>
      <c r="G372" s="3" t="s">
        <v>6</v>
      </c>
      <c r="H372" s="2" t="s">
        <v>7</v>
      </c>
      <c r="I372" s="2"/>
      <c r="J372" s="2"/>
      <c r="K372" s="2" t="s">
        <v>10</v>
      </c>
      <c r="L372" s="2" t="s">
        <v>11</v>
      </c>
      <c r="M372" s="2" t="s">
        <v>12</v>
      </c>
      <c r="N372" s="25"/>
      <c r="O372" s="25"/>
      <c r="P372" s="25"/>
      <c r="Q372" s="30"/>
    </row>
    <row r="373" spans="1:18" ht="15.75" customHeight="1">
      <c r="A373" s="94"/>
      <c r="B373" s="54">
        <v>38</v>
      </c>
      <c r="C373" s="55">
        <v>6</v>
      </c>
      <c r="D373" s="54">
        <v>1899</v>
      </c>
      <c r="E373" s="87">
        <v>0</v>
      </c>
      <c r="F373" s="87">
        <f>6*1899</f>
        <v>11394</v>
      </c>
      <c r="G373" s="57" t="s">
        <v>609</v>
      </c>
      <c r="H373" s="84" t="s">
        <v>20</v>
      </c>
      <c r="I373" s="88" t="s">
        <v>20</v>
      </c>
      <c r="J373" s="88" t="s">
        <v>20</v>
      </c>
      <c r="K373" s="80"/>
      <c r="L373" s="54" t="s">
        <v>610</v>
      </c>
      <c r="M373" s="55">
        <v>63</v>
      </c>
      <c r="N373" s="70"/>
      <c r="O373" s="25"/>
      <c r="P373" s="31" t="s">
        <v>40</v>
      </c>
      <c r="Q373" s="30"/>
    </row>
    <row r="374" spans="1:18" ht="15.75" customHeight="1">
      <c r="A374" s="69" t="s">
        <v>611</v>
      </c>
      <c r="B374" s="54"/>
      <c r="C374" s="89">
        <v>1</v>
      </c>
      <c r="D374" s="54"/>
      <c r="E374" s="63">
        <v>1888</v>
      </c>
      <c r="F374" s="63">
        <v>1</v>
      </c>
      <c r="G374" s="66" t="s">
        <v>612</v>
      </c>
      <c r="H374" s="90" t="s">
        <v>27</v>
      </c>
      <c r="I374" s="68" t="s">
        <v>66</v>
      </c>
      <c r="J374" s="68" t="s">
        <v>42</v>
      </c>
      <c r="K374" s="69" t="s">
        <v>613</v>
      </c>
      <c r="L374" s="54"/>
      <c r="M374" s="55"/>
      <c r="N374" s="70"/>
      <c r="O374" s="16" t="s">
        <v>465</v>
      </c>
      <c r="P374" s="16" t="s">
        <v>614</v>
      </c>
      <c r="Q374" s="32" t="s">
        <v>615</v>
      </c>
    </row>
    <row r="375" spans="1:18" ht="15.75" customHeight="1">
      <c r="A375" s="94"/>
      <c r="B375" s="54"/>
      <c r="C375" s="80">
        <v>1</v>
      </c>
      <c r="D375" s="54"/>
      <c r="E375" s="55">
        <v>3</v>
      </c>
      <c r="F375" s="55">
        <v>1886</v>
      </c>
      <c r="G375" s="57" t="s">
        <v>616</v>
      </c>
      <c r="H375" s="84" t="s">
        <v>68</v>
      </c>
      <c r="I375" s="85" t="s">
        <v>69</v>
      </c>
      <c r="J375" s="85" t="s">
        <v>55</v>
      </c>
      <c r="K375" s="54" t="s">
        <v>617</v>
      </c>
      <c r="L375" s="54"/>
      <c r="M375" s="55"/>
      <c r="N375" s="70"/>
      <c r="O375" s="25"/>
      <c r="P375" s="31" t="s">
        <v>40</v>
      </c>
      <c r="Q375" s="30"/>
    </row>
    <row r="376" spans="1:18" ht="15.75" customHeight="1">
      <c r="A376" s="220"/>
      <c r="B376" s="54"/>
      <c r="C376" s="89">
        <v>1</v>
      </c>
      <c r="D376" s="54"/>
      <c r="E376" s="63">
        <v>1</v>
      </c>
      <c r="F376" s="63">
        <v>1888</v>
      </c>
      <c r="G376" s="66" t="s">
        <v>618</v>
      </c>
      <c r="H376" s="90" t="s">
        <v>68</v>
      </c>
      <c r="I376" s="68" t="s">
        <v>69</v>
      </c>
      <c r="J376" s="68" t="s">
        <v>55</v>
      </c>
      <c r="K376" s="69" t="s">
        <v>619</v>
      </c>
      <c r="L376" s="54"/>
      <c r="M376" s="55"/>
      <c r="N376" s="70"/>
      <c r="O376" s="25"/>
      <c r="P376" s="31" t="s">
        <v>40</v>
      </c>
      <c r="Q376" s="30"/>
    </row>
    <row r="377" spans="1:18" ht="15.75" customHeight="1">
      <c r="A377" s="54">
        <v>2023</v>
      </c>
      <c r="B377" s="54"/>
      <c r="C377" s="54">
        <v>1</v>
      </c>
      <c r="D377" s="54"/>
      <c r="E377" s="247">
        <v>1899</v>
      </c>
      <c r="F377" s="247">
        <v>17</v>
      </c>
      <c r="G377" s="85" t="s">
        <v>111</v>
      </c>
      <c r="H377" s="85" t="s">
        <v>46</v>
      </c>
      <c r="I377" s="85" t="s">
        <v>100</v>
      </c>
      <c r="J377" s="85" t="s">
        <v>50</v>
      </c>
      <c r="K377" s="54" t="s">
        <v>596</v>
      </c>
      <c r="L377" s="54"/>
      <c r="M377" s="55"/>
      <c r="N377" s="60" t="s">
        <v>113</v>
      </c>
      <c r="O377" s="25"/>
      <c r="P377" s="16" t="s">
        <v>114</v>
      </c>
      <c r="Q377" s="32" t="s">
        <v>115</v>
      </c>
      <c r="R377" s="61" t="s">
        <v>116</v>
      </c>
    </row>
    <row r="378" spans="1:18" ht="15.75" customHeight="1">
      <c r="A378" s="125"/>
      <c r="C378" s="28"/>
      <c r="I378" s="29"/>
      <c r="J378" s="29"/>
      <c r="K378" s="29"/>
      <c r="N378" s="25"/>
      <c r="O378" s="25"/>
      <c r="P378" s="25"/>
      <c r="Q378" s="30"/>
    </row>
    <row r="379" spans="1:18" ht="15.75" customHeight="1">
      <c r="A379" s="1" t="s">
        <v>0</v>
      </c>
      <c r="B379" s="2"/>
      <c r="C379" s="2"/>
      <c r="D379" s="2"/>
      <c r="E379" s="2"/>
      <c r="F379" s="2"/>
      <c r="G379" s="3" t="s">
        <v>6</v>
      </c>
      <c r="H379" s="2" t="s">
        <v>7</v>
      </c>
      <c r="I379" s="2"/>
      <c r="J379" s="2"/>
      <c r="K379" s="2" t="s">
        <v>10</v>
      </c>
      <c r="L379" s="2" t="s">
        <v>11</v>
      </c>
      <c r="M379" s="2" t="s">
        <v>12</v>
      </c>
      <c r="N379" s="25"/>
      <c r="O379" s="25"/>
      <c r="P379" s="25"/>
      <c r="Q379" s="30"/>
    </row>
    <row r="380" spans="1:18" ht="15.75" customHeight="1">
      <c r="A380" s="54" t="s">
        <v>620</v>
      </c>
      <c r="B380" s="54">
        <v>18</v>
      </c>
      <c r="C380" s="55">
        <v>12</v>
      </c>
      <c r="D380" s="54">
        <v>6815</v>
      </c>
      <c r="E380" s="87">
        <v>0</v>
      </c>
      <c r="F380" s="87">
        <f>12*6815</f>
        <v>81780</v>
      </c>
      <c r="G380" s="57" t="s">
        <v>621</v>
      </c>
      <c r="H380" s="84" t="s">
        <v>20</v>
      </c>
      <c r="I380" s="88" t="s">
        <v>20</v>
      </c>
      <c r="J380" s="88" t="s">
        <v>20</v>
      </c>
      <c r="K380" s="80"/>
      <c r="L380" s="54" t="s">
        <v>622</v>
      </c>
      <c r="M380" s="55">
        <v>64</v>
      </c>
      <c r="N380" s="70"/>
      <c r="O380" s="25"/>
      <c r="P380" s="31" t="s">
        <v>40</v>
      </c>
      <c r="Q380" s="30"/>
    </row>
    <row r="381" spans="1:18" ht="15.75" customHeight="1">
      <c r="A381" s="220"/>
      <c r="B381" s="54"/>
      <c r="C381" s="89">
        <v>1</v>
      </c>
      <c r="D381" s="54"/>
      <c r="E381" s="248">
        <v>5796</v>
      </c>
      <c r="F381" s="249">
        <v>50</v>
      </c>
      <c r="G381" s="66" t="s">
        <v>623</v>
      </c>
      <c r="H381" s="90" t="s">
        <v>46</v>
      </c>
      <c r="I381" s="68" t="s">
        <v>51</v>
      </c>
      <c r="J381" s="68" t="s">
        <v>32</v>
      </c>
      <c r="K381" s="69" t="s">
        <v>624</v>
      </c>
      <c r="L381" s="54"/>
      <c r="M381" s="55"/>
      <c r="N381" s="70"/>
      <c r="O381" s="16" t="s">
        <v>465</v>
      </c>
      <c r="P381" s="16" t="s">
        <v>625</v>
      </c>
      <c r="Q381" s="250" t="s">
        <v>139</v>
      </c>
    </row>
    <row r="382" spans="1:18" ht="15.75" customHeight="1">
      <c r="A382" s="54">
        <v>2023</v>
      </c>
      <c r="B382" s="54"/>
      <c r="C382" s="54">
        <v>1</v>
      </c>
      <c r="D382" s="54"/>
      <c r="E382" s="63">
        <v>6815</v>
      </c>
      <c r="F382" s="63">
        <v>232</v>
      </c>
      <c r="G382" s="85" t="s">
        <v>111</v>
      </c>
      <c r="H382" s="85" t="s">
        <v>46</v>
      </c>
      <c r="I382" s="85" t="s">
        <v>100</v>
      </c>
      <c r="J382" s="85" t="s">
        <v>50</v>
      </c>
      <c r="K382" s="54" t="s">
        <v>596</v>
      </c>
      <c r="L382" s="54"/>
      <c r="M382" s="55"/>
      <c r="N382" s="150"/>
      <c r="O382" s="25"/>
      <c r="P382" s="16" t="s">
        <v>114</v>
      </c>
      <c r="Q382" s="32" t="s">
        <v>115</v>
      </c>
      <c r="R382" s="61" t="s">
        <v>116</v>
      </c>
    </row>
    <row r="383" spans="1:18" ht="15.75" customHeight="1">
      <c r="A383" s="151"/>
      <c r="C383" s="28"/>
      <c r="I383" s="29"/>
      <c r="J383" s="29"/>
      <c r="K383" s="29"/>
      <c r="N383" s="25"/>
      <c r="O383" s="25"/>
      <c r="P383" s="25"/>
      <c r="Q383" s="30"/>
    </row>
    <row r="384" spans="1:18" ht="15.75" customHeight="1">
      <c r="A384" s="251" t="s">
        <v>0</v>
      </c>
      <c r="B384" s="252"/>
      <c r="C384" s="2"/>
      <c r="D384" s="252"/>
      <c r="E384" s="252"/>
      <c r="F384" s="252"/>
      <c r="G384" s="253" t="s">
        <v>6</v>
      </c>
      <c r="H384" s="252" t="s">
        <v>7</v>
      </c>
      <c r="I384" s="2"/>
      <c r="J384" s="2"/>
      <c r="K384" s="2" t="s">
        <v>10</v>
      </c>
      <c r="L384" s="252" t="s">
        <v>11</v>
      </c>
      <c r="M384" s="252" t="s">
        <v>12</v>
      </c>
      <c r="N384" s="25"/>
      <c r="O384" s="25"/>
      <c r="P384" s="25"/>
      <c r="Q384" s="30"/>
    </row>
    <row r="385" spans="1:18" ht="15.75" customHeight="1">
      <c r="A385" s="254">
        <v>708216</v>
      </c>
      <c r="B385" s="8">
        <v>3</v>
      </c>
      <c r="C385" s="8">
        <v>1</v>
      </c>
      <c r="D385" s="8">
        <v>2</v>
      </c>
      <c r="E385" s="8">
        <v>1</v>
      </c>
      <c r="F385" s="8">
        <v>1</v>
      </c>
      <c r="G385" s="231" t="s">
        <v>626</v>
      </c>
      <c r="H385" s="11" t="s">
        <v>46</v>
      </c>
      <c r="I385" s="44" t="s">
        <v>60</v>
      </c>
      <c r="J385" s="44" t="s">
        <v>34</v>
      </c>
      <c r="K385" s="8" t="s">
        <v>627</v>
      </c>
      <c r="L385" s="8" t="s">
        <v>628</v>
      </c>
      <c r="M385" s="79" t="s">
        <v>629</v>
      </c>
      <c r="N385" s="15"/>
      <c r="O385" s="16" t="s">
        <v>531</v>
      </c>
      <c r="P385" s="16" t="s">
        <v>630</v>
      </c>
      <c r="Q385" s="30"/>
    </row>
    <row r="386" spans="1:18" ht="15.75" customHeight="1">
      <c r="A386" s="151"/>
      <c r="C386" s="28"/>
      <c r="I386" s="29"/>
      <c r="J386" s="29"/>
      <c r="K386" s="29"/>
      <c r="N386" s="25"/>
      <c r="O386" s="25"/>
      <c r="P386" s="25"/>
      <c r="Q386" s="30"/>
    </row>
    <row r="387" spans="1:18" ht="15.75" customHeight="1">
      <c r="A387" s="1" t="s">
        <v>0</v>
      </c>
      <c r="B387" s="2"/>
      <c r="C387" s="2"/>
      <c r="D387" s="2"/>
      <c r="E387" s="2"/>
      <c r="F387" s="2"/>
      <c r="G387" s="3" t="s">
        <v>6</v>
      </c>
      <c r="H387" s="2" t="s">
        <v>7</v>
      </c>
      <c r="I387" s="2"/>
      <c r="J387" s="2"/>
      <c r="K387" s="2" t="s">
        <v>10</v>
      </c>
      <c r="L387" s="2" t="s">
        <v>11</v>
      </c>
      <c r="M387" s="2" t="s">
        <v>12</v>
      </c>
      <c r="N387" s="25"/>
      <c r="O387" s="25"/>
      <c r="P387" s="25"/>
      <c r="Q387" s="30"/>
    </row>
    <row r="388" spans="1:18" ht="15.75" customHeight="1">
      <c r="A388" s="54" t="s">
        <v>631</v>
      </c>
      <c r="B388" s="54">
        <v>75</v>
      </c>
      <c r="C388" s="55">
        <v>20</v>
      </c>
      <c r="D388" s="54">
        <v>1820</v>
      </c>
      <c r="E388" s="55">
        <v>0</v>
      </c>
      <c r="F388" s="55">
        <f>20*1820</f>
        <v>36400</v>
      </c>
      <c r="G388" s="255" t="s">
        <v>632</v>
      </c>
      <c r="H388" s="84" t="s">
        <v>20</v>
      </c>
      <c r="I388" s="59" t="s">
        <v>20</v>
      </c>
      <c r="J388" s="59" t="s">
        <v>20</v>
      </c>
      <c r="K388" s="55"/>
      <c r="L388" s="54" t="s">
        <v>633</v>
      </c>
      <c r="M388" s="55" t="s">
        <v>634</v>
      </c>
      <c r="N388" s="70"/>
      <c r="O388" s="25"/>
      <c r="P388" s="31" t="s">
        <v>40</v>
      </c>
      <c r="Q388" s="30"/>
    </row>
    <row r="389" spans="1:18" ht="15.75" customHeight="1">
      <c r="A389" s="256">
        <v>0.26719999999999999</v>
      </c>
      <c r="B389" s="54"/>
      <c r="C389" s="63">
        <v>1</v>
      </c>
      <c r="D389" s="54"/>
      <c r="E389" s="63">
        <v>1254</v>
      </c>
      <c r="F389" s="63">
        <v>28</v>
      </c>
      <c r="G389" s="257" t="s">
        <v>635</v>
      </c>
      <c r="H389" s="90" t="s">
        <v>46</v>
      </c>
      <c r="I389" s="68" t="s">
        <v>47</v>
      </c>
      <c r="J389" s="68" t="s">
        <v>42</v>
      </c>
      <c r="K389" s="69" t="s">
        <v>636</v>
      </c>
      <c r="L389" s="54"/>
      <c r="M389" s="55"/>
      <c r="N389" s="70"/>
      <c r="O389" s="16" t="s">
        <v>637</v>
      </c>
      <c r="P389" s="16" t="s">
        <v>280</v>
      </c>
      <c r="Q389" s="32" t="s">
        <v>638</v>
      </c>
    </row>
    <row r="390" spans="1:18" ht="15.75" customHeight="1">
      <c r="A390" s="83" t="s">
        <v>639</v>
      </c>
      <c r="B390" s="54"/>
      <c r="C390" s="55"/>
      <c r="D390" s="54"/>
      <c r="E390" s="55">
        <v>1254</v>
      </c>
      <c r="F390" s="55">
        <v>10</v>
      </c>
      <c r="G390" s="255" t="s">
        <v>640</v>
      </c>
      <c r="H390" s="84" t="s">
        <v>89</v>
      </c>
      <c r="I390" s="85" t="s">
        <v>28</v>
      </c>
      <c r="J390" s="85" t="s">
        <v>29</v>
      </c>
      <c r="K390" s="54" t="s">
        <v>636</v>
      </c>
      <c r="L390" s="54"/>
      <c r="M390" s="55"/>
      <c r="N390" s="70"/>
      <c r="O390" s="16" t="s">
        <v>637</v>
      </c>
      <c r="P390" s="16" t="s">
        <v>641</v>
      </c>
      <c r="Q390" s="25"/>
    </row>
    <row r="391" spans="1:18" ht="15.75" customHeight="1">
      <c r="A391" s="69"/>
      <c r="B391" s="54"/>
      <c r="C391" s="63">
        <v>1</v>
      </c>
      <c r="D391" s="54"/>
      <c r="E391" s="63">
        <v>266</v>
      </c>
      <c r="F391" s="63">
        <v>28</v>
      </c>
      <c r="G391" s="257" t="s">
        <v>635</v>
      </c>
      <c r="H391" s="90" t="s">
        <v>46</v>
      </c>
      <c r="I391" s="68" t="s">
        <v>47</v>
      </c>
      <c r="J391" s="68" t="s">
        <v>42</v>
      </c>
      <c r="K391" s="69" t="s">
        <v>642</v>
      </c>
      <c r="L391" s="54"/>
      <c r="M391" s="55"/>
      <c r="N391" s="70"/>
      <c r="O391" s="16" t="s">
        <v>637</v>
      </c>
      <c r="P391" s="16" t="s">
        <v>280</v>
      </c>
      <c r="Q391" s="32" t="s">
        <v>638</v>
      </c>
    </row>
    <row r="392" spans="1:18" ht="15.75" customHeight="1">
      <c r="A392" s="145" t="s">
        <v>643</v>
      </c>
      <c r="B392" s="54"/>
      <c r="C392" s="132"/>
      <c r="D392" s="54"/>
      <c r="E392" s="132">
        <v>266</v>
      </c>
      <c r="F392" s="132">
        <v>12</v>
      </c>
      <c r="G392" s="258" t="s">
        <v>644</v>
      </c>
      <c r="H392" s="134" t="s">
        <v>89</v>
      </c>
      <c r="I392" s="141" t="s">
        <v>28</v>
      </c>
      <c r="J392" s="141" t="s">
        <v>29</v>
      </c>
      <c r="K392" s="131" t="s">
        <v>642</v>
      </c>
      <c r="L392" s="54"/>
      <c r="M392" s="55"/>
      <c r="N392" s="70"/>
      <c r="O392" s="16" t="s">
        <v>637</v>
      </c>
      <c r="P392" s="16" t="s">
        <v>641</v>
      </c>
      <c r="Q392" s="30"/>
    </row>
    <row r="393" spans="1:18" ht="15.75" customHeight="1">
      <c r="A393" s="54">
        <v>2023</v>
      </c>
      <c r="B393" s="54"/>
      <c r="C393" s="54">
        <v>1</v>
      </c>
      <c r="D393" s="54"/>
      <c r="E393" s="63">
        <v>1820</v>
      </c>
      <c r="F393" s="63">
        <v>11</v>
      </c>
      <c r="G393" s="85" t="s">
        <v>111</v>
      </c>
      <c r="H393" s="85" t="s">
        <v>46</v>
      </c>
      <c r="I393" s="85" t="s">
        <v>100</v>
      </c>
      <c r="J393" s="85" t="s">
        <v>50</v>
      </c>
      <c r="K393" s="54" t="s">
        <v>596</v>
      </c>
      <c r="L393" s="54"/>
      <c r="M393" s="55"/>
      <c r="N393" s="60" t="s">
        <v>113</v>
      </c>
      <c r="O393" s="25"/>
      <c r="P393" s="16" t="s">
        <v>114</v>
      </c>
      <c r="Q393" s="32" t="s">
        <v>115</v>
      </c>
      <c r="R393" s="61" t="s">
        <v>116</v>
      </c>
    </row>
    <row r="394" spans="1:18" ht="15.75" customHeight="1">
      <c r="A394" s="151"/>
      <c r="C394" s="28"/>
      <c r="I394" s="29"/>
      <c r="J394" s="29"/>
      <c r="K394" s="29"/>
      <c r="N394" s="25"/>
      <c r="O394" s="25"/>
      <c r="P394" s="25"/>
      <c r="Q394" s="30"/>
    </row>
    <row r="395" spans="1:18" ht="15.75" customHeight="1">
      <c r="A395" s="259" t="s">
        <v>0</v>
      </c>
      <c r="B395" s="260"/>
      <c r="C395" s="260"/>
      <c r="D395" s="260"/>
      <c r="E395" s="260"/>
      <c r="F395" s="260"/>
      <c r="G395" s="261" t="s">
        <v>6</v>
      </c>
      <c r="H395" s="260" t="s">
        <v>7</v>
      </c>
      <c r="I395" s="260"/>
      <c r="J395" s="260"/>
      <c r="K395" s="260" t="s">
        <v>10</v>
      </c>
      <c r="L395" s="260" t="s">
        <v>11</v>
      </c>
      <c r="M395" s="260" t="s">
        <v>12</v>
      </c>
      <c r="N395" s="25"/>
      <c r="O395" s="25"/>
      <c r="P395" s="25"/>
      <c r="Q395" s="30"/>
    </row>
    <row r="396" spans="1:18" ht="15.75" customHeight="1">
      <c r="A396" s="262" t="s">
        <v>645</v>
      </c>
      <c r="B396" s="262">
        <v>62</v>
      </c>
      <c r="C396" s="263">
        <v>2</v>
      </c>
      <c r="D396" s="262">
        <v>5249</v>
      </c>
      <c r="E396" s="263">
        <v>0</v>
      </c>
      <c r="F396" s="263">
        <f>23*5249</f>
        <v>120727</v>
      </c>
      <c r="G396" s="264" t="s">
        <v>646</v>
      </c>
      <c r="H396" s="265" t="s">
        <v>20</v>
      </c>
      <c r="I396" s="266" t="s">
        <v>20</v>
      </c>
      <c r="J396" s="266" t="s">
        <v>20</v>
      </c>
      <c r="K396" s="263"/>
      <c r="L396" s="262" t="s">
        <v>647</v>
      </c>
      <c r="M396" s="263">
        <v>67</v>
      </c>
      <c r="N396" s="70"/>
      <c r="O396" s="25"/>
      <c r="P396" s="31" t="s">
        <v>40</v>
      </c>
      <c r="Q396" s="30"/>
    </row>
    <row r="397" spans="1:18" ht="15.75" customHeight="1">
      <c r="A397" s="267" t="s">
        <v>648</v>
      </c>
      <c r="B397" s="262"/>
      <c r="C397" s="268">
        <v>1</v>
      </c>
      <c r="D397" s="262"/>
      <c r="E397" s="268">
        <v>5248</v>
      </c>
      <c r="F397" s="268">
        <v>16</v>
      </c>
      <c r="G397" s="269" t="s">
        <v>649</v>
      </c>
      <c r="H397" s="270" t="s">
        <v>89</v>
      </c>
      <c r="I397" s="271" t="s">
        <v>28</v>
      </c>
      <c r="J397" s="271" t="s">
        <v>29</v>
      </c>
      <c r="K397" s="272" t="s">
        <v>650</v>
      </c>
      <c r="L397" s="262"/>
      <c r="M397" s="263"/>
      <c r="N397" s="70"/>
      <c r="O397" s="16" t="s">
        <v>651</v>
      </c>
      <c r="P397" s="16" t="s">
        <v>652</v>
      </c>
      <c r="Q397" s="32" t="s">
        <v>653</v>
      </c>
    </row>
    <row r="398" spans="1:18" ht="15.75" customHeight="1">
      <c r="A398" s="262">
        <v>508889687</v>
      </c>
      <c r="B398" s="262"/>
      <c r="C398" s="263">
        <v>1</v>
      </c>
      <c r="D398" s="262"/>
      <c r="E398" s="265">
        <v>774</v>
      </c>
      <c r="F398" s="273">
        <v>774</v>
      </c>
      <c r="G398" s="264" t="s">
        <v>654</v>
      </c>
      <c r="H398" s="265" t="s">
        <v>269</v>
      </c>
      <c r="I398" s="274" t="s">
        <v>86</v>
      </c>
      <c r="J398" s="274" t="s">
        <v>50</v>
      </c>
      <c r="K398" s="262" t="s">
        <v>655</v>
      </c>
      <c r="L398" s="262"/>
      <c r="M398" s="263"/>
      <c r="N398" s="70"/>
      <c r="O398" s="16" t="s">
        <v>656</v>
      </c>
      <c r="P398" s="16" t="s">
        <v>104</v>
      </c>
      <c r="Q398" s="32" t="s">
        <v>657</v>
      </c>
    </row>
    <row r="399" spans="1:18" ht="15.75" customHeight="1">
      <c r="A399" s="267" t="s">
        <v>552</v>
      </c>
      <c r="B399" s="262"/>
      <c r="C399" s="268">
        <v>1</v>
      </c>
      <c r="D399" s="262"/>
      <c r="E399" s="270">
        <v>2564</v>
      </c>
      <c r="F399" s="270">
        <v>2564</v>
      </c>
      <c r="G399" s="269" t="s">
        <v>553</v>
      </c>
      <c r="H399" s="270" t="s">
        <v>269</v>
      </c>
      <c r="I399" s="271" t="s">
        <v>80</v>
      </c>
      <c r="J399" s="271" t="s">
        <v>50</v>
      </c>
      <c r="K399" s="272" t="s">
        <v>658</v>
      </c>
      <c r="L399" s="262"/>
      <c r="M399" s="263"/>
      <c r="N399" s="70"/>
      <c r="O399" s="16" t="s">
        <v>656</v>
      </c>
      <c r="P399" s="16" t="s">
        <v>659</v>
      </c>
      <c r="Q399" s="32" t="s">
        <v>660</v>
      </c>
    </row>
    <row r="400" spans="1:18" ht="15.75" customHeight="1">
      <c r="A400" s="275" t="s">
        <v>552</v>
      </c>
      <c r="B400" s="262"/>
      <c r="C400" s="263">
        <v>1</v>
      </c>
      <c r="D400" s="262"/>
      <c r="E400" s="265">
        <v>2645</v>
      </c>
      <c r="F400" s="265">
        <v>2645</v>
      </c>
      <c r="G400" s="264" t="s">
        <v>553</v>
      </c>
      <c r="H400" s="265" t="s">
        <v>269</v>
      </c>
      <c r="I400" s="266" t="s">
        <v>80</v>
      </c>
      <c r="J400" s="266" t="s">
        <v>50</v>
      </c>
      <c r="K400" s="263" t="s">
        <v>397</v>
      </c>
      <c r="L400" s="262"/>
      <c r="M400" s="263"/>
      <c r="N400" s="70"/>
      <c r="O400" s="16" t="s">
        <v>656</v>
      </c>
      <c r="P400" s="16" t="s">
        <v>49</v>
      </c>
      <c r="Q400" s="32" t="s">
        <v>660</v>
      </c>
    </row>
    <row r="401" spans="1:18" ht="15.75" customHeight="1">
      <c r="A401" s="272" t="s">
        <v>661</v>
      </c>
      <c r="B401" s="262"/>
      <c r="C401" s="268">
        <v>1</v>
      </c>
      <c r="D401" s="262"/>
      <c r="E401" s="268">
        <v>4623</v>
      </c>
      <c r="F401" s="268">
        <v>123</v>
      </c>
      <c r="G401" s="269" t="s">
        <v>662</v>
      </c>
      <c r="H401" s="270" t="s">
        <v>46</v>
      </c>
      <c r="I401" s="276" t="s">
        <v>74</v>
      </c>
      <c r="J401" s="276" t="s">
        <v>42</v>
      </c>
      <c r="K401" s="268" t="s">
        <v>335</v>
      </c>
      <c r="L401" s="262"/>
      <c r="M401" s="263"/>
      <c r="N401" s="70"/>
      <c r="O401" s="16" t="s">
        <v>663</v>
      </c>
      <c r="P401" s="16" t="s">
        <v>280</v>
      </c>
      <c r="Q401" s="32" t="s">
        <v>664</v>
      </c>
    </row>
    <row r="402" spans="1:18" ht="15.75" customHeight="1">
      <c r="A402" s="275" t="s">
        <v>552</v>
      </c>
      <c r="B402" s="262"/>
      <c r="C402" s="263">
        <v>1</v>
      </c>
      <c r="D402" s="262"/>
      <c r="E402" s="263">
        <v>1274</v>
      </c>
      <c r="F402" s="263">
        <v>57</v>
      </c>
      <c r="G402" s="264" t="s">
        <v>665</v>
      </c>
      <c r="H402" s="265" t="s">
        <v>46</v>
      </c>
      <c r="I402" s="266" t="s">
        <v>74</v>
      </c>
      <c r="J402" s="266" t="s">
        <v>42</v>
      </c>
      <c r="K402" s="263" t="s">
        <v>666</v>
      </c>
      <c r="L402" s="262"/>
      <c r="M402" s="263"/>
      <c r="N402" s="70"/>
      <c r="O402" s="16" t="s">
        <v>663</v>
      </c>
      <c r="P402" s="16" t="s">
        <v>280</v>
      </c>
      <c r="Q402" s="32" t="s">
        <v>667</v>
      </c>
    </row>
    <row r="403" spans="1:18" ht="15.75" customHeight="1">
      <c r="A403" s="272"/>
      <c r="B403" s="262"/>
      <c r="C403" s="268">
        <v>1</v>
      </c>
      <c r="D403" s="262"/>
      <c r="E403" s="268">
        <v>3879</v>
      </c>
      <c r="F403" s="268">
        <v>1370</v>
      </c>
      <c r="G403" s="269" t="s">
        <v>668</v>
      </c>
      <c r="H403" s="270" t="s">
        <v>68</v>
      </c>
      <c r="I403" s="276" t="s">
        <v>105</v>
      </c>
      <c r="J403" s="276" t="s">
        <v>55</v>
      </c>
      <c r="K403" s="268" t="s">
        <v>308</v>
      </c>
      <c r="L403" s="262"/>
      <c r="M403" s="263"/>
      <c r="N403" s="70"/>
      <c r="O403" s="16" t="s">
        <v>669</v>
      </c>
      <c r="P403" s="16" t="s">
        <v>670</v>
      </c>
      <c r="Q403" s="32" t="s">
        <v>671</v>
      </c>
    </row>
    <row r="404" spans="1:18" ht="15.75" customHeight="1">
      <c r="A404" s="151"/>
      <c r="C404" s="28"/>
      <c r="I404" s="29"/>
      <c r="J404" s="29"/>
      <c r="K404" s="29"/>
      <c r="N404" s="25"/>
      <c r="O404" s="25"/>
      <c r="P404" s="25"/>
      <c r="Q404" s="30"/>
    </row>
    <row r="405" spans="1:18" ht="15.75" customHeight="1">
      <c r="A405" s="1" t="s">
        <v>0</v>
      </c>
      <c r="B405" s="2"/>
      <c r="C405" s="2"/>
      <c r="D405" s="2"/>
      <c r="E405" s="2"/>
      <c r="F405" s="2"/>
      <c r="G405" s="229" t="s">
        <v>6</v>
      </c>
      <c r="H405" s="2" t="s">
        <v>7</v>
      </c>
      <c r="I405" s="2"/>
      <c r="J405" s="2"/>
      <c r="K405" s="2" t="s">
        <v>10</v>
      </c>
      <c r="L405" s="2" t="s">
        <v>11</v>
      </c>
      <c r="M405" s="2" t="s">
        <v>12</v>
      </c>
      <c r="N405" s="25"/>
      <c r="O405" s="25"/>
      <c r="P405" s="25"/>
      <c r="Q405" s="30"/>
    </row>
    <row r="406" spans="1:18" ht="15.75" customHeight="1">
      <c r="A406" s="6" t="s">
        <v>672</v>
      </c>
      <c r="B406" s="7">
        <v>9</v>
      </c>
      <c r="C406" s="8">
        <v>2</v>
      </c>
      <c r="D406" s="7">
        <v>4928</v>
      </c>
      <c r="E406" s="8">
        <v>0</v>
      </c>
      <c r="F406" s="8">
        <f>2*4928</f>
        <v>9856</v>
      </c>
      <c r="G406" s="231" t="s">
        <v>673</v>
      </c>
      <c r="H406" s="11" t="s">
        <v>20</v>
      </c>
      <c r="I406" s="44" t="s">
        <v>20</v>
      </c>
      <c r="J406" s="44" t="s">
        <v>20</v>
      </c>
      <c r="K406" s="8"/>
      <c r="L406" s="7" t="s">
        <v>674</v>
      </c>
      <c r="M406" s="14">
        <v>68</v>
      </c>
      <c r="N406" s="93" t="s">
        <v>675</v>
      </c>
      <c r="O406" s="25"/>
      <c r="P406" s="16" t="s">
        <v>40</v>
      </c>
      <c r="Q406" s="30"/>
      <c r="R406" s="277" t="s">
        <v>99</v>
      </c>
    </row>
    <row r="407" spans="1:18" ht="15.75" customHeight="1">
      <c r="A407" s="33" t="s">
        <v>676</v>
      </c>
      <c r="B407" s="34"/>
      <c r="C407" s="19">
        <v>1</v>
      </c>
      <c r="D407" s="34"/>
      <c r="E407" s="19">
        <v>4928</v>
      </c>
      <c r="F407" s="19">
        <v>14</v>
      </c>
      <c r="G407" s="233" t="s">
        <v>677</v>
      </c>
      <c r="H407" s="21" t="s">
        <v>46</v>
      </c>
      <c r="I407" s="35" t="s">
        <v>74</v>
      </c>
      <c r="J407" s="35" t="s">
        <v>42</v>
      </c>
      <c r="K407" s="36" t="s">
        <v>678</v>
      </c>
      <c r="L407" s="34"/>
      <c r="M407" s="37"/>
      <c r="N407" s="15"/>
      <c r="O407" s="16" t="s">
        <v>663</v>
      </c>
      <c r="P407" s="16" t="s">
        <v>280</v>
      </c>
      <c r="Q407" s="32" t="s">
        <v>679</v>
      </c>
    </row>
    <row r="408" spans="1:18" ht="15.75" customHeight="1">
      <c r="A408" s="6">
        <v>14890627</v>
      </c>
      <c r="B408" s="6"/>
      <c r="C408" s="8">
        <v>1</v>
      </c>
      <c r="D408" s="6"/>
      <c r="E408" s="8">
        <v>4928</v>
      </c>
      <c r="F408" s="8">
        <v>2</v>
      </c>
      <c r="G408" s="231" t="s">
        <v>680</v>
      </c>
      <c r="H408" s="11" t="s">
        <v>27</v>
      </c>
      <c r="I408" s="44" t="s">
        <v>79</v>
      </c>
      <c r="J408" s="44" t="s">
        <v>42</v>
      </c>
      <c r="K408" s="8" t="s">
        <v>681</v>
      </c>
      <c r="L408" s="6"/>
      <c r="M408" s="23"/>
      <c r="N408" s="15"/>
      <c r="O408" s="16" t="s">
        <v>682</v>
      </c>
      <c r="P408" s="16" t="s">
        <v>683</v>
      </c>
      <c r="Q408" s="32" t="s">
        <v>684</v>
      </c>
    </row>
    <row r="409" spans="1:18" ht="15.75" customHeight="1">
      <c r="A409" s="151"/>
      <c r="C409" s="28"/>
      <c r="I409" s="29"/>
      <c r="J409" s="29"/>
      <c r="K409" s="29"/>
      <c r="N409" s="25"/>
      <c r="O409" s="25"/>
      <c r="P409" s="25"/>
      <c r="Q409" s="30"/>
    </row>
    <row r="410" spans="1:18" ht="15.75" customHeight="1">
      <c r="A410" s="1" t="s">
        <v>0</v>
      </c>
      <c r="B410" s="2"/>
      <c r="C410" s="2"/>
      <c r="D410" s="2"/>
      <c r="E410" s="2"/>
      <c r="F410" s="2"/>
      <c r="G410" s="3" t="s">
        <v>6</v>
      </c>
      <c r="H410" s="2" t="s">
        <v>7</v>
      </c>
      <c r="I410" s="2"/>
      <c r="J410" s="2"/>
      <c r="K410" s="2" t="s">
        <v>10</v>
      </c>
      <c r="L410" s="2" t="s">
        <v>11</v>
      </c>
      <c r="M410" s="2" t="s">
        <v>12</v>
      </c>
      <c r="N410" s="25"/>
      <c r="O410" s="25"/>
      <c r="P410" s="25"/>
      <c r="Q410" s="30"/>
    </row>
    <row r="411" spans="1:18" ht="15.75" customHeight="1">
      <c r="A411" s="278">
        <v>9.820000000000001E+21</v>
      </c>
      <c r="B411" s="54">
        <v>8</v>
      </c>
      <c r="C411" s="55">
        <v>1</v>
      </c>
      <c r="D411" s="54">
        <v>7640</v>
      </c>
      <c r="E411" s="55">
        <v>1482</v>
      </c>
      <c r="F411" s="55">
        <v>5</v>
      </c>
      <c r="G411" s="255" t="s">
        <v>685</v>
      </c>
      <c r="H411" s="84" t="s">
        <v>269</v>
      </c>
      <c r="I411" s="59" t="s">
        <v>92</v>
      </c>
      <c r="J411" s="59" t="s">
        <v>50</v>
      </c>
      <c r="K411" s="55" t="s">
        <v>666</v>
      </c>
      <c r="L411" s="54" t="s">
        <v>686</v>
      </c>
      <c r="M411" s="55">
        <v>69</v>
      </c>
      <c r="N411" s="70"/>
      <c r="O411" s="16" t="s">
        <v>663</v>
      </c>
      <c r="P411" s="16" t="s">
        <v>49</v>
      </c>
      <c r="Q411" s="32" t="s">
        <v>667</v>
      </c>
    </row>
    <row r="412" spans="1:18" ht="15.75" customHeight="1">
      <c r="A412" s="69"/>
      <c r="B412" s="54"/>
      <c r="C412" s="63">
        <v>1</v>
      </c>
      <c r="D412" s="54"/>
      <c r="E412" s="63">
        <v>6588</v>
      </c>
      <c r="F412" s="63">
        <v>1052</v>
      </c>
      <c r="G412" s="257" t="s">
        <v>687</v>
      </c>
      <c r="H412" s="90" t="s">
        <v>68</v>
      </c>
      <c r="I412" s="72" t="s">
        <v>105</v>
      </c>
      <c r="J412" s="72" t="s">
        <v>55</v>
      </c>
      <c r="K412" s="63" t="s">
        <v>308</v>
      </c>
      <c r="L412" s="54"/>
      <c r="M412" s="55"/>
      <c r="N412" s="70"/>
      <c r="O412" s="16" t="s">
        <v>669</v>
      </c>
      <c r="P412" s="16" t="s">
        <v>280</v>
      </c>
      <c r="Q412" s="16" t="s">
        <v>671</v>
      </c>
    </row>
    <row r="413" spans="1:18" ht="15.75" customHeight="1">
      <c r="A413" s="54">
        <v>2023</v>
      </c>
      <c r="B413" s="54"/>
      <c r="C413" s="54">
        <v>1</v>
      </c>
      <c r="D413" s="54"/>
      <c r="E413" s="63">
        <v>7640</v>
      </c>
      <c r="F413" s="63">
        <v>164</v>
      </c>
      <c r="G413" s="85" t="s">
        <v>111</v>
      </c>
      <c r="H413" s="85" t="s">
        <v>46</v>
      </c>
      <c r="I413" s="85" t="s">
        <v>100</v>
      </c>
      <c r="J413" s="85" t="s">
        <v>50</v>
      </c>
      <c r="K413" s="54" t="s">
        <v>596</v>
      </c>
      <c r="L413" s="54"/>
      <c r="M413" s="55"/>
      <c r="N413" s="60" t="s">
        <v>113</v>
      </c>
      <c r="O413" s="25"/>
      <c r="P413" s="16" t="s">
        <v>114</v>
      </c>
      <c r="Q413" s="32" t="s">
        <v>115</v>
      </c>
      <c r="R413" s="61" t="s">
        <v>116</v>
      </c>
    </row>
    <row r="414" spans="1:18" ht="15.75" customHeight="1">
      <c r="A414" s="151"/>
      <c r="C414" s="28"/>
      <c r="I414" s="29"/>
      <c r="J414" s="29"/>
      <c r="K414" s="29"/>
      <c r="N414" s="25"/>
      <c r="O414" s="25"/>
      <c r="P414" s="25"/>
      <c r="Q414" s="30"/>
    </row>
    <row r="415" spans="1:18" ht="15.75" customHeight="1">
      <c r="A415" s="1" t="s">
        <v>0</v>
      </c>
      <c r="B415" s="2"/>
      <c r="C415" s="2"/>
      <c r="D415" s="2"/>
      <c r="E415" s="2"/>
      <c r="F415" s="2"/>
      <c r="G415" s="3" t="s">
        <v>6</v>
      </c>
      <c r="H415" s="2" t="s">
        <v>7</v>
      </c>
      <c r="I415" s="2"/>
      <c r="J415" s="2"/>
      <c r="K415" s="2" t="s">
        <v>10</v>
      </c>
      <c r="L415" s="2" t="s">
        <v>11</v>
      </c>
      <c r="M415" s="2" t="s">
        <v>12</v>
      </c>
      <c r="N415" s="25"/>
      <c r="O415" s="25"/>
      <c r="P415" s="25"/>
      <c r="Q415" s="30"/>
    </row>
    <row r="416" spans="1:18" ht="15.75" customHeight="1">
      <c r="A416" s="6" t="s">
        <v>688</v>
      </c>
      <c r="B416" s="7">
        <v>20</v>
      </c>
      <c r="C416" s="8">
        <v>6</v>
      </c>
      <c r="D416" s="7">
        <v>209</v>
      </c>
      <c r="E416" s="8">
        <v>0</v>
      </c>
      <c r="F416" s="8">
        <f>6*209</f>
        <v>1254</v>
      </c>
      <c r="G416" s="231" t="s">
        <v>689</v>
      </c>
      <c r="H416" s="11" t="s">
        <v>20</v>
      </c>
      <c r="I416" s="44" t="s">
        <v>20</v>
      </c>
      <c r="J416" s="44" t="s">
        <v>20</v>
      </c>
      <c r="K416" s="8"/>
      <c r="L416" s="7" t="s">
        <v>690</v>
      </c>
      <c r="M416" s="14">
        <v>70</v>
      </c>
      <c r="N416" s="15"/>
      <c r="O416" s="25"/>
      <c r="P416" s="31" t="s">
        <v>40</v>
      </c>
      <c r="Q416" s="30"/>
    </row>
    <row r="417" spans="1:18" ht="15.75" customHeight="1">
      <c r="A417" s="33"/>
      <c r="B417" s="6"/>
      <c r="C417" s="19">
        <v>1</v>
      </c>
      <c r="D417" s="6"/>
      <c r="E417" s="19">
        <v>209</v>
      </c>
      <c r="F417" s="19">
        <v>1</v>
      </c>
      <c r="G417" s="233" t="s">
        <v>553</v>
      </c>
      <c r="H417" s="21" t="s">
        <v>269</v>
      </c>
      <c r="I417" s="22" t="s">
        <v>80</v>
      </c>
      <c r="J417" s="22" t="s">
        <v>50</v>
      </c>
      <c r="K417" s="19" t="s">
        <v>691</v>
      </c>
      <c r="L417" s="6"/>
      <c r="M417" s="23"/>
      <c r="N417" s="15"/>
      <c r="O417" s="16" t="s">
        <v>531</v>
      </c>
      <c r="P417" s="16" t="s">
        <v>49</v>
      </c>
      <c r="Q417" s="32" t="s">
        <v>692</v>
      </c>
    </row>
    <row r="418" spans="1:18" ht="15.75" customHeight="1">
      <c r="A418" s="151"/>
      <c r="C418" s="28"/>
      <c r="I418" s="29"/>
      <c r="J418" s="29"/>
      <c r="K418" s="29"/>
      <c r="N418" s="25"/>
      <c r="O418" s="25"/>
      <c r="P418" s="25"/>
      <c r="Q418" s="30"/>
    </row>
    <row r="419" spans="1:18" ht="15.75" customHeight="1">
      <c r="A419" s="1" t="s">
        <v>0</v>
      </c>
      <c r="B419" s="2"/>
      <c r="C419" s="2"/>
      <c r="D419" s="2"/>
      <c r="E419" s="2"/>
      <c r="F419" s="2"/>
      <c r="G419" s="3" t="s">
        <v>6</v>
      </c>
      <c r="H419" s="2" t="s">
        <v>7</v>
      </c>
      <c r="I419" s="2"/>
      <c r="J419" s="2"/>
      <c r="K419" s="2" t="s">
        <v>10</v>
      </c>
      <c r="L419" s="2" t="s">
        <v>11</v>
      </c>
      <c r="M419" s="2" t="s">
        <v>12</v>
      </c>
      <c r="N419" s="25"/>
      <c r="O419" s="25"/>
      <c r="P419" s="25"/>
      <c r="Q419" s="30"/>
    </row>
    <row r="420" spans="1:18" ht="15.75" customHeight="1">
      <c r="A420" s="279" t="s">
        <v>693</v>
      </c>
      <c r="B420" s="225">
        <v>6</v>
      </c>
      <c r="C420" s="8">
        <v>1</v>
      </c>
      <c r="D420" s="225">
        <v>113</v>
      </c>
      <c r="E420" s="8">
        <v>0</v>
      </c>
      <c r="F420" s="8">
        <v>113</v>
      </c>
      <c r="G420" s="231" t="s">
        <v>694</v>
      </c>
      <c r="H420" s="11" t="s">
        <v>20</v>
      </c>
      <c r="I420" s="44" t="s">
        <v>20</v>
      </c>
      <c r="J420" s="44" t="s">
        <v>20</v>
      </c>
      <c r="K420" s="8"/>
      <c r="L420" s="225" t="s">
        <v>695</v>
      </c>
      <c r="M420" s="14">
        <v>71</v>
      </c>
      <c r="N420" s="15"/>
      <c r="O420" s="25"/>
      <c r="P420" s="31" t="s">
        <v>40</v>
      </c>
      <c r="Q420" s="30"/>
    </row>
    <row r="421" spans="1:18" ht="15.75" customHeight="1">
      <c r="A421" s="40" t="s">
        <v>696</v>
      </c>
      <c r="B421" s="227"/>
      <c r="C421" s="19">
        <v>1</v>
      </c>
      <c r="D421" s="227"/>
      <c r="E421" s="19">
        <v>113</v>
      </c>
      <c r="F421" s="19">
        <v>4</v>
      </c>
      <c r="G421" s="233" t="s">
        <v>697</v>
      </c>
      <c r="H421" s="21" t="s">
        <v>27</v>
      </c>
      <c r="I421" s="22" t="s">
        <v>28</v>
      </c>
      <c r="J421" s="22" t="s">
        <v>29</v>
      </c>
      <c r="K421" s="19" t="s">
        <v>698</v>
      </c>
      <c r="L421" s="227"/>
      <c r="M421" s="23"/>
      <c r="N421" s="15"/>
      <c r="O421" s="16" t="s">
        <v>531</v>
      </c>
      <c r="P421" s="16" t="s">
        <v>280</v>
      </c>
      <c r="Q421" s="16" t="s">
        <v>699</v>
      </c>
    </row>
    <row r="422" spans="1:18" ht="33.75" customHeight="1">
      <c r="A422" s="125"/>
      <c r="C422" s="28"/>
      <c r="I422" s="29"/>
      <c r="J422" s="29"/>
      <c r="K422" s="29"/>
      <c r="N422" s="25"/>
      <c r="O422" s="25"/>
      <c r="P422" s="25"/>
      <c r="Q422" s="30"/>
    </row>
    <row r="423" spans="1:18" ht="15.75" customHeight="1">
      <c r="A423" s="1" t="s">
        <v>0</v>
      </c>
      <c r="B423" s="2"/>
      <c r="C423" s="2"/>
      <c r="D423" s="2"/>
      <c r="E423" s="2"/>
      <c r="F423" s="2"/>
      <c r="G423" s="3" t="s">
        <v>6</v>
      </c>
      <c r="H423" s="2" t="s">
        <v>7</v>
      </c>
      <c r="I423" s="2"/>
      <c r="J423" s="2"/>
      <c r="K423" s="2" t="s">
        <v>10</v>
      </c>
      <c r="L423" s="2" t="s">
        <v>11</v>
      </c>
      <c r="M423" s="2" t="s">
        <v>12</v>
      </c>
      <c r="N423" s="25"/>
      <c r="O423" s="25"/>
      <c r="P423" s="25"/>
      <c r="Q423" s="30"/>
    </row>
    <row r="424" spans="1:18" ht="15.75" customHeight="1">
      <c r="A424" s="6" t="s">
        <v>700</v>
      </c>
      <c r="B424" s="7">
        <v>5</v>
      </c>
      <c r="C424" s="8">
        <v>3</v>
      </c>
      <c r="D424" s="7">
        <v>43</v>
      </c>
      <c r="E424" s="9">
        <v>0</v>
      </c>
      <c r="F424" s="9">
        <f>34*3</f>
        <v>102</v>
      </c>
      <c r="G424" s="172" t="s">
        <v>701</v>
      </c>
      <c r="H424" s="11" t="s">
        <v>20</v>
      </c>
      <c r="I424" s="12" t="s">
        <v>20</v>
      </c>
      <c r="J424" s="12" t="s">
        <v>20</v>
      </c>
      <c r="K424" s="13"/>
      <c r="L424" s="7" t="s">
        <v>702</v>
      </c>
      <c r="M424" s="14">
        <v>72</v>
      </c>
      <c r="N424" s="15"/>
      <c r="O424" s="16" t="s">
        <v>181</v>
      </c>
      <c r="P424" s="31" t="s">
        <v>40</v>
      </c>
      <c r="Q424" s="30"/>
    </row>
    <row r="425" spans="1:18" ht="40.5" customHeight="1">
      <c r="A425" s="280" t="s">
        <v>703</v>
      </c>
      <c r="B425" s="34"/>
      <c r="C425" s="281">
        <v>1</v>
      </c>
      <c r="D425" s="34"/>
      <c r="E425" s="282">
        <v>43</v>
      </c>
      <c r="F425" s="283">
        <v>4</v>
      </c>
      <c r="G425" s="284" t="s">
        <v>704</v>
      </c>
      <c r="H425" s="285" t="s">
        <v>89</v>
      </c>
      <c r="I425" s="284" t="s">
        <v>28</v>
      </c>
      <c r="J425" s="284" t="s">
        <v>29</v>
      </c>
      <c r="K425" s="284" t="s">
        <v>705</v>
      </c>
      <c r="L425" s="34"/>
      <c r="M425" s="37"/>
      <c r="N425" s="15"/>
      <c r="O425" s="16" t="s">
        <v>706</v>
      </c>
      <c r="P425" s="286" t="s">
        <v>280</v>
      </c>
      <c r="Q425" s="16" t="s">
        <v>707</v>
      </c>
    </row>
    <row r="426" spans="1:18" ht="15.75" customHeight="1">
      <c r="A426" s="287"/>
      <c r="B426" s="187"/>
      <c r="C426" s="97"/>
      <c r="D426" s="187"/>
      <c r="E426" s="98"/>
      <c r="F426" s="98"/>
      <c r="G426" s="287"/>
      <c r="H426" s="99"/>
      <c r="I426" s="287"/>
      <c r="J426" s="287"/>
      <c r="K426" s="287"/>
      <c r="L426" s="187"/>
      <c r="M426" s="98"/>
      <c r="N426" s="25"/>
      <c r="O426" s="25"/>
      <c r="P426" s="25"/>
      <c r="Q426" s="30"/>
    </row>
    <row r="427" spans="1:18" ht="15.75" customHeight="1">
      <c r="A427" s="1" t="s">
        <v>0</v>
      </c>
      <c r="B427" s="2"/>
      <c r="C427" s="2"/>
      <c r="D427" s="2"/>
      <c r="E427" s="2"/>
      <c r="F427" s="2"/>
      <c r="G427" s="3" t="s">
        <v>6</v>
      </c>
      <c r="H427" s="2" t="s">
        <v>7</v>
      </c>
      <c r="I427" s="2"/>
      <c r="J427" s="2"/>
      <c r="K427" s="2" t="s">
        <v>10</v>
      </c>
      <c r="L427" s="2" t="s">
        <v>11</v>
      </c>
      <c r="M427" s="2" t="s">
        <v>12</v>
      </c>
      <c r="N427" s="25"/>
      <c r="O427" s="25"/>
      <c r="P427" s="25"/>
      <c r="Q427" s="30"/>
    </row>
    <row r="428" spans="1:18" ht="15.75" customHeight="1">
      <c r="A428" s="6" t="s">
        <v>708</v>
      </c>
      <c r="B428" s="225">
        <v>29</v>
      </c>
      <c r="C428" s="13">
        <v>1</v>
      </c>
      <c r="D428" s="225">
        <v>9344</v>
      </c>
      <c r="E428" s="9">
        <v>0</v>
      </c>
      <c r="F428" s="9">
        <v>9344</v>
      </c>
      <c r="G428" s="10" t="s">
        <v>709</v>
      </c>
      <c r="H428" s="11" t="s">
        <v>20</v>
      </c>
      <c r="I428" s="12" t="s">
        <v>20</v>
      </c>
      <c r="J428" s="12" t="s">
        <v>20</v>
      </c>
      <c r="K428" s="13"/>
      <c r="L428" s="225" t="s">
        <v>710</v>
      </c>
      <c r="M428" s="14">
        <v>73</v>
      </c>
      <c r="N428" s="15"/>
      <c r="O428" s="16" t="s">
        <v>181</v>
      </c>
      <c r="P428" s="31" t="s">
        <v>40</v>
      </c>
      <c r="Q428" s="30"/>
    </row>
    <row r="429" spans="1:18" ht="15.75" customHeight="1">
      <c r="A429" s="162"/>
      <c r="B429" s="235"/>
      <c r="C429" s="18">
        <v>1</v>
      </c>
      <c r="D429" s="235"/>
      <c r="E429" s="19">
        <v>9342</v>
      </c>
      <c r="F429" s="78">
        <v>15</v>
      </c>
      <c r="G429" s="20" t="s">
        <v>249</v>
      </c>
      <c r="H429" s="21" t="s">
        <v>53</v>
      </c>
      <c r="I429" s="22" t="s">
        <v>33</v>
      </c>
      <c r="J429" s="22" t="s">
        <v>32</v>
      </c>
      <c r="K429" s="19" t="s">
        <v>711</v>
      </c>
      <c r="L429" s="235"/>
      <c r="M429" s="37"/>
      <c r="N429" s="15"/>
      <c r="O429" s="16" t="s">
        <v>103</v>
      </c>
      <c r="P429" s="16" t="s">
        <v>104</v>
      </c>
      <c r="Q429" s="30"/>
    </row>
    <row r="430" spans="1:18" ht="15.75" customHeight="1">
      <c r="A430" s="6">
        <v>1299</v>
      </c>
      <c r="B430" s="235"/>
      <c r="C430" s="13">
        <v>1</v>
      </c>
      <c r="D430" s="235"/>
      <c r="E430" s="8">
        <v>8051</v>
      </c>
      <c r="F430" s="78">
        <v>4</v>
      </c>
      <c r="G430" s="10" t="s">
        <v>101</v>
      </c>
      <c r="H430" s="11" t="s">
        <v>46</v>
      </c>
      <c r="I430" s="38" t="s">
        <v>78</v>
      </c>
      <c r="J430" s="38" t="s">
        <v>42</v>
      </c>
      <c r="K430" s="39" t="s">
        <v>253</v>
      </c>
      <c r="L430" s="235"/>
      <c r="M430" s="37"/>
      <c r="N430" s="15"/>
      <c r="O430" s="16" t="s">
        <v>103</v>
      </c>
      <c r="P430" s="16" t="s">
        <v>104</v>
      </c>
      <c r="Q430" s="30"/>
    </row>
    <row r="431" spans="1:18" ht="15.75" customHeight="1">
      <c r="A431" s="162"/>
      <c r="B431" s="235"/>
      <c r="C431" s="18">
        <v>1</v>
      </c>
      <c r="D431" s="235"/>
      <c r="E431" s="21">
        <v>9143</v>
      </c>
      <c r="F431" s="21">
        <v>9143</v>
      </c>
      <c r="G431" s="20" t="s">
        <v>712</v>
      </c>
      <c r="H431" s="21" t="s">
        <v>269</v>
      </c>
      <c r="I431" s="22" t="s">
        <v>80</v>
      </c>
      <c r="J431" s="22" t="s">
        <v>50</v>
      </c>
      <c r="K431" s="19" t="s">
        <v>713</v>
      </c>
      <c r="L431" s="235"/>
      <c r="M431" s="37"/>
      <c r="N431" s="93" t="s">
        <v>714</v>
      </c>
      <c r="O431" s="25"/>
      <c r="P431" s="16" t="s">
        <v>49</v>
      </c>
      <c r="Q431" s="32" t="s">
        <v>660</v>
      </c>
      <c r="R431" s="61" t="s">
        <v>163</v>
      </c>
    </row>
    <row r="432" spans="1:18" ht="15.75" customHeight="1">
      <c r="A432" s="171"/>
      <c r="B432" s="227"/>
      <c r="C432" s="13">
        <v>1</v>
      </c>
      <c r="D432" s="227"/>
      <c r="E432" s="8">
        <v>9344</v>
      </c>
      <c r="F432" s="78">
        <v>15</v>
      </c>
      <c r="G432" s="172" t="s">
        <v>249</v>
      </c>
      <c r="H432" s="11" t="s">
        <v>53</v>
      </c>
      <c r="I432" s="44" t="s">
        <v>33</v>
      </c>
      <c r="J432" s="44" t="s">
        <v>32</v>
      </c>
      <c r="K432" s="8" t="s">
        <v>308</v>
      </c>
      <c r="L432" s="227"/>
      <c r="M432" s="23"/>
      <c r="N432" s="15"/>
      <c r="O432" s="16" t="s">
        <v>103</v>
      </c>
      <c r="P432" s="16" t="s">
        <v>104</v>
      </c>
      <c r="Q432" s="30"/>
    </row>
    <row r="433" spans="1:18" ht="15.75" customHeight="1">
      <c r="A433" s="151"/>
      <c r="C433" s="28"/>
      <c r="I433" s="29"/>
      <c r="J433" s="29"/>
      <c r="K433" s="29"/>
      <c r="N433" s="25"/>
      <c r="O433" s="25"/>
      <c r="P433" s="25"/>
      <c r="Q433" s="30"/>
    </row>
    <row r="434" spans="1:18" ht="15.75" customHeight="1">
      <c r="A434" s="1" t="s">
        <v>0</v>
      </c>
      <c r="B434" s="2"/>
      <c r="C434" s="2"/>
      <c r="D434" s="2"/>
      <c r="E434" s="2"/>
      <c r="F434" s="2"/>
      <c r="G434" s="3" t="s">
        <v>6</v>
      </c>
      <c r="H434" s="2" t="s">
        <v>7</v>
      </c>
      <c r="I434" s="2"/>
      <c r="J434" s="2"/>
      <c r="K434" s="2" t="s">
        <v>10</v>
      </c>
      <c r="L434" s="2" t="s">
        <v>11</v>
      </c>
      <c r="M434" s="2" t="s">
        <v>12</v>
      </c>
      <c r="N434" s="25"/>
      <c r="O434" s="25"/>
      <c r="P434" s="25"/>
      <c r="Q434" s="30"/>
    </row>
    <row r="435" spans="1:18" ht="15.75" customHeight="1">
      <c r="A435" s="288">
        <v>1021440</v>
      </c>
      <c r="B435" s="39">
        <v>11</v>
      </c>
      <c r="C435" s="13">
        <v>1</v>
      </c>
      <c r="D435" s="39">
        <v>32445</v>
      </c>
      <c r="E435" s="8">
        <v>32445</v>
      </c>
      <c r="F435" s="8">
        <v>20</v>
      </c>
      <c r="G435" s="10" t="s">
        <v>715</v>
      </c>
      <c r="H435" s="11" t="s">
        <v>53</v>
      </c>
      <c r="I435" s="38" t="s">
        <v>51</v>
      </c>
      <c r="J435" s="38" t="s">
        <v>32</v>
      </c>
      <c r="K435" s="39" t="s">
        <v>716</v>
      </c>
      <c r="L435" s="39" t="s">
        <v>717</v>
      </c>
      <c r="M435" s="79">
        <v>74</v>
      </c>
      <c r="N435" s="15"/>
      <c r="O435" s="16" t="s">
        <v>103</v>
      </c>
      <c r="P435" s="16" t="s">
        <v>718</v>
      </c>
      <c r="Q435" s="250" t="s">
        <v>139</v>
      </c>
    </row>
    <row r="436" spans="1:18" ht="15.75" customHeight="1">
      <c r="A436" s="151"/>
      <c r="C436" s="28"/>
      <c r="I436" s="29"/>
      <c r="J436" s="29"/>
      <c r="K436" s="29"/>
      <c r="N436" s="25"/>
      <c r="O436" s="25"/>
      <c r="P436" s="25"/>
      <c r="Q436" s="30"/>
    </row>
    <row r="437" spans="1:18" ht="15.75" customHeight="1">
      <c r="A437" s="1" t="s">
        <v>0</v>
      </c>
      <c r="B437" s="2"/>
      <c r="C437" s="2"/>
      <c r="D437" s="2"/>
      <c r="E437" s="2"/>
      <c r="F437" s="2"/>
      <c r="G437" s="229" t="s">
        <v>6</v>
      </c>
      <c r="H437" s="2" t="s">
        <v>7</v>
      </c>
      <c r="I437" s="2"/>
      <c r="J437" s="2"/>
      <c r="K437" s="2" t="s">
        <v>10</v>
      </c>
      <c r="L437" s="2" t="s">
        <v>11</v>
      </c>
      <c r="M437" s="2" t="s">
        <v>12</v>
      </c>
      <c r="N437" s="15"/>
      <c r="O437" s="25"/>
      <c r="P437" s="25"/>
      <c r="Q437" s="30"/>
    </row>
    <row r="438" spans="1:18" ht="15.75" customHeight="1">
      <c r="A438" s="33">
        <v>1121439</v>
      </c>
      <c r="B438" s="289">
        <v>19</v>
      </c>
      <c r="C438" s="19">
        <v>1</v>
      </c>
      <c r="D438" s="289">
        <v>44606</v>
      </c>
      <c r="E438" s="19">
        <v>44606</v>
      </c>
      <c r="F438" s="78">
        <v>40</v>
      </c>
      <c r="G438" s="233" t="s">
        <v>719</v>
      </c>
      <c r="H438" s="21" t="s">
        <v>53</v>
      </c>
      <c r="I438" s="35" t="s">
        <v>33</v>
      </c>
      <c r="J438" s="35" t="s">
        <v>32</v>
      </c>
      <c r="K438" s="36" t="s">
        <v>308</v>
      </c>
      <c r="L438" s="289" t="s">
        <v>720</v>
      </c>
      <c r="M438" s="289">
        <v>75</v>
      </c>
      <c r="N438" s="15"/>
      <c r="O438" s="16" t="s">
        <v>103</v>
      </c>
      <c r="P438" s="16" t="s">
        <v>104</v>
      </c>
      <c r="Q438" s="30"/>
    </row>
    <row r="439" spans="1:18" ht="15.75" customHeight="1">
      <c r="A439" s="6">
        <v>4151018</v>
      </c>
      <c r="B439" s="235"/>
      <c r="C439" s="8"/>
      <c r="D439" s="235"/>
      <c r="E439" s="8">
        <v>44606</v>
      </c>
      <c r="F439" s="78">
        <v>1</v>
      </c>
      <c r="G439" s="231" t="s">
        <v>252</v>
      </c>
      <c r="H439" s="11" t="s">
        <v>46</v>
      </c>
      <c r="I439" s="38" t="s">
        <v>51</v>
      </c>
      <c r="J439" s="38" t="s">
        <v>32</v>
      </c>
      <c r="K439" s="39" t="s">
        <v>308</v>
      </c>
      <c r="L439" s="235"/>
      <c r="M439" s="235"/>
      <c r="N439" s="15"/>
      <c r="O439" s="16" t="s">
        <v>103</v>
      </c>
      <c r="P439" s="16" t="s">
        <v>104</v>
      </c>
      <c r="Q439" s="30"/>
    </row>
    <row r="440" spans="1:18" ht="15.75" customHeight="1">
      <c r="A440" s="290" t="s">
        <v>721</v>
      </c>
      <c r="B440" s="235"/>
      <c r="C440" s="19">
        <v>1</v>
      </c>
      <c r="D440" s="235"/>
      <c r="E440" s="19">
        <v>44603</v>
      </c>
      <c r="F440" s="19">
        <v>264</v>
      </c>
      <c r="G440" s="233" t="s">
        <v>722</v>
      </c>
      <c r="H440" s="21" t="s">
        <v>27</v>
      </c>
      <c r="I440" s="35" t="s">
        <v>28</v>
      </c>
      <c r="J440" s="35" t="s">
        <v>29</v>
      </c>
      <c r="K440" s="36" t="s">
        <v>723</v>
      </c>
      <c r="L440" s="235"/>
      <c r="M440" s="235"/>
      <c r="N440" s="15"/>
      <c r="O440" s="16" t="s">
        <v>724</v>
      </c>
      <c r="P440" s="31" t="s">
        <v>40</v>
      </c>
      <c r="Q440" s="30"/>
    </row>
    <row r="441" spans="1:18" ht="43.5" customHeight="1">
      <c r="A441" s="33"/>
      <c r="B441" s="227"/>
      <c r="C441" s="19">
        <v>1</v>
      </c>
      <c r="D441" s="227"/>
      <c r="E441" s="19">
        <v>44602</v>
      </c>
      <c r="F441" s="19">
        <v>4</v>
      </c>
      <c r="G441" s="233" t="s">
        <v>725</v>
      </c>
      <c r="H441" s="21" t="s">
        <v>68</v>
      </c>
      <c r="I441" s="22" t="s">
        <v>109</v>
      </c>
      <c r="J441" s="22" t="s">
        <v>55</v>
      </c>
      <c r="K441" s="19" t="s">
        <v>726</v>
      </c>
      <c r="L441" s="227"/>
      <c r="M441" s="227"/>
      <c r="N441" s="15"/>
      <c r="O441" s="16" t="s">
        <v>727</v>
      </c>
      <c r="P441" s="31" t="s">
        <v>40</v>
      </c>
      <c r="Q441" s="16" t="s">
        <v>728</v>
      </c>
    </row>
    <row r="442" spans="1:18" ht="15.75" customHeight="1">
      <c r="A442" s="151"/>
      <c r="C442" s="28"/>
      <c r="I442" s="29"/>
      <c r="J442" s="29"/>
      <c r="K442" s="29"/>
      <c r="N442" s="25"/>
      <c r="O442" s="25"/>
      <c r="P442" s="25"/>
      <c r="Q442" s="30"/>
    </row>
    <row r="443" spans="1:18" ht="15.75" customHeight="1">
      <c r="A443" s="291" t="s">
        <v>0</v>
      </c>
      <c r="B443" s="292"/>
      <c r="C443" s="292"/>
      <c r="D443" s="292"/>
      <c r="E443" s="292"/>
      <c r="F443" s="292"/>
      <c r="G443" s="293" t="s">
        <v>6</v>
      </c>
      <c r="H443" s="292" t="s">
        <v>7</v>
      </c>
      <c r="I443" s="292"/>
      <c r="J443" s="292"/>
      <c r="K443" s="292" t="s">
        <v>10</v>
      </c>
      <c r="L443" s="292" t="s">
        <v>11</v>
      </c>
      <c r="M443" s="292" t="s">
        <v>12</v>
      </c>
      <c r="N443" s="15"/>
      <c r="O443" s="25"/>
      <c r="P443" s="25"/>
      <c r="Q443" s="30"/>
    </row>
    <row r="444" spans="1:18" ht="15.75" customHeight="1">
      <c r="A444" s="294" t="s">
        <v>729</v>
      </c>
      <c r="B444" s="294">
        <v>35</v>
      </c>
      <c r="C444" s="295">
        <v>11</v>
      </c>
      <c r="D444" s="294">
        <v>3398</v>
      </c>
      <c r="E444" s="296">
        <v>0</v>
      </c>
      <c r="F444" s="296">
        <f>11*3398</f>
        <v>37378</v>
      </c>
      <c r="G444" s="297" t="s">
        <v>730</v>
      </c>
      <c r="H444" s="298" t="s">
        <v>20</v>
      </c>
      <c r="I444" s="299" t="s">
        <v>20</v>
      </c>
      <c r="J444" s="299" t="s">
        <v>20</v>
      </c>
      <c r="K444" s="300"/>
      <c r="L444" s="294" t="s">
        <v>731</v>
      </c>
      <c r="M444" s="295">
        <v>76</v>
      </c>
      <c r="N444" s="70"/>
      <c r="O444" s="25"/>
      <c r="P444" s="31" t="s">
        <v>40</v>
      </c>
      <c r="Q444" s="30"/>
    </row>
    <row r="445" spans="1:18" ht="15.75" customHeight="1">
      <c r="A445" s="301" t="s">
        <v>732</v>
      </c>
      <c r="B445" s="294"/>
      <c r="C445" s="302">
        <v>1</v>
      </c>
      <c r="D445" s="294"/>
      <c r="E445" s="303">
        <v>3398</v>
      </c>
      <c r="F445" s="303">
        <v>111</v>
      </c>
      <c r="G445" s="304" t="s">
        <v>733</v>
      </c>
      <c r="H445" s="305" t="s">
        <v>89</v>
      </c>
      <c r="I445" s="306" t="s">
        <v>28</v>
      </c>
      <c r="J445" s="306" t="s">
        <v>29</v>
      </c>
      <c r="K445" s="303" t="s">
        <v>734</v>
      </c>
      <c r="L445" s="294"/>
      <c r="M445" s="295"/>
      <c r="N445" s="70"/>
      <c r="O445" s="16" t="s">
        <v>735</v>
      </c>
      <c r="P445" s="16" t="s">
        <v>736</v>
      </c>
      <c r="Q445" s="30"/>
    </row>
    <row r="446" spans="1:18" ht="15.75" customHeight="1">
      <c r="A446" s="294" t="s">
        <v>737</v>
      </c>
      <c r="B446" s="294"/>
      <c r="C446" s="300">
        <v>1</v>
      </c>
      <c r="D446" s="294"/>
      <c r="E446" s="295">
        <v>3363</v>
      </c>
      <c r="F446" s="295">
        <v>9</v>
      </c>
      <c r="G446" s="297" t="s">
        <v>738</v>
      </c>
      <c r="H446" s="298" t="s">
        <v>27</v>
      </c>
      <c r="I446" s="307" t="s">
        <v>74</v>
      </c>
      <c r="J446" s="307" t="s">
        <v>42</v>
      </c>
      <c r="K446" s="295" t="s">
        <v>335</v>
      </c>
      <c r="L446" s="294"/>
      <c r="M446" s="295"/>
      <c r="N446" s="70"/>
      <c r="O446" s="16" t="s">
        <v>739</v>
      </c>
      <c r="P446" s="16" t="s">
        <v>641</v>
      </c>
      <c r="Q446" s="30"/>
    </row>
    <row r="447" spans="1:18" ht="15.75" customHeight="1">
      <c r="A447" s="308"/>
      <c r="B447" s="294"/>
      <c r="C447" s="302">
        <v>1</v>
      </c>
      <c r="D447" s="294"/>
      <c r="E447" s="303">
        <v>1055</v>
      </c>
      <c r="F447" s="303">
        <v>9</v>
      </c>
      <c r="G447" s="304" t="s">
        <v>553</v>
      </c>
      <c r="H447" s="305" t="s">
        <v>20</v>
      </c>
      <c r="I447" s="306" t="s">
        <v>80</v>
      </c>
      <c r="J447" s="306" t="s">
        <v>50</v>
      </c>
      <c r="K447" s="303" t="s">
        <v>713</v>
      </c>
      <c r="L447" s="294"/>
      <c r="M447" s="295"/>
      <c r="N447" s="70"/>
      <c r="O447" s="16" t="s">
        <v>103</v>
      </c>
      <c r="P447" s="31" t="s">
        <v>49</v>
      </c>
      <c r="Q447" s="16" t="s">
        <v>660</v>
      </c>
    </row>
    <row r="448" spans="1:18" ht="15.75" customHeight="1">
      <c r="A448" s="309"/>
      <c r="B448" s="294"/>
      <c r="C448" s="300">
        <v>1</v>
      </c>
      <c r="D448" s="294"/>
      <c r="E448" s="295">
        <v>2540</v>
      </c>
      <c r="F448" s="295">
        <v>2540</v>
      </c>
      <c r="G448" s="297" t="s">
        <v>738</v>
      </c>
      <c r="H448" s="298" t="s">
        <v>27</v>
      </c>
      <c r="I448" s="307" t="s">
        <v>74</v>
      </c>
      <c r="J448" s="307" t="s">
        <v>42</v>
      </c>
      <c r="K448" s="295" t="s">
        <v>740</v>
      </c>
      <c r="L448" s="294"/>
      <c r="M448" s="295"/>
      <c r="N448" s="60" t="s">
        <v>741</v>
      </c>
      <c r="O448" s="25"/>
      <c r="P448" s="16" t="s">
        <v>31</v>
      </c>
      <c r="Q448" s="30"/>
      <c r="R448" s="61" t="s">
        <v>163</v>
      </c>
    </row>
    <row r="449" spans="1:18" ht="15.75" customHeight="1">
      <c r="A449" s="310" t="s">
        <v>742</v>
      </c>
      <c r="B449" s="294"/>
      <c r="C449" s="302">
        <v>1</v>
      </c>
      <c r="D449" s="294"/>
      <c r="E449" s="311">
        <v>25</v>
      </c>
      <c r="F449" s="311">
        <v>24</v>
      </c>
      <c r="G449" s="304" t="s">
        <v>743</v>
      </c>
      <c r="H449" s="305" t="s">
        <v>46</v>
      </c>
      <c r="I449" s="306" t="s">
        <v>78</v>
      </c>
      <c r="J449" s="306" t="s">
        <v>42</v>
      </c>
      <c r="K449" s="303" t="s">
        <v>102</v>
      </c>
      <c r="L449" s="294"/>
      <c r="M449" s="295"/>
      <c r="N449" s="70"/>
      <c r="O449" s="16" t="s">
        <v>103</v>
      </c>
      <c r="P449" s="31" t="s">
        <v>49</v>
      </c>
      <c r="Q449" s="32" t="s">
        <v>248</v>
      </c>
    </row>
    <row r="450" spans="1:18" ht="15.75" customHeight="1">
      <c r="A450" s="294">
        <v>10253814</v>
      </c>
      <c r="B450" s="294"/>
      <c r="C450" s="300">
        <v>1</v>
      </c>
      <c r="D450" s="294"/>
      <c r="E450" s="296">
        <v>3374</v>
      </c>
      <c r="F450" s="312">
        <v>27</v>
      </c>
      <c r="G450" s="297" t="s">
        <v>252</v>
      </c>
      <c r="H450" s="298" t="s">
        <v>46</v>
      </c>
      <c r="I450" s="307" t="s">
        <v>51</v>
      </c>
      <c r="J450" s="307" t="s">
        <v>32</v>
      </c>
      <c r="K450" s="295" t="s">
        <v>744</v>
      </c>
      <c r="L450" s="294"/>
      <c r="M450" s="295"/>
      <c r="N450" s="70"/>
      <c r="O450" s="16" t="s">
        <v>103</v>
      </c>
      <c r="P450" s="16" t="s">
        <v>104</v>
      </c>
      <c r="Q450" s="30"/>
    </row>
    <row r="451" spans="1:18" ht="15.75" customHeight="1">
      <c r="A451" s="151"/>
      <c r="C451" s="28"/>
      <c r="I451" s="29"/>
      <c r="J451" s="29"/>
      <c r="K451" s="29"/>
      <c r="N451" s="25"/>
      <c r="O451" s="25"/>
      <c r="P451" s="25"/>
      <c r="Q451" s="30"/>
    </row>
    <row r="452" spans="1:18" ht="15.75" customHeight="1">
      <c r="A452" s="1" t="s">
        <v>0</v>
      </c>
      <c r="B452" s="2"/>
      <c r="C452" s="2"/>
      <c r="D452" s="2"/>
      <c r="E452" s="2"/>
      <c r="F452" s="2"/>
      <c r="G452" s="3" t="s">
        <v>6</v>
      </c>
      <c r="H452" s="2" t="s">
        <v>7</v>
      </c>
      <c r="I452" s="2"/>
      <c r="J452" s="2"/>
      <c r="K452" s="2" t="s">
        <v>10</v>
      </c>
      <c r="L452" s="2" t="s">
        <v>11</v>
      </c>
      <c r="M452" s="2" t="s">
        <v>12</v>
      </c>
      <c r="N452" s="25"/>
      <c r="O452" s="25"/>
      <c r="P452" s="25"/>
      <c r="Q452" s="30"/>
    </row>
    <row r="453" spans="1:18" ht="15.75" customHeight="1">
      <c r="A453" s="6" t="s">
        <v>745</v>
      </c>
      <c r="B453" s="7">
        <v>42</v>
      </c>
      <c r="C453" s="8">
        <v>8</v>
      </c>
      <c r="D453" s="7">
        <v>2655</v>
      </c>
      <c r="E453" s="9">
        <v>0</v>
      </c>
      <c r="F453" s="9">
        <f>8*2655</f>
        <v>21240</v>
      </c>
      <c r="G453" s="172" t="s">
        <v>746</v>
      </c>
      <c r="H453" s="11" t="s">
        <v>20</v>
      </c>
      <c r="I453" s="12" t="s">
        <v>20</v>
      </c>
      <c r="J453" s="12" t="s">
        <v>20</v>
      </c>
      <c r="K453" s="13"/>
      <c r="L453" s="7" t="s">
        <v>747</v>
      </c>
      <c r="M453" s="313">
        <v>77</v>
      </c>
      <c r="N453" s="15"/>
      <c r="O453" s="16" t="s">
        <v>181</v>
      </c>
      <c r="P453" s="16" t="s">
        <v>40</v>
      </c>
      <c r="Q453" s="30"/>
    </row>
    <row r="454" spans="1:18" ht="68.25" customHeight="1">
      <c r="A454" s="290" t="s">
        <v>748</v>
      </c>
      <c r="B454" s="34"/>
      <c r="C454" s="18">
        <v>1</v>
      </c>
      <c r="D454" s="34"/>
      <c r="E454" s="314">
        <v>2654</v>
      </c>
      <c r="F454" s="314">
        <v>12</v>
      </c>
      <c r="G454" s="170" t="s">
        <v>733</v>
      </c>
      <c r="H454" s="21" t="s">
        <v>27</v>
      </c>
      <c r="I454" s="22" t="s">
        <v>28</v>
      </c>
      <c r="J454" s="22" t="s">
        <v>29</v>
      </c>
      <c r="K454" s="19" t="s">
        <v>749</v>
      </c>
      <c r="L454" s="34"/>
      <c r="M454" s="315"/>
      <c r="N454" s="15"/>
      <c r="O454" s="16" t="s">
        <v>750</v>
      </c>
      <c r="P454" s="31" t="s">
        <v>40</v>
      </c>
      <c r="Q454" s="30"/>
    </row>
    <row r="455" spans="1:18" ht="15.75" customHeight="1">
      <c r="A455" s="171"/>
      <c r="B455" s="34"/>
      <c r="C455" s="13">
        <v>1</v>
      </c>
      <c r="D455" s="34"/>
      <c r="E455" s="8">
        <v>2655</v>
      </c>
      <c r="F455" s="78">
        <v>19</v>
      </c>
      <c r="G455" s="172" t="s">
        <v>249</v>
      </c>
      <c r="H455" s="11" t="s">
        <v>53</v>
      </c>
      <c r="I455" s="44" t="s">
        <v>33</v>
      </c>
      <c r="J455" s="44" t="s">
        <v>32</v>
      </c>
      <c r="K455" s="8" t="s">
        <v>308</v>
      </c>
      <c r="L455" s="34"/>
      <c r="M455" s="315"/>
      <c r="N455" s="15"/>
      <c r="O455" s="16" t="s">
        <v>103</v>
      </c>
      <c r="P455" s="16" t="s">
        <v>104</v>
      </c>
      <c r="Q455" s="30"/>
    </row>
    <row r="456" spans="1:18" ht="15.75" customHeight="1">
      <c r="A456" s="33" t="s">
        <v>751</v>
      </c>
      <c r="B456" s="34"/>
      <c r="C456" s="18">
        <v>1</v>
      </c>
      <c r="D456" s="34"/>
      <c r="E456" s="19">
        <v>2655</v>
      </c>
      <c r="F456" s="19">
        <v>8</v>
      </c>
      <c r="G456" s="170" t="s">
        <v>101</v>
      </c>
      <c r="H456" s="21" t="s">
        <v>46</v>
      </c>
      <c r="I456" s="35" t="s">
        <v>78</v>
      </c>
      <c r="J456" s="35" t="s">
        <v>42</v>
      </c>
      <c r="K456" s="36" t="s">
        <v>112</v>
      </c>
      <c r="L456" s="34"/>
      <c r="M456" s="315"/>
      <c r="N456" s="15"/>
      <c r="O456" s="16" t="s">
        <v>103</v>
      </c>
      <c r="P456" s="16" t="s">
        <v>752</v>
      </c>
      <c r="Q456" s="16" t="s">
        <v>753</v>
      </c>
    </row>
    <row r="457" spans="1:18" ht="15.75" customHeight="1">
      <c r="A457" s="6">
        <v>111</v>
      </c>
      <c r="B457" s="34"/>
      <c r="C457" s="13">
        <v>1</v>
      </c>
      <c r="D457" s="34"/>
      <c r="E457" s="8">
        <v>2648</v>
      </c>
      <c r="F457" s="78">
        <v>1</v>
      </c>
      <c r="G457" s="172" t="s">
        <v>101</v>
      </c>
      <c r="H457" s="11" t="s">
        <v>46</v>
      </c>
      <c r="I457" s="38" t="s">
        <v>78</v>
      </c>
      <c r="J457" s="38" t="s">
        <v>42</v>
      </c>
      <c r="K457" s="39" t="s">
        <v>102</v>
      </c>
      <c r="L457" s="34"/>
      <c r="M457" s="315"/>
      <c r="N457" s="15"/>
      <c r="O457" s="16" t="s">
        <v>103</v>
      </c>
      <c r="P457" s="16" t="s">
        <v>104</v>
      </c>
      <c r="Q457" s="30"/>
    </row>
    <row r="458" spans="1:18" ht="15.75" customHeight="1">
      <c r="A458" s="316">
        <v>2023</v>
      </c>
      <c r="B458" s="6"/>
      <c r="C458" s="11">
        <v>1</v>
      </c>
      <c r="D458" s="6"/>
      <c r="E458" s="316">
        <v>2589</v>
      </c>
      <c r="F458" s="316">
        <v>36</v>
      </c>
      <c r="G458" s="11" t="s">
        <v>754</v>
      </c>
      <c r="H458" s="11" t="s">
        <v>46</v>
      </c>
      <c r="I458" s="11" t="s">
        <v>100</v>
      </c>
      <c r="J458" s="11" t="s">
        <v>50</v>
      </c>
      <c r="K458" s="11" t="s">
        <v>755</v>
      </c>
      <c r="L458" s="6"/>
      <c r="M458" s="317"/>
      <c r="N458" s="60" t="s">
        <v>113</v>
      </c>
      <c r="O458" s="25"/>
      <c r="P458" s="16" t="s">
        <v>756</v>
      </c>
      <c r="Q458" s="32" t="s">
        <v>115</v>
      </c>
      <c r="R458" s="61" t="s">
        <v>116</v>
      </c>
    </row>
    <row r="459" spans="1:18" ht="15.75" customHeight="1">
      <c r="A459" s="151"/>
      <c r="C459" s="28"/>
      <c r="I459" s="29"/>
      <c r="J459" s="29"/>
      <c r="K459" s="29"/>
      <c r="N459" s="25"/>
      <c r="O459" s="25"/>
      <c r="P459" s="25"/>
      <c r="Q459" s="30"/>
    </row>
    <row r="460" spans="1:18" ht="15.75" customHeight="1">
      <c r="A460" s="1" t="s">
        <v>0</v>
      </c>
      <c r="B460" s="2"/>
      <c r="C460" s="2"/>
      <c r="D460" s="2"/>
      <c r="E460" s="2"/>
      <c r="F460" s="2"/>
      <c r="G460" s="229" t="s">
        <v>6</v>
      </c>
      <c r="H460" s="2" t="s">
        <v>7</v>
      </c>
      <c r="I460" s="2"/>
      <c r="J460" s="2"/>
      <c r="K460" s="2" t="s">
        <v>10</v>
      </c>
      <c r="L460" s="2" t="s">
        <v>11</v>
      </c>
      <c r="M460" s="2" t="s">
        <v>12</v>
      </c>
      <c r="N460" s="25"/>
      <c r="O460" s="25"/>
      <c r="P460" s="25"/>
      <c r="Q460" s="30"/>
    </row>
    <row r="461" spans="1:18" ht="15.75" customHeight="1">
      <c r="A461" s="6" t="s">
        <v>757</v>
      </c>
      <c r="B461" s="318">
        <v>13</v>
      </c>
      <c r="C461" s="8">
        <v>2</v>
      </c>
      <c r="D461" s="318">
        <v>8886</v>
      </c>
      <c r="E461" s="8">
        <v>0</v>
      </c>
      <c r="F461" s="8">
        <f>2*8886</f>
        <v>17772</v>
      </c>
      <c r="G461" s="231" t="s">
        <v>758</v>
      </c>
      <c r="H461" s="11" t="s">
        <v>20</v>
      </c>
      <c r="I461" s="44" t="s">
        <v>20</v>
      </c>
      <c r="J461" s="44" t="s">
        <v>20</v>
      </c>
      <c r="K461" s="8"/>
      <c r="L461" s="318" t="s">
        <v>759</v>
      </c>
      <c r="M461" s="236">
        <v>78</v>
      </c>
      <c r="N461" s="15"/>
      <c r="O461" s="16" t="s">
        <v>760</v>
      </c>
      <c r="P461" s="31" t="s">
        <v>40</v>
      </c>
      <c r="Q461" s="30"/>
    </row>
    <row r="462" spans="1:18" ht="15.75" customHeight="1">
      <c r="A462" s="33" t="s">
        <v>761</v>
      </c>
      <c r="B462" s="319"/>
      <c r="C462" s="19">
        <v>1</v>
      </c>
      <c r="D462" s="319"/>
      <c r="E462" s="19">
        <v>8886</v>
      </c>
      <c r="F462" s="19">
        <v>14</v>
      </c>
      <c r="G462" s="233" t="s">
        <v>101</v>
      </c>
      <c r="H462" s="21" t="s">
        <v>46</v>
      </c>
      <c r="I462" s="35" t="s">
        <v>78</v>
      </c>
      <c r="J462" s="35" t="s">
        <v>42</v>
      </c>
      <c r="K462" s="36" t="s">
        <v>112</v>
      </c>
      <c r="L462" s="319"/>
      <c r="M462" s="237"/>
      <c r="N462" s="15"/>
      <c r="O462" s="16" t="s">
        <v>103</v>
      </c>
      <c r="P462" s="16" t="s">
        <v>752</v>
      </c>
      <c r="Q462" s="16" t="s">
        <v>753</v>
      </c>
    </row>
    <row r="463" spans="1:18" ht="15.75" customHeight="1">
      <c r="A463" s="187"/>
      <c r="B463" s="320"/>
      <c r="C463" s="98"/>
      <c r="D463" s="320"/>
      <c r="E463" s="98"/>
      <c r="F463" s="98"/>
      <c r="G463" s="321"/>
      <c r="H463" s="99"/>
      <c r="I463" s="187"/>
      <c r="J463" s="187"/>
      <c r="K463" s="187"/>
      <c r="L463" s="320"/>
      <c r="M463" s="320"/>
      <c r="N463" s="25"/>
      <c r="O463" s="25"/>
      <c r="P463" s="25"/>
      <c r="Q463" s="30"/>
    </row>
    <row r="464" spans="1:18" ht="15.75" customHeight="1">
      <c r="A464" s="1" t="s">
        <v>0</v>
      </c>
      <c r="B464" s="2"/>
      <c r="C464" s="2"/>
      <c r="D464" s="2"/>
      <c r="E464" s="2"/>
      <c r="F464" s="2"/>
      <c r="G464" s="3" t="s">
        <v>6</v>
      </c>
      <c r="H464" s="2" t="s">
        <v>7</v>
      </c>
      <c r="I464" s="2"/>
      <c r="J464" s="2"/>
      <c r="K464" s="2" t="s">
        <v>10</v>
      </c>
      <c r="L464" s="2" t="s">
        <v>11</v>
      </c>
      <c r="M464" s="2" t="s">
        <v>12</v>
      </c>
      <c r="N464" s="25"/>
      <c r="O464" s="25"/>
      <c r="P464" s="25"/>
      <c r="Q464" s="30"/>
    </row>
    <row r="465" spans="1:17" ht="15.75" customHeight="1">
      <c r="A465" s="6" t="s">
        <v>762</v>
      </c>
      <c r="B465" s="225">
        <v>19</v>
      </c>
      <c r="C465" s="13">
        <v>1</v>
      </c>
      <c r="D465" s="225">
        <v>214324</v>
      </c>
      <c r="E465" s="11">
        <v>214324</v>
      </c>
      <c r="F465" s="11">
        <v>214324</v>
      </c>
      <c r="G465" s="10" t="s">
        <v>763</v>
      </c>
      <c r="H465" s="11" t="s">
        <v>146</v>
      </c>
      <c r="I465" s="44" t="s">
        <v>61</v>
      </c>
      <c r="J465" s="44" t="s">
        <v>34</v>
      </c>
      <c r="K465" s="8" t="s">
        <v>764</v>
      </c>
      <c r="L465" s="225" t="s">
        <v>765</v>
      </c>
      <c r="M465" s="14">
        <v>79</v>
      </c>
      <c r="N465" s="15"/>
      <c r="O465" s="16" t="s">
        <v>22</v>
      </c>
      <c r="P465" s="16" t="s">
        <v>49</v>
      </c>
      <c r="Q465" s="16" t="s">
        <v>766</v>
      </c>
    </row>
    <row r="466" spans="1:17" ht="15.75" customHeight="1">
      <c r="A466" s="33" t="s">
        <v>767</v>
      </c>
      <c r="B466" s="227"/>
      <c r="C466" s="18">
        <v>1</v>
      </c>
      <c r="D466" s="227"/>
      <c r="E466" s="19">
        <v>214324</v>
      </c>
      <c r="F466" s="19">
        <v>123</v>
      </c>
      <c r="G466" s="20" t="s">
        <v>768</v>
      </c>
      <c r="H466" s="21" t="s">
        <v>27</v>
      </c>
      <c r="I466" s="22" t="s">
        <v>74</v>
      </c>
      <c r="J466" s="22" t="s">
        <v>42</v>
      </c>
      <c r="K466" s="19" t="s">
        <v>769</v>
      </c>
      <c r="L466" s="227"/>
      <c r="M466" s="23"/>
      <c r="N466" s="15"/>
      <c r="O466" s="16" t="s">
        <v>22</v>
      </c>
      <c r="P466" s="25"/>
      <c r="Q466" s="25"/>
    </row>
    <row r="467" spans="1:17" ht="28.5" customHeight="1">
      <c r="A467" s="151"/>
      <c r="C467" s="28"/>
      <c r="I467" s="29"/>
      <c r="J467" s="29"/>
      <c r="K467" s="29"/>
      <c r="N467" s="25"/>
      <c r="O467" s="25"/>
      <c r="P467" s="25"/>
      <c r="Q467" s="30"/>
    </row>
    <row r="468" spans="1:17" ht="15.75" customHeight="1">
      <c r="A468" s="1" t="s">
        <v>0</v>
      </c>
      <c r="B468" s="2"/>
      <c r="C468" s="2"/>
      <c r="D468" s="2"/>
      <c r="E468" s="2"/>
      <c r="F468" s="2"/>
      <c r="G468" s="229" t="s">
        <v>6</v>
      </c>
      <c r="H468" s="2" t="s">
        <v>7</v>
      </c>
      <c r="I468" s="2"/>
      <c r="J468" s="2"/>
      <c r="K468" s="2" t="s">
        <v>10</v>
      </c>
      <c r="L468" s="2" t="s">
        <v>11</v>
      </c>
      <c r="M468" s="2" t="s">
        <v>12</v>
      </c>
      <c r="N468" s="25"/>
      <c r="O468" s="25"/>
      <c r="P468" s="25"/>
      <c r="Q468" s="30"/>
    </row>
    <row r="469" spans="1:17" ht="15.75" customHeight="1">
      <c r="A469" s="6" t="s">
        <v>770</v>
      </c>
      <c r="B469" s="39">
        <v>6</v>
      </c>
      <c r="C469" s="8">
        <v>1</v>
      </c>
      <c r="D469" s="39">
        <v>39</v>
      </c>
      <c r="E469" s="8">
        <v>39</v>
      </c>
      <c r="F469" s="8">
        <v>2</v>
      </c>
      <c r="G469" s="231" t="s">
        <v>771</v>
      </c>
      <c r="H469" s="11" t="s">
        <v>27</v>
      </c>
      <c r="I469" s="38" t="s">
        <v>28</v>
      </c>
      <c r="J469" s="38" t="s">
        <v>29</v>
      </c>
      <c r="K469" s="39" t="s">
        <v>772</v>
      </c>
      <c r="L469" s="39" t="s">
        <v>773</v>
      </c>
      <c r="M469" s="79">
        <v>80</v>
      </c>
      <c r="N469" s="15"/>
      <c r="O469" s="16" t="s">
        <v>774</v>
      </c>
      <c r="P469" s="31" t="s">
        <v>40</v>
      </c>
      <c r="Q469" s="30"/>
    </row>
    <row r="470" spans="1:17" ht="15.75" customHeight="1">
      <c r="A470" s="322"/>
      <c r="C470" s="28"/>
      <c r="I470" s="29"/>
      <c r="J470" s="29"/>
      <c r="K470" s="29"/>
      <c r="N470" s="25"/>
      <c r="O470" s="25"/>
      <c r="P470" s="25"/>
      <c r="Q470" s="30"/>
    </row>
    <row r="471" spans="1:17" ht="15.75" customHeight="1">
      <c r="A471" s="1" t="s">
        <v>0</v>
      </c>
      <c r="B471" s="2"/>
      <c r="C471" s="2"/>
      <c r="D471" s="2"/>
      <c r="E471" s="2"/>
      <c r="F471" s="2"/>
      <c r="G471" s="3" t="s">
        <v>6</v>
      </c>
      <c r="H471" s="2" t="s">
        <v>7</v>
      </c>
      <c r="I471" s="2"/>
      <c r="J471" s="2"/>
      <c r="K471" s="2" t="s">
        <v>10</v>
      </c>
      <c r="L471" s="2" t="s">
        <v>11</v>
      </c>
      <c r="M471" s="2" t="s">
        <v>12</v>
      </c>
      <c r="N471" s="25"/>
      <c r="O471" s="25"/>
      <c r="P471" s="25"/>
      <c r="Q471" s="30"/>
    </row>
    <row r="472" spans="1:17" ht="15.75" customHeight="1">
      <c r="A472" s="123" t="s">
        <v>775</v>
      </c>
      <c r="B472" s="225">
        <v>47</v>
      </c>
      <c r="C472" s="13">
        <v>1</v>
      </c>
      <c r="D472" s="225">
        <v>960424</v>
      </c>
      <c r="E472" s="8">
        <v>14435</v>
      </c>
      <c r="F472" s="8">
        <v>1234</v>
      </c>
      <c r="G472" s="10" t="s">
        <v>738</v>
      </c>
      <c r="H472" s="11" t="s">
        <v>46</v>
      </c>
      <c r="I472" s="44" t="s">
        <v>74</v>
      </c>
      <c r="J472" s="44" t="s">
        <v>42</v>
      </c>
      <c r="K472" s="8" t="s">
        <v>776</v>
      </c>
      <c r="L472" s="225" t="s">
        <v>777</v>
      </c>
      <c r="M472" s="14">
        <v>81</v>
      </c>
      <c r="N472" s="15"/>
      <c r="O472" s="16" t="s">
        <v>380</v>
      </c>
      <c r="P472" s="16" t="s">
        <v>778</v>
      </c>
      <c r="Q472" s="30"/>
    </row>
    <row r="473" spans="1:17" ht="15.75" customHeight="1">
      <c r="A473" s="33" t="s">
        <v>779</v>
      </c>
      <c r="B473" s="235"/>
      <c r="C473" s="18">
        <v>1</v>
      </c>
      <c r="D473" s="235"/>
      <c r="E473" s="19">
        <v>631275</v>
      </c>
      <c r="F473" s="19">
        <v>1457</v>
      </c>
      <c r="G473" s="20" t="s">
        <v>145</v>
      </c>
      <c r="H473" s="21" t="s">
        <v>146</v>
      </c>
      <c r="I473" s="22" t="s">
        <v>56</v>
      </c>
      <c r="J473" s="22" t="s">
        <v>34</v>
      </c>
      <c r="K473" s="19" t="s">
        <v>780</v>
      </c>
      <c r="L473" s="235"/>
      <c r="M473" s="37"/>
      <c r="N473" s="15"/>
      <c r="O473" s="16" t="s">
        <v>781</v>
      </c>
      <c r="P473" s="16" t="s">
        <v>782</v>
      </c>
      <c r="Q473" s="16" t="s">
        <v>783</v>
      </c>
    </row>
    <row r="474" spans="1:17" ht="85.5" customHeight="1">
      <c r="A474" s="6" t="s">
        <v>784</v>
      </c>
      <c r="B474" s="235"/>
      <c r="C474" s="13">
        <v>1</v>
      </c>
      <c r="D474" s="235"/>
      <c r="E474" s="8">
        <v>631275</v>
      </c>
      <c r="F474" s="8">
        <v>450</v>
      </c>
      <c r="G474" s="10" t="s">
        <v>252</v>
      </c>
      <c r="H474" s="11" t="s">
        <v>46</v>
      </c>
      <c r="I474" s="11" t="s">
        <v>60</v>
      </c>
      <c r="J474" s="44" t="s">
        <v>34</v>
      </c>
      <c r="K474" s="8" t="s">
        <v>780</v>
      </c>
      <c r="L474" s="235"/>
      <c r="M474" s="37"/>
      <c r="N474" s="15"/>
      <c r="O474" s="16" t="s">
        <v>781</v>
      </c>
      <c r="P474" s="25"/>
      <c r="Q474" s="25"/>
    </row>
    <row r="475" spans="1:17" ht="15.75" customHeight="1">
      <c r="A475" s="33" t="s">
        <v>785</v>
      </c>
      <c r="B475" s="235"/>
      <c r="C475" s="18"/>
      <c r="D475" s="235"/>
      <c r="E475" s="19">
        <v>631275</v>
      </c>
      <c r="F475" s="19">
        <v>13</v>
      </c>
      <c r="G475" s="20" t="s">
        <v>786</v>
      </c>
      <c r="H475" s="21" t="s">
        <v>46</v>
      </c>
      <c r="I475" s="22" t="s">
        <v>60</v>
      </c>
      <c r="J475" s="22" t="s">
        <v>34</v>
      </c>
      <c r="K475" s="19" t="s">
        <v>780</v>
      </c>
      <c r="L475" s="235"/>
      <c r="M475" s="37"/>
      <c r="N475" s="15"/>
      <c r="O475" s="16" t="s">
        <v>781</v>
      </c>
      <c r="P475" s="25"/>
      <c r="Q475" s="25"/>
    </row>
    <row r="476" spans="1:17" ht="15.75" customHeight="1">
      <c r="A476" s="171"/>
      <c r="B476" s="235"/>
      <c r="C476" s="13">
        <v>1</v>
      </c>
      <c r="D476" s="235"/>
      <c r="E476" s="8">
        <v>612120</v>
      </c>
      <c r="F476" s="8">
        <v>1754</v>
      </c>
      <c r="G476" s="10" t="s">
        <v>145</v>
      </c>
      <c r="H476" s="11" t="s">
        <v>146</v>
      </c>
      <c r="I476" s="44" t="s">
        <v>56</v>
      </c>
      <c r="J476" s="44" t="s">
        <v>34</v>
      </c>
      <c r="K476" s="8" t="s">
        <v>787</v>
      </c>
      <c r="L476" s="235"/>
      <c r="M476" s="37"/>
      <c r="N476" s="15"/>
      <c r="O476" s="16" t="s">
        <v>781</v>
      </c>
      <c r="P476" s="25"/>
      <c r="Q476" s="25"/>
    </row>
    <row r="477" spans="1:17" ht="15.75" customHeight="1">
      <c r="A477" s="162"/>
      <c r="B477" s="235"/>
      <c r="C477" s="18"/>
      <c r="D477" s="235"/>
      <c r="E477" s="19">
        <v>612120</v>
      </c>
      <c r="F477" s="19">
        <v>778</v>
      </c>
      <c r="G477" s="20" t="s">
        <v>252</v>
      </c>
      <c r="H477" s="21" t="s">
        <v>46</v>
      </c>
      <c r="I477" s="22" t="s">
        <v>60</v>
      </c>
      <c r="J477" s="22" t="s">
        <v>34</v>
      </c>
      <c r="K477" s="19" t="s">
        <v>787</v>
      </c>
      <c r="L477" s="235"/>
      <c r="M477" s="37"/>
      <c r="N477" s="15"/>
      <c r="O477" s="16" t="s">
        <v>781</v>
      </c>
      <c r="P477" s="25"/>
      <c r="Q477" s="25"/>
    </row>
    <row r="478" spans="1:17" ht="15.75" customHeight="1">
      <c r="A478" s="171"/>
      <c r="B478" s="235"/>
      <c r="C478" s="13"/>
      <c r="D478" s="235"/>
      <c r="E478" s="8">
        <v>612120</v>
      </c>
      <c r="F478" s="8">
        <v>35</v>
      </c>
      <c r="G478" s="10" t="s">
        <v>786</v>
      </c>
      <c r="H478" s="11" t="s">
        <v>46</v>
      </c>
      <c r="I478" s="44" t="s">
        <v>60</v>
      </c>
      <c r="J478" s="44" t="s">
        <v>34</v>
      </c>
      <c r="K478" s="8" t="s">
        <v>787</v>
      </c>
      <c r="L478" s="235"/>
      <c r="M478" s="37"/>
      <c r="N478" s="15"/>
      <c r="O478" s="16" t="s">
        <v>781</v>
      </c>
      <c r="P478" s="25"/>
      <c r="Q478" s="25"/>
    </row>
    <row r="479" spans="1:17" ht="15.75" customHeight="1">
      <c r="A479" s="33" t="s">
        <v>788</v>
      </c>
      <c r="B479" s="227"/>
      <c r="C479" s="19">
        <v>4</v>
      </c>
      <c r="D479" s="227"/>
      <c r="E479" s="222">
        <v>0</v>
      </c>
      <c r="F479" s="222"/>
      <c r="G479" s="20" t="s">
        <v>789</v>
      </c>
      <c r="H479" s="21" t="s">
        <v>20</v>
      </c>
      <c r="I479" s="323" t="s">
        <v>20</v>
      </c>
      <c r="J479" s="323" t="s">
        <v>20</v>
      </c>
      <c r="K479" s="324"/>
      <c r="L479" s="227"/>
      <c r="M479" s="23"/>
      <c r="N479" s="15"/>
      <c r="O479" s="16" t="s">
        <v>181</v>
      </c>
      <c r="P479" s="31" t="s">
        <v>40</v>
      </c>
      <c r="Q479" s="30"/>
    </row>
    <row r="480" spans="1:17" ht="15.75" customHeight="1">
      <c r="A480" s="125"/>
      <c r="C480" s="28"/>
      <c r="I480" s="29"/>
      <c r="J480" s="29"/>
      <c r="K480" s="29"/>
      <c r="N480" s="25"/>
      <c r="O480" s="25"/>
      <c r="P480" s="25"/>
      <c r="Q480" s="30"/>
    </row>
    <row r="481" spans="1:17" ht="15.75" customHeight="1">
      <c r="A481" s="1" t="s">
        <v>0</v>
      </c>
      <c r="B481" s="2"/>
      <c r="C481" s="2"/>
      <c r="D481" s="2"/>
      <c r="E481" s="2"/>
      <c r="F481" s="2"/>
      <c r="G481" s="3" t="s">
        <v>6</v>
      </c>
      <c r="H481" s="2" t="s">
        <v>7</v>
      </c>
      <c r="I481" s="2"/>
      <c r="J481" s="2"/>
      <c r="K481" s="2" t="s">
        <v>10</v>
      </c>
      <c r="L481" s="2" t="s">
        <v>11</v>
      </c>
      <c r="M481" s="2" t="s">
        <v>12</v>
      </c>
      <c r="N481" s="25"/>
      <c r="O481" s="25"/>
      <c r="P481" s="25"/>
      <c r="Q481" s="30"/>
    </row>
    <row r="482" spans="1:17" ht="15.75" customHeight="1">
      <c r="A482" s="6" t="s">
        <v>790</v>
      </c>
      <c r="B482" s="8">
        <v>9</v>
      </c>
      <c r="C482" s="13">
        <v>1</v>
      </c>
      <c r="D482" s="8">
        <v>1757586</v>
      </c>
      <c r="E482" s="8">
        <v>1757586</v>
      </c>
      <c r="F482" s="8">
        <v>432</v>
      </c>
      <c r="G482" s="10" t="s">
        <v>738</v>
      </c>
      <c r="H482" s="11" t="s">
        <v>27</v>
      </c>
      <c r="I482" s="44" t="s">
        <v>74</v>
      </c>
      <c r="J482" s="44" t="s">
        <v>42</v>
      </c>
      <c r="K482" s="8" t="s">
        <v>154</v>
      </c>
      <c r="L482" s="8" t="s">
        <v>791</v>
      </c>
      <c r="M482" s="79">
        <v>82</v>
      </c>
      <c r="N482" s="15"/>
      <c r="O482" s="325" t="s">
        <v>792</v>
      </c>
      <c r="P482" s="31" t="s">
        <v>40</v>
      </c>
      <c r="Q482" s="30"/>
    </row>
    <row r="483" spans="1:17" ht="15.75" customHeight="1">
      <c r="A483" s="125"/>
      <c r="C483" s="28"/>
      <c r="I483" s="29"/>
      <c r="J483" s="29"/>
      <c r="K483" s="29"/>
      <c r="N483" s="25"/>
      <c r="O483" s="25"/>
      <c r="P483" s="25"/>
      <c r="Q483" s="30"/>
    </row>
    <row r="484" spans="1:17" ht="15.75" customHeight="1">
      <c r="A484" s="1" t="s">
        <v>0</v>
      </c>
      <c r="B484" s="2"/>
      <c r="C484" s="2"/>
      <c r="D484" s="2"/>
      <c r="E484" s="2"/>
      <c r="F484" s="2"/>
      <c r="G484" s="3" t="s">
        <v>6</v>
      </c>
      <c r="H484" s="2" t="s">
        <v>7</v>
      </c>
      <c r="I484" s="2"/>
      <c r="J484" s="2"/>
      <c r="K484" s="2" t="s">
        <v>10</v>
      </c>
      <c r="L484" s="2" t="s">
        <v>11</v>
      </c>
      <c r="M484" s="2" t="s">
        <v>12</v>
      </c>
      <c r="N484" s="25"/>
      <c r="O484" s="25"/>
      <c r="P484" s="25"/>
      <c r="Q484" s="30"/>
    </row>
    <row r="485" spans="1:17" ht="15.75" customHeight="1">
      <c r="A485" s="6" t="s">
        <v>793</v>
      </c>
      <c r="B485" s="8">
        <v>14</v>
      </c>
      <c r="C485" s="13">
        <v>1</v>
      </c>
      <c r="D485" s="8">
        <v>970748</v>
      </c>
      <c r="E485" s="8">
        <v>970748</v>
      </c>
      <c r="F485" s="8">
        <v>189</v>
      </c>
      <c r="G485" s="10" t="s">
        <v>249</v>
      </c>
      <c r="H485" s="11" t="s">
        <v>146</v>
      </c>
      <c r="I485" s="44" t="s">
        <v>33</v>
      </c>
      <c r="J485" s="44" t="s">
        <v>32</v>
      </c>
      <c r="K485" s="8" t="s">
        <v>794</v>
      </c>
      <c r="L485" s="8" t="s">
        <v>795</v>
      </c>
      <c r="M485" s="79">
        <v>83</v>
      </c>
      <c r="N485" s="15"/>
      <c r="O485" s="325" t="s">
        <v>103</v>
      </c>
      <c r="P485" s="31" t="s">
        <v>49</v>
      </c>
      <c r="Q485" s="16" t="s">
        <v>248</v>
      </c>
    </row>
    <row r="486" spans="1:17" ht="15.75" customHeight="1">
      <c r="A486" s="125"/>
      <c r="C486" s="28"/>
      <c r="I486" s="29"/>
      <c r="J486" s="29"/>
      <c r="K486" s="29"/>
      <c r="N486" s="25"/>
      <c r="O486" s="25"/>
      <c r="P486" s="25"/>
      <c r="Q486" s="30"/>
    </row>
    <row r="487" spans="1:17" ht="15.75" customHeight="1">
      <c r="A487" s="1" t="s">
        <v>0</v>
      </c>
      <c r="B487" s="2"/>
      <c r="C487" s="2"/>
      <c r="D487" s="2"/>
      <c r="E487" s="2"/>
      <c r="F487" s="2"/>
      <c r="G487" s="3" t="s">
        <v>6</v>
      </c>
      <c r="H487" s="2" t="s">
        <v>7</v>
      </c>
      <c r="I487" s="2"/>
      <c r="J487" s="2"/>
      <c r="K487" s="2" t="s">
        <v>10</v>
      </c>
      <c r="L487" s="2" t="s">
        <v>11</v>
      </c>
      <c r="M487" s="2" t="s">
        <v>12</v>
      </c>
      <c r="N487" s="25"/>
      <c r="O487" s="25"/>
      <c r="P487" s="25"/>
      <c r="Q487" s="30"/>
    </row>
    <row r="488" spans="1:17" ht="15.75" customHeight="1">
      <c r="A488" s="6"/>
      <c r="B488" s="225">
        <v>8</v>
      </c>
      <c r="C488" s="8">
        <v>1</v>
      </c>
      <c r="D488" s="225">
        <v>236069</v>
      </c>
      <c r="E488" s="8">
        <v>97709</v>
      </c>
      <c r="F488" s="8">
        <v>1</v>
      </c>
      <c r="G488" s="231" t="s">
        <v>796</v>
      </c>
      <c r="H488" s="11" t="s">
        <v>46</v>
      </c>
      <c r="I488" s="44" t="s">
        <v>74</v>
      </c>
      <c r="J488" s="44" t="s">
        <v>42</v>
      </c>
      <c r="K488" s="8" t="s">
        <v>797</v>
      </c>
      <c r="L488" s="225" t="s">
        <v>798</v>
      </c>
      <c r="M488" s="14">
        <v>84</v>
      </c>
      <c r="N488" s="15"/>
      <c r="O488" s="16" t="s">
        <v>799</v>
      </c>
      <c r="P488" s="16" t="s">
        <v>280</v>
      </c>
      <c r="Q488" s="16" t="s">
        <v>800</v>
      </c>
    </row>
    <row r="489" spans="1:17" ht="15.75" customHeight="1">
      <c r="A489" s="326" t="s">
        <v>801</v>
      </c>
      <c r="B489" s="227"/>
      <c r="C489" s="19">
        <v>1</v>
      </c>
      <c r="D489" s="227"/>
      <c r="E489" s="21">
        <v>236069</v>
      </c>
      <c r="F489" s="21">
        <v>236069</v>
      </c>
      <c r="G489" s="233" t="s">
        <v>802</v>
      </c>
      <c r="H489" s="21" t="s">
        <v>27</v>
      </c>
      <c r="I489" s="22" t="s">
        <v>74</v>
      </c>
      <c r="J489" s="22" t="s">
        <v>42</v>
      </c>
      <c r="K489" s="19" t="s">
        <v>803</v>
      </c>
      <c r="L489" s="227"/>
      <c r="M489" s="23"/>
      <c r="N489" s="15"/>
      <c r="O489" s="16" t="s">
        <v>799</v>
      </c>
      <c r="P489" s="16" t="s">
        <v>280</v>
      </c>
      <c r="Q489" s="25"/>
    </row>
    <row r="490" spans="1:17" ht="15.75" customHeight="1">
      <c r="A490" s="125"/>
      <c r="C490" s="28"/>
      <c r="I490" s="29"/>
      <c r="J490" s="29"/>
      <c r="K490" s="29"/>
      <c r="N490" s="25"/>
      <c r="O490" s="25"/>
      <c r="P490" s="25"/>
      <c r="Q490" s="30"/>
    </row>
    <row r="491" spans="1:17" ht="15.75" customHeight="1">
      <c r="A491" s="327" t="s">
        <v>0</v>
      </c>
      <c r="B491" s="2"/>
      <c r="C491" s="2"/>
      <c r="D491" s="2"/>
      <c r="E491" s="2"/>
      <c r="F491" s="2"/>
      <c r="G491" s="3" t="s">
        <v>6</v>
      </c>
      <c r="H491" s="2" t="s">
        <v>7</v>
      </c>
      <c r="I491" s="2"/>
      <c r="J491" s="2"/>
      <c r="K491" s="2" t="s">
        <v>10</v>
      </c>
      <c r="L491" s="2" t="s">
        <v>11</v>
      </c>
      <c r="M491" s="2" t="s">
        <v>12</v>
      </c>
      <c r="N491" s="25"/>
      <c r="O491" s="25"/>
      <c r="P491" s="25"/>
      <c r="Q491" s="30"/>
    </row>
    <row r="492" spans="1:17" ht="15.75" customHeight="1">
      <c r="A492" s="254">
        <v>47492</v>
      </c>
      <c r="B492" s="225">
        <v>24</v>
      </c>
      <c r="C492" s="13">
        <v>1</v>
      </c>
      <c r="D492" s="225">
        <v>114013</v>
      </c>
      <c r="E492" s="8">
        <v>114013</v>
      </c>
      <c r="F492" s="8">
        <v>1</v>
      </c>
      <c r="G492" s="10" t="s">
        <v>804</v>
      </c>
      <c r="H492" s="11" t="s">
        <v>27</v>
      </c>
      <c r="I492" s="44" t="s">
        <v>60</v>
      </c>
      <c r="J492" s="44" t="s">
        <v>34</v>
      </c>
      <c r="K492" s="8" t="s">
        <v>805</v>
      </c>
      <c r="L492" s="225" t="s">
        <v>806</v>
      </c>
      <c r="M492" s="14">
        <v>85</v>
      </c>
      <c r="N492" s="15"/>
      <c r="O492" s="16" t="s">
        <v>807</v>
      </c>
      <c r="P492" s="16" t="s">
        <v>808</v>
      </c>
      <c r="Q492" s="30"/>
    </row>
    <row r="493" spans="1:17" ht="15.75" customHeight="1">
      <c r="A493" s="328">
        <v>48081</v>
      </c>
      <c r="B493" s="235"/>
      <c r="C493" s="18">
        <v>1</v>
      </c>
      <c r="D493" s="235"/>
      <c r="E493" s="19">
        <v>114013</v>
      </c>
      <c r="F493" s="19">
        <v>1</v>
      </c>
      <c r="G493" s="20" t="s">
        <v>804</v>
      </c>
      <c r="H493" s="21" t="s">
        <v>27</v>
      </c>
      <c r="I493" s="22" t="s">
        <v>60</v>
      </c>
      <c r="J493" s="22" t="s">
        <v>34</v>
      </c>
      <c r="K493" s="19" t="s">
        <v>809</v>
      </c>
      <c r="L493" s="235"/>
      <c r="M493" s="37"/>
      <c r="N493" s="15"/>
      <c r="O493" s="16" t="s">
        <v>807</v>
      </c>
      <c r="P493" s="25"/>
      <c r="Q493" s="30"/>
    </row>
    <row r="494" spans="1:17" ht="15.75" customHeight="1">
      <c r="A494" s="6" t="s">
        <v>810</v>
      </c>
      <c r="B494" s="235"/>
      <c r="C494" s="13">
        <v>1</v>
      </c>
      <c r="D494" s="235"/>
      <c r="E494" s="8">
        <v>114013</v>
      </c>
      <c r="F494" s="8">
        <v>213</v>
      </c>
      <c r="G494" s="10" t="s">
        <v>811</v>
      </c>
      <c r="H494" s="11" t="s">
        <v>46</v>
      </c>
      <c r="I494" s="44" t="s">
        <v>47</v>
      </c>
      <c r="J494" s="44" t="s">
        <v>42</v>
      </c>
      <c r="K494" s="8" t="s">
        <v>812</v>
      </c>
      <c r="L494" s="235"/>
      <c r="M494" s="37"/>
      <c r="N494" s="15"/>
      <c r="O494" s="16" t="s">
        <v>807</v>
      </c>
      <c r="P494" s="16" t="s">
        <v>49</v>
      </c>
      <c r="Q494" s="32" t="s">
        <v>813</v>
      </c>
    </row>
    <row r="495" spans="1:17" ht="15.75" customHeight="1">
      <c r="A495" s="40" t="s">
        <v>552</v>
      </c>
      <c r="B495" s="227"/>
      <c r="C495" s="18">
        <v>1</v>
      </c>
      <c r="D495" s="227"/>
      <c r="E495" s="21">
        <v>114013</v>
      </c>
      <c r="F495" s="21">
        <v>114013</v>
      </c>
      <c r="G495" s="20" t="s">
        <v>553</v>
      </c>
      <c r="H495" s="21" t="s">
        <v>814</v>
      </c>
      <c r="I495" s="22" t="s">
        <v>80</v>
      </c>
      <c r="J495" s="22" t="s">
        <v>50</v>
      </c>
      <c r="K495" s="19" t="s">
        <v>815</v>
      </c>
      <c r="L495" s="227"/>
      <c r="M495" s="23"/>
      <c r="N495" s="15"/>
      <c r="O495" s="16" t="s">
        <v>807</v>
      </c>
      <c r="P495" s="31" t="s">
        <v>49</v>
      </c>
      <c r="Q495" s="16" t="s">
        <v>660</v>
      </c>
    </row>
    <row r="496" spans="1:17" ht="15.75" customHeight="1">
      <c r="A496" s="151"/>
      <c r="C496" s="28"/>
      <c r="I496" s="29"/>
      <c r="J496" s="29"/>
      <c r="K496" s="29"/>
      <c r="N496" s="25"/>
      <c r="O496" s="25"/>
      <c r="P496" s="25"/>
      <c r="Q496" s="30"/>
    </row>
    <row r="497" spans="1:17" ht="15.75" customHeight="1">
      <c r="A497" s="1" t="s">
        <v>0</v>
      </c>
      <c r="B497" s="2"/>
      <c r="C497" s="2"/>
      <c r="D497" s="2"/>
      <c r="E497" s="2"/>
      <c r="F497" s="2"/>
      <c r="G497" s="3" t="s">
        <v>6</v>
      </c>
      <c r="H497" s="2" t="s">
        <v>7</v>
      </c>
      <c r="I497" s="2"/>
      <c r="J497" s="2"/>
      <c r="K497" s="2" t="s">
        <v>10</v>
      </c>
      <c r="L497" s="2" t="s">
        <v>11</v>
      </c>
      <c r="M497" s="2" t="s">
        <v>12</v>
      </c>
      <c r="N497" s="25"/>
      <c r="O497" s="25"/>
      <c r="P497" s="25"/>
      <c r="Q497" s="30"/>
    </row>
    <row r="498" spans="1:17" ht="15.75" customHeight="1">
      <c r="A498" s="6" t="s">
        <v>816</v>
      </c>
      <c r="B498" s="7">
        <v>16</v>
      </c>
      <c r="C498" s="8">
        <v>3</v>
      </c>
      <c r="D498" s="7">
        <v>9726</v>
      </c>
      <c r="E498" s="9">
        <v>0</v>
      </c>
      <c r="F498" s="9">
        <f>3*9726</f>
        <v>29178</v>
      </c>
      <c r="G498" s="10" t="s">
        <v>817</v>
      </c>
      <c r="H498" s="11" t="s">
        <v>20</v>
      </c>
      <c r="I498" s="12" t="s">
        <v>20</v>
      </c>
      <c r="J498" s="12" t="s">
        <v>20</v>
      </c>
      <c r="K498" s="13"/>
      <c r="L498" s="7" t="s">
        <v>818</v>
      </c>
      <c r="M498" s="14">
        <v>86</v>
      </c>
      <c r="N498" s="15"/>
      <c r="O498" s="16" t="s">
        <v>174</v>
      </c>
      <c r="P498" s="16" t="s">
        <v>40</v>
      </c>
      <c r="Q498" s="30"/>
    </row>
    <row r="499" spans="1:17" ht="15.75" customHeight="1">
      <c r="A499" s="40" t="s">
        <v>819</v>
      </c>
      <c r="B499" s="34"/>
      <c r="C499" s="19">
        <v>1</v>
      </c>
      <c r="D499" s="34"/>
      <c r="E499" s="19">
        <v>9726</v>
      </c>
      <c r="F499" s="19">
        <v>158</v>
      </c>
      <c r="G499" s="329" t="s">
        <v>820</v>
      </c>
      <c r="H499" s="21" t="s">
        <v>27</v>
      </c>
      <c r="I499" s="35" t="s">
        <v>28</v>
      </c>
      <c r="J499" s="35" t="s">
        <v>29</v>
      </c>
      <c r="K499" s="36" t="s">
        <v>821</v>
      </c>
      <c r="L499" s="34"/>
      <c r="M499" s="37"/>
      <c r="N499" s="15"/>
      <c r="O499" s="16" t="s">
        <v>822</v>
      </c>
      <c r="P499" s="16" t="s">
        <v>823</v>
      </c>
      <c r="Q499" s="32" t="s">
        <v>824</v>
      </c>
    </row>
    <row r="500" spans="1:17" ht="15.75" customHeight="1">
      <c r="A500" s="6">
        <v>23011440</v>
      </c>
      <c r="B500" s="34"/>
      <c r="C500" s="8">
        <v>1</v>
      </c>
      <c r="D500" s="34"/>
      <c r="E500" s="8">
        <v>9726</v>
      </c>
      <c r="F500" s="78">
        <v>153</v>
      </c>
      <c r="G500" s="10" t="s">
        <v>249</v>
      </c>
      <c r="H500" s="11" t="s">
        <v>53</v>
      </c>
      <c r="I500" s="38" t="s">
        <v>33</v>
      </c>
      <c r="J500" s="38" t="s">
        <v>32</v>
      </c>
      <c r="K500" s="39" t="s">
        <v>54</v>
      </c>
      <c r="L500" s="34"/>
      <c r="M500" s="37"/>
      <c r="N500" s="15"/>
      <c r="O500" s="16" t="s">
        <v>103</v>
      </c>
      <c r="P500" s="16" t="s">
        <v>104</v>
      </c>
      <c r="Q500" s="330"/>
    </row>
    <row r="501" spans="1:17" ht="15.75" customHeight="1">
      <c r="A501" s="33">
        <v>70200800</v>
      </c>
      <c r="B501" s="6"/>
      <c r="C501" s="19"/>
      <c r="D501" s="6"/>
      <c r="E501" s="19">
        <v>9726</v>
      </c>
      <c r="F501" s="19">
        <v>187</v>
      </c>
      <c r="G501" s="20" t="s">
        <v>825</v>
      </c>
      <c r="H501" s="21" t="s">
        <v>46</v>
      </c>
      <c r="I501" s="35" t="s">
        <v>43</v>
      </c>
      <c r="J501" s="35" t="s">
        <v>32</v>
      </c>
      <c r="K501" s="36" t="s">
        <v>54</v>
      </c>
      <c r="L501" s="6"/>
      <c r="M501" s="23"/>
      <c r="N501" s="15"/>
      <c r="O501" s="16" t="s">
        <v>103</v>
      </c>
      <c r="P501" s="31" t="s">
        <v>49</v>
      </c>
      <c r="Q501" s="91" t="s">
        <v>248</v>
      </c>
    </row>
    <row r="502" spans="1:17" ht="15.75" customHeight="1">
      <c r="A502" s="151"/>
      <c r="C502" s="28"/>
      <c r="I502" s="29"/>
      <c r="J502" s="29"/>
      <c r="K502" s="29"/>
      <c r="N502" s="25"/>
      <c r="O502" s="25"/>
      <c r="P502" s="25"/>
      <c r="Q502" s="30"/>
    </row>
    <row r="503" spans="1:17" ht="15.75" customHeight="1">
      <c r="A503" s="1" t="s">
        <v>0</v>
      </c>
      <c r="B503" s="2"/>
      <c r="C503" s="2"/>
      <c r="D503" s="2"/>
      <c r="E503" s="2"/>
      <c r="F503" s="2"/>
      <c r="G503" s="3" t="s">
        <v>6</v>
      </c>
      <c r="H503" s="2" t="s">
        <v>7</v>
      </c>
      <c r="I503" s="2"/>
      <c r="J503" s="2"/>
      <c r="K503" s="2" t="s">
        <v>10</v>
      </c>
      <c r="L503" s="2" t="s">
        <v>11</v>
      </c>
      <c r="M503" s="2" t="s">
        <v>12</v>
      </c>
      <c r="N503" s="25"/>
      <c r="O503" s="25"/>
      <c r="P503" s="25"/>
      <c r="Q503" s="30"/>
    </row>
    <row r="504" spans="1:17" ht="15.75" customHeight="1">
      <c r="A504" s="6" t="s">
        <v>413</v>
      </c>
      <c r="B504" s="8">
        <v>14</v>
      </c>
      <c r="C504" s="8">
        <v>1</v>
      </c>
      <c r="D504" s="8">
        <v>280</v>
      </c>
      <c r="E504" s="9">
        <v>0</v>
      </c>
      <c r="F504" s="9">
        <v>280</v>
      </c>
      <c r="G504" s="10" t="s">
        <v>826</v>
      </c>
      <c r="H504" s="11" t="s">
        <v>20</v>
      </c>
      <c r="I504" s="12" t="s">
        <v>20</v>
      </c>
      <c r="J504" s="12" t="s">
        <v>20</v>
      </c>
      <c r="K504" s="13"/>
      <c r="L504" s="8" t="s">
        <v>827</v>
      </c>
      <c r="M504" s="79">
        <v>87</v>
      </c>
      <c r="N504" s="15"/>
      <c r="O504" s="16" t="s">
        <v>174</v>
      </c>
      <c r="P504" s="16" t="s">
        <v>40</v>
      </c>
      <c r="Q504" s="30"/>
    </row>
    <row r="505" spans="1:17" ht="15.75" customHeight="1">
      <c r="A505" s="331">
        <v>9111439</v>
      </c>
      <c r="B505" s="332"/>
      <c r="C505" s="282">
        <v>1</v>
      </c>
      <c r="D505" s="332"/>
      <c r="E505" s="282">
        <v>280</v>
      </c>
      <c r="F505" s="333">
        <v>1</v>
      </c>
      <c r="G505" s="334" t="s">
        <v>249</v>
      </c>
      <c r="H505" s="285" t="s">
        <v>53</v>
      </c>
      <c r="I505" s="335" t="s">
        <v>33</v>
      </c>
      <c r="J505" s="335" t="s">
        <v>32</v>
      </c>
      <c r="K505" s="282" t="s">
        <v>54</v>
      </c>
      <c r="L505" s="332"/>
      <c r="M505" s="336"/>
      <c r="N505" s="15"/>
      <c r="O505" s="179" t="s">
        <v>103</v>
      </c>
      <c r="P505" s="179" t="s">
        <v>104</v>
      </c>
      <c r="Q505" s="337"/>
    </row>
    <row r="506" spans="1:17" ht="33.75" customHeight="1">
      <c r="A506" s="125"/>
      <c r="C506" s="28"/>
      <c r="I506" s="29"/>
      <c r="J506" s="29"/>
      <c r="K506" s="29"/>
      <c r="N506" s="25"/>
      <c r="O506" s="25"/>
      <c r="P506" s="25"/>
      <c r="Q506" s="30"/>
    </row>
    <row r="507" spans="1:17" ht="15.75" customHeight="1">
      <c r="A507" s="1" t="s">
        <v>0</v>
      </c>
      <c r="B507" s="2"/>
      <c r="C507" s="2"/>
      <c r="D507" s="2"/>
      <c r="E507" s="2"/>
      <c r="F507" s="2"/>
      <c r="G507" s="3" t="s">
        <v>6</v>
      </c>
      <c r="H507" s="2" t="s">
        <v>7</v>
      </c>
      <c r="I507" s="2"/>
      <c r="J507" s="2"/>
      <c r="K507" s="2" t="s">
        <v>10</v>
      </c>
      <c r="L507" s="2" t="s">
        <v>11</v>
      </c>
      <c r="M507" s="2" t="s">
        <v>12</v>
      </c>
      <c r="N507" s="25"/>
      <c r="O507" s="25"/>
      <c r="P507" s="25"/>
      <c r="Q507" s="30"/>
    </row>
    <row r="508" spans="1:17" ht="15.75" customHeight="1">
      <c r="A508" s="6" t="s">
        <v>828</v>
      </c>
      <c r="B508" s="39">
        <v>11</v>
      </c>
      <c r="C508" s="13">
        <v>1</v>
      </c>
      <c r="D508" s="39">
        <v>91</v>
      </c>
      <c r="E508" s="9">
        <v>91</v>
      </c>
      <c r="F508" s="338">
        <v>1</v>
      </c>
      <c r="G508" s="10" t="s">
        <v>829</v>
      </c>
      <c r="H508" s="11" t="s">
        <v>89</v>
      </c>
      <c r="I508" s="38" t="s">
        <v>28</v>
      </c>
      <c r="J508" s="38" t="s">
        <v>29</v>
      </c>
      <c r="K508" s="39" t="s">
        <v>830</v>
      </c>
      <c r="L508" s="39" t="s">
        <v>831</v>
      </c>
      <c r="M508" s="79">
        <v>88</v>
      </c>
      <c r="N508" s="15"/>
      <c r="O508" s="16" t="s">
        <v>103</v>
      </c>
      <c r="P508" s="16" t="s">
        <v>104</v>
      </c>
      <c r="Q508" s="16" t="s">
        <v>832</v>
      </c>
    </row>
    <row r="509" spans="1:17" ht="15.75" customHeight="1">
      <c r="A509" s="125"/>
      <c r="C509" s="28"/>
      <c r="I509" s="29"/>
      <c r="J509" s="29"/>
      <c r="K509" s="29"/>
      <c r="N509" s="25"/>
      <c r="O509" s="25"/>
      <c r="P509" s="25"/>
      <c r="Q509" s="30"/>
    </row>
    <row r="510" spans="1:17" ht="15.75" customHeight="1">
      <c r="A510" s="1" t="s">
        <v>0</v>
      </c>
      <c r="B510" s="2"/>
      <c r="C510" s="2"/>
      <c r="D510" s="2"/>
      <c r="E510" s="2"/>
      <c r="F510" s="2"/>
      <c r="G510" s="3" t="s">
        <v>6</v>
      </c>
      <c r="H510" s="2" t="s">
        <v>7</v>
      </c>
      <c r="I510" s="2"/>
      <c r="J510" s="2"/>
      <c r="K510" s="2" t="s">
        <v>10</v>
      </c>
      <c r="L510" s="2" t="s">
        <v>11</v>
      </c>
      <c r="M510" s="2" t="s">
        <v>12</v>
      </c>
      <c r="N510" s="25"/>
      <c r="O510" s="25"/>
      <c r="P510" s="25"/>
      <c r="Q510" s="30"/>
    </row>
    <row r="511" spans="1:17" ht="15.75" customHeight="1">
      <c r="A511" s="171"/>
      <c r="B511" s="7">
        <v>20</v>
      </c>
      <c r="C511" s="13">
        <v>1</v>
      </c>
      <c r="D511" s="7">
        <v>63201</v>
      </c>
      <c r="E511" s="8">
        <v>9799</v>
      </c>
      <c r="F511" s="78">
        <v>55</v>
      </c>
      <c r="G511" s="10" t="s">
        <v>249</v>
      </c>
      <c r="H511" s="11" t="s">
        <v>53</v>
      </c>
      <c r="I511" s="44" t="s">
        <v>33</v>
      </c>
      <c r="J511" s="44" t="s">
        <v>32</v>
      </c>
      <c r="K511" s="8" t="s">
        <v>833</v>
      </c>
      <c r="L511" s="7" t="s">
        <v>834</v>
      </c>
      <c r="M511" s="14">
        <v>89</v>
      </c>
      <c r="N511" s="15"/>
      <c r="O511" s="102" t="s">
        <v>103</v>
      </c>
      <c r="P511" s="16" t="s">
        <v>104</v>
      </c>
      <c r="Q511" s="30"/>
    </row>
    <row r="512" spans="1:17" ht="15.75" customHeight="1">
      <c r="A512" s="33">
        <v>0</v>
      </c>
      <c r="B512" s="34"/>
      <c r="C512" s="18"/>
      <c r="D512" s="34"/>
      <c r="E512" s="19">
        <v>9799</v>
      </c>
      <c r="F512" s="78">
        <v>3</v>
      </c>
      <c r="G512" s="20" t="s">
        <v>252</v>
      </c>
      <c r="H512" s="21" t="s">
        <v>46</v>
      </c>
      <c r="I512" s="22" t="s">
        <v>51</v>
      </c>
      <c r="J512" s="22" t="s">
        <v>32</v>
      </c>
      <c r="K512" s="19" t="s">
        <v>833</v>
      </c>
      <c r="L512" s="34"/>
      <c r="M512" s="37"/>
      <c r="N512" s="15"/>
      <c r="O512" s="102" t="s">
        <v>103</v>
      </c>
      <c r="P512" s="16" t="s">
        <v>104</v>
      </c>
      <c r="Q512" s="30"/>
    </row>
    <row r="513" spans="1:17" ht="15.75" customHeight="1">
      <c r="A513" s="6">
        <v>-1</v>
      </c>
      <c r="B513" s="34"/>
      <c r="C513" s="13">
        <v>1</v>
      </c>
      <c r="D513" s="34"/>
      <c r="E513" s="8">
        <v>63201</v>
      </c>
      <c r="F513" s="8">
        <v>2</v>
      </c>
      <c r="G513" s="10" t="s">
        <v>835</v>
      </c>
      <c r="H513" s="11" t="s">
        <v>27</v>
      </c>
      <c r="I513" s="38" t="s">
        <v>66</v>
      </c>
      <c r="J513" s="38" t="s">
        <v>42</v>
      </c>
      <c r="K513" s="39" t="s">
        <v>836</v>
      </c>
      <c r="L513" s="34"/>
      <c r="M513" s="37"/>
      <c r="N513" s="15"/>
      <c r="O513" s="102" t="s">
        <v>22</v>
      </c>
      <c r="P513" s="31" t="s">
        <v>49</v>
      </c>
      <c r="Q513" s="32" t="s">
        <v>837</v>
      </c>
    </row>
    <row r="514" spans="1:17" ht="15.75" customHeight="1">
      <c r="A514" s="339">
        <v>8</v>
      </c>
      <c r="B514" s="34"/>
      <c r="C514" s="18">
        <v>1</v>
      </c>
      <c r="D514" s="34"/>
      <c r="E514" s="19">
        <v>63201</v>
      </c>
      <c r="F514" s="19">
        <v>1</v>
      </c>
      <c r="G514" s="20" t="s">
        <v>838</v>
      </c>
      <c r="H514" s="21" t="s">
        <v>27</v>
      </c>
      <c r="I514" s="35" t="s">
        <v>66</v>
      </c>
      <c r="J514" s="35" t="s">
        <v>42</v>
      </c>
      <c r="K514" s="36" t="s">
        <v>839</v>
      </c>
      <c r="L514" s="34"/>
      <c r="M514" s="37"/>
      <c r="N514" s="15"/>
      <c r="O514" s="102" t="s">
        <v>22</v>
      </c>
      <c r="P514" s="31" t="s">
        <v>49</v>
      </c>
      <c r="Q514" s="32" t="s">
        <v>837</v>
      </c>
    </row>
    <row r="515" spans="1:17" ht="15.75" customHeight="1">
      <c r="A515" s="171"/>
      <c r="B515" s="6"/>
      <c r="C515" s="13"/>
      <c r="D515" s="6"/>
      <c r="E515" s="8">
        <v>1</v>
      </c>
      <c r="F515" s="8">
        <v>63200</v>
      </c>
      <c r="G515" s="10" t="s">
        <v>840</v>
      </c>
      <c r="H515" s="11" t="s">
        <v>68</v>
      </c>
      <c r="I515" s="38" t="s">
        <v>69</v>
      </c>
      <c r="J515" s="38" t="s">
        <v>55</v>
      </c>
      <c r="K515" s="39" t="s">
        <v>841</v>
      </c>
      <c r="L515" s="6"/>
      <c r="M515" s="23"/>
      <c r="N515" s="15"/>
      <c r="O515" s="102" t="s">
        <v>22</v>
      </c>
      <c r="P515" s="16" t="s">
        <v>40</v>
      </c>
      <c r="Q515" s="30"/>
    </row>
    <row r="516" spans="1:17" ht="15.75" customHeight="1">
      <c r="A516" s="125"/>
      <c r="C516" s="28"/>
      <c r="I516" s="29"/>
      <c r="J516" s="29"/>
      <c r="K516" s="29"/>
      <c r="N516" s="25"/>
      <c r="O516" s="25"/>
      <c r="P516" s="25"/>
      <c r="Q516" s="30"/>
    </row>
    <row r="517" spans="1:17" ht="15.75" customHeight="1">
      <c r="A517" s="1" t="s">
        <v>0</v>
      </c>
      <c r="B517" s="2"/>
      <c r="C517" s="2"/>
      <c r="D517" s="2"/>
      <c r="E517" s="2"/>
      <c r="F517" s="2"/>
      <c r="G517" s="3" t="s">
        <v>6</v>
      </c>
      <c r="H517" s="2" t="s">
        <v>7</v>
      </c>
      <c r="I517" s="2"/>
      <c r="J517" s="2"/>
      <c r="K517" s="2" t="s">
        <v>10</v>
      </c>
      <c r="L517" s="2" t="s">
        <v>11</v>
      </c>
      <c r="M517" s="2" t="s">
        <v>12</v>
      </c>
      <c r="N517" s="25"/>
      <c r="O517" s="25"/>
      <c r="P517" s="25"/>
      <c r="Q517" s="30"/>
    </row>
    <row r="518" spans="1:17" ht="15.75" customHeight="1">
      <c r="A518" s="6" t="s">
        <v>842</v>
      </c>
      <c r="B518" s="7">
        <v>23</v>
      </c>
      <c r="C518" s="8">
        <v>5</v>
      </c>
      <c r="D518" s="7">
        <v>1932</v>
      </c>
      <c r="E518" s="9">
        <v>0</v>
      </c>
      <c r="F518" s="9">
        <f>5*1932</f>
        <v>9660</v>
      </c>
      <c r="G518" s="10" t="s">
        <v>843</v>
      </c>
      <c r="H518" s="11" t="s">
        <v>20</v>
      </c>
      <c r="I518" s="12" t="s">
        <v>20</v>
      </c>
      <c r="J518" s="12" t="s">
        <v>20</v>
      </c>
      <c r="K518" s="13"/>
      <c r="L518" s="7" t="s">
        <v>844</v>
      </c>
      <c r="M518" s="14">
        <v>90</v>
      </c>
      <c r="N518" s="15"/>
      <c r="O518" s="16" t="s">
        <v>181</v>
      </c>
      <c r="P518" s="16" t="s">
        <v>40</v>
      </c>
      <c r="Q518" s="30"/>
    </row>
    <row r="519" spans="1:17" ht="15.75" customHeight="1">
      <c r="A519" s="33">
        <v>23011441</v>
      </c>
      <c r="B519" s="34"/>
      <c r="C519" s="18">
        <v>1</v>
      </c>
      <c r="D519" s="34"/>
      <c r="E519" s="222">
        <v>1932</v>
      </c>
      <c r="F519" s="338">
        <v>114</v>
      </c>
      <c r="G519" s="20" t="s">
        <v>249</v>
      </c>
      <c r="H519" s="21" t="s">
        <v>53</v>
      </c>
      <c r="I519" s="35" t="s">
        <v>33</v>
      </c>
      <c r="J519" s="35" t="s">
        <v>32</v>
      </c>
      <c r="K519" s="36" t="s">
        <v>54</v>
      </c>
      <c r="L519" s="34"/>
      <c r="M519" s="37"/>
      <c r="N519" s="15"/>
      <c r="O519" s="16" t="s">
        <v>103</v>
      </c>
      <c r="P519" s="16" t="s">
        <v>104</v>
      </c>
      <c r="Q519" s="340"/>
    </row>
    <row r="520" spans="1:17" ht="15.75" customHeight="1">
      <c r="A520" s="6">
        <v>704005070</v>
      </c>
      <c r="B520" s="34"/>
      <c r="C520" s="13"/>
      <c r="D520" s="34"/>
      <c r="E520" s="9">
        <v>1932</v>
      </c>
      <c r="F520" s="9">
        <v>174</v>
      </c>
      <c r="G520" s="10" t="s">
        <v>825</v>
      </c>
      <c r="H520" s="11" t="s">
        <v>46</v>
      </c>
      <c r="I520" s="38" t="s">
        <v>43</v>
      </c>
      <c r="J520" s="38" t="s">
        <v>32</v>
      </c>
      <c r="K520" s="39" t="s">
        <v>54</v>
      </c>
      <c r="L520" s="34"/>
      <c r="M520" s="37"/>
      <c r="N520" s="15"/>
      <c r="O520" s="16" t="s">
        <v>103</v>
      </c>
      <c r="P520" s="31" t="s">
        <v>49</v>
      </c>
      <c r="Q520" s="91" t="s">
        <v>248</v>
      </c>
    </row>
    <row r="521" spans="1:17" ht="15.75" customHeight="1">
      <c r="A521" s="162"/>
      <c r="B521" s="34"/>
      <c r="C521" s="18">
        <v>1</v>
      </c>
      <c r="D521" s="34"/>
      <c r="E521" s="21">
        <v>1893</v>
      </c>
      <c r="F521" s="21">
        <v>3</v>
      </c>
      <c r="G521" s="20" t="s">
        <v>583</v>
      </c>
      <c r="H521" s="170" t="s">
        <v>46</v>
      </c>
      <c r="I521" s="35" t="s">
        <v>78</v>
      </c>
      <c r="J521" s="35" t="s">
        <v>42</v>
      </c>
      <c r="K521" s="36" t="s">
        <v>845</v>
      </c>
      <c r="L521" s="34"/>
      <c r="M521" s="37"/>
      <c r="N521" s="15"/>
      <c r="O521" s="16" t="s">
        <v>846</v>
      </c>
      <c r="P521" s="16" t="s">
        <v>847</v>
      </c>
      <c r="Q521" s="32" t="s">
        <v>848</v>
      </c>
    </row>
    <row r="522" spans="1:17" ht="15.75" customHeight="1">
      <c r="A522" s="341" t="s">
        <v>849</v>
      </c>
      <c r="B522" s="6"/>
      <c r="C522" s="13">
        <v>1</v>
      </c>
      <c r="D522" s="6"/>
      <c r="E522" s="9">
        <v>1917</v>
      </c>
      <c r="F522" s="9">
        <v>4</v>
      </c>
      <c r="G522" s="10" t="s">
        <v>850</v>
      </c>
      <c r="H522" s="11" t="s">
        <v>27</v>
      </c>
      <c r="I522" s="44" t="s">
        <v>28</v>
      </c>
      <c r="J522" s="44" t="s">
        <v>29</v>
      </c>
      <c r="K522" s="8" t="s">
        <v>851</v>
      </c>
      <c r="L522" s="6"/>
      <c r="M522" s="23"/>
      <c r="N522" s="15"/>
      <c r="O522" s="16" t="s">
        <v>852</v>
      </c>
      <c r="P522" s="31" t="s">
        <v>49</v>
      </c>
      <c r="Q522" s="16" t="s">
        <v>338</v>
      </c>
    </row>
    <row r="523" spans="1:17" ht="15.75" customHeight="1">
      <c r="A523" s="125"/>
      <c r="C523" s="28"/>
      <c r="I523" s="29"/>
      <c r="J523" s="29"/>
      <c r="K523" s="29"/>
      <c r="N523" s="25"/>
      <c r="O523" s="25"/>
      <c r="P523" s="25"/>
      <c r="Q523" s="30"/>
    </row>
    <row r="524" spans="1:17" ht="15.75" customHeight="1">
      <c r="A524" s="1" t="s">
        <v>0</v>
      </c>
      <c r="B524" s="2"/>
      <c r="C524" s="2"/>
      <c r="D524" s="2"/>
      <c r="E524" s="2"/>
      <c r="F524" s="2"/>
      <c r="G524" s="3" t="s">
        <v>6</v>
      </c>
      <c r="H524" s="2" t="s">
        <v>7</v>
      </c>
      <c r="I524" s="2"/>
      <c r="J524" s="2"/>
      <c r="K524" s="2" t="s">
        <v>10</v>
      </c>
      <c r="L524" s="2" t="s">
        <v>11</v>
      </c>
      <c r="M524" s="2" t="s">
        <v>12</v>
      </c>
      <c r="N524" s="25"/>
      <c r="O524" s="25"/>
      <c r="P524" s="25"/>
      <c r="Q524" s="30"/>
    </row>
    <row r="525" spans="1:17" ht="15.75" customHeight="1">
      <c r="A525" s="6" t="s">
        <v>853</v>
      </c>
      <c r="B525" s="342">
        <v>36</v>
      </c>
      <c r="C525" s="8">
        <v>4</v>
      </c>
      <c r="D525" s="342">
        <v>11552</v>
      </c>
      <c r="E525" s="9">
        <v>0</v>
      </c>
      <c r="F525" s="9">
        <f>4*11552</f>
        <v>46208</v>
      </c>
      <c r="G525" s="10" t="s">
        <v>854</v>
      </c>
      <c r="H525" s="11" t="s">
        <v>20</v>
      </c>
      <c r="I525" s="12" t="s">
        <v>20</v>
      </c>
      <c r="J525" s="12" t="s">
        <v>20</v>
      </c>
      <c r="K525" s="13"/>
      <c r="L525" s="342" t="s">
        <v>855</v>
      </c>
      <c r="M525" s="230">
        <v>91</v>
      </c>
      <c r="N525" s="15"/>
      <c r="O525" s="16" t="s">
        <v>174</v>
      </c>
      <c r="P525" s="16" t="s">
        <v>40</v>
      </c>
      <c r="Q525" s="30"/>
    </row>
    <row r="526" spans="1:17" ht="15.75" customHeight="1">
      <c r="A526" s="33">
        <v>9144014</v>
      </c>
      <c r="B526" s="343"/>
      <c r="C526" s="18">
        <v>1</v>
      </c>
      <c r="D526" s="343"/>
      <c r="E526" s="19">
        <v>11552</v>
      </c>
      <c r="F526" s="78">
        <v>1</v>
      </c>
      <c r="G526" s="20" t="s">
        <v>252</v>
      </c>
      <c r="H526" s="21" t="s">
        <v>46</v>
      </c>
      <c r="I526" s="35" t="s">
        <v>51</v>
      </c>
      <c r="J526" s="35" t="s">
        <v>32</v>
      </c>
      <c r="K526" s="36" t="s">
        <v>856</v>
      </c>
      <c r="L526" s="343"/>
      <c r="M526" s="232"/>
      <c r="N526" s="15"/>
      <c r="O526" s="16" t="s">
        <v>103</v>
      </c>
      <c r="P526" s="16" t="s">
        <v>104</v>
      </c>
      <c r="Q526" s="30"/>
    </row>
    <row r="527" spans="1:17" ht="15.75" customHeight="1">
      <c r="A527" s="6">
        <v>1034314</v>
      </c>
      <c r="B527" s="343"/>
      <c r="C527" s="13">
        <v>1</v>
      </c>
      <c r="D527" s="343"/>
      <c r="E527" s="122">
        <v>11552</v>
      </c>
      <c r="F527" s="122">
        <v>22</v>
      </c>
      <c r="G527" s="10" t="s">
        <v>252</v>
      </c>
      <c r="H527" s="11" t="s">
        <v>46</v>
      </c>
      <c r="I527" s="38" t="s">
        <v>51</v>
      </c>
      <c r="J527" s="38" t="s">
        <v>32</v>
      </c>
      <c r="K527" s="39" t="s">
        <v>54</v>
      </c>
      <c r="L527" s="343"/>
      <c r="M527" s="232"/>
      <c r="N527" s="15"/>
      <c r="O527" s="16" t="s">
        <v>103</v>
      </c>
      <c r="P527" s="31" t="s">
        <v>49</v>
      </c>
      <c r="Q527" s="16" t="s">
        <v>139</v>
      </c>
    </row>
    <row r="528" spans="1:17" ht="15.75" customHeight="1">
      <c r="A528" s="162"/>
      <c r="B528" s="343"/>
      <c r="C528" s="18"/>
      <c r="D528" s="343"/>
      <c r="E528" s="19">
        <v>11552</v>
      </c>
      <c r="F528" s="19">
        <v>274</v>
      </c>
      <c r="G528" s="20" t="s">
        <v>249</v>
      </c>
      <c r="H528" s="21" t="s">
        <v>53</v>
      </c>
      <c r="I528" s="35" t="s">
        <v>33</v>
      </c>
      <c r="J528" s="35" t="s">
        <v>32</v>
      </c>
      <c r="K528" s="36" t="s">
        <v>54</v>
      </c>
      <c r="L528" s="343"/>
      <c r="M528" s="232"/>
      <c r="N528" s="15"/>
      <c r="O528" s="16" t="s">
        <v>103</v>
      </c>
      <c r="P528" s="31" t="s">
        <v>49</v>
      </c>
      <c r="Q528" s="25"/>
    </row>
    <row r="529" spans="1:18" ht="15.75" customHeight="1">
      <c r="A529" s="162">
        <v>9244214</v>
      </c>
      <c r="B529" s="343"/>
      <c r="C529" s="344">
        <v>1</v>
      </c>
      <c r="D529" s="343"/>
      <c r="E529" s="162">
        <v>2811</v>
      </c>
      <c r="F529" s="162">
        <v>44</v>
      </c>
      <c r="G529" s="20" t="s">
        <v>252</v>
      </c>
      <c r="H529" s="345" t="s">
        <v>46</v>
      </c>
      <c r="I529" s="346" t="s">
        <v>51</v>
      </c>
      <c r="J529" s="346" t="s">
        <v>32</v>
      </c>
      <c r="K529" s="344" t="s">
        <v>857</v>
      </c>
      <c r="L529" s="343"/>
      <c r="M529" s="232"/>
      <c r="N529" s="347" t="s">
        <v>741</v>
      </c>
      <c r="O529" s="25"/>
      <c r="P529" s="16" t="s">
        <v>858</v>
      </c>
      <c r="Q529" s="25"/>
      <c r="R529" s="26" t="s">
        <v>103</v>
      </c>
    </row>
    <row r="530" spans="1:18" ht="15.75" customHeight="1">
      <c r="A530" s="162">
        <v>1091440</v>
      </c>
      <c r="B530" s="343"/>
      <c r="C530" s="344">
        <v>1</v>
      </c>
      <c r="D530" s="343"/>
      <c r="E530" s="162">
        <v>3071</v>
      </c>
      <c r="F530" s="162">
        <v>34</v>
      </c>
      <c r="G530" s="20" t="s">
        <v>249</v>
      </c>
      <c r="H530" s="21" t="s">
        <v>53</v>
      </c>
      <c r="I530" s="323" t="s">
        <v>33</v>
      </c>
      <c r="J530" s="323" t="s">
        <v>32</v>
      </c>
      <c r="K530" s="344" t="s">
        <v>859</v>
      </c>
      <c r="L530" s="343"/>
      <c r="M530" s="232"/>
      <c r="N530" s="347" t="s">
        <v>741</v>
      </c>
      <c r="O530" s="25"/>
      <c r="P530" s="16" t="s">
        <v>858</v>
      </c>
      <c r="Q530" s="25"/>
      <c r="R530" s="26" t="s">
        <v>103</v>
      </c>
    </row>
    <row r="531" spans="1:18" ht="15.75" customHeight="1">
      <c r="A531" s="162">
        <v>2144114</v>
      </c>
      <c r="B531" s="343"/>
      <c r="C531" s="344"/>
      <c r="D531" s="343"/>
      <c r="E531" s="162">
        <v>3071</v>
      </c>
      <c r="F531" s="162">
        <v>247</v>
      </c>
      <c r="G531" s="20" t="s">
        <v>252</v>
      </c>
      <c r="H531" s="345" t="s">
        <v>46</v>
      </c>
      <c r="I531" s="346" t="s">
        <v>51</v>
      </c>
      <c r="J531" s="346" t="s">
        <v>32</v>
      </c>
      <c r="K531" s="344" t="s">
        <v>859</v>
      </c>
      <c r="L531" s="343"/>
      <c r="M531" s="232"/>
      <c r="N531" s="347" t="s">
        <v>741</v>
      </c>
      <c r="O531" s="25"/>
      <c r="P531" s="16" t="s">
        <v>858</v>
      </c>
      <c r="Q531" s="25"/>
      <c r="R531" s="26" t="s">
        <v>103</v>
      </c>
    </row>
    <row r="532" spans="1:18" ht="15.75" customHeight="1">
      <c r="A532" s="125"/>
      <c r="C532" s="28"/>
      <c r="I532" s="29"/>
      <c r="J532" s="29"/>
      <c r="K532" s="29"/>
      <c r="N532" s="25"/>
      <c r="O532" s="25"/>
      <c r="P532" s="25"/>
      <c r="Q532" s="30"/>
    </row>
    <row r="533" spans="1:18" ht="15.75" customHeight="1">
      <c r="A533" s="1" t="s">
        <v>0</v>
      </c>
      <c r="B533" s="2"/>
      <c r="C533" s="2"/>
      <c r="D533" s="2"/>
      <c r="E533" s="2"/>
      <c r="F533" s="2"/>
      <c r="G533" s="3" t="s">
        <v>6</v>
      </c>
      <c r="H533" s="2" t="s">
        <v>7</v>
      </c>
      <c r="I533" s="2"/>
      <c r="J533" s="2"/>
      <c r="K533" s="2" t="s">
        <v>10</v>
      </c>
      <c r="L533" s="2" t="s">
        <v>11</v>
      </c>
      <c r="M533" s="2" t="s">
        <v>12</v>
      </c>
      <c r="N533" s="25"/>
      <c r="O533" s="25"/>
      <c r="P533" s="25"/>
      <c r="Q533" s="30"/>
    </row>
    <row r="534" spans="1:18" ht="15.75" customHeight="1">
      <c r="A534" s="6" t="s">
        <v>860</v>
      </c>
      <c r="B534" s="7">
        <v>14</v>
      </c>
      <c r="C534" s="8">
        <v>1</v>
      </c>
      <c r="D534" s="7">
        <v>5332</v>
      </c>
      <c r="E534" s="9">
        <v>0</v>
      </c>
      <c r="F534" s="9">
        <v>5532</v>
      </c>
      <c r="G534" s="10" t="s">
        <v>861</v>
      </c>
      <c r="H534" s="11" t="s">
        <v>20</v>
      </c>
      <c r="I534" s="12" t="s">
        <v>20</v>
      </c>
      <c r="J534" s="12" t="s">
        <v>20</v>
      </c>
      <c r="K534" s="13"/>
      <c r="L534" s="7" t="s">
        <v>862</v>
      </c>
      <c r="M534" s="14">
        <v>92</v>
      </c>
      <c r="N534" s="15"/>
      <c r="O534" s="16" t="s">
        <v>181</v>
      </c>
      <c r="P534" s="16" t="s">
        <v>40</v>
      </c>
      <c r="Q534" s="30"/>
    </row>
    <row r="535" spans="1:18" ht="15.75" customHeight="1">
      <c r="A535" s="33">
        <v>9144014</v>
      </c>
      <c r="B535" s="6"/>
      <c r="C535" s="18">
        <v>1</v>
      </c>
      <c r="D535" s="6"/>
      <c r="E535" s="19">
        <v>5320</v>
      </c>
      <c r="F535" s="78">
        <v>1</v>
      </c>
      <c r="G535" s="20" t="s">
        <v>252</v>
      </c>
      <c r="H535" s="21" t="s">
        <v>46</v>
      </c>
      <c r="I535" s="35" t="s">
        <v>51</v>
      </c>
      <c r="J535" s="35" t="s">
        <v>32</v>
      </c>
      <c r="K535" s="36" t="s">
        <v>856</v>
      </c>
      <c r="L535" s="6"/>
      <c r="M535" s="23"/>
      <c r="N535" s="15"/>
      <c r="O535" s="16" t="s">
        <v>103</v>
      </c>
      <c r="P535" s="16" t="s">
        <v>104</v>
      </c>
      <c r="Q535" s="30"/>
    </row>
    <row r="536" spans="1:18" ht="15.75" customHeight="1">
      <c r="A536" s="125"/>
      <c r="C536" s="28"/>
      <c r="I536" s="29"/>
      <c r="J536" s="29"/>
      <c r="K536" s="29"/>
      <c r="N536" s="25"/>
      <c r="O536" s="25"/>
      <c r="P536" s="25"/>
      <c r="Q536" s="30"/>
    </row>
    <row r="537" spans="1:18" ht="15.75" customHeight="1">
      <c r="A537" s="1" t="s">
        <v>0</v>
      </c>
      <c r="B537" s="2"/>
      <c r="C537" s="2"/>
      <c r="D537" s="2"/>
      <c r="E537" s="2"/>
      <c r="F537" s="2"/>
      <c r="G537" s="3" t="s">
        <v>6</v>
      </c>
      <c r="H537" s="2" t="s">
        <v>7</v>
      </c>
      <c r="I537" s="2"/>
      <c r="J537" s="2"/>
      <c r="K537" s="2" t="s">
        <v>10</v>
      </c>
      <c r="L537" s="2" t="s">
        <v>11</v>
      </c>
      <c r="M537" s="2" t="s">
        <v>12</v>
      </c>
      <c r="N537" s="25"/>
      <c r="O537" s="25"/>
      <c r="P537" s="25"/>
      <c r="Q537" s="30"/>
    </row>
    <row r="538" spans="1:18" ht="15.75" customHeight="1">
      <c r="A538" s="6" t="s">
        <v>863</v>
      </c>
      <c r="B538" s="225">
        <v>15</v>
      </c>
      <c r="C538" s="8">
        <v>2</v>
      </c>
      <c r="D538" s="225">
        <v>25675</v>
      </c>
      <c r="E538" s="9">
        <v>0</v>
      </c>
      <c r="F538" s="9">
        <f>2*25675</f>
        <v>51350</v>
      </c>
      <c r="G538" s="10" t="s">
        <v>864</v>
      </c>
      <c r="H538" s="11" t="s">
        <v>20</v>
      </c>
      <c r="I538" s="12" t="s">
        <v>20</v>
      </c>
      <c r="J538" s="12" t="s">
        <v>20</v>
      </c>
      <c r="K538" s="13"/>
      <c r="L538" s="225" t="s">
        <v>865</v>
      </c>
      <c r="M538" s="14">
        <v>93</v>
      </c>
      <c r="N538" s="15"/>
      <c r="O538" s="16" t="s">
        <v>181</v>
      </c>
      <c r="P538" s="16" t="s">
        <v>40</v>
      </c>
      <c r="Q538" s="30"/>
    </row>
    <row r="539" spans="1:18" ht="15.75" customHeight="1">
      <c r="A539" s="33">
        <v>0</v>
      </c>
      <c r="B539" s="235"/>
      <c r="C539" s="18">
        <v>1</v>
      </c>
      <c r="D539" s="235"/>
      <c r="E539" s="19">
        <v>25675</v>
      </c>
      <c r="F539" s="19">
        <v>24</v>
      </c>
      <c r="G539" s="20" t="s">
        <v>121</v>
      </c>
      <c r="H539" s="21" t="s">
        <v>46</v>
      </c>
      <c r="I539" s="22" t="s">
        <v>74</v>
      </c>
      <c r="J539" s="22" t="s">
        <v>42</v>
      </c>
      <c r="K539" s="19" t="s">
        <v>866</v>
      </c>
      <c r="L539" s="235"/>
      <c r="M539" s="37"/>
      <c r="N539" s="15"/>
      <c r="O539" s="16" t="s">
        <v>867</v>
      </c>
      <c r="P539" s="16" t="s">
        <v>338</v>
      </c>
      <c r="Q539" s="30"/>
    </row>
    <row r="540" spans="1:18" ht="15.75" customHeight="1">
      <c r="A540" s="6" t="s">
        <v>868</v>
      </c>
      <c r="B540" s="227"/>
      <c r="C540" s="13">
        <v>1</v>
      </c>
      <c r="D540" s="227"/>
      <c r="E540" s="8">
        <v>11396</v>
      </c>
      <c r="F540" s="8">
        <v>184</v>
      </c>
      <c r="G540" s="10" t="s">
        <v>252</v>
      </c>
      <c r="H540" s="11" t="s">
        <v>46</v>
      </c>
      <c r="I540" s="44" t="s">
        <v>51</v>
      </c>
      <c r="J540" s="44" t="s">
        <v>32</v>
      </c>
      <c r="K540" s="8" t="s">
        <v>54</v>
      </c>
      <c r="L540" s="227"/>
      <c r="M540" s="23"/>
      <c r="N540" s="15"/>
      <c r="O540" s="16" t="s">
        <v>103</v>
      </c>
      <c r="P540" s="31" t="s">
        <v>49</v>
      </c>
      <c r="Q540" s="32" t="s">
        <v>869</v>
      </c>
    </row>
    <row r="541" spans="1:18" ht="15.75" customHeight="1">
      <c r="A541" s="125"/>
      <c r="C541" s="28"/>
      <c r="I541" s="29"/>
      <c r="J541" s="29"/>
      <c r="K541" s="29"/>
      <c r="N541" s="25"/>
      <c r="O541" s="25"/>
      <c r="P541" s="25"/>
      <c r="Q541" s="30"/>
    </row>
    <row r="542" spans="1:18" ht="15.75" customHeight="1">
      <c r="A542" s="1" t="s">
        <v>0</v>
      </c>
      <c r="B542" s="2"/>
      <c r="C542" s="2"/>
      <c r="D542" s="2"/>
      <c r="E542" s="2"/>
      <c r="F542" s="2"/>
      <c r="G542" s="3" t="s">
        <v>6</v>
      </c>
      <c r="H542" s="2" t="s">
        <v>7</v>
      </c>
      <c r="I542" s="2"/>
      <c r="J542" s="2"/>
      <c r="K542" s="2" t="s">
        <v>10</v>
      </c>
      <c r="L542" s="2" t="s">
        <v>11</v>
      </c>
      <c r="M542" s="2" t="s">
        <v>12</v>
      </c>
      <c r="N542" s="25"/>
      <c r="O542" s="25"/>
      <c r="P542" s="25"/>
      <c r="Q542" s="30"/>
    </row>
    <row r="543" spans="1:18" ht="15.75" customHeight="1">
      <c r="A543" s="6" t="s">
        <v>870</v>
      </c>
      <c r="B543" s="7">
        <v>7</v>
      </c>
      <c r="C543" s="8">
        <v>1</v>
      </c>
      <c r="D543" s="7">
        <v>6596</v>
      </c>
      <c r="E543" s="9">
        <v>0</v>
      </c>
      <c r="F543" s="9">
        <v>6596</v>
      </c>
      <c r="G543" s="10" t="s">
        <v>871</v>
      </c>
      <c r="H543" s="11" t="s">
        <v>20</v>
      </c>
      <c r="I543" s="12" t="s">
        <v>20</v>
      </c>
      <c r="J543" s="12" t="s">
        <v>20</v>
      </c>
      <c r="K543" s="13"/>
      <c r="L543" s="7" t="s">
        <v>872</v>
      </c>
      <c r="M543" s="14">
        <v>94</v>
      </c>
      <c r="N543" s="15"/>
      <c r="O543" s="16" t="s">
        <v>181</v>
      </c>
      <c r="P543" s="31" t="s">
        <v>40</v>
      </c>
      <c r="Q543" s="30"/>
    </row>
    <row r="544" spans="1:18" ht="15.75" customHeight="1">
      <c r="A544" s="162"/>
      <c r="B544" s="6"/>
      <c r="C544" s="18">
        <v>1</v>
      </c>
      <c r="D544" s="6"/>
      <c r="E544" s="19">
        <v>6596</v>
      </c>
      <c r="F544" s="78">
        <v>4</v>
      </c>
      <c r="G544" s="20" t="s">
        <v>873</v>
      </c>
      <c r="H544" s="21" t="s">
        <v>27</v>
      </c>
      <c r="I544" s="35" t="s">
        <v>66</v>
      </c>
      <c r="J544" s="35" t="s">
        <v>42</v>
      </c>
      <c r="K544" s="36" t="s">
        <v>874</v>
      </c>
      <c r="L544" s="6"/>
      <c r="M544" s="23"/>
      <c r="N544" s="15"/>
      <c r="O544" s="16" t="s">
        <v>103</v>
      </c>
      <c r="P544" s="16" t="s">
        <v>104</v>
      </c>
      <c r="Q544" s="32" t="s">
        <v>875</v>
      </c>
    </row>
    <row r="545" spans="1:17" ht="15.75" customHeight="1">
      <c r="A545" s="151"/>
      <c r="C545" s="28"/>
      <c r="I545" s="29"/>
      <c r="J545" s="29"/>
      <c r="K545" s="29"/>
      <c r="N545" s="25"/>
      <c r="O545" s="25"/>
      <c r="P545" s="25"/>
      <c r="Q545" s="30"/>
    </row>
    <row r="546" spans="1:17" ht="15.75" customHeight="1">
      <c r="A546" s="1" t="s">
        <v>0</v>
      </c>
      <c r="B546" s="2"/>
      <c r="C546" s="2"/>
      <c r="D546" s="2"/>
      <c r="E546" s="2"/>
      <c r="F546" s="2"/>
      <c r="G546" s="3" t="s">
        <v>6</v>
      </c>
      <c r="H546" s="2" t="s">
        <v>7</v>
      </c>
      <c r="I546" s="2"/>
      <c r="J546" s="2"/>
      <c r="K546" s="2" t="s">
        <v>10</v>
      </c>
      <c r="L546" s="2" t="s">
        <v>11</v>
      </c>
      <c r="M546" s="2" t="s">
        <v>12</v>
      </c>
      <c r="N546" s="25"/>
      <c r="O546" s="25"/>
      <c r="P546" s="25"/>
      <c r="Q546" s="30"/>
    </row>
    <row r="547" spans="1:17" ht="15.75" customHeight="1">
      <c r="A547" s="6">
        <v>11214314</v>
      </c>
      <c r="B547" s="39">
        <v>10</v>
      </c>
      <c r="C547" s="13">
        <v>1</v>
      </c>
      <c r="D547" s="39">
        <v>324</v>
      </c>
      <c r="E547" s="8">
        <v>324</v>
      </c>
      <c r="F547" s="78">
        <v>152</v>
      </c>
      <c r="G547" s="172" t="s">
        <v>252</v>
      </c>
      <c r="H547" s="11" t="s">
        <v>46</v>
      </c>
      <c r="I547" s="38" t="s">
        <v>51</v>
      </c>
      <c r="J547" s="38" t="s">
        <v>32</v>
      </c>
      <c r="K547" s="39" t="s">
        <v>54</v>
      </c>
      <c r="L547" s="39" t="s">
        <v>876</v>
      </c>
      <c r="M547" s="79">
        <v>95</v>
      </c>
      <c r="N547" s="15"/>
      <c r="O547" s="16" t="s">
        <v>103</v>
      </c>
      <c r="P547" s="16" t="s">
        <v>104</v>
      </c>
      <c r="Q547" s="30"/>
    </row>
    <row r="548" spans="1:17" ht="15.75" customHeight="1">
      <c r="A548" s="125"/>
      <c r="C548" s="28"/>
      <c r="I548" s="29"/>
      <c r="J548" s="29"/>
      <c r="K548" s="29"/>
      <c r="N548" s="25"/>
      <c r="O548" s="25"/>
      <c r="P548" s="25"/>
      <c r="Q548" s="30"/>
    </row>
    <row r="549" spans="1:17" ht="15.75" customHeight="1">
      <c r="A549" s="1" t="s">
        <v>0</v>
      </c>
      <c r="B549" s="2"/>
      <c r="C549" s="2"/>
      <c r="D549" s="2"/>
      <c r="E549" s="2"/>
      <c r="F549" s="2"/>
      <c r="G549" s="3" t="s">
        <v>6</v>
      </c>
      <c r="H549" s="2" t="s">
        <v>7</v>
      </c>
      <c r="I549" s="2"/>
      <c r="J549" s="2"/>
      <c r="K549" s="2" t="s">
        <v>10</v>
      </c>
      <c r="L549" s="2" t="s">
        <v>11</v>
      </c>
      <c r="M549" s="2" t="s">
        <v>12</v>
      </c>
      <c r="N549" s="25"/>
      <c r="O549" s="25"/>
      <c r="P549" s="25"/>
      <c r="Q549" s="30"/>
    </row>
    <row r="550" spans="1:17" ht="15.75" customHeight="1">
      <c r="A550" s="6" t="s">
        <v>877</v>
      </c>
      <c r="B550" s="7">
        <v>6</v>
      </c>
      <c r="C550" s="13">
        <v>1</v>
      </c>
      <c r="D550" s="7">
        <v>1232</v>
      </c>
      <c r="E550" s="8">
        <v>1232</v>
      </c>
      <c r="F550" s="8">
        <v>787</v>
      </c>
      <c r="G550" s="10" t="s">
        <v>878</v>
      </c>
      <c r="H550" s="11" t="s">
        <v>269</v>
      </c>
      <c r="I550" s="38" t="s">
        <v>93</v>
      </c>
      <c r="J550" s="38" t="s">
        <v>50</v>
      </c>
      <c r="K550" s="39" t="s">
        <v>879</v>
      </c>
      <c r="L550" s="7" t="s">
        <v>880</v>
      </c>
      <c r="M550" s="14">
        <v>96</v>
      </c>
      <c r="N550" s="15"/>
      <c r="O550" s="16" t="s">
        <v>22</v>
      </c>
      <c r="P550" s="16" t="s">
        <v>49</v>
      </c>
      <c r="Q550" s="32" t="s">
        <v>881</v>
      </c>
    </row>
    <row r="551" spans="1:17" ht="15.75" customHeight="1">
      <c r="A551" s="33" t="s">
        <v>882</v>
      </c>
      <c r="B551" s="34"/>
      <c r="C551" s="18">
        <v>1</v>
      </c>
      <c r="D551" s="34"/>
      <c r="E551" s="19">
        <v>103</v>
      </c>
      <c r="F551" s="19">
        <v>2</v>
      </c>
      <c r="G551" s="20" t="s">
        <v>883</v>
      </c>
      <c r="H551" s="21" t="s">
        <v>269</v>
      </c>
      <c r="I551" s="35" t="s">
        <v>47</v>
      </c>
      <c r="J551" s="35" t="s">
        <v>42</v>
      </c>
      <c r="K551" s="36" t="s">
        <v>884</v>
      </c>
      <c r="L551" s="34"/>
      <c r="M551" s="37"/>
      <c r="N551" s="15"/>
      <c r="O551" s="16" t="s">
        <v>22</v>
      </c>
      <c r="P551" s="25"/>
      <c r="Q551" s="30"/>
    </row>
    <row r="552" spans="1:17" ht="15.75" customHeight="1">
      <c r="A552" s="123" t="s">
        <v>885</v>
      </c>
      <c r="B552" s="34"/>
      <c r="C552" s="13">
        <v>1</v>
      </c>
      <c r="D552" s="34"/>
      <c r="E552" s="8">
        <v>1232</v>
      </c>
      <c r="F552" s="8">
        <v>9</v>
      </c>
      <c r="G552" s="10" t="s">
        <v>886</v>
      </c>
      <c r="H552" s="11" t="s">
        <v>89</v>
      </c>
      <c r="I552" s="38" t="s">
        <v>28</v>
      </c>
      <c r="J552" s="38" t="s">
        <v>29</v>
      </c>
      <c r="K552" s="39" t="s">
        <v>887</v>
      </c>
      <c r="L552" s="34"/>
      <c r="M552" s="37"/>
      <c r="N552" s="15"/>
      <c r="O552" s="16" t="s">
        <v>22</v>
      </c>
      <c r="P552" s="25"/>
      <c r="Q552" s="30"/>
    </row>
    <row r="553" spans="1:17" ht="15.75" customHeight="1">
      <c r="A553" s="33" t="s">
        <v>888</v>
      </c>
      <c r="B553" s="34"/>
      <c r="C553" s="18">
        <v>1</v>
      </c>
      <c r="D553" s="34"/>
      <c r="E553" s="21">
        <v>1225</v>
      </c>
      <c r="F553" s="21">
        <v>1225</v>
      </c>
      <c r="G553" s="20" t="s">
        <v>889</v>
      </c>
      <c r="H553" s="21" t="s">
        <v>269</v>
      </c>
      <c r="I553" s="35" t="s">
        <v>80</v>
      </c>
      <c r="J553" s="35" t="s">
        <v>50</v>
      </c>
      <c r="K553" s="36" t="s">
        <v>890</v>
      </c>
      <c r="L553" s="34"/>
      <c r="M553" s="37"/>
      <c r="N553" s="15"/>
      <c r="O553" s="16" t="s">
        <v>22</v>
      </c>
      <c r="P553" s="25"/>
      <c r="Q553" s="30"/>
    </row>
    <row r="554" spans="1:17" ht="15.75" customHeight="1">
      <c r="A554" s="6">
        <v>13480308</v>
      </c>
      <c r="B554" s="6"/>
      <c r="C554" s="13">
        <v>1</v>
      </c>
      <c r="D554" s="6"/>
      <c r="E554" s="8">
        <v>1232</v>
      </c>
      <c r="F554" s="78">
        <v>1</v>
      </c>
      <c r="G554" s="10" t="s">
        <v>121</v>
      </c>
      <c r="H554" s="11" t="s">
        <v>46</v>
      </c>
      <c r="I554" s="38" t="s">
        <v>74</v>
      </c>
      <c r="J554" s="38" t="s">
        <v>42</v>
      </c>
      <c r="K554" s="39" t="s">
        <v>891</v>
      </c>
      <c r="L554" s="6"/>
      <c r="M554" s="23"/>
      <c r="N554" s="15"/>
      <c r="O554" s="16" t="s">
        <v>22</v>
      </c>
      <c r="P554" s="25"/>
      <c r="Q554" s="30"/>
    </row>
    <row r="555" spans="1:17" ht="15.75" customHeight="1">
      <c r="A555" s="151"/>
      <c r="C555" s="28"/>
      <c r="I555" s="29"/>
      <c r="J555" s="29"/>
      <c r="K555" s="29"/>
      <c r="N555" s="25"/>
      <c r="O555" s="25"/>
      <c r="P555" s="25"/>
      <c r="Q555" s="30"/>
    </row>
    <row r="556" spans="1:17" ht="15.75" customHeight="1">
      <c r="A556" s="153" t="s">
        <v>0</v>
      </c>
      <c r="B556" s="154"/>
      <c r="C556" s="154"/>
      <c r="D556" s="154"/>
      <c r="E556" s="154"/>
      <c r="F556" s="154"/>
      <c r="G556" s="155" t="s">
        <v>6</v>
      </c>
      <c r="H556" s="154" t="s">
        <v>7</v>
      </c>
      <c r="I556" s="154"/>
      <c r="J556" s="154"/>
      <c r="K556" s="154" t="s">
        <v>10</v>
      </c>
      <c r="L556" s="154" t="s">
        <v>11</v>
      </c>
      <c r="M556" s="154" t="s">
        <v>12</v>
      </c>
      <c r="N556" s="25"/>
      <c r="O556" s="25"/>
      <c r="P556" s="25"/>
      <c r="Q556" s="30"/>
    </row>
    <row r="557" spans="1:17" ht="15.75" customHeight="1">
      <c r="A557" s="193">
        <v>39142410</v>
      </c>
      <c r="B557" s="348">
        <v>27</v>
      </c>
      <c r="C557" s="13">
        <v>1</v>
      </c>
      <c r="D557" s="348">
        <v>19</v>
      </c>
      <c r="E557" s="158">
        <v>19</v>
      </c>
      <c r="F557" s="158">
        <v>1</v>
      </c>
      <c r="G557" s="159" t="s">
        <v>252</v>
      </c>
      <c r="H557" s="160" t="s">
        <v>46</v>
      </c>
      <c r="I557" s="349" t="s">
        <v>51</v>
      </c>
      <c r="J557" s="349" t="s">
        <v>32</v>
      </c>
      <c r="K557" s="348" t="s">
        <v>892</v>
      </c>
      <c r="L557" s="348" t="s">
        <v>893</v>
      </c>
      <c r="M557" s="350">
        <v>97</v>
      </c>
      <c r="N557" s="15"/>
      <c r="O557" s="16" t="s">
        <v>22</v>
      </c>
      <c r="P557" s="31" t="s">
        <v>49</v>
      </c>
      <c r="Q557" s="32" t="s">
        <v>894</v>
      </c>
    </row>
    <row r="558" spans="1:17" ht="15.75" customHeight="1">
      <c r="A558" s="151"/>
      <c r="C558" s="28"/>
      <c r="I558" s="29"/>
      <c r="J558" s="29"/>
      <c r="K558" s="29"/>
      <c r="N558" s="25"/>
      <c r="O558" s="25"/>
      <c r="P558" s="25"/>
      <c r="Q558" s="30"/>
    </row>
    <row r="559" spans="1:17" ht="15.75" customHeight="1">
      <c r="A559" s="1" t="s">
        <v>0</v>
      </c>
      <c r="B559" s="2"/>
      <c r="C559" s="2"/>
      <c r="D559" s="2"/>
      <c r="E559" s="2"/>
      <c r="F559" s="2"/>
      <c r="G559" s="3" t="s">
        <v>6</v>
      </c>
      <c r="H559" s="2" t="s">
        <v>7</v>
      </c>
      <c r="I559" s="2"/>
      <c r="J559" s="2"/>
      <c r="K559" s="2" t="s">
        <v>10</v>
      </c>
      <c r="L559" s="2" t="s">
        <v>11</v>
      </c>
      <c r="M559" s="2" t="s">
        <v>12</v>
      </c>
      <c r="N559" s="25"/>
      <c r="O559" s="25"/>
      <c r="P559" s="25"/>
      <c r="Q559" s="30"/>
    </row>
    <row r="560" spans="1:17" ht="15.75" customHeight="1">
      <c r="A560" s="6" t="s">
        <v>895</v>
      </c>
      <c r="B560" s="7">
        <v>29</v>
      </c>
      <c r="C560" s="8">
        <v>6</v>
      </c>
      <c r="D560" s="7">
        <v>1446</v>
      </c>
      <c r="E560" s="9">
        <v>0</v>
      </c>
      <c r="F560" s="9">
        <f>6*1446</f>
        <v>8676</v>
      </c>
      <c r="G560" s="10" t="s">
        <v>896</v>
      </c>
      <c r="H560" s="11" t="s">
        <v>20</v>
      </c>
      <c r="I560" s="12" t="s">
        <v>20</v>
      </c>
      <c r="J560" s="12" t="s">
        <v>20</v>
      </c>
      <c r="K560" s="13"/>
      <c r="L560" s="7" t="s">
        <v>897</v>
      </c>
      <c r="M560" s="14">
        <v>98</v>
      </c>
      <c r="N560" s="15"/>
      <c r="O560" s="16" t="s">
        <v>181</v>
      </c>
      <c r="P560" s="16" t="s">
        <v>40</v>
      </c>
      <c r="Q560" s="32" t="s">
        <v>881</v>
      </c>
    </row>
    <row r="561" spans="1:17" ht="15.75" customHeight="1">
      <c r="A561" s="33" t="s">
        <v>898</v>
      </c>
      <c r="B561" s="34"/>
      <c r="C561" s="19">
        <v>12</v>
      </c>
      <c r="D561" s="34"/>
      <c r="E561" s="222">
        <v>1446</v>
      </c>
      <c r="F561" s="222"/>
      <c r="G561" s="20" t="s">
        <v>899</v>
      </c>
      <c r="H561" s="21" t="s">
        <v>27</v>
      </c>
      <c r="I561" s="351" t="s">
        <v>71</v>
      </c>
      <c r="J561" s="351" t="s">
        <v>42</v>
      </c>
      <c r="K561" s="18"/>
      <c r="L561" s="34"/>
      <c r="M561" s="37"/>
      <c r="N561" s="15"/>
      <c r="O561" s="16" t="s">
        <v>22</v>
      </c>
      <c r="P561" s="16" t="s">
        <v>40</v>
      </c>
      <c r="Q561" s="30"/>
    </row>
    <row r="562" spans="1:17" ht="15.75" customHeight="1">
      <c r="A562" s="171"/>
      <c r="B562" s="6"/>
      <c r="C562" s="13">
        <v>1</v>
      </c>
      <c r="D562" s="6"/>
      <c r="E562" s="11">
        <v>62</v>
      </c>
      <c r="F562" s="11">
        <v>62</v>
      </c>
      <c r="G562" s="10" t="s">
        <v>900</v>
      </c>
      <c r="H562" s="172" t="s">
        <v>53</v>
      </c>
      <c r="I562" s="352" t="s">
        <v>35</v>
      </c>
      <c r="J562" s="38" t="s">
        <v>32</v>
      </c>
      <c r="K562" s="39" t="s">
        <v>833</v>
      </c>
      <c r="L562" s="6"/>
      <c r="M562" s="23"/>
      <c r="N562" s="15"/>
      <c r="O562" s="16" t="s">
        <v>22</v>
      </c>
      <c r="P562" s="16" t="s">
        <v>49</v>
      </c>
      <c r="Q562" s="30"/>
    </row>
    <row r="563" spans="1:17" ht="15.75" customHeight="1">
      <c r="A563" s="125"/>
      <c r="C563" s="28"/>
      <c r="I563" s="29"/>
      <c r="J563" s="29"/>
      <c r="K563" s="29"/>
      <c r="N563" s="25"/>
      <c r="O563" s="25"/>
      <c r="P563" s="25"/>
      <c r="Q563" s="30"/>
    </row>
    <row r="564" spans="1:17" ht="15.75" customHeight="1">
      <c r="A564" s="1" t="s">
        <v>0</v>
      </c>
      <c r="B564" s="2"/>
      <c r="C564" s="2"/>
      <c r="D564" s="2"/>
      <c r="E564" s="2"/>
      <c r="F564" s="2"/>
      <c r="G564" s="3" t="s">
        <v>6</v>
      </c>
      <c r="H564" s="2" t="s">
        <v>7</v>
      </c>
      <c r="I564" s="2"/>
      <c r="J564" s="2"/>
      <c r="K564" s="2" t="s">
        <v>10</v>
      </c>
      <c r="L564" s="2" t="s">
        <v>11</v>
      </c>
      <c r="M564" s="2" t="s">
        <v>12</v>
      </c>
      <c r="N564" s="25"/>
      <c r="O564" s="25"/>
      <c r="P564" s="25"/>
      <c r="Q564" s="30"/>
    </row>
    <row r="565" spans="1:17" ht="15.75" customHeight="1">
      <c r="A565" s="6" t="s">
        <v>901</v>
      </c>
      <c r="B565" s="7">
        <v>30</v>
      </c>
      <c r="C565" s="8">
        <v>2</v>
      </c>
      <c r="D565" s="7">
        <v>967</v>
      </c>
      <c r="E565" s="9">
        <v>0</v>
      </c>
      <c r="F565" s="9">
        <f>2*967</f>
        <v>1934</v>
      </c>
      <c r="G565" s="10" t="s">
        <v>902</v>
      </c>
      <c r="H565" s="11" t="s">
        <v>20</v>
      </c>
      <c r="I565" s="12" t="s">
        <v>20</v>
      </c>
      <c r="J565" s="12" t="s">
        <v>20</v>
      </c>
      <c r="K565" s="13"/>
      <c r="L565" s="7" t="s">
        <v>903</v>
      </c>
      <c r="M565" s="14">
        <v>99</v>
      </c>
      <c r="N565" s="15"/>
      <c r="O565" s="16" t="s">
        <v>181</v>
      </c>
      <c r="P565" s="25"/>
      <c r="Q565" s="30"/>
    </row>
    <row r="566" spans="1:17" ht="15.75" customHeight="1">
      <c r="A566" s="33" t="s">
        <v>904</v>
      </c>
      <c r="B566" s="34"/>
      <c r="C566" s="18">
        <v>1</v>
      </c>
      <c r="D566" s="34"/>
      <c r="E566" s="21">
        <v>431</v>
      </c>
      <c r="F566" s="21">
        <v>3</v>
      </c>
      <c r="G566" s="20" t="s">
        <v>889</v>
      </c>
      <c r="H566" s="21" t="s">
        <v>269</v>
      </c>
      <c r="I566" s="22" t="s">
        <v>80</v>
      </c>
      <c r="J566" s="22" t="s">
        <v>50</v>
      </c>
      <c r="K566" s="19" t="s">
        <v>905</v>
      </c>
      <c r="L566" s="34"/>
      <c r="M566" s="37"/>
      <c r="N566" s="15"/>
      <c r="O566" s="16" t="s">
        <v>906</v>
      </c>
      <c r="P566" s="16" t="s">
        <v>907</v>
      </c>
      <c r="Q566" s="32" t="s">
        <v>908</v>
      </c>
    </row>
    <row r="567" spans="1:17" ht="15.75" customHeight="1">
      <c r="A567" s="6" t="s">
        <v>909</v>
      </c>
      <c r="B567" s="34"/>
      <c r="C567" s="13">
        <v>1</v>
      </c>
      <c r="D567" s="34"/>
      <c r="E567" s="11">
        <v>513</v>
      </c>
      <c r="F567" s="11">
        <v>513</v>
      </c>
      <c r="G567" s="10" t="s">
        <v>910</v>
      </c>
      <c r="H567" s="11" t="s">
        <v>27</v>
      </c>
      <c r="I567" s="38" t="s">
        <v>74</v>
      </c>
      <c r="J567" s="38" t="s">
        <v>42</v>
      </c>
      <c r="K567" s="39" t="s">
        <v>911</v>
      </c>
      <c r="L567" s="34"/>
      <c r="M567" s="37"/>
      <c r="N567" s="15"/>
      <c r="O567" s="16" t="s">
        <v>912</v>
      </c>
      <c r="P567" s="16" t="s">
        <v>40</v>
      </c>
      <c r="Q567" s="30"/>
    </row>
    <row r="568" spans="1:17" ht="15.75" customHeight="1">
      <c r="A568" s="353" t="s">
        <v>913</v>
      </c>
      <c r="B568" s="34"/>
      <c r="C568" s="18">
        <v>1</v>
      </c>
      <c r="D568" s="34"/>
      <c r="E568" s="21">
        <v>680</v>
      </c>
      <c r="F568" s="21">
        <v>680</v>
      </c>
      <c r="G568" s="20" t="s">
        <v>910</v>
      </c>
      <c r="H568" s="21" t="s">
        <v>27</v>
      </c>
      <c r="I568" s="35" t="s">
        <v>74</v>
      </c>
      <c r="J568" s="35" t="s">
        <v>42</v>
      </c>
      <c r="K568" s="36" t="s">
        <v>914</v>
      </c>
      <c r="L568" s="34"/>
      <c r="M568" s="37"/>
      <c r="N568" s="15"/>
      <c r="O568" s="16" t="s">
        <v>915</v>
      </c>
      <c r="P568" s="16" t="s">
        <v>40</v>
      </c>
      <c r="Q568" s="30"/>
    </row>
    <row r="569" spans="1:17" ht="15.75" customHeight="1">
      <c r="A569" s="171"/>
      <c r="B569" s="6"/>
      <c r="C569" s="13">
        <v>1</v>
      </c>
      <c r="D569" s="6"/>
      <c r="E569" s="8">
        <v>1</v>
      </c>
      <c r="F569" s="8">
        <v>966</v>
      </c>
      <c r="G569" s="10" t="s">
        <v>916</v>
      </c>
      <c r="H569" s="11" t="s">
        <v>68</v>
      </c>
      <c r="I569" s="38" t="s">
        <v>69</v>
      </c>
      <c r="J569" s="38" t="s">
        <v>55</v>
      </c>
      <c r="K569" s="39" t="s">
        <v>917</v>
      </c>
      <c r="L569" s="6"/>
      <c r="M569" s="23"/>
      <c r="N569" s="15"/>
      <c r="O569" s="16" t="s">
        <v>120</v>
      </c>
      <c r="P569" s="16" t="s">
        <v>40</v>
      </c>
      <c r="Q569" s="30"/>
    </row>
    <row r="570" spans="1:17" ht="15.75" customHeight="1">
      <c r="A570" s="125"/>
      <c r="C570" s="28"/>
      <c r="I570" s="29"/>
      <c r="J570" s="29"/>
      <c r="K570" s="29"/>
      <c r="N570" s="25"/>
      <c r="O570" s="25"/>
      <c r="P570" s="25"/>
      <c r="Q570" s="30"/>
    </row>
    <row r="571" spans="1:17" ht="15.75" customHeight="1">
      <c r="A571" s="1" t="s">
        <v>0</v>
      </c>
      <c r="B571" s="2"/>
      <c r="C571" s="2"/>
      <c r="D571" s="2"/>
      <c r="E571" s="2"/>
      <c r="F571" s="2"/>
      <c r="G571" s="3" t="s">
        <v>6</v>
      </c>
      <c r="H571" s="2" t="s">
        <v>7</v>
      </c>
      <c r="I571" s="2"/>
      <c r="J571" s="2"/>
      <c r="K571" s="2" t="s">
        <v>10</v>
      </c>
      <c r="L571" s="2" t="s">
        <v>11</v>
      </c>
      <c r="M571" s="2" t="s">
        <v>12</v>
      </c>
      <c r="N571" s="25"/>
      <c r="O571" s="25"/>
      <c r="P571" s="25"/>
      <c r="Q571" s="30"/>
    </row>
    <row r="572" spans="1:17" ht="15.75" customHeight="1">
      <c r="A572" s="301" t="s">
        <v>918</v>
      </c>
      <c r="B572" s="303">
        <v>15</v>
      </c>
      <c r="C572" s="302">
        <v>1</v>
      </c>
      <c r="D572" s="303">
        <v>1261</v>
      </c>
      <c r="E572" s="303">
        <v>1261</v>
      </c>
      <c r="F572" s="303">
        <v>81</v>
      </c>
      <c r="G572" s="354" t="s">
        <v>919</v>
      </c>
      <c r="H572" s="305" t="s">
        <v>269</v>
      </c>
      <c r="I572" s="306" t="s">
        <v>80</v>
      </c>
      <c r="J572" s="306" t="s">
        <v>50</v>
      </c>
      <c r="K572" s="303" t="s">
        <v>397</v>
      </c>
      <c r="L572" s="303" t="s">
        <v>920</v>
      </c>
      <c r="M572" s="303">
        <v>100</v>
      </c>
      <c r="N572" s="355"/>
      <c r="O572" s="356" t="s">
        <v>22</v>
      </c>
      <c r="P572" s="356" t="s">
        <v>49</v>
      </c>
      <c r="Q572" s="357" t="s">
        <v>881</v>
      </c>
    </row>
    <row r="573" spans="1:17" ht="15.75" customHeight="1">
      <c r="A573" s="358" t="s">
        <v>921</v>
      </c>
      <c r="B573" s="303"/>
      <c r="C573" s="300">
        <v>1</v>
      </c>
      <c r="D573" s="303"/>
      <c r="E573" s="295">
        <v>1260</v>
      </c>
      <c r="F573" s="295">
        <v>6</v>
      </c>
      <c r="G573" s="359" t="s">
        <v>922</v>
      </c>
      <c r="H573" s="298" t="s">
        <v>46</v>
      </c>
      <c r="I573" s="307" t="s">
        <v>51</v>
      </c>
      <c r="J573" s="307" t="s">
        <v>32</v>
      </c>
      <c r="K573" s="295" t="s">
        <v>923</v>
      </c>
      <c r="L573" s="303"/>
      <c r="M573" s="303"/>
      <c r="N573" s="355"/>
      <c r="O573" s="356" t="s">
        <v>22</v>
      </c>
      <c r="P573" s="356" t="s">
        <v>49</v>
      </c>
      <c r="Q573" s="360"/>
    </row>
    <row r="574" spans="1:17" ht="15.75" customHeight="1">
      <c r="A574" s="308"/>
      <c r="B574" s="303"/>
      <c r="C574" s="302">
        <v>1</v>
      </c>
      <c r="D574" s="303"/>
      <c r="E574" s="303">
        <v>1</v>
      </c>
      <c r="F574" s="303">
        <v>1260</v>
      </c>
      <c r="G574" s="354" t="s">
        <v>924</v>
      </c>
      <c r="H574" s="305" t="s">
        <v>68</v>
      </c>
      <c r="I574" s="361" t="s">
        <v>109</v>
      </c>
      <c r="J574" s="361" t="s">
        <v>55</v>
      </c>
      <c r="K574" s="310" t="s">
        <v>925</v>
      </c>
      <c r="L574" s="303"/>
      <c r="M574" s="303"/>
      <c r="N574" s="355"/>
      <c r="O574" s="356" t="s">
        <v>22</v>
      </c>
      <c r="P574" s="31" t="s">
        <v>40</v>
      </c>
      <c r="Q574" s="360"/>
    </row>
    <row r="575" spans="1:17" ht="15.75" customHeight="1">
      <c r="A575" s="309"/>
      <c r="B575" s="303"/>
      <c r="C575" s="300">
        <v>1</v>
      </c>
      <c r="D575" s="303"/>
      <c r="E575" s="295">
        <v>1</v>
      </c>
      <c r="F575" s="295">
        <v>1260</v>
      </c>
      <c r="G575" s="359" t="s">
        <v>924</v>
      </c>
      <c r="H575" s="298" t="s">
        <v>68</v>
      </c>
      <c r="I575" s="362" t="s">
        <v>105</v>
      </c>
      <c r="J575" s="362" t="s">
        <v>55</v>
      </c>
      <c r="K575" s="294" t="s">
        <v>926</v>
      </c>
      <c r="L575" s="303"/>
      <c r="M575" s="303"/>
      <c r="N575" s="355"/>
      <c r="O575" s="356" t="s">
        <v>22</v>
      </c>
      <c r="P575" s="16" t="s">
        <v>40</v>
      </c>
      <c r="Q575" s="360"/>
    </row>
    <row r="576" spans="1:17" ht="70.5" customHeight="1">
      <c r="A576" s="363"/>
      <c r="B576" s="364">
        <f t="shared" ref="B576:F576" si="0">SUM(B2:B575)</f>
        <v>2469</v>
      </c>
      <c r="C576" s="364">
        <f t="shared" si="0"/>
        <v>789</v>
      </c>
      <c r="D576" s="364">
        <f t="shared" si="0"/>
        <v>6043044</v>
      </c>
      <c r="E576" s="364">
        <f t="shared" si="0"/>
        <v>12375614</v>
      </c>
      <c r="F576" s="364">
        <f t="shared" si="0"/>
        <v>10527062</v>
      </c>
      <c r="G576" s="365" t="s">
        <v>927</v>
      </c>
      <c r="I576" s="29"/>
      <c r="J576" s="29"/>
      <c r="K576" s="29"/>
      <c r="N576" s="226"/>
      <c r="O576" s="226"/>
      <c r="P576" s="226"/>
      <c r="Q576" s="366"/>
    </row>
    <row r="577" spans="1:17" ht="15.75" customHeight="1">
      <c r="A577" s="151"/>
      <c r="C577" s="28"/>
      <c r="I577" s="29"/>
      <c r="J577" s="29"/>
      <c r="K577" s="29"/>
      <c r="N577" s="226"/>
      <c r="O577" s="226"/>
      <c r="P577" s="226"/>
      <c r="Q577" s="366"/>
    </row>
    <row r="578" spans="1:17" ht="15.75" customHeight="1">
      <c r="C578" s="28"/>
      <c r="I578" s="29"/>
      <c r="J578" s="29"/>
      <c r="K578" s="29"/>
      <c r="N578" s="226"/>
      <c r="O578" s="226"/>
      <c r="P578" s="226"/>
      <c r="Q578" s="366"/>
    </row>
    <row r="579" spans="1:17" ht="15.75" customHeight="1">
      <c r="A579" s="125"/>
      <c r="C579" s="28"/>
      <c r="D579" s="364">
        <v>6043044</v>
      </c>
      <c r="E579" s="367">
        <v>12462184</v>
      </c>
      <c r="I579" s="29"/>
      <c r="J579" s="29"/>
      <c r="K579" s="29"/>
      <c r="N579" s="226"/>
      <c r="O579" s="226"/>
      <c r="P579" s="226"/>
      <c r="Q579" s="366"/>
    </row>
    <row r="580" spans="1:17" ht="15.75" customHeight="1">
      <c r="C580" s="28"/>
      <c r="I580" s="29"/>
      <c r="J580" s="29"/>
      <c r="K580" s="29"/>
      <c r="N580" s="226"/>
      <c r="O580" s="226"/>
      <c r="P580" s="226"/>
      <c r="Q580" s="366"/>
    </row>
    <row r="581" spans="1:17" ht="15.75" customHeight="1">
      <c r="C581" s="28"/>
      <c r="I581" s="29"/>
      <c r="J581" s="29"/>
      <c r="K581" s="29"/>
      <c r="N581" s="226"/>
      <c r="O581" s="226"/>
      <c r="P581" s="226"/>
      <c r="Q581" s="366"/>
    </row>
    <row r="582" spans="1:17" ht="15.75" customHeight="1">
      <c r="C582" s="28"/>
      <c r="I582" s="29"/>
      <c r="J582" s="29"/>
      <c r="K582" s="29"/>
      <c r="N582" s="226"/>
      <c r="O582" s="226"/>
      <c r="P582" s="226"/>
      <c r="Q582" s="366"/>
    </row>
    <row r="583" spans="1:17" ht="15.75" customHeight="1">
      <c r="C583" s="28"/>
      <c r="I583" s="29"/>
      <c r="J583" s="29"/>
      <c r="K583" s="29"/>
      <c r="N583" s="226"/>
      <c r="O583" s="226"/>
      <c r="P583" s="226"/>
      <c r="Q583" s="366"/>
    </row>
    <row r="584" spans="1:17" ht="15.75" customHeight="1">
      <c r="C584" s="28"/>
      <c r="I584" s="29"/>
      <c r="J584" s="29"/>
      <c r="K584" s="29"/>
      <c r="N584" s="226"/>
      <c r="O584" s="226"/>
      <c r="P584" s="226"/>
      <c r="Q584" s="366"/>
    </row>
    <row r="585" spans="1:17" ht="15.75" customHeight="1">
      <c r="C585" s="28"/>
      <c r="I585" s="29"/>
      <c r="J585" s="29"/>
      <c r="K585" s="29"/>
      <c r="N585" s="226"/>
      <c r="O585" s="226"/>
      <c r="P585" s="226"/>
      <c r="Q585" s="366"/>
    </row>
    <row r="586" spans="1:17" ht="15.75" customHeight="1">
      <c r="C586" s="28"/>
      <c r="I586" s="29"/>
      <c r="J586" s="29"/>
      <c r="K586" s="29"/>
      <c r="N586" s="226"/>
      <c r="O586" s="226"/>
      <c r="P586" s="226"/>
      <c r="Q586" s="366"/>
    </row>
    <row r="587" spans="1:17" ht="15.75" customHeight="1">
      <c r="C587" s="28"/>
      <c r="I587" s="29"/>
      <c r="J587" s="29"/>
      <c r="K587" s="29"/>
      <c r="N587" s="226"/>
      <c r="O587" s="226"/>
      <c r="P587" s="226"/>
      <c r="Q587" s="366"/>
    </row>
    <row r="588" spans="1:17" ht="15.75" customHeight="1">
      <c r="C588" s="28"/>
      <c r="I588" s="29"/>
      <c r="J588" s="29"/>
      <c r="K588" s="29"/>
      <c r="N588" s="226"/>
      <c r="O588" s="226"/>
      <c r="P588" s="226"/>
      <c r="Q588" s="366"/>
    </row>
    <row r="589" spans="1:17" ht="15.75" customHeight="1">
      <c r="C589" s="28"/>
      <c r="I589" s="29"/>
      <c r="J589" s="29"/>
      <c r="K589" s="29"/>
      <c r="N589" s="226"/>
      <c r="O589" s="226"/>
      <c r="P589" s="226"/>
      <c r="Q589" s="366"/>
    </row>
    <row r="590" spans="1:17" ht="15.75" customHeight="1">
      <c r="C590" s="28"/>
      <c r="I590" s="29"/>
      <c r="J590" s="29"/>
      <c r="K590" s="29"/>
      <c r="N590" s="226"/>
      <c r="O590" s="226"/>
      <c r="P590" s="226"/>
      <c r="Q590" s="366"/>
    </row>
    <row r="591" spans="1:17" ht="15.75" customHeight="1">
      <c r="C591" s="28"/>
      <c r="I591" s="29"/>
      <c r="J591" s="29"/>
      <c r="K591" s="29"/>
      <c r="N591" s="226"/>
      <c r="O591" s="226"/>
      <c r="P591" s="226"/>
      <c r="Q591" s="366"/>
    </row>
    <row r="592" spans="1:17" ht="15.75" customHeight="1">
      <c r="C592" s="28"/>
      <c r="I592" s="29"/>
      <c r="J592" s="29"/>
      <c r="K592" s="29"/>
      <c r="N592" s="226"/>
      <c r="O592" s="226"/>
      <c r="P592" s="226"/>
      <c r="Q592" s="366"/>
    </row>
    <row r="593" spans="3:17" ht="15.75" customHeight="1">
      <c r="C593" s="28"/>
      <c r="I593" s="29"/>
      <c r="J593" s="29"/>
      <c r="K593" s="29"/>
      <c r="N593" s="226"/>
      <c r="O593" s="226"/>
      <c r="P593" s="226"/>
      <c r="Q593" s="366"/>
    </row>
    <row r="594" spans="3:17" ht="15.75" customHeight="1">
      <c r="C594" s="28"/>
      <c r="I594" s="29"/>
      <c r="J594" s="29"/>
      <c r="K594" s="29"/>
      <c r="N594" s="226"/>
      <c r="O594" s="226"/>
      <c r="P594" s="226"/>
      <c r="Q594" s="366"/>
    </row>
    <row r="595" spans="3:17" ht="15.75" customHeight="1">
      <c r="C595" s="28"/>
      <c r="I595" s="29"/>
      <c r="J595" s="29"/>
      <c r="K595" s="29"/>
      <c r="N595" s="226"/>
      <c r="O595" s="226"/>
      <c r="P595" s="226"/>
      <c r="Q595" s="366"/>
    </row>
    <row r="596" spans="3:17" ht="15.75" customHeight="1">
      <c r="C596" s="28"/>
      <c r="I596" s="29"/>
      <c r="J596" s="29"/>
      <c r="K596" s="29"/>
      <c r="N596" s="226"/>
      <c r="O596" s="226"/>
      <c r="P596" s="226"/>
      <c r="Q596" s="366"/>
    </row>
    <row r="597" spans="3:17" ht="15.75" customHeight="1">
      <c r="C597" s="28"/>
      <c r="I597" s="29"/>
      <c r="J597" s="29"/>
      <c r="K597" s="29"/>
      <c r="N597" s="226"/>
      <c r="O597" s="226"/>
      <c r="P597" s="226"/>
      <c r="Q597" s="366"/>
    </row>
    <row r="598" spans="3:17" ht="15.75" customHeight="1">
      <c r="C598" s="28"/>
      <c r="I598" s="29"/>
      <c r="J598" s="29"/>
      <c r="K598" s="29"/>
      <c r="N598" s="226"/>
      <c r="O598" s="226"/>
      <c r="P598" s="226"/>
      <c r="Q598" s="366"/>
    </row>
    <row r="599" spans="3:17" ht="15.75" customHeight="1">
      <c r="C599" s="28"/>
      <c r="I599" s="29"/>
      <c r="J599" s="29"/>
      <c r="K599" s="29"/>
      <c r="N599" s="226"/>
      <c r="O599" s="226"/>
      <c r="P599" s="226"/>
      <c r="Q599" s="366"/>
    </row>
    <row r="600" spans="3:17" ht="15.75" customHeight="1">
      <c r="C600" s="28"/>
      <c r="I600" s="29"/>
      <c r="J600" s="29"/>
      <c r="K600" s="29"/>
      <c r="N600" s="226"/>
      <c r="O600" s="226"/>
      <c r="P600" s="226"/>
      <c r="Q600" s="366"/>
    </row>
    <row r="601" spans="3:17" ht="15.75" customHeight="1">
      <c r="C601" s="28"/>
      <c r="I601" s="29"/>
      <c r="J601" s="29"/>
      <c r="K601" s="29"/>
      <c r="N601" s="226"/>
      <c r="O601" s="226"/>
      <c r="P601" s="226"/>
      <c r="Q601" s="366"/>
    </row>
    <row r="602" spans="3:17" ht="15.75" customHeight="1">
      <c r="C602" s="28"/>
      <c r="I602" s="29"/>
      <c r="J602" s="29"/>
      <c r="K602" s="29"/>
      <c r="N602" s="226"/>
      <c r="O602" s="226"/>
      <c r="P602" s="226"/>
      <c r="Q602" s="366"/>
    </row>
    <row r="603" spans="3:17" ht="15.75" customHeight="1">
      <c r="C603" s="28"/>
      <c r="I603" s="29"/>
      <c r="J603" s="29"/>
      <c r="K603" s="29"/>
      <c r="N603" s="226"/>
      <c r="O603" s="226"/>
      <c r="P603" s="226"/>
      <c r="Q603" s="366"/>
    </row>
    <row r="604" spans="3:17" ht="15.75" customHeight="1">
      <c r="C604" s="28"/>
      <c r="I604" s="29"/>
      <c r="J604" s="29"/>
      <c r="K604" s="29"/>
      <c r="N604" s="226"/>
      <c r="O604" s="226"/>
      <c r="P604" s="226"/>
      <c r="Q604" s="366"/>
    </row>
    <row r="605" spans="3:17" ht="15.75" customHeight="1">
      <c r="C605" s="28"/>
      <c r="I605" s="29"/>
      <c r="J605" s="29"/>
      <c r="K605" s="29"/>
      <c r="N605" s="226"/>
      <c r="O605" s="226"/>
      <c r="P605" s="226"/>
      <c r="Q605" s="366"/>
    </row>
    <row r="606" spans="3:17" ht="15.75" customHeight="1">
      <c r="C606" s="28"/>
      <c r="I606" s="29"/>
      <c r="J606" s="29"/>
      <c r="K606" s="29"/>
      <c r="N606" s="226"/>
      <c r="O606" s="226"/>
      <c r="P606" s="226"/>
      <c r="Q606" s="366"/>
    </row>
    <row r="607" spans="3:17" ht="15.75" customHeight="1">
      <c r="C607" s="28"/>
      <c r="I607" s="29"/>
      <c r="J607" s="29"/>
      <c r="K607" s="29"/>
      <c r="N607" s="226"/>
      <c r="O607" s="226"/>
      <c r="P607" s="226"/>
      <c r="Q607" s="366"/>
    </row>
    <row r="608" spans="3:17" ht="15.75" customHeight="1">
      <c r="C608" s="28"/>
      <c r="I608" s="29"/>
      <c r="J608" s="29"/>
      <c r="K608" s="29"/>
      <c r="N608" s="226"/>
      <c r="O608" s="226"/>
      <c r="P608" s="226"/>
      <c r="Q608" s="366"/>
    </row>
    <row r="609" spans="3:17" ht="15.75" customHeight="1">
      <c r="C609" s="28"/>
      <c r="I609" s="29"/>
      <c r="J609" s="29"/>
      <c r="K609" s="29"/>
      <c r="N609" s="226"/>
      <c r="O609" s="226"/>
      <c r="P609" s="226"/>
      <c r="Q609" s="366"/>
    </row>
    <row r="610" spans="3:17" ht="15.75" customHeight="1">
      <c r="C610" s="28"/>
      <c r="I610" s="29"/>
      <c r="J610" s="29"/>
      <c r="K610" s="29"/>
      <c r="N610" s="226"/>
      <c r="O610" s="226"/>
      <c r="P610" s="226"/>
      <c r="Q610" s="366"/>
    </row>
    <row r="611" spans="3:17" ht="15.75" customHeight="1">
      <c r="C611" s="28"/>
      <c r="I611" s="29"/>
      <c r="J611" s="29"/>
      <c r="K611" s="29"/>
      <c r="N611" s="226"/>
      <c r="O611" s="226"/>
      <c r="P611" s="226"/>
      <c r="Q611" s="366"/>
    </row>
    <row r="612" spans="3:17" ht="15.75" customHeight="1">
      <c r="C612" s="28"/>
      <c r="I612" s="29"/>
      <c r="J612" s="29"/>
      <c r="K612" s="29"/>
      <c r="N612" s="226"/>
      <c r="O612" s="226"/>
      <c r="P612" s="226"/>
      <c r="Q612" s="366"/>
    </row>
    <row r="613" spans="3:17" ht="15.75" customHeight="1">
      <c r="C613" s="28"/>
      <c r="I613" s="29"/>
      <c r="J613" s="29"/>
      <c r="K613" s="29"/>
      <c r="N613" s="226"/>
      <c r="O613" s="226"/>
      <c r="P613" s="226"/>
      <c r="Q613" s="366"/>
    </row>
    <row r="614" spans="3:17" ht="15.75" customHeight="1">
      <c r="C614" s="28"/>
      <c r="I614" s="29"/>
      <c r="J614" s="29"/>
      <c r="K614" s="29"/>
      <c r="N614" s="226"/>
      <c r="O614" s="226"/>
      <c r="P614" s="226"/>
      <c r="Q614" s="366"/>
    </row>
    <row r="615" spans="3:17" ht="15.75" customHeight="1">
      <c r="C615" s="28"/>
      <c r="I615" s="29"/>
      <c r="J615" s="29"/>
      <c r="K615" s="29"/>
      <c r="N615" s="226"/>
      <c r="O615" s="226"/>
      <c r="P615" s="226"/>
      <c r="Q615" s="366"/>
    </row>
    <row r="616" spans="3:17" ht="15.75" customHeight="1">
      <c r="C616" s="28"/>
      <c r="I616" s="29"/>
      <c r="J616" s="29"/>
      <c r="K616" s="29"/>
      <c r="N616" s="226"/>
      <c r="O616" s="226"/>
      <c r="P616" s="226"/>
      <c r="Q616" s="366"/>
    </row>
    <row r="617" spans="3:17" ht="15.75" customHeight="1">
      <c r="C617" s="28"/>
      <c r="I617" s="29"/>
      <c r="J617" s="29"/>
      <c r="K617" s="29"/>
      <c r="N617" s="226"/>
      <c r="O617" s="226"/>
      <c r="P617" s="226"/>
      <c r="Q617" s="366"/>
    </row>
    <row r="618" spans="3:17" ht="15.75" customHeight="1">
      <c r="C618" s="28"/>
      <c r="I618" s="29"/>
      <c r="J618" s="29"/>
      <c r="K618" s="29"/>
      <c r="N618" s="226"/>
      <c r="O618" s="226"/>
      <c r="P618" s="226"/>
      <c r="Q618" s="366"/>
    </row>
    <row r="619" spans="3:17" ht="15.75" customHeight="1">
      <c r="C619" s="28"/>
      <c r="I619" s="29"/>
      <c r="J619" s="29"/>
      <c r="K619" s="29"/>
      <c r="N619" s="226"/>
      <c r="O619" s="226"/>
      <c r="P619" s="226"/>
      <c r="Q619" s="366"/>
    </row>
    <row r="620" spans="3:17" ht="15.75" customHeight="1">
      <c r="C620" s="28"/>
      <c r="I620" s="29"/>
      <c r="J620" s="29"/>
      <c r="K620" s="29"/>
      <c r="N620" s="226"/>
      <c r="O620" s="226"/>
      <c r="P620" s="226"/>
      <c r="Q620" s="366"/>
    </row>
    <row r="621" spans="3:17" ht="15.75" customHeight="1">
      <c r="C621" s="28"/>
      <c r="I621" s="29"/>
      <c r="J621" s="29"/>
      <c r="K621" s="29"/>
      <c r="N621" s="226"/>
      <c r="O621" s="226"/>
      <c r="P621" s="226"/>
      <c r="Q621" s="366"/>
    </row>
    <row r="622" spans="3:17" ht="15.75" customHeight="1">
      <c r="C622" s="28"/>
      <c r="I622" s="29"/>
      <c r="J622" s="29"/>
      <c r="K622" s="29"/>
      <c r="N622" s="226"/>
      <c r="O622" s="226"/>
      <c r="P622" s="226"/>
      <c r="Q622" s="366"/>
    </row>
    <row r="623" spans="3:17" ht="15.75" customHeight="1">
      <c r="C623" s="28"/>
      <c r="I623" s="29"/>
      <c r="J623" s="29"/>
      <c r="K623" s="29"/>
      <c r="N623" s="226"/>
      <c r="O623" s="226"/>
      <c r="P623" s="226"/>
      <c r="Q623" s="366"/>
    </row>
    <row r="624" spans="3:17" ht="15.75" customHeight="1">
      <c r="C624" s="28"/>
      <c r="I624" s="29"/>
      <c r="J624" s="29"/>
      <c r="K624" s="29"/>
      <c r="N624" s="226"/>
      <c r="O624" s="226"/>
      <c r="P624" s="226"/>
      <c r="Q624" s="366"/>
    </row>
    <row r="625" spans="3:17" ht="15.75" customHeight="1">
      <c r="C625" s="28"/>
      <c r="I625" s="29"/>
      <c r="J625" s="29"/>
      <c r="K625" s="29"/>
      <c r="N625" s="226"/>
      <c r="O625" s="226"/>
      <c r="P625" s="226"/>
      <c r="Q625" s="366"/>
    </row>
    <row r="626" spans="3:17" ht="15.75" customHeight="1">
      <c r="C626" s="28"/>
      <c r="I626" s="29"/>
      <c r="J626" s="29"/>
      <c r="K626" s="29"/>
      <c r="N626" s="226"/>
      <c r="O626" s="226"/>
      <c r="P626" s="226"/>
      <c r="Q626" s="366"/>
    </row>
    <row r="627" spans="3:17" ht="15.75" customHeight="1">
      <c r="C627" s="28"/>
      <c r="I627" s="29"/>
      <c r="J627" s="29"/>
      <c r="K627" s="29"/>
      <c r="N627" s="226"/>
      <c r="O627" s="226"/>
      <c r="P627" s="226"/>
      <c r="Q627" s="366"/>
    </row>
    <row r="628" spans="3:17" ht="15.75" customHeight="1">
      <c r="C628" s="28"/>
      <c r="I628" s="29"/>
      <c r="J628" s="29"/>
      <c r="K628" s="29"/>
      <c r="N628" s="226"/>
      <c r="O628" s="226"/>
      <c r="P628" s="226"/>
      <c r="Q628" s="366"/>
    </row>
    <row r="629" spans="3:17" ht="15.75" customHeight="1">
      <c r="C629" s="28"/>
      <c r="I629" s="29"/>
      <c r="J629" s="29"/>
      <c r="K629" s="29"/>
      <c r="N629" s="226"/>
      <c r="O629" s="226"/>
      <c r="P629" s="226"/>
      <c r="Q629" s="366"/>
    </row>
    <row r="630" spans="3:17" ht="15.75" customHeight="1">
      <c r="C630" s="28"/>
      <c r="I630" s="29"/>
      <c r="J630" s="29"/>
      <c r="K630" s="29"/>
      <c r="N630" s="226"/>
      <c r="O630" s="226"/>
      <c r="P630" s="226"/>
      <c r="Q630" s="366"/>
    </row>
    <row r="631" spans="3:17" ht="15.75" customHeight="1">
      <c r="C631" s="28"/>
      <c r="I631" s="29"/>
      <c r="J631" s="29"/>
      <c r="K631" s="29"/>
      <c r="N631" s="226"/>
      <c r="O631" s="226"/>
      <c r="P631" s="226"/>
      <c r="Q631" s="366"/>
    </row>
    <row r="632" spans="3:17" ht="15.75" customHeight="1">
      <c r="C632" s="28"/>
      <c r="I632" s="29"/>
      <c r="J632" s="29"/>
      <c r="K632" s="29"/>
      <c r="N632" s="226"/>
      <c r="O632" s="226"/>
      <c r="P632" s="226"/>
      <c r="Q632" s="366"/>
    </row>
    <row r="633" spans="3:17" ht="15.75" customHeight="1">
      <c r="C633" s="28"/>
      <c r="I633" s="29"/>
      <c r="J633" s="29"/>
      <c r="K633" s="29"/>
      <c r="N633" s="226"/>
      <c r="O633" s="226"/>
      <c r="P633" s="226"/>
      <c r="Q633" s="366"/>
    </row>
    <row r="634" spans="3:17" ht="15.75" customHeight="1">
      <c r="C634" s="28"/>
      <c r="I634" s="29"/>
      <c r="J634" s="29"/>
      <c r="K634" s="29"/>
      <c r="N634" s="226"/>
      <c r="O634" s="226"/>
      <c r="P634" s="226"/>
      <c r="Q634" s="366"/>
    </row>
    <row r="635" spans="3:17" ht="15.75" customHeight="1">
      <c r="C635" s="28"/>
      <c r="I635" s="29"/>
      <c r="J635" s="29"/>
      <c r="K635" s="29"/>
      <c r="N635" s="226"/>
      <c r="O635" s="226"/>
      <c r="P635" s="226"/>
      <c r="Q635" s="366"/>
    </row>
    <row r="636" spans="3:17" ht="15.75" customHeight="1">
      <c r="C636" s="28"/>
      <c r="I636" s="29"/>
      <c r="J636" s="29"/>
      <c r="K636" s="29"/>
      <c r="N636" s="226"/>
      <c r="O636" s="226"/>
      <c r="P636" s="226"/>
      <c r="Q636" s="366"/>
    </row>
    <row r="637" spans="3:17" ht="15.75" customHeight="1">
      <c r="C637" s="28"/>
      <c r="I637" s="29"/>
      <c r="J637" s="29"/>
      <c r="K637" s="29"/>
      <c r="N637" s="226"/>
      <c r="O637" s="226"/>
      <c r="P637" s="226"/>
      <c r="Q637" s="366"/>
    </row>
    <row r="638" spans="3:17" ht="15.75" customHeight="1">
      <c r="C638" s="28"/>
      <c r="I638" s="29"/>
      <c r="J638" s="29"/>
      <c r="K638" s="29"/>
      <c r="N638" s="226"/>
      <c r="O638" s="226"/>
      <c r="P638" s="226"/>
      <c r="Q638" s="366"/>
    </row>
    <row r="639" spans="3:17" ht="15.75" customHeight="1">
      <c r="C639" s="28"/>
      <c r="I639" s="29"/>
      <c r="J639" s="29"/>
      <c r="K639" s="29"/>
      <c r="N639" s="226"/>
      <c r="O639" s="226"/>
      <c r="P639" s="226"/>
      <c r="Q639" s="366"/>
    </row>
    <row r="640" spans="3:17" ht="15.75" customHeight="1">
      <c r="C640" s="28"/>
      <c r="I640" s="29"/>
      <c r="J640" s="29"/>
      <c r="K640" s="29"/>
      <c r="N640" s="226"/>
      <c r="O640" s="226"/>
      <c r="P640" s="226"/>
      <c r="Q640" s="366"/>
    </row>
    <row r="641" spans="3:17" ht="15.75" customHeight="1">
      <c r="C641" s="28"/>
      <c r="I641" s="29"/>
      <c r="J641" s="29"/>
      <c r="K641" s="29"/>
      <c r="N641" s="226"/>
      <c r="O641" s="226"/>
      <c r="P641" s="226"/>
      <c r="Q641" s="366"/>
    </row>
    <row r="642" spans="3:17" ht="15.75" customHeight="1">
      <c r="C642" s="28"/>
      <c r="I642" s="29"/>
      <c r="J642" s="29"/>
      <c r="K642" s="29"/>
      <c r="N642" s="226"/>
      <c r="O642" s="226"/>
      <c r="P642" s="226"/>
      <c r="Q642" s="366"/>
    </row>
    <row r="643" spans="3:17" ht="15.75" customHeight="1">
      <c r="C643" s="28"/>
      <c r="I643" s="29"/>
      <c r="J643" s="29"/>
      <c r="K643" s="29"/>
      <c r="N643" s="226"/>
      <c r="O643" s="226"/>
      <c r="P643" s="226"/>
      <c r="Q643" s="366"/>
    </row>
    <row r="644" spans="3:17" ht="15.75" customHeight="1">
      <c r="C644" s="28"/>
      <c r="I644" s="29"/>
      <c r="J644" s="29"/>
      <c r="K644" s="29"/>
      <c r="N644" s="226"/>
      <c r="O644" s="226"/>
      <c r="P644" s="226"/>
      <c r="Q644" s="366"/>
    </row>
    <row r="645" spans="3:17" ht="15.75" customHeight="1">
      <c r="C645" s="28"/>
      <c r="I645" s="29"/>
      <c r="J645" s="29"/>
      <c r="K645" s="29"/>
      <c r="N645" s="226"/>
      <c r="O645" s="226"/>
      <c r="P645" s="226"/>
      <c r="Q645" s="366"/>
    </row>
    <row r="646" spans="3:17" ht="15.75" customHeight="1">
      <c r="C646" s="28"/>
      <c r="I646" s="29"/>
      <c r="J646" s="29"/>
      <c r="K646" s="29"/>
      <c r="N646" s="226"/>
      <c r="O646" s="226"/>
      <c r="P646" s="226"/>
      <c r="Q646" s="366"/>
    </row>
    <row r="647" spans="3:17" ht="15.75" customHeight="1">
      <c r="C647" s="28"/>
      <c r="I647" s="29"/>
      <c r="J647" s="29"/>
      <c r="K647" s="29"/>
      <c r="N647" s="226"/>
      <c r="O647" s="226"/>
      <c r="P647" s="226"/>
      <c r="Q647" s="366"/>
    </row>
    <row r="648" spans="3:17" ht="15.75" customHeight="1">
      <c r="C648" s="28"/>
      <c r="I648" s="29"/>
      <c r="J648" s="29"/>
      <c r="K648" s="29"/>
      <c r="N648" s="226"/>
      <c r="O648" s="226"/>
      <c r="P648" s="226"/>
      <c r="Q648" s="366"/>
    </row>
    <row r="649" spans="3:17" ht="15.75" customHeight="1">
      <c r="C649" s="28"/>
      <c r="I649" s="29"/>
      <c r="J649" s="29"/>
      <c r="K649" s="29"/>
      <c r="N649" s="226"/>
      <c r="O649" s="226"/>
      <c r="P649" s="226"/>
      <c r="Q649" s="366"/>
    </row>
    <row r="650" spans="3:17" ht="15.75" customHeight="1">
      <c r="C650" s="28"/>
      <c r="I650" s="29"/>
      <c r="J650" s="29"/>
      <c r="K650" s="29"/>
      <c r="N650" s="226"/>
      <c r="O650" s="226"/>
      <c r="P650" s="226"/>
      <c r="Q650" s="366"/>
    </row>
    <row r="651" spans="3:17" ht="15.75" customHeight="1">
      <c r="C651" s="28"/>
      <c r="I651" s="29"/>
      <c r="J651" s="29"/>
      <c r="K651" s="29"/>
      <c r="N651" s="226"/>
      <c r="O651" s="226"/>
      <c r="P651" s="226"/>
      <c r="Q651" s="366"/>
    </row>
    <row r="652" spans="3:17" ht="15.75" customHeight="1">
      <c r="C652" s="28"/>
      <c r="I652" s="29"/>
      <c r="J652" s="29"/>
      <c r="K652" s="29"/>
      <c r="N652" s="226"/>
      <c r="O652" s="226"/>
      <c r="P652" s="226"/>
      <c r="Q652" s="366"/>
    </row>
    <row r="653" spans="3:17" ht="15.75" customHeight="1">
      <c r="C653" s="28"/>
      <c r="I653" s="29"/>
      <c r="J653" s="29"/>
      <c r="K653" s="29"/>
      <c r="N653" s="226"/>
      <c r="O653" s="226"/>
      <c r="P653" s="226"/>
      <c r="Q653" s="366"/>
    </row>
    <row r="654" spans="3:17" ht="15.75" customHeight="1">
      <c r="C654" s="28"/>
      <c r="I654" s="29"/>
      <c r="J654" s="29"/>
      <c r="K654" s="29"/>
      <c r="N654" s="226"/>
      <c r="O654" s="226"/>
      <c r="P654" s="226"/>
      <c r="Q654" s="366"/>
    </row>
    <row r="655" spans="3:17" ht="15.75" customHeight="1">
      <c r="C655" s="28"/>
      <c r="I655" s="29"/>
      <c r="J655" s="29"/>
      <c r="K655" s="29"/>
      <c r="N655" s="226"/>
      <c r="O655" s="226"/>
      <c r="P655" s="226"/>
      <c r="Q655" s="366"/>
    </row>
    <row r="656" spans="3:17" ht="15.75" customHeight="1">
      <c r="C656" s="28"/>
      <c r="I656" s="29"/>
      <c r="J656" s="29"/>
      <c r="K656" s="29"/>
      <c r="N656" s="226"/>
      <c r="O656" s="226"/>
      <c r="P656" s="226"/>
      <c r="Q656" s="366"/>
    </row>
    <row r="657" spans="3:17" ht="15.75" customHeight="1">
      <c r="C657" s="28"/>
      <c r="I657" s="29"/>
      <c r="J657" s="29"/>
      <c r="K657" s="29"/>
      <c r="N657" s="226"/>
      <c r="O657" s="226"/>
      <c r="P657" s="226"/>
      <c r="Q657" s="366"/>
    </row>
    <row r="658" spans="3:17" ht="15.75" customHeight="1">
      <c r="C658" s="28"/>
      <c r="I658" s="29"/>
      <c r="J658" s="29"/>
      <c r="K658" s="29"/>
      <c r="N658" s="226"/>
      <c r="O658" s="226"/>
      <c r="P658" s="226"/>
      <c r="Q658" s="366"/>
    </row>
    <row r="659" spans="3:17" ht="15.75" customHeight="1">
      <c r="C659" s="28"/>
      <c r="I659" s="29"/>
      <c r="J659" s="29"/>
      <c r="K659" s="29"/>
      <c r="N659" s="226"/>
      <c r="O659" s="226"/>
      <c r="P659" s="226"/>
      <c r="Q659" s="366"/>
    </row>
    <row r="660" spans="3:17" ht="15.75" customHeight="1">
      <c r="C660" s="28"/>
      <c r="I660" s="29"/>
      <c r="J660" s="29"/>
      <c r="K660" s="29"/>
      <c r="N660" s="226"/>
      <c r="O660" s="226"/>
      <c r="P660" s="226"/>
      <c r="Q660" s="366"/>
    </row>
    <row r="661" spans="3:17" ht="15.75" customHeight="1">
      <c r="C661" s="28"/>
      <c r="I661" s="29"/>
      <c r="J661" s="29"/>
      <c r="K661" s="29"/>
      <c r="N661" s="226"/>
      <c r="O661" s="226"/>
      <c r="P661" s="226"/>
      <c r="Q661" s="366"/>
    </row>
    <row r="662" spans="3:17" ht="15.75" customHeight="1">
      <c r="C662" s="28"/>
      <c r="I662" s="29"/>
      <c r="J662" s="29"/>
      <c r="K662" s="29"/>
      <c r="N662" s="226"/>
      <c r="O662" s="226"/>
      <c r="P662" s="226"/>
      <c r="Q662" s="366"/>
    </row>
    <row r="663" spans="3:17" ht="15.75" customHeight="1">
      <c r="C663" s="28"/>
      <c r="I663" s="29"/>
      <c r="J663" s="29"/>
      <c r="K663" s="29"/>
      <c r="N663" s="226"/>
      <c r="O663" s="226"/>
      <c r="P663" s="226"/>
      <c r="Q663" s="366"/>
    </row>
    <row r="664" spans="3:17" ht="15.75" customHeight="1">
      <c r="C664" s="28"/>
      <c r="I664" s="29"/>
      <c r="J664" s="29"/>
      <c r="K664" s="29"/>
      <c r="N664" s="226"/>
      <c r="O664" s="226"/>
      <c r="P664" s="226"/>
      <c r="Q664" s="366"/>
    </row>
    <row r="665" spans="3:17" ht="15.75" customHeight="1">
      <c r="C665" s="28"/>
      <c r="I665" s="29"/>
      <c r="J665" s="29"/>
      <c r="K665" s="29"/>
      <c r="N665" s="226"/>
      <c r="O665" s="226"/>
      <c r="P665" s="226"/>
      <c r="Q665" s="366"/>
    </row>
    <row r="666" spans="3:17" ht="15.75" customHeight="1">
      <c r="C666" s="28"/>
      <c r="I666" s="29"/>
      <c r="J666" s="29"/>
      <c r="K666" s="29"/>
      <c r="N666" s="226"/>
      <c r="O666" s="226"/>
      <c r="P666" s="226"/>
      <c r="Q666" s="366"/>
    </row>
    <row r="667" spans="3:17" ht="15.75" customHeight="1">
      <c r="C667" s="28"/>
      <c r="I667" s="29"/>
      <c r="J667" s="29"/>
      <c r="K667" s="29"/>
      <c r="N667" s="226"/>
      <c r="O667" s="226"/>
      <c r="P667" s="226"/>
      <c r="Q667" s="366"/>
    </row>
    <row r="668" spans="3:17" ht="15.75" customHeight="1">
      <c r="C668" s="28"/>
      <c r="I668" s="29"/>
      <c r="J668" s="29"/>
      <c r="K668" s="29"/>
      <c r="N668" s="226"/>
      <c r="O668" s="226"/>
      <c r="P668" s="226"/>
      <c r="Q668" s="366"/>
    </row>
    <row r="669" spans="3:17" ht="15.75" customHeight="1">
      <c r="C669" s="28"/>
      <c r="I669" s="29"/>
      <c r="J669" s="29"/>
      <c r="K669" s="29"/>
      <c r="N669" s="226"/>
      <c r="O669" s="226"/>
      <c r="P669" s="226"/>
      <c r="Q669" s="366"/>
    </row>
    <row r="670" spans="3:17" ht="15.75" customHeight="1">
      <c r="C670" s="28"/>
      <c r="I670" s="29"/>
      <c r="J670" s="29"/>
      <c r="K670" s="29"/>
      <c r="N670" s="226"/>
      <c r="O670" s="226"/>
      <c r="P670" s="226"/>
      <c r="Q670" s="366"/>
    </row>
    <row r="671" spans="3:17" ht="15.75" customHeight="1">
      <c r="C671" s="28"/>
      <c r="I671" s="29"/>
      <c r="J671" s="29"/>
      <c r="K671" s="29"/>
      <c r="N671" s="226"/>
      <c r="O671" s="226"/>
      <c r="P671" s="226"/>
      <c r="Q671" s="366"/>
    </row>
    <row r="672" spans="3:17" ht="15.75" customHeight="1">
      <c r="C672" s="28"/>
      <c r="I672" s="29"/>
      <c r="J672" s="29"/>
      <c r="K672" s="29"/>
      <c r="N672" s="226"/>
      <c r="O672" s="226"/>
      <c r="P672" s="226"/>
      <c r="Q672" s="366"/>
    </row>
    <row r="673" spans="3:17" ht="15.75" customHeight="1">
      <c r="C673" s="28"/>
      <c r="I673" s="29"/>
      <c r="J673" s="29"/>
      <c r="K673" s="29"/>
      <c r="N673" s="226"/>
      <c r="O673" s="226"/>
      <c r="P673" s="226"/>
      <c r="Q673" s="366"/>
    </row>
    <row r="674" spans="3:17" ht="15.75" customHeight="1">
      <c r="C674" s="28"/>
      <c r="I674" s="29"/>
      <c r="J674" s="29"/>
      <c r="K674" s="29"/>
      <c r="N674" s="226"/>
      <c r="O674" s="226"/>
      <c r="P674" s="226"/>
      <c r="Q674" s="366"/>
    </row>
    <row r="675" spans="3:17" ht="15.75" customHeight="1">
      <c r="C675" s="28"/>
      <c r="I675" s="29"/>
      <c r="J675" s="29"/>
      <c r="K675" s="29"/>
      <c r="N675" s="226"/>
      <c r="O675" s="226"/>
      <c r="P675" s="226"/>
      <c r="Q675" s="366"/>
    </row>
    <row r="676" spans="3:17" ht="15.75" customHeight="1">
      <c r="C676" s="28"/>
      <c r="I676" s="29"/>
      <c r="J676" s="29"/>
      <c r="K676" s="29"/>
      <c r="N676" s="226"/>
      <c r="O676" s="226"/>
      <c r="P676" s="226"/>
      <c r="Q676" s="366"/>
    </row>
    <row r="677" spans="3:17" ht="15.75" customHeight="1">
      <c r="C677" s="28"/>
      <c r="I677" s="29"/>
      <c r="J677" s="29"/>
      <c r="K677" s="29"/>
      <c r="N677" s="226"/>
      <c r="O677" s="226"/>
      <c r="P677" s="226"/>
      <c r="Q677" s="366"/>
    </row>
    <row r="678" spans="3:17" ht="15.75" customHeight="1">
      <c r="C678" s="28"/>
      <c r="I678" s="29"/>
      <c r="J678" s="29"/>
      <c r="K678" s="29"/>
      <c r="N678" s="226"/>
      <c r="O678" s="226"/>
      <c r="P678" s="226"/>
      <c r="Q678" s="366"/>
    </row>
    <row r="679" spans="3:17" ht="15.75" customHeight="1">
      <c r="C679" s="28"/>
      <c r="I679" s="29"/>
      <c r="J679" s="29"/>
      <c r="K679" s="29"/>
      <c r="N679" s="226"/>
      <c r="O679" s="226"/>
      <c r="P679" s="226"/>
      <c r="Q679" s="366"/>
    </row>
    <row r="680" spans="3:17" ht="15.75" customHeight="1">
      <c r="C680" s="28"/>
      <c r="I680" s="29"/>
      <c r="J680" s="29"/>
      <c r="K680" s="29"/>
      <c r="N680" s="226"/>
      <c r="O680" s="226"/>
      <c r="P680" s="226"/>
      <c r="Q680" s="366"/>
    </row>
    <row r="681" spans="3:17" ht="15.75" customHeight="1">
      <c r="C681" s="28"/>
      <c r="I681" s="29"/>
      <c r="J681" s="29"/>
      <c r="K681" s="29"/>
      <c r="N681" s="226"/>
      <c r="O681" s="226"/>
      <c r="P681" s="226"/>
      <c r="Q681" s="366"/>
    </row>
    <row r="682" spans="3:17" ht="15.75" customHeight="1">
      <c r="C682" s="28"/>
      <c r="I682" s="29"/>
      <c r="J682" s="29"/>
      <c r="K682" s="29"/>
      <c r="N682" s="226"/>
      <c r="O682" s="226"/>
      <c r="P682" s="226"/>
      <c r="Q682" s="366"/>
    </row>
    <row r="683" spans="3:17" ht="15.75" customHeight="1">
      <c r="C683" s="28"/>
      <c r="I683" s="29"/>
      <c r="J683" s="29"/>
      <c r="K683" s="29"/>
      <c r="N683" s="226"/>
      <c r="O683" s="226"/>
      <c r="P683" s="226"/>
      <c r="Q683" s="366"/>
    </row>
    <row r="684" spans="3:17" ht="15.75" customHeight="1">
      <c r="C684" s="28"/>
      <c r="I684" s="29"/>
      <c r="J684" s="29"/>
      <c r="K684" s="29"/>
      <c r="N684" s="226"/>
      <c r="O684" s="226"/>
      <c r="P684" s="226"/>
      <c r="Q684" s="366"/>
    </row>
    <row r="685" spans="3:17" ht="15.75" customHeight="1">
      <c r="C685" s="28"/>
      <c r="I685" s="29"/>
      <c r="J685" s="29"/>
      <c r="K685" s="29"/>
      <c r="N685" s="226"/>
      <c r="O685" s="226"/>
      <c r="P685" s="226"/>
      <c r="Q685" s="366"/>
    </row>
    <row r="686" spans="3:17" ht="15.75" customHeight="1">
      <c r="C686" s="28"/>
      <c r="I686" s="29"/>
      <c r="J686" s="29"/>
      <c r="K686" s="29"/>
      <c r="N686" s="226"/>
      <c r="O686" s="226"/>
      <c r="P686" s="226"/>
      <c r="Q686" s="366"/>
    </row>
    <row r="687" spans="3:17" ht="15.75" customHeight="1">
      <c r="C687" s="28"/>
      <c r="I687" s="29"/>
      <c r="J687" s="29"/>
      <c r="K687" s="29"/>
      <c r="N687" s="226"/>
      <c r="O687" s="226"/>
      <c r="P687" s="226"/>
      <c r="Q687" s="366"/>
    </row>
    <row r="688" spans="3:17" ht="15.75" customHeight="1">
      <c r="C688" s="28"/>
      <c r="I688" s="29"/>
      <c r="J688" s="29"/>
      <c r="K688" s="29"/>
      <c r="N688" s="226"/>
      <c r="O688" s="226"/>
      <c r="P688" s="226"/>
      <c r="Q688" s="366"/>
    </row>
    <row r="689" spans="3:17" ht="15.75" customHeight="1">
      <c r="C689" s="28"/>
      <c r="I689" s="29"/>
      <c r="J689" s="29"/>
      <c r="K689" s="29"/>
      <c r="N689" s="226"/>
      <c r="O689" s="226"/>
      <c r="P689" s="226"/>
      <c r="Q689" s="366"/>
    </row>
    <row r="690" spans="3:17" ht="15.75" customHeight="1">
      <c r="C690" s="28"/>
      <c r="I690" s="29"/>
      <c r="J690" s="29"/>
      <c r="K690" s="29"/>
      <c r="N690" s="226"/>
      <c r="O690" s="226"/>
      <c r="P690" s="226"/>
      <c r="Q690" s="366"/>
    </row>
    <row r="691" spans="3:17" ht="15.75" customHeight="1">
      <c r="C691" s="28"/>
      <c r="I691" s="29"/>
      <c r="J691" s="29"/>
      <c r="K691" s="29"/>
      <c r="N691" s="226"/>
      <c r="O691" s="226"/>
      <c r="P691" s="226"/>
      <c r="Q691" s="366"/>
    </row>
    <row r="692" spans="3:17" ht="15.75" customHeight="1">
      <c r="C692" s="28"/>
      <c r="I692" s="29"/>
      <c r="J692" s="29"/>
      <c r="K692" s="29"/>
      <c r="N692" s="226"/>
      <c r="O692" s="226"/>
      <c r="P692" s="226"/>
      <c r="Q692" s="366"/>
    </row>
    <row r="693" spans="3:17" ht="15.75" customHeight="1">
      <c r="C693" s="28"/>
      <c r="I693" s="29"/>
      <c r="J693" s="29"/>
      <c r="K693" s="29"/>
      <c r="N693" s="226"/>
      <c r="O693" s="226"/>
      <c r="P693" s="226"/>
      <c r="Q693" s="366"/>
    </row>
    <row r="694" spans="3:17" ht="15.75" customHeight="1">
      <c r="C694" s="28"/>
      <c r="I694" s="29"/>
      <c r="J694" s="29"/>
      <c r="K694" s="29"/>
      <c r="N694" s="226"/>
      <c r="O694" s="226"/>
      <c r="P694" s="226"/>
      <c r="Q694" s="366"/>
    </row>
    <row r="695" spans="3:17" ht="15.75" customHeight="1">
      <c r="C695" s="28"/>
      <c r="I695" s="29"/>
      <c r="J695" s="29"/>
      <c r="K695" s="29"/>
      <c r="N695" s="226"/>
      <c r="O695" s="226"/>
      <c r="P695" s="226"/>
      <c r="Q695" s="366"/>
    </row>
    <row r="696" spans="3:17" ht="15.75" customHeight="1">
      <c r="C696" s="28"/>
      <c r="I696" s="29"/>
      <c r="J696" s="29"/>
      <c r="K696" s="29"/>
      <c r="N696" s="226"/>
      <c r="O696" s="226"/>
      <c r="P696" s="226"/>
      <c r="Q696" s="366"/>
    </row>
    <row r="697" spans="3:17" ht="15.75" customHeight="1">
      <c r="C697" s="28"/>
      <c r="I697" s="29"/>
      <c r="J697" s="29"/>
      <c r="K697" s="29"/>
      <c r="N697" s="226"/>
      <c r="O697" s="226"/>
      <c r="P697" s="226"/>
      <c r="Q697" s="366"/>
    </row>
    <row r="698" spans="3:17" ht="15.75" customHeight="1">
      <c r="C698" s="28"/>
      <c r="I698" s="29"/>
      <c r="J698" s="29"/>
      <c r="K698" s="29"/>
      <c r="N698" s="226"/>
      <c r="O698" s="226"/>
      <c r="P698" s="226"/>
      <c r="Q698" s="366"/>
    </row>
    <row r="699" spans="3:17" ht="15.75" customHeight="1">
      <c r="C699" s="28"/>
      <c r="I699" s="29"/>
      <c r="J699" s="29"/>
      <c r="K699" s="29"/>
      <c r="N699" s="226"/>
      <c r="O699" s="226"/>
      <c r="P699" s="226"/>
      <c r="Q699" s="366"/>
    </row>
    <row r="700" spans="3:17" ht="15.75" customHeight="1">
      <c r="C700" s="28"/>
      <c r="I700" s="29"/>
      <c r="J700" s="29"/>
      <c r="K700" s="29"/>
      <c r="N700" s="226"/>
      <c r="O700" s="226"/>
      <c r="P700" s="226"/>
      <c r="Q700" s="366"/>
    </row>
    <row r="701" spans="3:17" ht="15.75" customHeight="1">
      <c r="C701" s="28"/>
      <c r="I701" s="29"/>
      <c r="J701" s="29"/>
      <c r="K701" s="29"/>
      <c r="N701" s="226"/>
      <c r="O701" s="226"/>
      <c r="P701" s="226"/>
      <c r="Q701" s="366"/>
    </row>
    <row r="702" spans="3:17" ht="15.75" customHeight="1">
      <c r="C702" s="28"/>
      <c r="I702" s="29"/>
      <c r="J702" s="29"/>
      <c r="K702" s="29"/>
      <c r="N702" s="226"/>
      <c r="O702" s="226"/>
      <c r="P702" s="226"/>
      <c r="Q702" s="366"/>
    </row>
    <row r="703" spans="3:17" ht="15.75" customHeight="1">
      <c r="C703" s="28"/>
      <c r="I703" s="29"/>
      <c r="J703" s="29"/>
      <c r="K703" s="29"/>
      <c r="N703" s="226"/>
      <c r="O703" s="226"/>
      <c r="P703" s="226"/>
      <c r="Q703" s="366"/>
    </row>
    <row r="704" spans="3:17" ht="15.75" customHeight="1">
      <c r="C704" s="28"/>
      <c r="I704" s="29"/>
      <c r="J704" s="29"/>
      <c r="K704" s="29"/>
      <c r="N704" s="226"/>
      <c r="O704" s="226"/>
      <c r="P704" s="226"/>
      <c r="Q704" s="366"/>
    </row>
    <row r="705" spans="3:17" ht="15.75" customHeight="1">
      <c r="C705" s="28"/>
      <c r="I705" s="29"/>
      <c r="J705" s="29"/>
      <c r="K705" s="29"/>
      <c r="N705" s="226"/>
      <c r="O705" s="226"/>
      <c r="P705" s="226"/>
      <c r="Q705" s="366"/>
    </row>
    <row r="706" spans="3:17" ht="15.75" customHeight="1">
      <c r="C706" s="28"/>
      <c r="I706" s="29"/>
      <c r="J706" s="29"/>
      <c r="K706" s="29"/>
      <c r="N706" s="226"/>
      <c r="O706" s="226"/>
      <c r="P706" s="226"/>
      <c r="Q706" s="366"/>
    </row>
    <row r="707" spans="3:17" ht="15.75" customHeight="1">
      <c r="C707" s="28"/>
      <c r="I707" s="29"/>
      <c r="J707" s="29"/>
      <c r="K707" s="29"/>
      <c r="N707" s="226"/>
      <c r="O707" s="226"/>
      <c r="P707" s="226"/>
      <c r="Q707" s="366"/>
    </row>
    <row r="708" spans="3:17" ht="15.75" customHeight="1">
      <c r="C708" s="28"/>
      <c r="I708" s="29"/>
      <c r="J708" s="29"/>
      <c r="K708" s="29"/>
      <c r="N708" s="226"/>
      <c r="O708" s="226"/>
      <c r="P708" s="226"/>
      <c r="Q708" s="366"/>
    </row>
    <row r="709" spans="3:17" ht="15.75" customHeight="1">
      <c r="C709" s="28"/>
      <c r="I709" s="29"/>
      <c r="J709" s="29"/>
      <c r="K709" s="29"/>
      <c r="N709" s="226"/>
      <c r="O709" s="226"/>
      <c r="P709" s="226"/>
      <c r="Q709" s="366"/>
    </row>
    <row r="710" spans="3:17" ht="15.75" customHeight="1">
      <c r="C710" s="28"/>
      <c r="I710" s="29"/>
      <c r="J710" s="29"/>
      <c r="K710" s="29"/>
      <c r="N710" s="226"/>
      <c r="O710" s="226"/>
      <c r="P710" s="226"/>
      <c r="Q710" s="366"/>
    </row>
    <row r="711" spans="3:17" ht="15.75" customHeight="1">
      <c r="C711" s="28"/>
      <c r="I711" s="29"/>
      <c r="J711" s="29"/>
      <c r="K711" s="29"/>
      <c r="N711" s="226"/>
      <c r="O711" s="226"/>
      <c r="P711" s="226"/>
      <c r="Q711" s="366"/>
    </row>
    <row r="712" spans="3:17" ht="15.75" customHeight="1">
      <c r="C712" s="28"/>
      <c r="I712" s="29"/>
      <c r="J712" s="29"/>
      <c r="K712" s="29"/>
      <c r="N712" s="226"/>
      <c r="O712" s="226"/>
      <c r="P712" s="226"/>
      <c r="Q712" s="366"/>
    </row>
    <row r="713" spans="3:17" ht="15.75" customHeight="1">
      <c r="C713" s="28"/>
      <c r="I713" s="29"/>
      <c r="J713" s="29"/>
      <c r="K713" s="29"/>
      <c r="N713" s="226"/>
      <c r="O713" s="226"/>
      <c r="P713" s="226"/>
      <c r="Q713" s="366"/>
    </row>
    <row r="714" spans="3:17" ht="15.75" customHeight="1">
      <c r="C714" s="28"/>
      <c r="I714" s="29"/>
      <c r="J714" s="29"/>
      <c r="K714" s="29"/>
      <c r="N714" s="226"/>
      <c r="O714" s="226"/>
      <c r="P714" s="226"/>
      <c r="Q714" s="366"/>
    </row>
    <row r="715" spans="3:17" ht="15.75" customHeight="1">
      <c r="C715" s="28"/>
      <c r="I715" s="29"/>
      <c r="J715" s="29"/>
      <c r="K715" s="29"/>
      <c r="N715" s="226"/>
      <c r="O715" s="226"/>
      <c r="P715" s="226"/>
      <c r="Q715" s="366"/>
    </row>
    <row r="716" spans="3:17" ht="15.75" customHeight="1">
      <c r="C716" s="28"/>
      <c r="I716" s="29"/>
      <c r="J716" s="29"/>
      <c r="K716" s="29"/>
      <c r="N716" s="226"/>
      <c r="O716" s="226"/>
      <c r="P716" s="226"/>
      <c r="Q716" s="366"/>
    </row>
    <row r="717" spans="3:17" ht="15.75" customHeight="1">
      <c r="C717" s="28"/>
      <c r="I717" s="29"/>
      <c r="J717" s="29"/>
      <c r="K717" s="29"/>
      <c r="N717" s="226"/>
      <c r="O717" s="226"/>
      <c r="P717" s="226"/>
      <c r="Q717" s="366"/>
    </row>
    <row r="718" spans="3:17" ht="15.75" customHeight="1">
      <c r="C718" s="28"/>
      <c r="I718" s="29"/>
      <c r="J718" s="29"/>
      <c r="K718" s="29"/>
      <c r="N718" s="226"/>
      <c r="O718" s="226"/>
      <c r="P718" s="226"/>
      <c r="Q718" s="366"/>
    </row>
    <row r="719" spans="3:17" ht="15.75" customHeight="1">
      <c r="C719" s="28"/>
      <c r="I719" s="29"/>
      <c r="J719" s="29"/>
      <c r="K719" s="29"/>
      <c r="N719" s="226"/>
      <c r="O719" s="226"/>
      <c r="P719" s="226"/>
      <c r="Q719" s="366"/>
    </row>
    <row r="720" spans="3:17" ht="15.75" customHeight="1">
      <c r="C720" s="28"/>
      <c r="I720" s="29"/>
      <c r="J720" s="29"/>
      <c r="K720" s="29"/>
      <c r="N720" s="226"/>
      <c r="O720" s="226"/>
      <c r="P720" s="226"/>
      <c r="Q720" s="366"/>
    </row>
    <row r="721" spans="3:17" ht="15.75" customHeight="1">
      <c r="C721" s="28"/>
      <c r="I721" s="29"/>
      <c r="J721" s="29"/>
      <c r="K721" s="29"/>
      <c r="N721" s="226"/>
      <c r="O721" s="226"/>
      <c r="P721" s="226"/>
      <c r="Q721" s="366"/>
    </row>
    <row r="722" spans="3:17" ht="15.75" customHeight="1">
      <c r="C722" s="28"/>
      <c r="I722" s="29"/>
      <c r="J722" s="29"/>
      <c r="K722" s="29"/>
      <c r="N722" s="226"/>
      <c r="O722" s="226"/>
      <c r="P722" s="226"/>
      <c r="Q722" s="366"/>
    </row>
    <row r="723" spans="3:17" ht="15.75" customHeight="1">
      <c r="C723" s="28"/>
      <c r="I723" s="29"/>
      <c r="J723" s="29"/>
      <c r="K723" s="29"/>
      <c r="N723" s="226"/>
      <c r="O723" s="226"/>
      <c r="P723" s="226"/>
      <c r="Q723" s="366"/>
    </row>
    <row r="724" spans="3:17" ht="15.75" customHeight="1">
      <c r="C724" s="28"/>
      <c r="I724" s="29"/>
      <c r="J724" s="29"/>
      <c r="K724" s="29"/>
      <c r="N724" s="226"/>
      <c r="O724" s="226"/>
      <c r="P724" s="226"/>
      <c r="Q724" s="366"/>
    </row>
    <row r="725" spans="3:17" ht="15.75" customHeight="1">
      <c r="C725" s="28"/>
      <c r="I725" s="29"/>
      <c r="J725" s="29"/>
      <c r="K725" s="29"/>
      <c r="N725" s="226"/>
      <c r="O725" s="226"/>
      <c r="P725" s="226"/>
      <c r="Q725" s="366"/>
    </row>
    <row r="726" spans="3:17" ht="15.75" customHeight="1">
      <c r="C726" s="28"/>
      <c r="I726" s="29"/>
      <c r="J726" s="29"/>
      <c r="K726" s="29"/>
      <c r="N726" s="226"/>
      <c r="O726" s="226"/>
      <c r="P726" s="226"/>
      <c r="Q726" s="366"/>
    </row>
    <row r="727" spans="3:17" ht="15.75" customHeight="1">
      <c r="C727" s="28"/>
      <c r="I727" s="29"/>
      <c r="J727" s="29"/>
      <c r="K727" s="29"/>
      <c r="N727" s="226"/>
      <c r="O727" s="226"/>
      <c r="P727" s="226"/>
      <c r="Q727" s="366"/>
    </row>
    <row r="728" spans="3:17" ht="15.75" customHeight="1">
      <c r="C728" s="28"/>
      <c r="I728" s="29"/>
      <c r="J728" s="29"/>
      <c r="K728" s="29"/>
      <c r="N728" s="226"/>
      <c r="O728" s="226"/>
      <c r="P728" s="226"/>
      <c r="Q728" s="366"/>
    </row>
    <row r="729" spans="3:17" ht="15.75" customHeight="1">
      <c r="C729" s="28"/>
      <c r="I729" s="29"/>
      <c r="J729" s="29"/>
      <c r="K729" s="29"/>
      <c r="N729" s="226"/>
      <c r="O729" s="226"/>
      <c r="P729" s="226"/>
      <c r="Q729" s="366"/>
    </row>
    <row r="730" spans="3:17" ht="15.75" customHeight="1">
      <c r="C730" s="28"/>
      <c r="I730" s="29"/>
      <c r="J730" s="29"/>
      <c r="K730" s="29"/>
      <c r="N730" s="226"/>
      <c r="O730" s="226"/>
      <c r="P730" s="226"/>
      <c r="Q730" s="366"/>
    </row>
    <row r="731" spans="3:17" ht="15.75" customHeight="1">
      <c r="C731" s="28"/>
      <c r="I731" s="29"/>
      <c r="J731" s="29"/>
      <c r="K731" s="29"/>
      <c r="N731" s="226"/>
      <c r="O731" s="226"/>
      <c r="P731" s="226"/>
      <c r="Q731" s="366"/>
    </row>
    <row r="732" spans="3:17" ht="15.75" customHeight="1">
      <c r="C732" s="28"/>
      <c r="I732" s="29"/>
      <c r="J732" s="29"/>
      <c r="K732" s="29"/>
      <c r="N732" s="226"/>
      <c r="O732" s="226"/>
      <c r="P732" s="226"/>
      <c r="Q732" s="366"/>
    </row>
    <row r="733" spans="3:17" ht="15.75" customHeight="1">
      <c r="C733" s="28"/>
      <c r="I733" s="29"/>
      <c r="J733" s="29"/>
      <c r="K733" s="29"/>
      <c r="N733" s="226"/>
      <c r="O733" s="226"/>
      <c r="P733" s="226"/>
      <c r="Q733" s="366"/>
    </row>
    <row r="734" spans="3:17" ht="15.75" customHeight="1">
      <c r="C734" s="28"/>
      <c r="I734" s="29"/>
      <c r="J734" s="29"/>
      <c r="K734" s="29"/>
      <c r="N734" s="226"/>
      <c r="O734" s="226"/>
      <c r="P734" s="226"/>
      <c r="Q734" s="366"/>
    </row>
    <row r="735" spans="3:17" ht="15.75" customHeight="1">
      <c r="C735" s="28"/>
      <c r="I735" s="29"/>
      <c r="J735" s="29"/>
      <c r="K735" s="29"/>
      <c r="N735" s="226"/>
      <c r="O735" s="226"/>
      <c r="P735" s="226"/>
      <c r="Q735" s="366"/>
    </row>
    <row r="736" spans="3:17" ht="15.75" customHeight="1">
      <c r="C736" s="28"/>
      <c r="I736" s="29"/>
      <c r="J736" s="29"/>
      <c r="K736" s="29"/>
      <c r="N736" s="226"/>
      <c r="O736" s="226"/>
      <c r="P736" s="226"/>
      <c r="Q736" s="366"/>
    </row>
    <row r="737" spans="3:17" ht="15.75" customHeight="1">
      <c r="C737" s="28"/>
      <c r="I737" s="29"/>
      <c r="J737" s="29"/>
      <c r="K737" s="29"/>
      <c r="N737" s="226"/>
      <c r="O737" s="226"/>
      <c r="P737" s="226"/>
      <c r="Q737" s="366"/>
    </row>
    <row r="738" spans="3:17" ht="15.75" customHeight="1">
      <c r="C738" s="28"/>
      <c r="I738" s="29"/>
      <c r="J738" s="29"/>
      <c r="K738" s="29"/>
      <c r="N738" s="226"/>
      <c r="O738" s="226"/>
      <c r="P738" s="226"/>
      <c r="Q738" s="366"/>
    </row>
    <row r="739" spans="3:17" ht="15.75" customHeight="1">
      <c r="C739" s="28"/>
      <c r="I739" s="29"/>
      <c r="J739" s="29"/>
      <c r="K739" s="29"/>
      <c r="N739" s="226"/>
      <c r="O739" s="226"/>
      <c r="P739" s="226"/>
      <c r="Q739" s="366"/>
    </row>
    <row r="740" spans="3:17" ht="15.75" customHeight="1">
      <c r="C740" s="28"/>
      <c r="I740" s="29"/>
      <c r="J740" s="29"/>
      <c r="K740" s="29"/>
      <c r="N740" s="226"/>
      <c r="O740" s="226"/>
      <c r="P740" s="226"/>
      <c r="Q740" s="366"/>
    </row>
    <row r="741" spans="3:17" ht="15.75" customHeight="1">
      <c r="C741" s="28"/>
      <c r="I741" s="29"/>
      <c r="J741" s="29"/>
      <c r="K741" s="29"/>
      <c r="N741" s="226"/>
      <c r="O741" s="226"/>
      <c r="P741" s="226"/>
      <c r="Q741" s="366"/>
    </row>
    <row r="742" spans="3:17" ht="15.75" customHeight="1">
      <c r="C742" s="28"/>
      <c r="I742" s="29"/>
      <c r="J742" s="29"/>
      <c r="K742" s="29"/>
      <c r="N742" s="226"/>
      <c r="O742" s="226"/>
      <c r="P742" s="226"/>
      <c r="Q742" s="366"/>
    </row>
    <row r="743" spans="3:17" ht="15.75" customHeight="1">
      <c r="C743" s="28"/>
      <c r="I743" s="29"/>
      <c r="J743" s="29"/>
      <c r="K743" s="29"/>
      <c r="N743" s="226"/>
      <c r="O743" s="226"/>
      <c r="P743" s="226"/>
      <c r="Q743" s="366"/>
    </row>
    <row r="744" spans="3:17" ht="15.75" customHeight="1">
      <c r="C744" s="28"/>
      <c r="I744" s="29"/>
      <c r="J744" s="29"/>
      <c r="K744" s="29"/>
      <c r="N744" s="226"/>
      <c r="O744" s="226"/>
      <c r="P744" s="226"/>
      <c r="Q744" s="366"/>
    </row>
    <row r="745" spans="3:17" ht="15.75" customHeight="1">
      <c r="C745" s="28"/>
      <c r="I745" s="29"/>
      <c r="J745" s="29"/>
      <c r="K745" s="29"/>
      <c r="N745" s="226"/>
      <c r="O745" s="226"/>
      <c r="P745" s="226"/>
      <c r="Q745" s="366"/>
    </row>
    <row r="746" spans="3:17" ht="15.75" customHeight="1">
      <c r="C746" s="28"/>
      <c r="I746" s="29"/>
      <c r="J746" s="29"/>
      <c r="K746" s="29"/>
      <c r="N746" s="226"/>
      <c r="O746" s="226"/>
      <c r="P746" s="226"/>
      <c r="Q746" s="366"/>
    </row>
    <row r="747" spans="3:17" ht="15.75" customHeight="1">
      <c r="C747" s="28"/>
      <c r="I747" s="29"/>
      <c r="J747" s="29"/>
      <c r="K747" s="29"/>
      <c r="N747" s="226"/>
      <c r="O747" s="226"/>
      <c r="P747" s="226"/>
      <c r="Q747" s="366"/>
    </row>
    <row r="748" spans="3:17" ht="15.75" customHeight="1">
      <c r="C748" s="28"/>
      <c r="I748" s="29"/>
      <c r="J748" s="29"/>
      <c r="K748" s="29"/>
      <c r="N748" s="226"/>
      <c r="O748" s="226"/>
      <c r="P748" s="226"/>
      <c r="Q748" s="366"/>
    </row>
    <row r="749" spans="3:17" ht="15.75" customHeight="1">
      <c r="C749" s="28"/>
      <c r="I749" s="29"/>
      <c r="J749" s="29"/>
      <c r="K749" s="29"/>
      <c r="N749" s="226"/>
      <c r="O749" s="226"/>
      <c r="P749" s="226"/>
      <c r="Q749" s="366"/>
    </row>
    <row r="750" spans="3:17" ht="15.75" customHeight="1">
      <c r="C750" s="28"/>
      <c r="I750" s="29"/>
      <c r="J750" s="29"/>
      <c r="K750" s="29"/>
      <c r="N750" s="226"/>
      <c r="O750" s="226"/>
      <c r="P750" s="226"/>
      <c r="Q750" s="366"/>
    </row>
    <row r="751" spans="3:17" ht="15.75" customHeight="1">
      <c r="C751" s="28"/>
      <c r="I751" s="29"/>
      <c r="J751" s="29"/>
      <c r="K751" s="29"/>
      <c r="N751" s="226"/>
      <c r="O751" s="226"/>
      <c r="P751" s="226"/>
      <c r="Q751" s="366"/>
    </row>
    <row r="752" spans="3:17" ht="15.75" customHeight="1">
      <c r="C752" s="28"/>
      <c r="I752" s="29"/>
      <c r="J752" s="29"/>
      <c r="K752" s="29"/>
      <c r="N752" s="226"/>
      <c r="O752" s="226"/>
      <c r="P752" s="226"/>
      <c r="Q752" s="366"/>
    </row>
    <row r="753" spans="3:17" ht="15.75" customHeight="1">
      <c r="C753" s="28"/>
      <c r="I753" s="29"/>
      <c r="J753" s="29"/>
      <c r="K753" s="29"/>
      <c r="N753" s="226"/>
      <c r="O753" s="226"/>
      <c r="P753" s="226"/>
      <c r="Q753" s="366"/>
    </row>
    <row r="754" spans="3:17" ht="15.75" customHeight="1">
      <c r="C754" s="28"/>
      <c r="I754" s="29"/>
      <c r="J754" s="29"/>
      <c r="K754" s="29"/>
      <c r="N754" s="226"/>
      <c r="O754" s="226"/>
      <c r="P754" s="226"/>
      <c r="Q754" s="366"/>
    </row>
    <row r="755" spans="3:17" ht="15.75" customHeight="1">
      <c r="C755" s="28"/>
      <c r="I755" s="29"/>
      <c r="J755" s="29"/>
      <c r="K755" s="29"/>
      <c r="N755" s="226"/>
      <c r="O755" s="226"/>
      <c r="P755" s="226"/>
      <c r="Q755" s="366"/>
    </row>
    <row r="756" spans="3:17" ht="15.75" customHeight="1">
      <c r="C756" s="28"/>
      <c r="I756" s="29"/>
      <c r="J756" s="29"/>
      <c r="K756" s="29"/>
      <c r="N756" s="226"/>
      <c r="O756" s="226"/>
      <c r="P756" s="226"/>
      <c r="Q756" s="366"/>
    </row>
    <row r="757" spans="3:17" ht="15.75" customHeight="1">
      <c r="C757" s="28"/>
      <c r="I757" s="29"/>
      <c r="J757" s="29"/>
      <c r="K757" s="29"/>
      <c r="N757" s="226"/>
      <c r="O757" s="226"/>
      <c r="P757" s="226"/>
      <c r="Q757" s="366"/>
    </row>
    <row r="758" spans="3:17" ht="15.75" customHeight="1">
      <c r="C758" s="28"/>
      <c r="I758" s="29"/>
      <c r="J758" s="29"/>
      <c r="K758" s="29"/>
      <c r="N758" s="226"/>
      <c r="O758" s="226"/>
      <c r="P758" s="226"/>
      <c r="Q758" s="366"/>
    </row>
    <row r="759" spans="3:17" ht="15.75" customHeight="1">
      <c r="C759" s="28"/>
      <c r="I759" s="29"/>
      <c r="J759" s="29"/>
      <c r="K759" s="29"/>
      <c r="N759" s="226"/>
      <c r="O759" s="226"/>
      <c r="P759" s="226"/>
      <c r="Q759" s="366"/>
    </row>
    <row r="760" spans="3:17" ht="15.75" customHeight="1">
      <c r="C760" s="28"/>
      <c r="I760" s="29"/>
      <c r="J760" s="29"/>
      <c r="K760" s="29"/>
      <c r="N760" s="226"/>
      <c r="O760" s="226"/>
      <c r="P760" s="226"/>
      <c r="Q760" s="366"/>
    </row>
    <row r="761" spans="3:17" ht="15.75" customHeight="1">
      <c r="C761" s="28"/>
      <c r="I761" s="29"/>
      <c r="J761" s="29"/>
      <c r="K761" s="29"/>
      <c r="N761" s="226"/>
      <c r="O761" s="226"/>
      <c r="P761" s="226"/>
      <c r="Q761" s="366"/>
    </row>
    <row r="762" spans="3:17" ht="15.75" customHeight="1">
      <c r="C762" s="28"/>
      <c r="I762" s="29"/>
      <c r="J762" s="29"/>
      <c r="K762" s="29"/>
      <c r="N762" s="226"/>
      <c r="O762" s="226"/>
      <c r="P762" s="226"/>
      <c r="Q762" s="366"/>
    </row>
    <row r="763" spans="3:17" ht="15.75" customHeight="1">
      <c r="C763" s="28"/>
      <c r="I763" s="29"/>
      <c r="J763" s="29"/>
      <c r="K763" s="29"/>
      <c r="N763" s="226"/>
      <c r="O763" s="226"/>
      <c r="P763" s="226"/>
      <c r="Q763" s="366"/>
    </row>
    <row r="764" spans="3:17" ht="15.75" customHeight="1">
      <c r="C764" s="28"/>
      <c r="I764" s="29"/>
      <c r="J764" s="29"/>
      <c r="K764" s="29"/>
      <c r="N764" s="226"/>
      <c r="O764" s="226"/>
      <c r="P764" s="226"/>
      <c r="Q764" s="366"/>
    </row>
    <row r="765" spans="3:17" ht="15.75" customHeight="1">
      <c r="C765" s="28"/>
      <c r="I765" s="29"/>
      <c r="J765" s="29"/>
      <c r="K765" s="29"/>
      <c r="N765" s="226"/>
      <c r="O765" s="226"/>
      <c r="P765" s="226"/>
      <c r="Q765" s="366"/>
    </row>
    <row r="766" spans="3:17" ht="15.75" customHeight="1">
      <c r="C766" s="28"/>
      <c r="I766" s="29"/>
      <c r="J766" s="29"/>
      <c r="K766" s="29"/>
      <c r="N766" s="226"/>
      <c r="O766" s="226"/>
      <c r="P766" s="226"/>
      <c r="Q766" s="366"/>
    </row>
    <row r="767" spans="3:17" ht="15.75" customHeight="1">
      <c r="C767" s="28"/>
      <c r="I767" s="29"/>
      <c r="J767" s="29"/>
      <c r="K767" s="29"/>
      <c r="N767" s="226"/>
      <c r="O767" s="226"/>
      <c r="P767" s="226"/>
      <c r="Q767" s="366"/>
    </row>
    <row r="768" spans="3:17" ht="15.75" customHeight="1">
      <c r="C768" s="28"/>
      <c r="I768" s="29"/>
      <c r="J768" s="29"/>
      <c r="K768" s="29"/>
      <c r="N768" s="226"/>
      <c r="O768" s="226"/>
      <c r="P768" s="226"/>
      <c r="Q768" s="366"/>
    </row>
    <row r="769" spans="3:17" ht="15.75" customHeight="1">
      <c r="C769" s="28"/>
      <c r="I769" s="29"/>
      <c r="J769" s="29"/>
      <c r="K769" s="29"/>
      <c r="N769" s="226"/>
      <c r="O769" s="226"/>
      <c r="P769" s="226"/>
      <c r="Q769" s="366"/>
    </row>
    <row r="770" spans="3:17" ht="15.75" customHeight="1">
      <c r="C770" s="28"/>
      <c r="I770" s="29"/>
      <c r="J770" s="29"/>
      <c r="K770" s="29"/>
      <c r="N770" s="226"/>
      <c r="O770" s="226"/>
      <c r="P770" s="226"/>
      <c r="Q770" s="366"/>
    </row>
    <row r="771" spans="3:17" ht="15.75" customHeight="1">
      <c r="C771" s="28"/>
      <c r="I771" s="29"/>
      <c r="J771" s="29"/>
      <c r="K771" s="29"/>
      <c r="N771" s="226"/>
      <c r="O771" s="226"/>
      <c r="P771" s="226"/>
      <c r="Q771" s="366"/>
    </row>
    <row r="772" spans="3:17" ht="15.75" customHeight="1">
      <c r="C772" s="28"/>
      <c r="I772" s="29"/>
      <c r="J772" s="29"/>
      <c r="K772" s="29"/>
      <c r="N772" s="226"/>
      <c r="O772" s="226"/>
      <c r="P772" s="226"/>
      <c r="Q772" s="366"/>
    </row>
    <row r="773" spans="3:17" ht="15.75" customHeight="1">
      <c r="C773" s="28"/>
      <c r="I773" s="29"/>
      <c r="J773" s="29"/>
      <c r="K773" s="29"/>
      <c r="N773" s="226"/>
      <c r="O773" s="226"/>
      <c r="P773" s="226"/>
      <c r="Q773" s="366"/>
    </row>
    <row r="774" spans="3:17" ht="15.75" customHeight="1">
      <c r="C774" s="28"/>
      <c r="I774" s="29"/>
      <c r="J774" s="29"/>
      <c r="K774" s="29"/>
      <c r="N774" s="226"/>
      <c r="O774" s="226"/>
      <c r="P774" s="226"/>
      <c r="Q774" s="366"/>
    </row>
    <row r="775" spans="3:17" ht="15.75" customHeight="1">
      <c r="C775" s="28"/>
      <c r="I775" s="29"/>
      <c r="J775" s="29"/>
      <c r="K775" s="29"/>
      <c r="N775" s="226"/>
      <c r="O775" s="226"/>
      <c r="P775" s="226"/>
      <c r="Q775" s="366"/>
    </row>
    <row r="776" spans="3:17" ht="15.75" customHeight="1">
      <c r="C776" s="28"/>
    </row>
    <row r="777" spans="3:17" ht="15.75" customHeight="1"/>
    <row r="778" spans="3:17" ht="15.75" customHeight="1"/>
    <row r="779" spans="3:17" ht="15.75" customHeight="1"/>
    <row r="780" spans="3:17" ht="15.75" customHeight="1"/>
    <row r="781" spans="3:17" ht="15.75" customHeight="1"/>
    <row r="782" spans="3:17" ht="15.75" customHeight="1"/>
    <row r="783" spans="3:17" ht="15.75" customHeight="1"/>
    <row r="784" spans="3:17"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776" xr:uid="{00000000-0009-0000-0000-000000000000}"/>
  <dataValidations count="2">
    <dataValidation type="list" allowBlank="1" showErrorMessage="1" sqref="J2:J575" xr:uid="{00000000-0002-0000-0000-000000000000}">
      <formula1>$Z$3:$Z$9</formula1>
    </dataValidation>
    <dataValidation type="list" allowBlank="1" showErrorMessage="1" sqref="I2:I575" xr:uid="{00000000-0002-0000-0000-000001000000}">
      <formula1>$AB$3:$AB$27</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zoomScale="80" zoomScaleNormal="80" workbookViewId="0">
      <pane ySplit="1" topLeftCell="A594" activePane="bottomLeft" state="frozen"/>
      <selection pane="bottomLeft" activeCell="C2" sqref="C2:C628"/>
    </sheetView>
  </sheetViews>
  <sheetFormatPr baseColWidth="10" defaultColWidth="11.1640625" defaultRowHeight="15" customHeight="1"/>
  <cols>
    <col min="1" max="1" width="11" customWidth="1"/>
    <col min="2" max="2" width="18" customWidth="1"/>
    <col min="3" max="3" width="16.5" customWidth="1"/>
    <col min="4" max="4" width="24.6640625" customWidth="1"/>
    <col min="5" max="5" width="16.5" customWidth="1"/>
    <col min="6" max="6" width="16.6640625" customWidth="1"/>
    <col min="7" max="7" width="38.1640625" customWidth="1"/>
    <col min="8" max="8" width="14" hidden="1" customWidth="1"/>
    <col min="9" max="9" width="43.6640625" customWidth="1"/>
    <col min="10" max="10" width="41.5" customWidth="1"/>
    <col min="11" max="11" width="17.1640625" customWidth="1"/>
    <col min="12" max="12" width="10.6640625" customWidth="1"/>
    <col min="13" max="13" width="3.1640625" customWidth="1"/>
    <col min="14" max="14" width="17.33203125" customWidth="1"/>
    <col min="15" max="15" width="16.6640625" customWidth="1"/>
    <col min="16" max="16" width="24.5" customWidth="1"/>
    <col min="17" max="17" width="21.33203125" customWidth="1"/>
    <col min="18" max="18" width="25.1640625" customWidth="1"/>
    <col min="19" max="19" width="14.6640625" customWidth="1"/>
    <col min="20" max="20" width="8.5" customWidth="1"/>
    <col min="21" max="21" width="27.33203125" customWidth="1"/>
    <col min="22" max="28" width="8.5" customWidth="1"/>
    <col min="29" max="29" width="44.5" customWidth="1"/>
  </cols>
  <sheetData>
    <row r="1" spans="1:29" ht="46">
      <c r="A1" s="86" t="s">
        <v>0</v>
      </c>
      <c r="B1" s="368" t="s">
        <v>1</v>
      </c>
      <c r="C1" s="51" t="s">
        <v>2</v>
      </c>
      <c r="D1" s="368" t="s">
        <v>3</v>
      </c>
      <c r="E1" s="369" t="s">
        <v>928</v>
      </c>
      <c r="F1" s="2" t="s">
        <v>5</v>
      </c>
      <c r="G1" s="3" t="s">
        <v>6</v>
      </c>
      <c r="H1" s="2" t="s">
        <v>7</v>
      </c>
      <c r="I1" s="2" t="s">
        <v>8</v>
      </c>
      <c r="J1" s="2" t="s">
        <v>9</v>
      </c>
      <c r="K1" s="2" t="s">
        <v>10</v>
      </c>
      <c r="L1" s="2" t="s">
        <v>11</v>
      </c>
      <c r="M1" s="2" t="s">
        <v>12</v>
      </c>
      <c r="N1" s="370" t="s">
        <v>13</v>
      </c>
      <c r="O1" s="370" t="s">
        <v>14</v>
      </c>
      <c r="P1" s="370" t="s">
        <v>15</v>
      </c>
      <c r="Q1" s="370" t="s">
        <v>16</v>
      </c>
      <c r="R1" s="371" t="s">
        <v>17</v>
      </c>
    </row>
    <row r="2" spans="1:29" ht="404">
      <c r="A2" s="94"/>
      <c r="B2" s="219">
        <v>13</v>
      </c>
      <c r="C2" s="87">
        <v>1</v>
      </c>
      <c r="D2" s="219">
        <v>10050</v>
      </c>
      <c r="E2" s="219">
        <v>10050</v>
      </c>
      <c r="F2" s="372">
        <v>118</v>
      </c>
      <c r="G2" s="255" t="s">
        <v>249</v>
      </c>
      <c r="H2" s="84" t="s">
        <v>53</v>
      </c>
      <c r="I2" s="59" t="s">
        <v>33</v>
      </c>
      <c r="J2" s="59" t="s">
        <v>32</v>
      </c>
      <c r="K2" s="55" t="s">
        <v>54</v>
      </c>
      <c r="L2" s="54" t="s">
        <v>929</v>
      </c>
      <c r="M2" s="373">
        <v>1</v>
      </c>
      <c r="N2" s="93" t="s">
        <v>930</v>
      </c>
      <c r="O2" s="25"/>
      <c r="P2" s="16" t="s">
        <v>49</v>
      </c>
      <c r="Q2" s="91" t="s">
        <v>139</v>
      </c>
      <c r="R2" s="374" t="s">
        <v>931</v>
      </c>
    </row>
    <row r="3" spans="1:29" ht="34">
      <c r="A3" s="69">
        <v>2106</v>
      </c>
      <c r="B3" s="375"/>
      <c r="C3" s="148">
        <v>1</v>
      </c>
      <c r="D3" s="375"/>
      <c r="E3" s="375">
        <v>10050</v>
      </c>
      <c r="F3" s="376">
        <v>2</v>
      </c>
      <c r="G3" s="257" t="s">
        <v>121</v>
      </c>
      <c r="H3" s="90" t="s">
        <v>27</v>
      </c>
      <c r="I3" s="72" t="s">
        <v>74</v>
      </c>
      <c r="J3" s="72" t="s">
        <v>42</v>
      </c>
      <c r="K3" s="63" t="s">
        <v>264</v>
      </c>
      <c r="L3" s="54"/>
      <c r="M3" s="377"/>
      <c r="N3" s="378"/>
      <c r="O3" s="25"/>
      <c r="P3" s="16" t="s">
        <v>932</v>
      </c>
      <c r="Q3" s="25"/>
      <c r="R3" s="29"/>
      <c r="AA3" s="26" t="s">
        <v>32</v>
      </c>
      <c r="AC3" s="26" t="s">
        <v>33</v>
      </c>
    </row>
    <row r="4" spans="1:29" ht="34">
      <c r="A4" s="69">
        <v>14500101</v>
      </c>
      <c r="B4" s="375"/>
      <c r="C4" s="148">
        <v>1</v>
      </c>
      <c r="D4" s="375"/>
      <c r="E4" s="375">
        <v>10050</v>
      </c>
      <c r="F4" s="376">
        <v>6</v>
      </c>
      <c r="G4" s="257" t="s">
        <v>933</v>
      </c>
      <c r="H4" s="90" t="s">
        <v>27</v>
      </c>
      <c r="I4" s="72" t="s">
        <v>43</v>
      </c>
      <c r="J4" s="72" t="s">
        <v>32</v>
      </c>
      <c r="K4" s="63" t="s">
        <v>934</v>
      </c>
      <c r="L4" s="54"/>
      <c r="M4" s="377"/>
      <c r="N4" s="378"/>
      <c r="O4" s="25"/>
      <c r="P4" s="16" t="s">
        <v>932</v>
      </c>
      <c r="Q4" s="25"/>
      <c r="R4" s="29"/>
      <c r="AA4" s="26" t="s">
        <v>34</v>
      </c>
      <c r="AC4" s="26" t="s">
        <v>35</v>
      </c>
    </row>
    <row r="5" spans="1:29" ht="34">
      <c r="A5" s="69">
        <v>20280518</v>
      </c>
      <c r="B5" s="375"/>
      <c r="C5" s="148">
        <v>1</v>
      </c>
      <c r="D5" s="375"/>
      <c r="E5" s="375">
        <v>10050</v>
      </c>
      <c r="F5" s="376">
        <v>6</v>
      </c>
      <c r="G5" s="257" t="s">
        <v>933</v>
      </c>
      <c r="H5" s="90" t="s">
        <v>27</v>
      </c>
      <c r="I5" s="72" t="s">
        <v>43</v>
      </c>
      <c r="J5" s="72" t="s">
        <v>32</v>
      </c>
      <c r="K5" s="63" t="s">
        <v>935</v>
      </c>
      <c r="L5" s="54"/>
      <c r="M5" s="377"/>
      <c r="N5" s="378"/>
      <c r="O5" s="25"/>
      <c r="P5" s="16" t="s">
        <v>932</v>
      </c>
      <c r="Q5" s="25"/>
      <c r="R5" s="29"/>
      <c r="AA5" s="26" t="s">
        <v>29</v>
      </c>
      <c r="AC5" s="26" t="s">
        <v>36</v>
      </c>
    </row>
    <row r="6" spans="1:29" ht="16">
      <c r="A6" s="379"/>
      <c r="B6" s="380"/>
      <c r="C6" s="380"/>
      <c r="D6" s="380"/>
      <c r="E6" s="380"/>
      <c r="F6" s="381"/>
      <c r="I6" s="381"/>
      <c r="J6" s="381"/>
      <c r="N6" s="25"/>
      <c r="O6" s="25"/>
      <c r="P6" s="25"/>
      <c r="Q6" s="25"/>
      <c r="AA6" s="26" t="s">
        <v>42</v>
      </c>
      <c r="AC6" s="26" t="s">
        <v>43</v>
      </c>
    </row>
    <row r="7" spans="1:29" ht="23">
      <c r="A7" s="86" t="s">
        <v>0</v>
      </c>
      <c r="B7" s="382"/>
      <c r="C7" s="51"/>
      <c r="D7" s="382"/>
      <c r="E7" s="382"/>
      <c r="F7" s="2"/>
      <c r="G7" s="3" t="s">
        <v>6</v>
      </c>
      <c r="H7" s="2" t="s">
        <v>7</v>
      </c>
      <c r="I7" s="2"/>
      <c r="J7" s="2"/>
      <c r="K7" s="2" t="s">
        <v>10</v>
      </c>
      <c r="L7" s="2" t="s">
        <v>11</v>
      </c>
      <c r="M7" s="2" t="s">
        <v>12</v>
      </c>
      <c r="N7" s="378"/>
      <c r="O7" s="25"/>
      <c r="P7" s="25"/>
      <c r="Q7" s="25"/>
      <c r="AA7" s="26" t="s">
        <v>50</v>
      </c>
      <c r="AC7" s="26" t="s">
        <v>51</v>
      </c>
    </row>
    <row r="8" spans="1:29" ht="408">
      <c r="A8" s="54">
        <v>10223314</v>
      </c>
      <c r="B8" s="375">
        <v>11</v>
      </c>
      <c r="C8" s="87">
        <v>1</v>
      </c>
      <c r="D8" s="375">
        <v>16</v>
      </c>
      <c r="E8" s="375">
        <v>16</v>
      </c>
      <c r="F8" s="9">
        <v>1</v>
      </c>
      <c r="G8" s="172" t="s">
        <v>252</v>
      </c>
      <c r="H8" s="11" t="s">
        <v>46</v>
      </c>
      <c r="I8" s="44" t="s">
        <v>51</v>
      </c>
      <c r="J8" s="44" t="s">
        <v>32</v>
      </c>
      <c r="K8" s="8" t="s">
        <v>54</v>
      </c>
      <c r="L8" s="7" t="s">
        <v>936</v>
      </c>
      <c r="M8" s="14">
        <v>2</v>
      </c>
      <c r="N8" s="93" t="s">
        <v>930</v>
      </c>
      <c r="O8" s="25"/>
      <c r="P8" s="16" t="s">
        <v>49</v>
      </c>
      <c r="Q8" s="91" t="s">
        <v>139</v>
      </c>
      <c r="R8" s="383" t="s">
        <v>931</v>
      </c>
      <c r="AA8" s="26" t="s">
        <v>55</v>
      </c>
      <c r="AC8" s="26" t="s">
        <v>56</v>
      </c>
    </row>
    <row r="9" spans="1:29" ht="102">
      <c r="A9" s="220"/>
      <c r="B9" s="384"/>
      <c r="C9" s="148">
        <v>1</v>
      </c>
      <c r="D9" s="384"/>
      <c r="E9" s="385">
        <v>7</v>
      </c>
      <c r="F9" s="19">
        <v>9</v>
      </c>
      <c r="G9" s="170" t="s">
        <v>937</v>
      </c>
      <c r="H9" s="21" t="s">
        <v>68</v>
      </c>
      <c r="I9" s="22" t="s">
        <v>69</v>
      </c>
      <c r="J9" s="22" t="s">
        <v>55</v>
      </c>
      <c r="K9" s="19" t="s">
        <v>938</v>
      </c>
      <c r="L9" s="6"/>
      <c r="M9" s="23"/>
      <c r="N9" s="378"/>
      <c r="O9" s="25"/>
      <c r="P9" s="16" t="s">
        <v>280</v>
      </c>
      <c r="Q9" s="16" t="s">
        <v>939</v>
      </c>
      <c r="R9" s="386"/>
      <c r="AA9" s="26" t="s">
        <v>20</v>
      </c>
      <c r="AC9" s="26" t="s">
        <v>60</v>
      </c>
    </row>
    <row r="10" spans="1:29" ht="16">
      <c r="A10" s="380"/>
      <c r="B10" s="380"/>
      <c r="C10" s="380"/>
      <c r="D10" s="380"/>
      <c r="E10" s="380"/>
      <c r="F10" s="381"/>
      <c r="I10" s="381"/>
      <c r="J10" s="381"/>
      <c r="N10" s="25"/>
      <c r="O10" s="25"/>
      <c r="P10" s="25"/>
      <c r="Q10" s="25"/>
      <c r="AC10" s="26" t="s">
        <v>61</v>
      </c>
    </row>
    <row r="11" spans="1:29" ht="24.75" customHeight="1">
      <c r="A11" s="86" t="s">
        <v>0</v>
      </c>
      <c r="B11" s="382"/>
      <c r="C11" s="51"/>
      <c r="D11" s="382"/>
      <c r="E11" s="382"/>
      <c r="F11" s="2"/>
      <c r="G11" s="3" t="s">
        <v>6</v>
      </c>
      <c r="H11" s="2" t="s">
        <v>7</v>
      </c>
      <c r="I11" s="2"/>
      <c r="J11" s="2"/>
      <c r="K11" s="2" t="s">
        <v>10</v>
      </c>
      <c r="L11" s="2" t="s">
        <v>11</v>
      </c>
      <c r="M11" s="2" t="s">
        <v>12</v>
      </c>
      <c r="N11" s="15"/>
      <c r="O11" s="25"/>
      <c r="P11" s="25"/>
      <c r="Q11" s="25"/>
      <c r="AC11" s="26" t="s">
        <v>28</v>
      </c>
    </row>
    <row r="12" spans="1:29" ht="92">
      <c r="A12" s="54" t="s">
        <v>940</v>
      </c>
      <c r="B12" s="387">
        <v>41</v>
      </c>
      <c r="C12" s="55">
        <v>12</v>
      </c>
      <c r="D12" s="80">
        <v>176</v>
      </c>
      <c r="E12" s="388">
        <v>0</v>
      </c>
      <c r="F12" s="389">
        <f>12*176</f>
        <v>2112</v>
      </c>
      <c r="G12" s="172" t="s">
        <v>941</v>
      </c>
      <c r="H12" s="11" t="s">
        <v>20</v>
      </c>
      <c r="I12" s="390" t="s">
        <v>20</v>
      </c>
      <c r="J12" s="390" t="s">
        <v>20</v>
      </c>
      <c r="K12" s="9"/>
      <c r="L12" s="225" t="s">
        <v>942</v>
      </c>
      <c r="M12" s="14">
        <v>3</v>
      </c>
      <c r="N12" s="15"/>
      <c r="O12" s="391" t="s">
        <v>943</v>
      </c>
      <c r="P12" s="31" t="s">
        <v>40</v>
      </c>
      <c r="Q12" s="25"/>
      <c r="AC12" s="26" t="s">
        <v>66</v>
      </c>
    </row>
    <row r="13" spans="1:29" ht="404">
      <c r="A13" s="220">
        <v>1071443</v>
      </c>
      <c r="B13" s="384"/>
      <c r="C13" s="148">
        <v>1</v>
      </c>
      <c r="D13" s="384"/>
      <c r="E13" s="385">
        <v>174</v>
      </c>
      <c r="F13" s="392">
        <v>1</v>
      </c>
      <c r="G13" s="231" t="s">
        <v>249</v>
      </c>
      <c r="H13" s="21" t="s">
        <v>53</v>
      </c>
      <c r="I13" s="35" t="s">
        <v>33</v>
      </c>
      <c r="J13" s="35" t="s">
        <v>32</v>
      </c>
      <c r="K13" s="36" t="s">
        <v>944</v>
      </c>
      <c r="L13" s="235"/>
      <c r="M13" s="37"/>
      <c r="N13" s="15"/>
      <c r="O13" s="391" t="s">
        <v>945</v>
      </c>
      <c r="P13" s="16" t="s">
        <v>49</v>
      </c>
      <c r="Q13" s="179" t="s">
        <v>139</v>
      </c>
      <c r="AC13" s="26" t="s">
        <v>946</v>
      </c>
    </row>
    <row r="14" spans="1:29" ht="153.75" customHeight="1">
      <c r="A14" s="220">
        <v>15111444</v>
      </c>
      <c r="B14" s="384"/>
      <c r="C14" s="148">
        <v>1</v>
      </c>
      <c r="D14" s="384"/>
      <c r="E14" s="385">
        <v>173</v>
      </c>
      <c r="F14" s="222">
        <v>1</v>
      </c>
      <c r="G14" s="231" t="s">
        <v>249</v>
      </c>
      <c r="H14" s="21" t="s">
        <v>53</v>
      </c>
      <c r="I14" s="35" t="s">
        <v>33</v>
      </c>
      <c r="J14" s="35" t="s">
        <v>32</v>
      </c>
      <c r="K14" s="36" t="s">
        <v>947</v>
      </c>
      <c r="L14" s="235"/>
      <c r="M14" s="37"/>
      <c r="N14" s="93" t="s">
        <v>741</v>
      </c>
      <c r="O14" s="393"/>
      <c r="P14" s="16" t="s">
        <v>948</v>
      </c>
      <c r="Q14" s="394"/>
      <c r="R14" s="286" t="s">
        <v>949</v>
      </c>
      <c r="AC14" s="26" t="s">
        <v>74</v>
      </c>
    </row>
    <row r="15" spans="1:29" ht="46">
      <c r="A15" s="220">
        <v>27121445</v>
      </c>
      <c r="B15" s="384"/>
      <c r="C15" s="148">
        <v>1</v>
      </c>
      <c r="D15" s="384"/>
      <c r="E15" s="384">
        <v>172</v>
      </c>
      <c r="F15" s="222">
        <v>1</v>
      </c>
      <c r="G15" s="231" t="s">
        <v>249</v>
      </c>
      <c r="H15" s="21" t="s">
        <v>53</v>
      </c>
      <c r="I15" s="35" t="s">
        <v>33</v>
      </c>
      <c r="J15" s="35" t="s">
        <v>32</v>
      </c>
      <c r="K15" s="36" t="s">
        <v>950</v>
      </c>
      <c r="L15" s="235"/>
      <c r="M15" s="37"/>
      <c r="N15" s="93" t="s">
        <v>741</v>
      </c>
      <c r="O15" s="393"/>
      <c r="P15" s="25"/>
      <c r="Q15" s="181"/>
      <c r="R15" s="286" t="s">
        <v>949</v>
      </c>
      <c r="AC15" s="26" t="s">
        <v>47</v>
      </c>
    </row>
    <row r="16" spans="1:29" ht="204">
      <c r="A16" s="83" t="s">
        <v>552</v>
      </c>
      <c r="B16" s="384"/>
      <c r="C16" s="87">
        <v>1</v>
      </c>
      <c r="D16" s="384"/>
      <c r="E16" s="384">
        <v>126</v>
      </c>
      <c r="F16" s="8">
        <v>1</v>
      </c>
      <c r="G16" s="172" t="s">
        <v>553</v>
      </c>
      <c r="H16" s="11" t="s">
        <v>269</v>
      </c>
      <c r="I16" s="44" t="s">
        <v>80</v>
      </c>
      <c r="J16" s="44" t="s">
        <v>50</v>
      </c>
      <c r="K16" s="8" t="s">
        <v>951</v>
      </c>
      <c r="L16" s="235"/>
      <c r="M16" s="37"/>
      <c r="N16" s="15"/>
      <c r="O16" s="391" t="s">
        <v>949</v>
      </c>
      <c r="P16" s="31" t="s">
        <v>49</v>
      </c>
      <c r="Q16" s="16" t="s">
        <v>952</v>
      </c>
      <c r="AC16" s="26" t="s">
        <v>78</v>
      </c>
    </row>
    <row r="17" spans="1:29" ht="204">
      <c r="A17" s="69" t="s">
        <v>953</v>
      </c>
      <c r="B17" s="384"/>
      <c r="C17" s="148">
        <v>1</v>
      </c>
      <c r="D17" s="384"/>
      <c r="E17" s="384">
        <v>171</v>
      </c>
      <c r="F17" s="395">
        <v>22</v>
      </c>
      <c r="G17" s="170" t="s">
        <v>954</v>
      </c>
      <c r="H17" s="21" t="s">
        <v>46</v>
      </c>
      <c r="I17" s="22" t="s">
        <v>92</v>
      </c>
      <c r="J17" s="22" t="s">
        <v>50</v>
      </c>
      <c r="K17" s="19" t="s">
        <v>955</v>
      </c>
      <c r="L17" s="235"/>
      <c r="M17" s="37"/>
      <c r="N17" s="15"/>
      <c r="O17" s="391" t="s">
        <v>956</v>
      </c>
      <c r="P17" s="31" t="s">
        <v>957</v>
      </c>
      <c r="Q17" s="16" t="s">
        <v>667</v>
      </c>
      <c r="AC17" s="26" t="s">
        <v>79</v>
      </c>
    </row>
    <row r="18" spans="1:29" ht="221">
      <c r="A18" s="396">
        <v>47463</v>
      </c>
      <c r="B18" s="397"/>
      <c r="C18" s="148">
        <v>1</v>
      </c>
      <c r="D18" s="384"/>
      <c r="E18" s="385">
        <v>174</v>
      </c>
      <c r="F18" s="395">
        <v>1</v>
      </c>
      <c r="G18" s="170" t="s">
        <v>958</v>
      </c>
      <c r="H18" s="21" t="s">
        <v>46</v>
      </c>
      <c r="I18" s="22" t="s">
        <v>43</v>
      </c>
      <c r="J18" s="22" t="s">
        <v>32</v>
      </c>
      <c r="K18" s="19" t="s">
        <v>959</v>
      </c>
      <c r="L18" s="235"/>
      <c r="M18" s="37"/>
      <c r="N18" s="15"/>
      <c r="O18" s="391" t="s">
        <v>960</v>
      </c>
      <c r="P18" s="16" t="s">
        <v>961</v>
      </c>
      <c r="Q18" s="179" t="s">
        <v>962</v>
      </c>
      <c r="AC18" s="26" t="s">
        <v>80</v>
      </c>
    </row>
    <row r="19" spans="1:29" ht="153.75" customHeight="1">
      <c r="A19" s="54">
        <v>14510815</v>
      </c>
      <c r="B19" s="384"/>
      <c r="C19" s="87">
        <v>1</v>
      </c>
      <c r="D19" s="384"/>
      <c r="E19" s="385">
        <v>174</v>
      </c>
      <c r="F19" s="8">
        <v>1</v>
      </c>
      <c r="G19" s="172" t="s">
        <v>958</v>
      </c>
      <c r="H19" s="11" t="s">
        <v>46</v>
      </c>
      <c r="I19" s="44" t="s">
        <v>43</v>
      </c>
      <c r="J19" s="44" t="s">
        <v>32</v>
      </c>
      <c r="K19" s="8" t="s">
        <v>944</v>
      </c>
      <c r="L19" s="227"/>
      <c r="M19" s="23"/>
      <c r="N19" s="15"/>
      <c r="O19" s="391" t="s">
        <v>960</v>
      </c>
      <c r="P19" s="16" t="s">
        <v>963</v>
      </c>
      <c r="Q19" s="181"/>
      <c r="AC19" s="26" t="s">
        <v>86</v>
      </c>
    </row>
    <row r="20" spans="1:29" ht="16">
      <c r="A20" s="398"/>
      <c r="B20" s="380"/>
      <c r="C20" s="380"/>
      <c r="D20" s="380"/>
      <c r="E20" s="380"/>
      <c r="F20" s="381"/>
      <c r="I20" s="381"/>
      <c r="J20" s="381"/>
      <c r="N20" s="25"/>
      <c r="O20" s="25"/>
      <c r="P20" s="25"/>
      <c r="Q20" s="25"/>
      <c r="AC20" s="26" t="s">
        <v>92</v>
      </c>
    </row>
    <row r="21" spans="1:29" ht="21" customHeight="1">
      <c r="A21" s="86" t="s">
        <v>0</v>
      </c>
      <c r="B21" s="382"/>
      <c r="C21" s="51"/>
      <c r="D21" s="382"/>
      <c r="E21" s="382"/>
      <c r="F21" s="399"/>
      <c r="G21" s="86" t="s">
        <v>6</v>
      </c>
      <c r="H21" s="51" t="s">
        <v>7</v>
      </c>
      <c r="I21" s="51"/>
      <c r="J21" s="51"/>
      <c r="K21" s="51" t="s">
        <v>10</v>
      </c>
      <c r="L21" s="51" t="s">
        <v>11</v>
      </c>
      <c r="M21" s="51" t="s">
        <v>12</v>
      </c>
      <c r="N21" s="70"/>
      <c r="O21" s="400" t="s">
        <v>964</v>
      </c>
      <c r="P21" s="25"/>
      <c r="Q21" s="25"/>
      <c r="AC21" s="26" t="s">
        <v>93</v>
      </c>
    </row>
    <row r="22" spans="1:29" ht="15.75" customHeight="1">
      <c r="A22" s="54" t="s">
        <v>940</v>
      </c>
      <c r="B22" s="375">
        <v>37</v>
      </c>
      <c r="C22" s="55">
        <v>4</v>
      </c>
      <c r="D22" s="375">
        <v>1259</v>
      </c>
      <c r="E22" s="401">
        <v>0</v>
      </c>
      <c r="F22" s="401">
        <f>4*1259</f>
        <v>5036</v>
      </c>
      <c r="G22" s="57" t="s">
        <v>965</v>
      </c>
      <c r="H22" s="84" t="s">
        <v>20</v>
      </c>
      <c r="I22" s="402" t="s">
        <v>20</v>
      </c>
      <c r="J22" s="402" t="s">
        <v>20</v>
      </c>
      <c r="K22" s="87"/>
      <c r="L22" s="100" t="s">
        <v>966</v>
      </c>
      <c r="M22" s="101">
        <v>4</v>
      </c>
      <c r="N22" s="70"/>
      <c r="O22" s="391" t="s">
        <v>967</v>
      </c>
      <c r="P22" s="31" t="s">
        <v>40</v>
      </c>
      <c r="Q22" s="25"/>
      <c r="AC22" s="26" t="s">
        <v>94</v>
      </c>
    </row>
    <row r="23" spans="1:29" ht="15.75" customHeight="1">
      <c r="A23" s="68" t="s">
        <v>968</v>
      </c>
      <c r="B23" s="384"/>
      <c r="C23" s="220">
        <v>1</v>
      </c>
      <c r="D23" s="384"/>
      <c r="E23" s="384">
        <v>893</v>
      </c>
      <c r="F23" s="376">
        <v>63</v>
      </c>
      <c r="G23" s="66" t="s">
        <v>553</v>
      </c>
      <c r="H23" s="90" t="s">
        <v>269</v>
      </c>
      <c r="I23" s="72" t="s">
        <v>47</v>
      </c>
      <c r="J23" s="72" t="s">
        <v>42</v>
      </c>
      <c r="K23" s="63" t="s">
        <v>969</v>
      </c>
      <c r="L23" s="103"/>
      <c r="M23" s="104"/>
      <c r="N23" s="70"/>
      <c r="O23" s="391" t="s">
        <v>970</v>
      </c>
      <c r="P23" s="31" t="s">
        <v>40</v>
      </c>
      <c r="Q23" s="25"/>
      <c r="AC23" s="26" t="s">
        <v>100</v>
      </c>
    </row>
    <row r="24" spans="1:29" ht="15.75" customHeight="1">
      <c r="A24" s="54" t="s">
        <v>971</v>
      </c>
      <c r="B24" s="384"/>
      <c r="C24" s="94">
        <v>1</v>
      </c>
      <c r="D24" s="384"/>
      <c r="E24" s="384">
        <v>1254</v>
      </c>
      <c r="F24" s="403">
        <v>1</v>
      </c>
      <c r="G24" s="57" t="s">
        <v>972</v>
      </c>
      <c r="H24" s="84" t="s">
        <v>27</v>
      </c>
      <c r="I24" s="59" t="s">
        <v>66</v>
      </c>
      <c r="J24" s="59" t="s">
        <v>42</v>
      </c>
      <c r="K24" s="55" t="s">
        <v>973</v>
      </c>
      <c r="L24" s="103"/>
      <c r="M24" s="104"/>
      <c r="N24" s="70"/>
      <c r="O24" s="391" t="s">
        <v>960</v>
      </c>
      <c r="P24" s="16" t="s">
        <v>974</v>
      </c>
      <c r="Q24" s="32" t="s">
        <v>975</v>
      </c>
      <c r="AC24" s="26" t="s">
        <v>105</v>
      </c>
    </row>
    <row r="25" spans="1:29" ht="15.75" customHeight="1">
      <c r="A25" s="69" t="s">
        <v>976</v>
      </c>
      <c r="B25" s="384"/>
      <c r="C25" s="220">
        <v>1</v>
      </c>
      <c r="D25" s="384"/>
      <c r="E25" s="384">
        <v>1017</v>
      </c>
      <c r="F25" s="376">
        <v>30</v>
      </c>
      <c r="G25" s="66" t="s">
        <v>977</v>
      </c>
      <c r="H25" s="90" t="s">
        <v>27</v>
      </c>
      <c r="I25" s="72" t="s">
        <v>66</v>
      </c>
      <c r="J25" s="72" t="s">
        <v>42</v>
      </c>
      <c r="K25" s="63" t="s">
        <v>978</v>
      </c>
      <c r="L25" s="103"/>
      <c r="M25" s="104"/>
      <c r="N25" s="70"/>
      <c r="O25" s="391" t="s">
        <v>979</v>
      </c>
      <c r="P25" s="31" t="s">
        <v>40</v>
      </c>
      <c r="Q25" s="25"/>
      <c r="AC25" s="26" t="s">
        <v>109</v>
      </c>
    </row>
    <row r="26" spans="1:29" ht="15.75" customHeight="1">
      <c r="A26" s="54" t="s">
        <v>980</v>
      </c>
      <c r="B26" s="384"/>
      <c r="C26" s="94">
        <v>1</v>
      </c>
      <c r="D26" s="384"/>
      <c r="E26" s="384">
        <v>1257</v>
      </c>
      <c r="F26" s="401">
        <v>150</v>
      </c>
      <c r="G26" s="57" t="s">
        <v>981</v>
      </c>
      <c r="H26" s="84" t="s">
        <v>46</v>
      </c>
      <c r="I26" s="59" t="s">
        <v>92</v>
      </c>
      <c r="J26" s="59" t="s">
        <v>50</v>
      </c>
      <c r="K26" s="55" t="s">
        <v>955</v>
      </c>
      <c r="L26" s="103"/>
      <c r="M26" s="104"/>
      <c r="N26" s="70"/>
      <c r="O26" s="391" t="s">
        <v>982</v>
      </c>
      <c r="P26" s="16" t="s">
        <v>983</v>
      </c>
      <c r="Q26" s="16" t="s">
        <v>984</v>
      </c>
      <c r="AC26" s="26" t="s">
        <v>69</v>
      </c>
    </row>
    <row r="27" spans="1:29" ht="15.75" customHeight="1">
      <c r="A27" s="54">
        <v>5021444</v>
      </c>
      <c r="B27" s="384"/>
      <c r="C27" s="94"/>
      <c r="D27" s="384"/>
      <c r="E27" s="384">
        <v>1256</v>
      </c>
      <c r="F27" s="401">
        <v>1</v>
      </c>
      <c r="G27" s="255" t="s">
        <v>249</v>
      </c>
      <c r="H27" s="84" t="s">
        <v>53</v>
      </c>
      <c r="I27" s="59" t="s">
        <v>33</v>
      </c>
      <c r="J27" s="59" t="s">
        <v>32</v>
      </c>
      <c r="K27" s="55" t="s">
        <v>944</v>
      </c>
      <c r="L27" s="103"/>
      <c r="M27" s="104"/>
      <c r="N27" s="60" t="s">
        <v>741</v>
      </c>
      <c r="O27" s="393"/>
      <c r="P27" s="16" t="s">
        <v>985</v>
      </c>
      <c r="Q27" s="16" t="s">
        <v>986</v>
      </c>
      <c r="R27" s="61" t="s">
        <v>949</v>
      </c>
      <c r="AC27" s="26" t="s">
        <v>20</v>
      </c>
    </row>
    <row r="28" spans="1:29" ht="15.75" customHeight="1">
      <c r="A28" s="54">
        <v>14510815</v>
      </c>
      <c r="B28" s="384"/>
      <c r="C28" s="404">
        <v>4</v>
      </c>
      <c r="D28" s="405"/>
      <c r="E28" s="384">
        <v>1256</v>
      </c>
      <c r="F28" s="406">
        <v>1</v>
      </c>
      <c r="G28" s="255" t="s">
        <v>987</v>
      </c>
      <c r="H28" s="84" t="s">
        <v>27</v>
      </c>
      <c r="I28" s="85" t="s">
        <v>43</v>
      </c>
      <c r="J28" s="85" t="s">
        <v>32</v>
      </c>
      <c r="K28" s="54" t="s">
        <v>988</v>
      </c>
      <c r="L28" s="105"/>
      <c r="M28" s="106"/>
      <c r="N28" s="60" t="s">
        <v>989</v>
      </c>
      <c r="O28" s="393"/>
      <c r="P28" s="16" t="s">
        <v>162</v>
      </c>
      <c r="Q28" s="25"/>
      <c r="R28" s="61" t="s">
        <v>990</v>
      </c>
    </row>
    <row r="29" spans="1:29" ht="15.75" customHeight="1">
      <c r="A29" s="407"/>
      <c r="B29" s="380"/>
      <c r="C29" s="380"/>
      <c r="D29" s="380"/>
      <c r="E29" s="380"/>
      <c r="F29" s="381"/>
      <c r="I29" s="381"/>
      <c r="J29" s="381"/>
      <c r="N29" s="25"/>
      <c r="O29" s="25"/>
      <c r="P29" s="25"/>
      <c r="Q29" s="25"/>
    </row>
    <row r="30" spans="1:29" ht="15.75" customHeight="1">
      <c r="A30" s="86" t="s">
        <v>0</v>
      </c>
      <c r="B30" s="382"/>
      <c r="C30" s="51"/>
      <c r="D30" s="382"/>
      <c r="E30" s="382"/>
      <c r="F30" s="2"/>
      <c r="G30" s="3" t="s">
        <v>6</v>
      </c>
      <c r="H30" s="2" t="s">
        <v>7</v>
      </c>
      <c r="I30" s="2"/>
      <c r="J30" s="2"/>
      <c r="K30" s="2" t="s">
        <v>10</v>
      </c>
      <c r="L30" s="2" t="s">
        <v>11</v>
      </c>
      <c r="M30" s="2" t="s">
        <v>12</v>
      </c>
      <c r="N30" s="15"/>
      <c r="O30" s="400" t="s">
        <v>964</v>
      </c>
      <c r="P30" s="25"/>
      <c r="Q30" s="25"/>
    </row>
    <row r="31" spans="1:29" ht="21" customHeight="1">
      <c r="A31" s="94"/>
      <c r="B31" s="375">
        <v>20</v>
      </c>
      <c r="C31" s="87">
        <v>1</v>
      </c>
      <c r="D31" s="375">
        <v>842</v>
      </c>
      <c r="E31" s="375">
        <v>840</v>
      </c>
      <c r="F31" s="408">
        <v>2</v>
      </c>
      <c r="G31" s="10" t="s">
        <v>991</v>
      </c>
      <c r="H31" s="11" t="s">
        <v>27</v>
      </c>
      <c r="I31" s="409" t="s">
        <v>69</v>
      </c>
      <c r="J31" s="44" t="s">
        <v>55</v>
      </c>
      <c r="K31" s="8" t="s">
        <v>992</v>
      </c>
      <c r="L31" s="7" t="s">
        <v>993</v>
      </c>
      <c r="M31" s="14">
        <v>5</v>
      </c>
      <c r="N31" s="15"/>
      <c r="O31" s="391" t="s">
        <v>994</v>
      </c>
      <c r="P31" s="410" t="s">
        <v>995</v>
      </c>
      <c r="Q31" s="16" t="s">
        <v>986</v>
      </c>
      <c r="R31" s="107" t="s">
        <v>949</v>
      </c>
    </row>
    <row r="32" spans="1:29" ht="19.5" customHeight="1">
      <c r="A32" s="220"/>
      <c r="B32" s="384"/>
      <c r="C32" s="148">
        <v>1</v>
      </c>
      <c r="D32" s="384"/>
      <c r="E32" s="375">
        <v>840</v>
      </c>
      <c r="F32" s="408">
        <v>2</v>
      </c>
      <c r="G32" s="20" t="s">
        <v>996</v>
      </c>
      <c r="H32" s="21" t="s">
        <v>27</v>
      </c>
      <c r="I32" s="409" t="s">
        <v>69</v>
      </c>
      <c r="J32" s="22" t="s">
        <v>55</v>
      </c>
      <c r="K32" s="19" t="s">
        <v>997</v>
      </c>
      <c r="L32" s="34"/>
      <c r="M32" s="37"/>
      <c r="N32" s="15"/>
      <c r="O32" s="391" t="s">
        <v>994</v>
      </c>
      <c r="P32" s="411"/>
      <c r="Q32" s="25"/>
      <c r="R32" s="109"/>
    </row>
    <row r="33" spans="1:17" ht="15.75" customHeight="1">
      <c r="A33" s="94"/>
      <c r="B33" s="384"/>
      <c r="C33" s="87">
        <v>1</v>
      </c>
      <c r="D33" s="384"/>
      <c r="E33" s="412">
        <v>842</v>
      </c>
      <c r="F33" s="78">
        <v>17</v>
      </c>
      <c r="G33" s="10" t="s">
        <v>998</v>
      </c>
      <c r="H33" s="11" t="s">
        <v>27</v>
      </c>
      <c r="I33" s="409" t="s">
        <v>66</v>
      </c>
      <c r="J33" s="44" t="s">
        <v>42</v>
      </c>
      <c r="K33" s="8" t="s">
        <v>999</v>
      </c>
      <c r="L33" s="34"/>
      <c r="M33" s="37"/>
      <c r="N33" s="15"/>
      <c r="O33" s="391" t="s">
        <v>1000</v>
      </c>
      <c r="P33" s="16" t="s">
        <v>1001</v>
      </c>
      <c r="Q33" s="25"/>
    </row>
    <row r="34" spans="1:17" ht="15.75" customHeight="1">
      <c r="A34" s="220"/>
      <c r="B34" s="384"/>
      <c r="C34" s="148">
        <v>1</v>
      </c>
      <c r="D34" s="384"/>
      <c r="E34" s="412">
        <v>503</v>
      </c>
      <c r="F34" s="78">
        <v>339</v>
      </c>
      <c r="G34" s="20" t="s">
        <v>1002</v>
      </c>
      <c r="H34" s="21" t="s">
        <v>27</v>
      </c>
      <c r="I34" s="409" t="s">
        <v>69</v>
      </c>
      <c r="J34" s="22" t="s">
        <v>55</v>
      </c>
      <c r="K34" s="19" t="s">
        <v>999</v>
      </c>
      <c r="L34" s="6"/>
      <c r="M34" s="23"/>
      <c r="N34" s="15"/>
      <c r="O34" s="391" t="s">
        <v>1000</v>
      </c>
      <c r="P34" s="16" t="s">
        <v>1001</v>
      </c>
      <c r="Q34" s="25"/>
    </row>
    <row r="35" spans="1:17" ht="15.75" customHeight="1">
      <c r="A35" s="220"/>
      <c r="B35" s="380"/>
      <c r="C35" s="148"/>
      <c r="D35" s="380"/>
      <c r="E35" s="380"/>
      <c r="F35" s="98"/>
      <c r="G35" s="74"/>
      <c r="H35" s="99"/>
      <c r="I35" s="98"/>
      <c r="J35" s="98"/>
      <c r="K35" s="98"/>
      <c r="L35" s="187"/>
      <c r="M35" s="98"/>
      <c r="N35" s="25"/>
      <c r="O35" s="25"/>
      <c r="P35" s="25"/>
      <c r="Q35" s="25"/>
    </row>
    <row r="36" spans="1:17" ht="15.75" customHeight="1">
      <c r="A36" s="86" t="s">
        <v>0</v>
      </c>
      <c r="B36" s="382"/>
      <c r="C36" s="51"/>
      <c r="D36" s="382"/>
      <c r="E36" s="382"/>
      <c r="F36" s="2"/>
      <c r="G36" s="3" t="s">
        <v>6</v>
      </c>
      <c r="H36" s="2" t="s">
        <v>7</v>
      </c>
      <c r="I36" s="2"/>
      <c r="J36" s="2"/>
      <c r="K36" s="2" t="s">
        <v>10</v>
      </c>
      <c r="L36" s="2" t="s">
        <v>11</v>
      </c>
      <c r="M36" s="2" t="s">
        <v>12</v>
      </c>
      <c r="N36" s="15"/>
      <c r="O36" s="25"/>
      <c r="P36" s="25"/>
      <c r="Q36" s="25"/>
    </row>
    <row r="37" spans="1:17" ht="15.75" customHeight="1">
      <c r="A37" s="94"/>
      <c r="B37" s="375">
        <v>16</v>
      </c>
      <c r="C37" s="87">
        <v>1</v>
      </c>
      <c r="D37" s="375">
        <v>318</v>
      </c>
      <c r="E37" s="375">
        <v>14</v>
      </c>
      <c r="F37" s="122">
        <v>304</v>
      </c>
      <c r="G37" s="172" t="s">
        <v>1003</v>
      </c>
      <c r="H37" s="11" t="s">
        <v>68</v>
      </c>
      <c r="I37" s="413" t="s">
        <v>69</v>
      </c>
      <c r="J37" s="413" t="s">
        <v>55</v>
      </c>
      <c r="K37" s="158" t="s">
        <v>1004</v>
      </c>
      <c r="L37" s="39" t="s">
        <v>1005</v>
      </c>
      <c r="M37" s="79">
        <v>6</v>
      </c>
      <c r="N37" s="15"/>
      <c r="O37" s="414" t="s">
        <v>1006</v>
      </c>
      <c r="P37" s="31" t="s">
        <v>40</v>
      </c>
      <c r="Q37" s="25"/>
    </row>
    <row r="38" spans="1:17" ht="15.75" customHeight="1">
      <c r="A38" s="407"/>
      <c r="B38" s="380"/>
      <c r="C38" s="380"/>
      <c r="D38" s="380"/>
      <c r="E38" s="380"/>
      <c r="F38" s="381"/>
      <c r="I38" s="381"/>
      <c r="J38" s="381"/>
      <c r="N38" s="25"/>
      <c r="O38" s="25"/>
      <c r="P38" s="25"/>
      <c r="Q38" s="25"/>
    </row>
    <row r="39" spans="1:17" ht="15.75" customHeight="1">
      <c r="A39" s="86" t="s">
        <v>0</v>
      </c>
      <c r="B39" s="382"/>
      <c r="C39" s="51"/>
      <c r="D39" s="382"/>
      <c r="E39" s="382"/>
      <c r="F39" s="2"/>
      <c r="G39" s="3" t="s">
        <v>6</v>
      </c>
      <c r="H39" s="2" t="s">
        <v>7</v>
      </c>
      <c r="I39" s="2"/>
      <c r="J39" s="2"/>
      <c r="K39" s="2" t="s">
        <v>10</v>
      </c>
      <c r="L39" s="2" t="s">
        <v>11</v>
      </c>
      <c r="M39" s="2" t="s">
        <v>12</v>
      </c>
      <c r="N39" s="15"/>
      <c r="O39" s="25"/>
      <c r="P39" s="25"/>
      <c r="Q39" s="25"/>
    </row>
    <row r="40" spans="1:17" ht="15.75" customHeight="1">
      <c r="A40" s="54" t="s">
        <v>1007</v>
      </c>
      <c r="B40" s="375">
        <v>19</v>
      </c>
      <c r="C40" s="55">
        <v>1</v>
      </c>
      <c r="D40" s="375"/>
      <c r="E40" s="375">
        <v>0</v>
      </c>
      <c r="F40" s="9">
        <v>19</v>
      </c>
      <c r="G40" s="10" t="s">
        <v>1008</v>
      </c>
      <c r="H40" s="11" t="s">
        <v>20</v>
      </c>
      <c r="I40" s="390" t="s">
        <v>20</v>
      </c>
      <c r="J40" s="390" t="s">
        <v>20</v>
      </c>
      <c r="K40" s="9"/>
      <c r="L40" s="7" t="s">
        <v>1009</v>
      </c>
      <c r="M40" s="14">
        <v>7</v>
      </c>
      <c r="N40" s="15"/>
      <c r="O40" s="16" t="s">
        <v>1010</v>
      </c>
      <c r="P40" s="16" t="s">
        <v>1011</v>
      </c>
      <c r="Q40" s="16" t="s">
        <v>1012</v>
      </c>
    </row>
    <row r="41" spans="1:17" ht="15.75" customHeight="1">
      <c r="A41" s="69">
        <v>9999999999</v>
      </c>
      <c r="B41" s="384"/>
      <c r="C41" s="148">
        <v>1</v>
      </c>
      <c r="D41" s="384"/>
      <c r="E41" s="415">
        <v>396</v>
      </c>
      <c r="F41" s="195">
        <v>338</v>
      </c>
      <c r="G41" s="20" t="s">
        <v>1013</v>
      </c>
      <c r="H41" s="21" t="s">
        <v>269</v>
      </c>
      <c r="I41" s="22" t="s">
        <v>47</v>
      </c>
      <c r="J41" s="22" t="s">
        <v>42</v>
      </c>
      <c r="K41" s="19" t="s">
        <v>1014</v>
      </c>
      <c r="L41" s="34"/>
      <c r="M41" s="37"/>
      <c r="N41" s="15"/>
      <c r="O41" s="25"/>
      <c r="P41" s="25"/>
      <c r="Q41" s="25"/>
    </row>
    <row r="42" spans="1:17" ht="15.75" customHeight="1">
      <c r="A42" s="94"/>
      <c r="B42" s="384"/>
      <c r="C42" s="87">
        <v>1</v>
      </c>
      <c r="D42" s="384"/>
      <c r="E42" s="415">
        <v>396</v>
      </c>
      <c r="F42" s="338">
        <v>2</v>
      </c>
      <c r="G42" s="10" t="s">
        <v>1015</v>
      </c>
      <c r="H42" s="11" t="s">
        <v>53</v>
      </c>
      <c r="I42" s="44" t="s">
        <v>36</v>
      </c>
      <c r="J42" s="44" t="s">
        <v>32</v>
      </c>
      <c r="K42" s="8" t="s">
        <v>1016</v>
      </c>
      <c r="L42" s="6"/>
      <c r="M42" s="23"/>
      <c r="N42" s="15"/>
      <c r="O42" s="25"/>
      <c r="P42" s="25"/>
      <c r="Q42" s="25"/>
    </row>
    <row r="43" spans="1:17" ht="15.75" customHeight="1">
      <c r="A43" s="407"/>
      <c r="B43" s="380"/>
      <c r="C43" s="380"/>
      <c r="D43" s="380"/>
      <c r="E43" s="380"/>
      <c r="F43" s="381"/>
      <c r="I43" s="381"/>
      <c r="J43" s="381"/>
      <c r="N43" s="25"/>
      <c r="O43" s="25"/>
      <c r="P43" s="25"/>
      <c r="Q43" s="25"/>
    </row>
    <row r="44" spans="1:17" ht="15.75" customHeight="1">
      <c r="A44" s="86" t="s">
        <v>0</v>
      </c>
      <c r="B44" s="382"/>
      <c r="C44" s="51"/>
      <c r="D44" s="382"/>
      <c r="E44" s="382"/>
      <c r="F44" s="2"/>
      <c r="G44" s="3" t="s">
        <v>6</v>
      </c>
      <c r="H44" s="2" t="s">
        <v>7</v>
      </c>
      <c r="I44" s="2"/>
      <c r="J44" s="2"/>
      <c r="K44" s="2" t="s">
        <v>10</v>
      </c>
      <c r="L44" s="2" t="s">
        <v>11</v>
      </c>
      <c r="M44" s="2" t="s">
        <v>12</v>
      </c>
      <c r="N44" s="25"/>
      <c r="O44" s="25"/>
      <c r="P44" s="25"/>
      <c r="Q44" s="25"/>
    </row>
    <row r="45" spans="1:17" ht="15.75" customHeight="1">
      <c r="A45" s="54" t="s">
        <v>1017</v>
      </c>
      <c r="B45" s="387">
        <v>10</v>
      </c>
      <c r="C45" s="87">
        <v>1</v>
      </c>
      <c r="D45" s="80">
        <v>1324</v>
      </c>
      <c r="E45" s="80">
        <v>1324</v>
      </c>
      <c r="F45" s="11">
        <v>1324</v>
      </c>
      <c r="G45" s="10" t="s">
        <v>1018</v>
      </c>
      <c r="H45" s="11" t="s">
        <v>27</v>
      </c>
      <c r="I45" s="44" t="s">
        <v>74</v>
      </c>
      <c r="J45" s="44" t="s">
        <v>42</v>
      </c>
      <c r="K45" s="8" t="s">
        <v>264</v>
      </c>
      <c r="L45" s="225" t="s">
        <v>1019</v>
      </c>
      <c r="M45" s="14">
        <v>8</v>
      </c>
      <c r="N45" s="15"/>
      <c r="O45" s="16" t="s">
        <v>1020</v>
      </c>
      <c r="P45" s="16" t="s">
        <v>1021</v>
      </c>
      <c r="Q45" s="16" t="s">
        <v>1022</v>
      </c>
    </row>
    <row r="46" spans="1:17" ht="15.75" customHeight="1">
      <c r="A46" s="69" t="s">
        <v>1023</v>
      </c>
      <c r="B46" s="384"/>
      <c r="C46" s="148">
        <v>1</v>
      </c>
      <c r="D46" s="384"/>
      <c r="E46" s="384">
        <v>1311</v>
      </c>
      <c r="F46" s="21">
        <v>1311</v>
      </c>
      <c r="G46" s="20" t="s">
        <v>1024</v>
      </c>
      <c r="H46" s="21" t="s">
        <v>27</v>
      </c>
      <c r="I46" s="22" t="s">
        <v>74</v>
      </c>
      <c r="J46" s="22" t="s">
        <v>42</v>
      </c>
      <c r="K46" s="19" t="s">
        <v>154</v>
      </c>
      <c r="L46" s="235"/>
      <c r="M46" s="37"/>
      <c r="N46" s="15"/>
      <c r="O46" s="25"/>
      <c r="P46" s="25"/>
      <c r="Q46" s="25"/>
    </row>
    <row r="47" spans="1:17" ht="15.75" customHeight="1">
      <c r="A47" s="54" t="s">
        <v>1025</v>
      </c>
      <c r="B47" s="384"/>
      <c r="C47" s="87">
        <v>1</v>
      </c>
      <c r="D47" s="384"/>
      <c r="E47" s="384">
        <v>1320</v>
      </c>
      <c r="F47" s="11">
        <v>14</v>
      </c>
      <c r="G47" s="10" t="s">
        <v>1026</v>
      </c>
      <c r="H47" s="11" t="s">
        <v>814</v>
      </c>
      <c r="I47" s="44" t="s">
        <v>74</v>
      </c>
      <c r="J47" s="44" t="s">
        <v>42</v>
      </c>
      <c r="K47" s="619" t="s">
        <v>1027</v>
      </c>
      <c r="L47" s="227"/>
      <c r="M47" s="23"/>
      <c r="N47" s="15"/>
      <c r="O47" s="25"/>
      <c r="P47" s="25"/>
      <c r="Q47" s="25"/>
    </row>
    <row r="48" spans="1:17" ht="15.75" customHeight="1">
      <c r="A48" s="407"/>
      <c r="B48" s="380"/>
      <c r="C48" s="380"/>
      <c r="D48" s="380"/>
      <c r="E48" s="380"/>
      <c r="F48" s="381"/>
      <c r="I48" s="381"/>
      <c r="J48" s="381"/>
      <c r="N48" s="25"/>
      <c r="O48" s="25"/>
      <c r="P48" s="25"/>
      <c r="Q48" s="25"/>
    </row>
    <row r="49" spans="1:17" ht="15.75" customHeight="1">
      <c r="A49" s="86" t="s">
        <v>0</v>
      </c>
      <c r="B49" s="382"/>
      <c r="C49" s="51"/>
      <c r="D49" s="382"/>
      <c r="E49" s="382"/>
      <c r="F49" s="2"/>
      <c r="G49" s="3" t="s">
        <v>6</v>
      </c>
      <c r="H49" s="2" t="s">
        <v>7</v>
      </c>
      <c r="I49" s="2"/>
      <c r="J49" s="2"/>
      <c r="K49" s="2" t="s">
        <v>10</v>
      </c>
      <c r="L49" s="2" t="s">
        <v>11</v>
      </c>
      <c r="M49" s="2" t="s">
        <v>12</v>
      </c>
      <c r="N49" s="25"/>
      <c r="O49" s="25"/>
      <c r="P49" s="25"/>
      <c r="Q49" s="25"/>
    </row>
    <row r="50" spans="1:17" ht="15.75" customHeight="1">
      <c r="A50" s="54">
        <v>7092914</v>
      </c>
      <c r="B50" s="375">
        <v>24</v>
      </c>
      <c r="C50" s="87">
        <v>1</v>
      </c>
      <c r="D50" s="375">
        <v>2</v>
      </c>
      <c r="E50" s="375"/>
      <c r="F50" s="8">
        <v>1</v>
      </c>
      <c r="G50" s="172" t="s">
        <v>252</v>
      </c>
      <c r="H50" s="11" t="s">
        <v>46</v>
      </c>
      <c r="I50" s="38" t="s">
        <v>51</v>
      </c>
      <c r="J50" s="38" t="s">
        <v>32</v>
      </c>
      <c r="K50" s="39" t="s">
        <v>54</v>
      </c>
      <c r="L50" s="39" t="s">
        <v>1028</v>
      </c>
      <c r="M50" s="79">
        <v>9</v>
      </c>
      <c r="N50" s="15"/>
      <c r="O50" s="16" t="s">
        <v>1029</v>
      </c>
      <c r="P50" s="16" t="s">
        <v>1021</v>
      </c>
      <c r="Q50" s="416" t="s">
        <v>1022</v>
      </c>
    </row>
    <row r="51" spans="1:17" ht="51.75" customHeight="1">
      <c r="A51" s="407"/>
      <c r="B51" s="380"/>
      <c r="C51" s="380"/>
      <c r="D51" s="380"/>
      <c r="E51" s="380"/>
      <c r="F51" s="381"/>
      <c r="I51" s="381"/>
      <c r="J51" s="381"/>
      <c r="N51" s="25"/>
      <c r="O51" s="25"/>
      <c r="P51" s="417"/>
      <c r="Q51" s="92"/>
    </row>
    <row r="52" spans="1:17" ht="15.75" customHeight="1">
      <c r="A52" s="86" t="s">
        <v>0</v>
      </c>
      <c r="B52" s="382"/>
      <c r="C52" s="51"/>
      <c r="D52" s="382"/>
      <c r="E52" s="382"/>
      <c r="F52" s="2"/>
      <c r="G52" s="3" t="s">
        <v>6</v>
      </c>
      <c r="H52" s="2" t="s">
        <v>7</v>
      </c>
      <c r="I52" s="2"/>
      <c r="J52" s="2"/>
      <c r="K52" s="2" t="s">
        <v>10</v>
      </c>
      <c r="L52" s="2" t="s">
        <v>11</v>
      </c>
      <c r="M52" s="2" t="s">
        <v>12</v>
      </c>
      <c r="N52" s="25"/>
      <c r="O52" s="25"/>
      <c r="P52" s="25"/>
      <c r="Q52" s="92"/>
    </row>
    <row r="53" spans="1:17" ht="15.75" customHeight="1">
      <c r="A53" s="54" t="s">
        <v>1030</v>
      </c>
      <c r="B53" s="418">
        <v>15</v>
      </c>
      <c r="C53" s="87">
        <v>2</v>
      </c>
      <c r="D53" s="387">
        <v>10869</v>
      </c>
      <c r="E53" s="8">
        <v>0</v>
      </c>
      <c r="F53" s="8">
        <f>2*10869</f>
        <v>21738</v>
      </c>
      <c r="G53" s="10" t="s">
        <v>1031</v>
      </c>
      <c r="H53" s="11" t="s">
        <v>20</v>
      </c>
      <c r="I53" s="390" t="s">
        <v>20</v>
      </c>
      <c r="J53" s="390" t="s">
        <v>20</v>
      </c>
      <c r="K53" s="9"/>
      <c r="L53" s="225" t="s">
        <v>1032</v>
      </c>
      <c r="M53" s="14">
        <v>10</v>
      </c>
      <c r="N53" s="15"/>
      <c r="O53" s="16" t="s">
        <v>1033</v>
      </c>
      <c r="P53" s="25"/>
      <c r="Q53" s="25"/>
    </row>
    <row r="54" spans="1:17" ht="15.75" customHeight="1">
      <c r="A54" s="152" t="s">
        <v>1034</v>
      </c>
      <c r="B54" s="384"/>
      <c r="C54" s="148">
        <v>1</v>
      </c>
      <c r="D54" s="384"/>
      <c r="E54" s="412">
        <v>10868</v>
      </c>
      <c r="F54" s="19">
        <v>1910</v>
      </c>
      <c r="G54" s="20" t="s">
        <v>1035</v>
      </c>
      <c r="H54" s="21" t="s">
        <v>89</v>
      </c>
      <c r="I54" s="22" t="s">
        <v>28</v>
      </c>
      <c r="J54" s="22" t="s">
        <v>42</v>
      </c>
      <c r="K54" s="19" t="s">
        <v>1036</v>
      </c>
      <c r="L54" s="227"/>
      <c r="M54" s="23"/>
      <c r="N54" s="15"/>
      <c r="O54" s="25"/>
      <c r="P54" s="31" t="s">
        <v>40</v>
      </c>
      <c r="Q54" s="25"/>
    </row>
    <row r="55" spans="1:17" ht="15.75" customHeight="1">
      <c r="A55" s="407"/>
      <c r="B55" s="380"/>
      <c r="C55" s="380"/>
      <c r="D55" s="380"/>
      <c r="E55" s="380"/>
      <c r="F55" s="381"/>
      <c r="I55" s="381"/>
      <c r="J55" s="381"/>
      <c r="N55" s="25"/>
      <c r="O55" s="25"/>
      <c r="P55" s="25"/>
      <c r="Q55" s="25"/>
    </row>
    <row r="56" spans="1:17" ht="15.75" customHeight="1">
      <c r="A56" s="86" t="s">
        <v>0</v>
      </c>
      <c r="B56" s="382"/>
      <c r="C56" s="51"/>
      <c r="D56" s="382"/>
      <c r="E56" s="382"/>
      <c r="F56" s="2"/>
      <c r="G56" s="3" t="s">
        <v>6</v>
      </c>
      <c r="H56" s="2" t="s">
        <v>7</v>
      </c>
      <c r="I56" s="2"/>
      <c r="J56" s="2"/>
      <c r="K56" s="2" t="s">
        <v>10</v>
      </c>
      <c r="L56" s="2" t="s">
        <v>11</v>
      </c>
      <c r="M56" s="2" t="s">
        <v>12</v>
      </c>
      <c r="N56" s="25"/>
      <c r="O56" s="25"/>
      <c r="P56" s="25"/>
      <c r="Q56" s="25"/>
    </row>
    <row r="57" spans="1:17" ht="15.75" customHeight="1">
      <c r="A57" s="54" t="s">
        <v>1037</v>
      </c>
      <c r="B57" s="375">
        <v>8</v>
      </c>
      <c r="C57" s="55">
        <v>3</v>
      </c>
      <c r="D57" s="375">
        <v>218</v>
      </c>
      <c r="E57" s="9">
        <v>0</v>
      </c>
      <c r="F57" s="9">
        <f>3*218</f>
        <v>654</v>
      </c>
      <c r="G57" s="231" t="s">
        <v>1038</v>
      </c>
      <c r="H57" s="11" t="s">
        <v>20</v>
      </c>
      <c r="I57" s="390" t="s">
        <v>20</v>
      </c>
      <c r="J57" s="390" t="s">
        <v>20</v>
      </c>
      <c r="K57" s="9"/>
      <c r="L57" s="7" t="s">
        <v>1039</v>
      </c>
      <c r="M57" s="14">
        <v>11</v>
      </c>
      <c r="N57" s="15"/>
      <c r="O57" s="16" t="s">
        <v>1040</v>
      </c>
      <c r="P57" s="31" t="s">
        <v>40</v>
      </c>
      <c r="Q57" s="25"/>
    </row>
    <row r="58" spans="1:17" ht="15.75" customHeight="1">
      <c r="A58" s="152" t="s">
        <v>1041</v>
      </c>
      <c r="B58" s="384"/>
      <c r="C58" s="148">
        <v>1</v>
      </c>
      <c r="D58" s="384"/>
      <c r="E58" s="384">
        <v>204</v>
      </c>
      <c r="F58" s="419">
        <v>4</v>
      </c>
      <c r="G58" s="284" t="s">
        <v>1042</v>
      </c>
      <c r="H58" s="285" t="s">
        <v>46</v>
      </c>
      <c r="I58" s="420" t="s">
        <v>47</v>
      </c>
      <c r="J58" s="420" t="s">
        <v>42</v>
      </c>
      <c r="K58" s="331" t="s">
        <v>1043</v>
      </c>
      <c r="L58" s="34"/>
      <c r="M58" s="37"/>
      <c r="N58" s="15"/>
      <c r="O58" s="25"/>
      <c r="P58" s="421" t="s">
        <v>49</v>
      </c>
      <c r="Q58" s="16" t="s">
        <v>1044</v>
      </c>
    </row>
    <row r="59" spans="1:17" ht="15.75" customHeight="1">
      <c r="A59" s="83" t="s">
        <v>1045</v>
      </c>
      <c r="B59" s="384"/>
      <c r="C59" s="87"/>
      <c r="D59" s="384"/>
      <c r="E59" s="384">
        <v>204</v>
      </c>
      <c r="F59" s="9">
        <v>11</v>
      </c>
      <c r="G59" s="172" t="s">
        <v>1046</v>
      </c>
      <c r="H59" s="11" t="s">
        <v>89</v>
      </c>
      <c r="I59" s="38" t="s">
        <v>28</v>
      </c>
      <c r="J59" s="38" t="s">
        <v>29</v>
      </c>
      <c r="K59" s="39" t="s">
        <v>1043</v>
      </c>
      <c r="L59" s="6"/>
      <c r="M59" s="23"/>
      <c r="N59" s="15"/>
      <c r="O59" s="25"/>
      <c r="P59" s="422"/>
      <c r="Q59" s="25"/>
    </row>
    <row r="60" spans="1:17" ht="184.5" customHeight="1">
      <c r="A60" s="407"/>
      <c r="B60" s="380"/>
      <c r="C60" s="380"/>
      <c r="D60" s="380"/>
      <c r="E60" s="380"/>
      <c r="F60" s="381"/>
      <c r="I60" s="381"/>
      <c r="J60" s="381"/>
      <c r="N60" s="25"/>
      <c r="O60" s="25"/>
      <c r="P60" s="25"/>
      <c r="Q60" s="25"/>
    </row>
    <row r="61" spans="1:17" ht="15.75" customHeight="1">
      <c r="A61" s="86" t="s">
        <v>0</v>
      </c>
      <c r="B61" s="382"/>
      <c r="C61" s="51"/>
      <c r="D61" s="382"/>
      <c r="E61" s="382"/>
      <c r="F61" s="2"/>
      <c r="G61" s="3" t="s">
        <v>6</v>
      </c>
      <c r="H61" s="2" t="s">
        <v>7</v>
      </c>
      <c r="I61" s="2"/>
      <c r="J61" s="2"/>
      <c r="K61" s="2" t="s">
        <v>10</v>
      </c>
      <c r="L61" s="2" t="s">
        <v>11</v>
      </c>
      <c r="M61" s="2" t="s">
        <v>12</v>
      </c>
      <c r="N61" s="25"/>
      <c r="O61" s="25"/>
      <c r="P61" s="25"/>
      <c r="Q61" s="25"/>
    </row>
    <row r="62" spans="1:17" ht="15.75" customHeight="1">
      <c r="A62" s="54" t="s">
        <v>1047</v>
      </c>
      <c r="B62" s="418">
        <v>25</v>
      </c>
      <c r="C62" s="55">
        <v>1</v>
      </c>
      <c r="D62" s="387">
        <v>20166</v>
      </c>
      <c r="E62" s="387">
        <v>0</v>
      </c>
      <c r="F62" s="9">
        <v>20166</v>
      </c>
      <c r="G62" s="172" t="s">
        <v>1048</v>
      </c>
      <c r="H62" s="11" t="s">
        <v>20</v>
      </c>
      <c r="I62" s="390" t="s">
        <v>20</v>
      </c>
      <c r="J62" s="390" t="s">
        <v>20</v>
      </c>
      <c r="K62" s="9"/>
      <c r="L62" s="225" t="s">
        <v>1049</v>
      </c>
      <c r="M62" s="14">
        <v>12</v>
      </c>
      <c r="N62" s="15"/>
      <c r="O62" s="16" t="s">
        <v>1050</v>
      </c>
      <c r="P62" s="416" t="s">
        <v>40</v>
      </c>
      <c r="Q62" s="226"/>
    </row>
    <row r="63" spans="1:17" ht="24" customHeight="1">
      <c r="A63" s="220"/>
      <c r="B63" s="384"/>
      <c r="C63" s="148">
        <v>1</v>
      </c>
      <c r="D63" s="384"/>
      <c r="E63" s="384">
        <v>20166</v>
      </c>
      <c r="F63" s="19">
        <v>1</v>
      </c>
      <c r="G63" s="170" t="s">
        <v>363</v>
      </c>
      <c r="H63" s="170" t="s">
        <v>46</v>
      </c>
      <c r="I63" s="35" t="s">
        <v>946</v>
      </c>
      <c r="J63" s="35" t="s">
        <v>42</v>
      </c>
      <c r="K63" s="36" t="s">
        <v>1051</v>
      </c>
      <c r="L63" s="235"/>
      <c r="M63" s="37"/>
      <c r="N63" s="15"/>
      <c r="O63" s="25"/>
      <c r="P63" s="416" t="s">
        <v>49</v>
      </c>
      <c r="Q63" s="179" t="s">
        <v>1052</v>
      </c>
    </row>
    <row r="64" spans="1:17" ht="120" customHeight="1">
      <c r="A64" s="54" t="s">
        <v>1053</v>
      </c>
      <c r="B64" s="384"/>
      <c r="C64" s="87">
        <v>1</v>
      </c>
      <c r="D64" s="384"/>
      <c r="E64" s="384">
        <v>16020</v>
      </c>
      <c r="F64" s="8">
        <v>24</v>
      </c>
      <c r="G64" s="172" t="s">
        <v>101</v>
      </c>
      <c r="H64" s="172" t="s">
        <v>46</v>
      </c>
      <c r="I64" s="38" t="s">
        <v>78</v>
      </c>
      <c r="J64" s="38" t="s">
        <v>42</v>
      </c>
      <c r="K64" s="39" t="s">
        <v>102</v>
      </c>
      <c r="L64" s="235"/>
      <c r="M64" s="37"/>
      <c r="N64" s="15"/>
      <c r="O64" s="25"/>
      <c r="P64" s="416" t="s">
        <v>49</v>
      </c>
      <c r="Q64" s="394"/>
    </row>
    <row r="65" spans="1:18" ht="15.75" customHeight="1">
      <c r="A65" s="69">
        <v>0</v>
      </c>
      <c r="B65" s="384"/>
      <c r="C65" s="148">
        <v>1</v>
      </c>
      <c r="D65" s="384"/>
      <c r="E65" s="384">
        <v>12458</v>
      </c>
      <c r="F65" s="19">
        <v>1</v>
      </c>
      <c r="G65" s="170" t="s">
        <v>252</v>
      </c>
      <c r="H65" s="170" t="s">
        <v>46</v>
      </c>
      <c r="I65" s="35" t="s">
        <v>51</v>
      </c>
      <c r="J65" s="35" t="s">
        <v>32</v>
      </c>
      <c r="K65" s="36" t="s">
        <v>1054</v>
      </c>
      <c r="L65" s="235"/>
      <c r="M65" s="37"/>
      <c r="N65" s="15"/>
      <c r="O65" s="25"/>
      <c r="P65" s="416" t="s">
        <v>49</v>
      </c>
      <c r="Q65" s="394"/>
    </row>
    <row r="66" spans="1:18" ht="15.75" customHeight="1">
      <c r="A66" s="54">
        <v>0</v>
      </c>
      <c r="B66" s="384"/>
      <c r="C66" s="87">
        <v>1</v>
      </c>
      <c r="D66" s="384"/>
      <c r="E66" s="384">
        <v>20166</v>
      </c>
      <c r="F66" s="8">
        <v>61</v>
      </c>
      <c r="G66" s="172" t="s">
        <v>101</v>
      </c>
      <c r="H66" s="172" t="s">
        <v>46</v>
      </c>
      <c r="I66" s="44" t="s">
        <v>78</v>
      </c>
      <c r="J66" s="44" t="s">
        <v>42</v>
      </c>
      <c r="K66" s="8" t="s">
        <v>1055</v>
      </c>
      <c r="L66" s="235"/>
      <c r="M66" s="37"/>
      <c r="N66" s="15"/>
      <c r="O66" s="25"/>
      <c r="P66" s="416" t="s">
        <v>49</v>
      </c>
      <c r="Q66" s="181"/>
    </row>
    <row r="67" spans="1:18" ht="15.75" customHeight="1">
      <c r="A67" s="220"/>
      <c r="B67" s="384"/>
      <c r="C67" s="148">
        <v>1</v>
      </c>
      <c r="D67" s="384"/>
      <c r="E67" s="384">
        <v>20031</v>
      </c>
      <c r="F67" s="19">
        <v>135</v>
      </c>
      <c r="G67" s="170" t="s">
        <v>1056</v>
      </c>
      <c r="H67" s="21" t="s">
        <v>68</v>
      </c>
      <c r="I67" s="22" t="s">
        <v>69</v>
      </c>
      <c r="J67" s="22" t="s">
        <v>55</v>
      </c>
      <c r="K67" s="19" t="s">
        <v>308</v>
      </c>
      <c r="L67" s="227"/>
      <c r="M67" s="23"/>
      <c r="N67" s="15"/>
      <c r="O67" s="25"/>
      <c r="P67" s="416" t="s">
        <v>40</v>
      </c>
      <c r="Q67" s="92"/>
    </row>
    <row r="68" spans="1:18" ht="15.75" customHeight="1">
      <c r="A68" s="407"/>
      <c r="B68" s="380"/>
      <c r="C68" s="380"/>
      <c r="D68" s="380"/>
      <c r="E68" s="380"/>
      <c r="F68" s="381"/>
      <c r="I68" s="381"/>
      <c r="J68" s="381"/>
      <c r="N68" s="25"/>
      <c r="O68" s="25"/>
      <c r="P68" s="25"/>
      <c r="Q68" s="25"/>
    </row>
    <row r="69" spans="1:18" ht="15.75" customHeight="1">
      <c r="A69" s="86" t="s">
        <v>0</v>
      </c>
      <c r="B69" s="382"/>
      <c r="C69" s="51"/>
      <c r="D69" s="382"/>
      <c r="E69" s="382"/>
      <c r="F69" s="399"/>
      <c r="G69" s="86" t="s">
        <v>6</v>
      </c>
      <c r="H69" s="51" t="s">
        <v>7</v>
      </c>
      <c r="I69" s="51"/>
      <c r="J69" s="51"/>
      <c r="K69" s="51" t="s">
        <v>10</v>
      </c>
      <c r="L69" s="51" t="s">
        <v>11</v>
      </c>
      <c r="M69" s="51" t="s">
        <v>12</v>
      </c>
      <c r="N69" s="52"/>
      <c r="O69" s="25"/>
      <c r="P69" s="25"/>
      <c r="Q69" s="25"/>
    </row>
    <row r="70" spans="1:18" ht="15.75" customHeight="1">
      <c r="A70" s="54" t="s">
        <v>1057</v>
      </c>
      <c r="B70" s="387">
        <v>40</v>
      </c>
      <c r="C70" s="55">
        <v>5</v>
      </c>
      <c r="D70" s="387">
        <v>423</v>
      </c>
      <c r="E70" s="372">
        <v>0</v>
      </c>
      <c r="F70" s="372">
        <f>5*423</f>
        <v>2115</v>
      </c>
      <c r="G70" s="255" t="s">
        <v>1058</v>
      </c>
      <c r="H70" s="84" t="s">
        <v>20</v>
      </c>
      <c r="I70" s="59" t="s">
        <v>20</v>
      </c>
      <c r="J70" s="59" t="s">
        <v>20</v>
      </c>
      <c r="K70" s="55"/>
      <c r="L70" s="55" t="s">
        <v>1059</v>
      </c>
      <c r="M70" s="55">
        <v>13</v>
      </c>
      <c r="N70" s="70"/>
      <c r="O70" s="16" t="s">
        <v>1060</v>
      </c>
      <c r="P70" s="31" t="s">
        <v>40</v>
      </c>
      <c r="Q70" s="25"/>
    </row>
    <row r="71" spans="1:18" ht="66" customHeight="1">
      <c r="A71" s="69"/>
      <c r="B71" s="387"/>
      <c r="C71" s="63">
        <v>1</v>
      </c>
      <c r="D71" s="387"/>
      <c r="E71" s="387">
        <v>423</v>
      </c>
      <c r="F71" s="376">
        <v>2</v>
      </c>
      <c r="G71" s="257" t="s">
        <v>1061</v>
      </c>
      <c r="H71" s="90" t="s">
        <v>46</v>
      </c>
      <c r="I71" s="68" t="s">
        <v>946</v>
      </c>
      <c r="J71" s="68" t="s">
        <v>42</v>
      </c>
      <c r="K71" s="69" t="s">
        <v>1055</v>
      </c>
      <c r="L71" s="55"/>
      <c r="M71" s="55"/>
      <c r="N71" s="70"/>
      <c r="O71" s="25"/>
      <c r="P71" s="16" t="s">
        <v>1062</v>
      </c>
      <c r="Q71" s="16" t="s">
        <v>1063</v>
      </c>
    </row>
    <row r="72" spans="1:18" ht="15.75" customHeight="1">
      <c r="A72" s="68" t="s">
        <v>1064</v>
      </c>
      <c r="B72" s="387"/>
      <c r="C72" s="63">
        <v>1</v>
      </c>
      <c r="D72" s="387"/>
      <c r="E72" s="387">
        <v>421</v>
      </c>
      <c r="F72" s="423">
        <v>8</v>
      </c>
      <c r="G72" s="257" t="s">
        <v>1065</v>
      </c>
      <c r="H72" s="90" t="s">
        <v>27</v>
      </c>
      <c r="I72" s="68" t="s">
        <v>47</v>
      </c>
      <c r="J72" s="68" t="s">
        <v>42</v>
      </c>
      <c r="K72" s="69" t="s">
        <v>1066</v>
      </c>
      <c r="L72" s="55"/>
      <c r="M72" s="55"/>
      <c r="N72" s="60" t="s">
        <v>741</v>
      </c>
      <c r="O72" s="25"/>
      <c r="P72" s="16" t="s">
        <v>162</v>
      </c>
      <c r="Q72" s="25"/>
      <c r="R72" s="383" t="s">
        <v>1067</v>
      </c>
    </row>
    <row r="73" spans="1:18" ht="15.75" customHeight="1">
      <c r="A73" s="407"/>
      <c r="B73" s="380"/>
      <c r="C73" s="380"/>
      <c r="D73" s="380"/>
      <c r="E73" s="380"/>
      <c r="F73" s="381"/>
      <c r="I73" s="381"/>
      <c r="J73" s="381"/>
      <c r="N73" s="25"/>
      <c r="O73" s="25"/>
      <c r="P73" s="25"/>
      <c r="Q73" s="25"/>
    </row>
    <row r="74" spans="1:18" ht="15.75" customHeight="1">
      <c r="A74" s="86" t="s">
        <v>0</v>
      </c>
      <c r="B74" s="382"/>
      <c r="C74" s="51"/>
      <c r="D74" s="382"/>
      <c r="E74" s="382"/>
      <c r="F74" s="2"/>
      <c r="G74" s="3" t="s">
        <v>6</v>
      </c>
      <c r="H74" s="2" t="s">
        <v>7</v>
      </c>
      <c r="I74" s="2"/>
      <c r="J74" s="2"/>
      <c r="K74" s="2" t="s">
        <v>10</v>
      </c>
      <c r="L74" s="2" t="s">
        <v>11</v>
      </c>
      <c r="M74" s="2" t="s">
        <v>12</v>
      </c>
      <c r="N74" s="25"/>
      <c r="O74" s="25"/>
      <c r="P74" s="25"/>
      <c r="Q74" s="25"/>
    </row>
    <row r="75" spans="1:18" ht="15.75" customHeight="1">
      <c r="A75" s="54" t="s">
        <v>1068</v>
      </c>
      <c r="B75" s="375">
        <v>30</v>
      </c>
      <c r="C75" s="55">
        <v>3</v>
      </c>
      <c r="D75" s="375">
        <v>1</v>
      </c>
      <c r="E75" s="375">
        <v>0</v>
      </c>
      <c r="F75" s="9">
        <v>3</v>
      </c>
      <c r="G75" s="10" t="s">
        <v>1069</v>
      </c>
      <c r="H75" s="11" t="s">
        <v>20</v>
      </c>
      <c r="I75" s="390" t="s">
        <v>20</v>
      </c>
      <c r="J75" s="390" t="s">
        <v>20</v>
      </c>
      <c r="K75" s="9"/>
      <c r="L75" s="7" t="s">
        <v>1070</v>
      </c>
      <c r="M75" s="14">
        <v>14</v>
      </c>
      <c r="N75" s="15"/>
      <c r="O75" s="16" t="s">
        <v>1071</v>
      </c>
      <c r="P75" s="16" t="s">
        <v>1072</v>
      </c>
      <c r="Q75" s="16" t="s">
        <v>1073</v>
      </c>
    </row>
    <row r="76" spans="1:18" ht="15.75" customHeight="1">
      <c r="A76" s="424">
        <v>5555555555</v>
      </c>
      <c r="B76" s="384"/>
      <c r="C76" s="148">
        <v>1</v>
      </c>
      <c r="D76" s="384"/>
      <c r="E76" s="412">
        <v>1</v>
      </c>
      <c r="F76" s="314">
        <v>1</v>
      </c>
      <c r="G76" s="20" t="s">
        <v>1074</v>
      </c>
      <c r="H76" s="21" t="s">
        <v>269</v>
      </c>
      <c r="I76" s="22" t="s">
        <v>93</v>
      </c>
      <c r="J76" s="22" t="s">
        <v>50</v>
      </c>
      <c r="K76" s="19" t="s">
        <v>1027</v>
      </c>
      <c r="L76" s="34"/>
      <c r="M76" s="37"/>
      <c r="N76" s="15"/>
      <c r="O76" s="25"/>
      <c r="P76" s="16" t="s">
        <v>49</v>
      </c>
      <c r="Q76" s="25"/>
    </row>
    <row r="77" spans="1:18" ht="15.75" customHeight="1">
      <c r="A77" s="425">
        <v>500000000</v>
      </c>
      <c r="B77" s="384"/>
      <c r="C77" s="87">
        <v>1</v>
      </c>
      <c r="D77" s="384"/>
      <c r="E77" s="412">
        <v>1</v>
      </c>
      <c r="F77" s="122">
        <v>1</v>
      </c>
      <c r="G77" s="10" t="s">
        <v>553</v>
      </c>
      <c r="H77" s="11" t="s">
        <v>269</v>
      </c>
      <c r="I77" s="44" t="s">
        <v>80</v>
      </c>
      <c r="J77" s="44" t="s">
        <v>50</v>
      </c>
      <c r="K77" s="8" t="s">
        <v>402</v>
      </c>
      <c r="L77" s="34"/>
      <c r="M77" s="37"/>
      <c r="N77" s="15"/>
      <c r="O77" s="25"/>
      <c r="P77" s="16" t="s">
        <v>49</v>
      </c>
      <c r="Q77" s="25"/>
    </row>
    <row r="78" spans="1:18" ht="15.75" customHeight="1">
      <c r="A78" s="220"/>
      <c r="B78" s="384"/>
      <c r="C78" s="148">
        <v>1</v>
      </c>
      <c r="D78" s="384"/>
      <c r="E78" s="412">
        <v>1</v>
      </c>
      <c r="F78" s="314">
        <v>1</v>
      </c>
      <c r="G78" s="20" t="s">
        <v>553</v>
      </c>
      <c r="H78" s="21" t="s">
        <v>269</v>
      </c>
      <c r="I78" s="22" t="s">
        <v>80</v>
      </c>
      <c r="J78" s="22" t="s">
        <v>50</v>
      </c>
      <c r="K78" s="19" t="s">
        <v>397</v>
      </c>
      <c r="L78" s="6"/>
      <c r="M78" s="23"/>
      <c r="N78" s="15"/>
      <c r="O78" s="25"/>
      <c r="P78" s="16" t="s">
        <v>49</v>
      </c>
      <c r="Q78" s="25"/>
    </row>
    <row r="79" spans="1:18" ht="15.75" customHeight="1">
      <c r="A79" s="407"/>
      <c r="B79" s="380"/>
      <c r="C79" s="380"/>
      <c r="D79" s="380"/>
      <c r="E79" s="380"/>
      <c r="F79" s="381"/>
      <c r="I79" s="381"/>
      <c r="J79" s="381"/>
      <c r="N79" s="25"/>
      <c r="O79" s="25"/>
      <c r="P79" s="25"/>
      <c r="Q79" s="25"/>
    </row>
    <row r="80" spans="1:18" ht="15.75" customHeight="1">
      <c r="A80" s="426" t="s">
        <v>0</v>
      </c>
      <c r="B80" s="427"/>
      <c r="C80" s="428"/>
      <c r="D80" s="427"/>
      <c r="E80" s="427"/>
      <c r="F80" s="429"/>
      <c r="G80" s="430" t="s">
        <v>6</v>
      </c>
      <c r="H80" s="429" t="s">
        <v>7</v>
      </c>
      <c r="I80" s="429"/>
      <c r="J80" s="429"/>
      <c r="K80" s="429" t="s">
        <v>10</v>
      </c>
      <c r="L80" s="429" t="s">
        <v>11</v>
      </c>
      <c r="M80" s="429" t="s">
        <v>12</v>
      </c>
      <c r="N80" s="25"/>
      <c r="O80" s="25"/>
      <c r="P80" s="25"/>
      <c r="Q80" s="25"/>
    </row>
    <row r="81" spans="1:17" ht="15.75" customHeight="1">
      <c r="A81" s="54" t="s">
        <v>1075</v>
      </c>
      <c r="B81" s="387">
        <v>129</v>
      </c>
      <c r="C81" s="55">
        <v>10</v>
      </c>
      <c r="D81" s="387">
        <v>10920</v>
      </c>
      <c r="E81" s="387">
        <v>0</v>
      </c>
      <c r="F81" s="9">
        <v>109200</v>
      </c>
      <c r="G81" s="172" t="s">
        <v>1076</v>
      </c>
      <c r="H81" s="11" t="s">
        <v>20</v>
      </c>
      <c r="I81" s="390" t="s">
        <v>20</v>
      </c>
      <c r="J81" s="390" t="s">
        <v>20</v>
      </c>
      <c r="K81" s="9"/>
      <c r="L81" s="225" t="s">
        <v>1077</v>
      </c>
      <c r="M81" s="313">
        <v>15</v>
      </c>
      <c r="N81" s="15"/>
      <c r="O81" s="16" t="s">
        <v>1078</v>
      </c>
      <c r="P81" s="31" t="s">
        <v>40</v>
      </c>
      <c r="Q81" s="25"/>
    </row>
    <row r="82" spans="1:17" ht="15.75" customHeight="1">
      <c r="A82" s="69" t="s">
        <v>1079</v>
      </c>
      <c r="B82" s="384"/>
      <c r="C82" s="148">
        <v>1</v>
      </c>
      <c r="D82" s="384"/>
      <c r="E82" s="384">
        <v>10744</v>
      </c>
      <c r="F82" s="222">
        <v>34</v>
      </c>
      <c r="G82" s="170" t="s">
        <v>1080</v>
      </c>
      <c r="H82" s="21" t="s">
        <v>27</v>
      </c>
      <c r="I82" s="35" t="s">
        <v>93</v>
      </c>
      <c r="J82" s="35" t="s">
        <v>50</v>
      </c>
      <c r="K82" s="36" t="s">
        <v>1027</v>
      </c>
      <c r="L82" s="235"/>
      <c r="M82" s="315"/>
      <c r="N82" s="15"/>
      <c r="O82" s="16" t="s">
        <v>1081</v>
      </c>
      <c r="P82" s="16" t="s">
        <v>1082</v>
      </c>
      <c r="Q82" s="16" t="s">
        <v>1083</v>
      </c>
    </row>
    <row r="83" spans="1:17" ht="15.75" customHeight="1">
      <c r="A83" s="54">
        <v>15021397</v>
      </c>
      <c r="B83" s="384"/>
      <c r="C83" s="87">
        <v>1</v>
      </c>
      <c r="D83" s="384"/>
      <c r="E83" s="384">
        <v>10910</v>
      </c>
      <c r="F83" s="431">
        <v>3</v>
      </c>
      <c r="G83" s="172" t="s">
        <v>1084</v>
      </c>
      <c r="H83" s="11" t="s">
        <v>53</v>
      </c>
      <c r="I83" s="38" t="s">
        <v>43</v>
      </c>
      <c r="J83" s="38" t="s">
        <v>32</v>
      </c>
      <c r="K83" s="39" t="s">
        <v>1085</v>
      </c>
      <c r="L83" s="235"/>
      <c r="M83" s="315"/>
      <c r="N83" s="15"/>
      <c r="O83" s="16" t="s">
        <v>1086</v>
      </c>
      <c r="P83" s="16" t="s">
        <v>1087</v>
      </c>
      <c r="Q83" s="91" t="s">
        <v>139</v>
      </c>
    </row>
    <row r="84" spans="1:17" ht="15.75" customHeight="1">
      <c r="A84" s="69" t="s">
        <v>1088</v>
      </c>
      <c r="B84" s="384"/>
      <c r="C84" s="148"/>
      <c r="D84" s="384"/>
      <c r="E84" s="384">
        <v>10910</v>
      </c>
      <c r="F84" s="432">
        <v>0</v>
      </c>
      <c r="G84" s="170" t="s">
        <v>498</v>
      </c>
      <c r="H84" s="21" t="s">
        <v>46</v>
      </c>
      <c r="I84" s="35" t="s">
        <v>51</v>
      </c>
      <c r="J84" s="35" t="s">
        <v>32</v>
      </c>
      <c r="K84" s="36" t="s">
        <v>1085</v>
      </c>
      <c r="L84" s="235"/>
      <c r="M84" s="315"/>
      <c r="N84" s="15"/>
      <c r="O84" s="16" t="s">
        <v>1089</v>
      </c>
      <c r="P84" s="16" t="s">
        <v>1090</v>
      </c>
      <c r="Q84" s="16" t="s">
        <v>1091</v>
      </c>
    </row>
    <row r="85" spans="1:17" ht="15.75" customHeight="1">
      <c r="A85" s="54">
        <v>6011444</v>
      </c>
      <c r="B85" s="384"/>
      <c r="C85" s="87">
        <v>1</v>
      </c>
      <c r="D85" s="384"/>
      <c r="E85" s="384">
        <v>9026</v>
      </c>
      <c r="F85" s="78">
        <v>2</v>
      </c>
      <c r="G85" s="172" t="s">
        <v>249</v>
      </c>
      <c r="H85" s="11" t="s">
        <v>53</v>
      </c>
      <c r="I85" s="38" t="s">
        <v>33</v>
      </c>
      <c r="J85" s="38" t="s">
        <v>32</v>
      </c>
      <c r="K85" s="39" t="s">
        <v>1092</v>
      </c>
      <c r="L85" s="235"/>
      <c r="M85" s="315"/>
      <c r="N85" s="15"/>
      <c r="O85" s="16" t="s">
        <v>1086</v>
      </c>
      <c r="P85" s="16" t="s">
        <v>104</v>
      </c>
      <c r="Q85" s="25"/>
    </row>
    <row r="86" spans="1:17" ht="15.75" customHeight="1">
      <c r="A86" s="69">
        <v>2134014</v>
      </c>
      <c r="B86" s="384"/>
      <c r="C86" s="148">
        <v>1</v>
      </c>
      <c r="D86" s="384"/>
      <c r="E86" s="384">
        <v>8749</v>
      </c>
      <c r="F86" s="77">
        <v>1</v>
      </c>
      <c r="G86" s="170" t="s">
        <v>252</v>
      </c>
      <c r="H86" s="21" t="s">
        <v>46</v>
      </c>
      <c r="I86" s="35" t="s">
        <v>51</v>
      </c>
      <c r="J86" s="35" t="s">
        <v>32</v>
      </c>
      <c r="K86" s="36" t="s">
        <v>1093</v>
      </c>
      <c r="L86" s="235"/>
      <c r="M86" s="315"/>
      <c r="N86" s="15"/>
      <c r="O86" s="16" t="s">
        <v>1086</v>
      </c>
      <c r="P86" s="16" t="s">
        <v>104</v>
      </c>
      <c r="Q86" s="25"/>
    </row>
    <row r="87" spans="1:17" ht="15.75" customHeight="1">
      <c r="A87" s="54" t="s">
        <v>1094</v>
      </c>
      <c r="B87" s="384"/>
      <c r="C87" s="87">
        <v>1</v>
      </c>
      <c r="D87" s="384"/>
      <c r="E87" s="384">
        <v>199</v>
      </c>
      <c r="F87" s="8">
        <v>2</v>
      </c>
      <c r="G87" s="172" t="s">
        <v>121</v>
      </c>
      <c r="H87" s="11" t="s">
        <v>27</v>
      </c>
      <c r="I87" s="38" t="s">
        <v>74</v>
      </c>
      <c r="J87" s="38" t="s">
        <v>42</v>
      </c>
      <c r="K87" s="39" t="s">
        <v>1095</v>
      </c>
      <c r="L87" s="235"/>
      <c r="M87" s="315"/>
      <c r="N87" s="15"/>
      <c r="O87" s="16" t="s">
        <v>1096</v>
      </c>
      <c r="P87" s="16" t="s">
        <v>1097</v>
      </c>
      <c r="Q87" s="25"/>
    </row>
    <row r="88" spans="1:17" ht="15.75" customHeight="1">
      <c r="A88" s="69" t="s">
        <v>1098</v>
      </c>
      <c r="B88" s="384"/>
      <c r="C88" s="148">
        <v>1</v>
      </c>
      <c r="D88" s="384"/>
      <c r="E88" s="384">
        <v>7500</v>
      </c>
      <c r="F88" s="19">
        <v>2</v>
      </c>
      <c r="G88" s="170" t="s">
        <v>101</v>
      </c>
      <c r="H88" s="21" t="s">
        <v>46</v>
      </c>
      <c r="I88" s="35" t="s">
        <v>78</v>
      </c>
      <c r="J88" s="35" t="s">
        <v>42</v>
      </c>
      <c r="K88" s="36" t="s">
        <v>1055</v>
      </c>
      <c r="L88" s="235"/>
      <c r="M88" s="315"/>
      <c r="N88" s="15"/>
      <c r="O88" s="16" t="s">
        <v>1099</v>
      </c>
      <c r="P88" s="16" t="s">
        <v>49</v>
      </c>
      <c r="Q88" s="129" t="s">
        <v>108</v>
      </c>
    </row>
    <row r="89" spans="1:17" ht="15.75" customHeight="1">
      <c r="A89" s="94"/>
      <c r="B89" s="384"/>
      <c r="C89" s="87">
        <v>1</v>
      </c>
      <c r="D89" s="384"/>
      <c r="E89" s="384">
        <v>8618</v>
      </c>
      <c r="F89" s="8">
        <v>2</v>
      </c>
      <c r="G89" s="172" t="s">
        <v>363</v>
      </c>
      <c r="H89" s="11" t="s">
        <v>27</v>
      </c>
      <c r="I89" s="38" t="s">
        <v>946</v>
      </c>
      <c r="J89" s="38" t="s">
        <v>42</v>
      </c>
      <c r="K89" s="39" t="s">
        <v>1100</v>
      </c>
      <c r="L89" s="235"/>
      <c r="M89" s="315"/>
      <c r="N89" s="15"/>
      <c r="O89" s="16" t="s">
        <v>1101</v>
      </c>
      <c r="P89" s="31" t="s">
        <v>40</v>
      </c>
      <c r="Q89" s="25"/>
    </row>
    <row r="90" spans="1:17" ht="15.75" customHeight="1">
      <c r="A90" s="69">
        <v>0</v>
      </c>
      <c r="B90" s="384"/>
      <c r="C90" s="148">
        <v>1</v>
      </c>
      <c r="D90" s="384"/>
      <c r="E90" s="384">
        <v>6917</v>
      </c>
      <c r="F90" s="77">
        <v>1</v>
      </c>
      <c r="G90" s="170" t="s">
        <v>252</v>
      </c>
      <c r="H90" s="21" t="s">
        <v>46</v>
      </c>
      <c r="I90" s="35" t="s">
        <v>51</v>
      </c>
      <c r="J90" s="35" t="s">
        <v>32</v>
      </c>
      <c r="K90" s="36" t="s">
        <v>1102</v>
      </c>
      <c r="L90" s="235"/>
      <c r="M90" s="315"/>
      <c r="N90" s="15"/>
      <c r="O90" s="16" t="s">
        <v>1103</v>
      </c>
      <c r="P90" s="16" t="s">
        <v>104</v>
      </c>
      <c r="Q90" s="25"/>
    </row>
    <row r="91" spans="1:17" ht="15.75" customHeight="1">
      <c r="A91" s="54">
        <v>0</v>
      </c>
      <c r="B91" s="384"/>
      <c r="C91" s="87">
        <v>1</v>
      </c>
      <c r="D91" s="384"/>
      <c r="E91" s="384">
        <v>5344</v>
      </c>
      <c r="F91" s="77">
        <v>1</v>
      </c>
      <c r="G91" s="172" t="s">
        <v>252</v>
      </c>
      <c r="H91" s="11" t="s">
        <v>46</v>
      </c>
      <c r="I91" s="38" t="s">
        <v>51</v>
      </c>
      <c r="J91" s="38" t="s">
        <v>32</v>
      </c>
      <c r="K91" s="39" t="s">
        <v>1054</v>
      </c>
      <c r="L91" s="235"/>
      <c r="M91" s="315"/>
      <c r="N91" s="15"/>
      <c r="O91" s="16" t="s">
        <v>1104</v>
      </c>
      <c r="P91" s="16" t="s">
        <v>104</v>
      </c>
      <c r="Q91" s="25"/>
    </row>
    <row r="92" spans="1:17" ht="15.75" customHeight="1">
      <c r="A92" s="220"/>
      <c r="B92" s="384"/>
      <c r="C92" s="148">
        <v>1</v>
      </c>
      <c r="D92" s="384"/>
      <c r="E92" s="384">
        <v>3127</v>
      </c>
      <c r="F92" s="19">
        <v>107</v>
      </c>
      <c r="G92" s="170" t="s">
        <v>1105</v>
      </c>
      <c r="H92" s="21" t="s">
        <v>46</v>
      </c>
      <c r="I92" s="35" t="s">
        <v>100</v>
      </c>
      <c r="J92" s="35" t="s">
        <v>50</v>
      </c>
      <c r="K92" s="36" t="s">
        <v>1106</v>
      </c>
      <c r="L92" s="235"/>
      <c r="M92" s="315"/>
      <c r="N92" s="15"/>
      <c r="O92" s="16" t="s">
        <v>1107</v>
      </c>
      <c r="P92" s="16" t="s">
        <v>49</v>
      </c>
      <c r="Q92" s="16" t="s">
        <v>1108</v>
      </c>
    </row>
    <row r="93" spans="1:17" ht="15.75" customHeight="1">
      <c r="A93" s="94"/>
      <c r="B93" s="384"/>
      <c r="C93" s="87">
        <v>1</v>
      </c>
      <c r="D93" s="384"/>
      <c r="E93" s="384">
        <v>8944</v>
      </c>
      <c r="F93" s="78">
        <v>2</v>
      </c>
      <c r="G93" s="172" t="s">
        <v>249</v>
      </c>
      <c r="H93" s="11" t="s">
        <v>53</v>
      </c>
      <c r="I93" s="38" t="s">
        <v>33</v>
      </c>
      <c r="J93" s="38" t="s">
        <v>32</v>
      </c>
      <c r="K93" s="39" t="s">
        <v>1109</v>
      </c>
      <c r="L93" s="235"/>
      <c r="M93" s="315"/>
      <c r="N93" s="15"/>
      <c r="O93" s="16" t="s">
        <v>1086</v>
      </c>
      <c r="P93" s="16" t="s">
        <v>104</v>
      </c>
      <c r="Q93" s="25"/>
    </row>
    <row r="94" spans="1:17" ht="15.75" customHeight="1">
      <c r="A94" s="220"/>
      <c r="B94" s="384"/>
      <c r="C94" s="148">
        <v>1</v>
      </c>
      <c r="D94" s="384"/>
      <c r="E94" s="384">
        <v>8949</v>
      </c>
      <c r="F94" s="433" t="s">
        <v>1110</v>
      </c>
      <c r="G94" s="170" t="s">
        <v>1111</v>
      </c>
      <c r="H94" s="21" t="s">
        <v>146</v>
      </c>
      <c r="I94" s="35" t="s">
        <v>61</v>
      </c>
      <c r="J94" s="35" t="s">
        <v>34</v>
      </c>
      <c r="K94" s="36" t="s">
        <v>1112</v>
      </c>
      <c r="L94" s="235"/>
      <c r="M94" s="315"/>
      <c r="N94" s="15"/>
      <c r="O94" s="16" t="s">
        <v>1086</v>
      </c>
      <c r="P94" s="16" t="s">
        <v>1113</v>
      </c>
      <c r="Q94" s="434" t="s">
        <v>139</v>
      </c>
    </row>
    <row r="95" spans="1:17" ht="372.75" customHeight="1">
      <c r="A95" s="94"/>
      <c r="B95" s="384"/>
      <c r="C95" s="87">
        <v>1</v>
      </c>
      <c r="D95" s="384"/>
      <c r="E95" s="384">
        <v>8608</v>
      </c>
      <c r="F95" s="8">
        <v>2</v>
      </c>
      <c r="G95" s="172" t="s">
        <v>1114</v>
      </c>
      <c r="H95" s="11" t="s">
        <v>146</v>
      </c>
      <c r="I95" s="38" t="s">
        <v>61</v>
      </c>
      <c r="J95" s="38" t="s">
        <v>34</v>
      </c>
      <c r="K95" s="39" t="s">
        <v>1115</v>
      </c>
      <c r="L95" s="235"/>
      <c r="M95" s="315"/>
      <c r="N95" s="15"/>
      <c r="O95" s="16" t="s">
        <v>1086</v>
      </c>
      <c r="P95" s="16" t="s">
        <v>1116</v>
      </c>
      <c r="Q95" s="435"/>
    </row>
    <row r="96" spans="1:17" ht="15.75" customHeight="1">
      <c r="A96" s="220"/>
      <c r="B96" s="384"/>
      <c r="C96" s="148">
        <v>1</v>
      </c>
      <c r="D96" s="384"/>
      <c r="E96" s="384">
        <v>8022</v>
      </c>
      <c r="F96" s="19">
        <v>5</v>
      </c>
      <c r="G96" s="170" t="s">
        <v>1117</v>
      </c>
      <c r="H96" s="21" t="s">
        <v>146</v>
      </c>
      <c r="I96" s="35" t="s">
        <v>61</v>
      </c>
      <c r="J96" s="35" t="s">
        <v>34</v>
      </c>
      <c r="K96" s="36" t="s">
        <v>1118</v>
      </c>
      <c r="L96" s="235"/>
      <c r="M96" s="315"/>
      <c r="N96" s="15"/>
      <c r="O96" s="16" t="s">
        <v>1086</v>
      </c>
      <c r="P96" s="16" t="s">
        <v>1119</v>
      </c>
      <c r="Q96" s="435"/>
    </row>
    <row r="97" spans="1:29" ht="15.75" customHeight="1">
      <c r="A97" s="54" t="s">
        <v>1120</v>
      </c>
      <c r="B97" s="384"/>
      <c r="C97" s="87">
        <v>1</v>
      </c>
      <c r="D97" s="384"/>
      <c r="E97" s="384">
        <v>10912</v>
      </c>
      <c r="F97" s="8">
        <v>119</v>
      </c>
      <c r="G97" s="172" t="s">
        <v>1121</v>
      </c>
      <c r="H97" s="11" t="s">
        <v>46</v>
      </c>
      <c r="I97" s="38" t="s">
        <v>60</v>
      </c>
      <c r="J97" s="38" t="s">
        <v>34</v>
      </c>
      <c r="K97" s="39" t="s">
        <v>1122</v>
      </c>
      <c r="L97" s="235"/>
      <c r="M97" s="315"/>
      <c r="N97" s="15"/>
      <c r="O97" s="16" t="s">
        <v>1086</v>
      </c>
      <c r="P97" s="16" t="s">
        <v>49</v>
      </c>
      <c r="Q97" s="435"/>
    </row>
    <row r="98" spans="1:29" ht="15.75" customHeight="1">
      <c r="A98" s="69" t="s">
        <v>1123</v>
      </c>
      <c r="B98" s="384"/>
      <c r="C98" s="148"/>
      <c r="D98" s="384"/>
      <c r="E98" s="384">
        <v>10912</v>
      </c>
      <c r="F98" s="433" t="s">
        <v>1124</v>
      </c>
      <c r="G98" s="170" t="s">
        <v>145</v>
      </c>
      <c r="H98" s="21" t="s">
        <v>146</v>
      </c>
      <c r="I98" s="35" t="s">
        <v>56</v>
      </c>
      <c r="J98" s="35" t="s">
        <v>34</v>
      </c>
      <c r="K98" s="36" t="s">
        <v>1122</v>
      </c>
      <c r="L98" s="235"/>
      <c r="M98" s="315"/>
      <c r="N98" s="93" t="s">
        <v>1125</v>
      </c>
      <c r="O98" s="25"/>
      <c r="P98" s="16" t="s">
        <v>49</v>
      </c>
      <c r="Q98" s="436"/>
      <c r="R98" s="437" t="s">
        <v>1126</v>
      </c>
    </row>
    <row r="99" spans="1:29" ht="15.75" customHeight="1">
      <c r="A99" s="94"/>
      <c r="B99" s="384"/>
      <c r="C99" s="87">
        <v>1</v>
      </c>
      <c r="D99" s="384"/>
      <c r="E99" s="384">
        <v>908</v>
      </c>
      <c r="F99" s="8">
        <v>176</v>
      </c>
      <c r="G99" s="172" t="s">
        <v>1127</v>
      </c>
      <c r="H99" s="11" t="s">
        <v>46</v>
      </c>
      <c r="I99" s="38" t="s">
        <v>100</v>
      </c>
      <c r="J99" s="38" t="s">
        <v>50</v>
      </c>
      <c r="K99" s="39" t="s">
        <v>1128</v>
      </c>
      <c r="L99" s="235"/>
      <c r="M99" s="315"/>
      <c r="N99" s="15"/>
      <c r="O99" s="16" t="s">
        <v>1129</v>
      </c>
      <c r="P99" s="16" t="s">
        <v>1130</v>
      </c>
      <c r="Q99" s="16" t="s">
        <v>1131</v>
      </c>
    </row>
    <row r="100" spans="1:29" ht="15.75" customHeight="1">
      <c r="A100" s="69" t="s">
        <v>1132</v>
      </c>
      <c r="B100" s="384"/>
      <c r="C100" s="148">
        <v>1</v>
      </c>
      <c r="D100" s="384"/>
      <c r="E100" s="384">
        <v>590</v>
      </c>
      <c r="F100" s="21">
        <v>590</v>
      </c>
      <c r="G100" s="170" t="s">
        <v>1133</v>
      </c>
      <c r="H100" s="21" t="s">
        <v>269</v>
      </c>
      <c r="I100" s="35" t="s">
        <v>47</v>
      </c>
      <c r="J100" s="35" t="s">
        <v>42</v>
      </c>
      <c r="K100" s="36" t="s">
        <v>1134</v>
      </c>
      <c r="L100" s="235"/>
      <c r="M100" s="315"/>
      <c r="N100" s="15"/>
      <c r="O100" s="16" t="s">
        <v>1135</v>
      </c>
      <c r="P100" s="31" t="s">
        <v>40</v>
      </c>
      <c r="Q100" s="25"/>
    </row>
    <row r="101" spans="1:29" ht="15.75" customHeight="1">
      <c r="A101" s="94"/>
      <c r="B101" s="384"/>
      <c r="C101" s="87">
        <v>1</v>
      </c>
      <c r="D101" s="384"/>
      <c r="E101" s="384">
        <v>1742</v>
      </c>
      <c r="F101" s="78">
        <v>10</v>
      </c>
      <c r="G101" s="172" t="s">
        <v>249</v>
      </c>
      <c r="H101" s="11" t="s">
        <v>53</v>
      </c>
      <c r="I101" s="38" t="s">
        <v>33</v>
      </c>
      <c r="J101" s="38" t="s">
        <v>32</v>
      </c>
      <c r="K101" s="39" t="s">
        <v>1136</v>
      </c>
      <c r="L101" s="235"/>
      <c r="M101" s="315"/>
      <c r="N101" s="15"/>
      <c r="O101" s="16" t="s">
        <v>1086</v>
      </c>
      <c r="P101" s="16" t="s">
        <v>49</v>
      </c>
      <c r="Q101" s="61" t="s">
        <v>139</v>
      </c>
    </row>
    <row r="102" spans="1:29" ht="15.75" customHeight="1">
      <c r="A102" s="94"/>
      <c r="B102" s="384"/>
      <c r="C102" s="87">
        <v>1</v>
      </c>
      <c r="D102" s="384"/>
      <c r="E102" s="384">
        <v>8000</v>
      </c>
      <c r="F102" s="122">
        <v>22</v>
      </c>
      <c r="G102" s="172" t="s">
        <v>1137</v>
      </c>
      <c r="H102" s="11"/>
      <c r="I102" s="38" t="s">
        <v>80</v>
      </c>
      <c r="J102" s="38" t="s">
        <v>50</v>
      </c>
      <c r="K102" s="39" t="s">
        <v>402</v>
      </c>
      <c r="L102" s="235"/>
      <c r="M102" s="315"/>
      <c r="N102" s="15"/>
      <c r="O102" s="25"/>
      <c r="P102" s="25"/>
      <c r="Q102" s="438"/>
    </row>
    <row r="103" spans="1:29" ht="15.75" customHeight="1">
      <c r="A103" s="220"/>
      <c r="B103" s="384"/>
      <c r="C103" s="148">
        <v>1</v>
      </c>
      <c r="D103" s="384"/>
      <c r="E103" s="384">
        <v>10919</v>
      </c>
      <c r="F103" s="19">
        <v>1</v>
      </c>
      <c r="G103" s="170" t="s">
        <v>1138</v>
      </c>
      <c r="H103" s="21" t="s">
        <v>68</v>
      </c>
      <c r="I103" s="22" t="s">
        <v>105</v>
      </c>
      <c r="J103" s="22" t="s">
        <v>55</v>
      </c>
      <c r="K103" s="19" t="s">
        <v>308</v>
      </c>
      <c r="L103" s="227"/>
      <c r="M103" s="317"/>
      <c r="N103" s="15"/>
      <c r="O103" s="16" t="s">
        <v>1099</v>
      </c>
      <c r="P103" s="16" t="s">
        <v>280</v>
      </c>
      <c r="Q103" s="16" t="s">
        <v>1139</v>
      </c>
    </row>
    <row r="104" spans="1:29" ht="15.75" customHeight="1">
      <c r="A104" s="439"/>
      <c r="B104" s="415"/>
      <c r="C104" s="415"/>
      <c r="D104" s="415"/>
      <c r="E104" s="415"/>
      <c r="F104" s="440"/>
      <c r="G104" s="440"/>
      <c r="H104" s="440"/>
      <c r="I104" s="440"/>
      <c r="J104" s="440"/>
      <c r="K104" s="440"/>
      <c r="L104" s="440"/>
      <c r="M104" s="440"/>
      <c r="N104" s="411"/>
      <c r="O104" s="411"/>
      <c r="P104" s="411"/>
      <c r="Q104" s="411"/>
      <c r="R104" s="440"/>
      <c r="S104" s="440"/>
      <c r="T104" s="440"/>
      <c r="U104" s="440"/>
      <c r="V104" s="440"/>
      <c r="W104" s="440"/>
      <c r="X104" s="440"/>
      <c r="Y104" s="440"/>
      <c r="Z104" s="440"/>
      <c r="AA104" s="440"/>
      <c r="AB104" s="440"/>
      <c r="AC104" s="440"/>
    </row>
    <row r="105" spans="1:29" ht="15.75" customHeight="1">
      <c r="A105" s="86" t="s">
        <v>0</v>
      </c>
      <c r="B105" s="382"/>
      <c r="C105" s="51"/>
      <c r="D105" s="382"/>
      <c r="E105" s="382"/>
      <c r="F105" s="2"/>
      <c r="G105" s="3" t="s">
        <v>6</v>
      </c>
      <c r="H105" s="2" t="s">
        <v>7</v>
      </c>
      <c r="I105" s="2"/>
      <c r="J105" s="2"/>
      <c r="K105" s="2" t="s">
        <v>10</v>
      </c>
      <c r="L105" s="2" t="s">
        <v>11</v>
      </c>
      <c r="M105" s="2" t="s">
        <v>12</v>
      </c>
      <c r="N105" s="25"/>
      <c r="O105" s="25"/>
      <c r="P105" s="25"/>
      <c r="Q105" s="25"/>
    </row>
    <row r="106" spans="1:29" ht="15.75" customHeight="1">
      <c r="A106" s="94"/>
      <c r="B106" s="375">
        <v>15</v>
      </c>
      <c r="C106" s="87">
        <v>1</v>
      </c>
      <c r="D106" s="375">
        <v>1985</v>
      </c>
      <c r="E106" s="375">
        <v>1925</v>
      </c>
      <c r="F106" s="11">
        <v>410</v>
      </c>
      <c r="G106" s="10" t="s">
        <v>498</v>
      </c>
      <c r="H106" s="11" t="s">
        <v>46</v>
      </c>
      <c r="I106" s="38" t="s">
        <v>36</v>
      </c>
      <c r="J106" s="38" t="s">
        <v>32</v>
      </c>
      <c r="K106" s="39" t="s">
        <v>1140</v>
      </c>
      <c r="L106" s="7" t="s">
        <v>1141</v>
      </c>
      <c r="M106" s="14">
        <v>16</v>
      </c>
      <c r="N106" s="15"/>
      <c r="O106" s="16" t="s">
        <v>1142</v>
      </c>
      <c r="P106" s="16" t="s">
        <v>49</v>
      </c>
      <c r="Q106" s="16" t="s">
        <v>1143</v>
      </c>
    </row>
    <row r="107" spans="1:29" ht="15.75" customHeight="1">
      <c r="A107" s="94"/>
      <c r="B107" s="384"/>
      <c r="C107" s="87">
        <v>1</v>
      </c>
      <c r="D107" s="384"/>
      <c r="E107" s="384">
        <v>1860</v>
      </c>
      <c r="F107" s="8">
        <v>125</v>
      </c>
      <c r="G107" s="10" t="s">
        <v>1138</v>
      </c>
      <c r="H107" s="11" t="s">
        <v>68</v>
      </c>
      <c r="I107" s="44" t="s">
        <v>105</v>
      </c>
      <c r="J107" s="44" t="s">
        <v>55</v>
      </c>
      <c r="K107" s="8" t="s">
        <v>1144</v>
      </c>
      <c r="L107" s="34"/>
      <c r="M107" s="37"/>
      <c r="N107" s="15"/>
      <c r="O107" s="16" t="s">
        <v>1099</v>
      </c>
      <c r="P107" s="16" t="s">
        <v>280</v>
      </c>
      <c r="Q107" s="16" t="s">
        <v>1139</v>
      </c>
    </row>
    <row r="108" spans="1:29" ht="15.75" customHeight="1">
      <c r="A108" s="220"/>
      <c r="B108" s="384"/>
      <c r="C108" s="148">
        <v>1</v>
      </c>
      <c r="D108" s="384"/>
      <c r="E108" s="384">
        <v>1859</v>
      </c>
      <c r="F108" s="19">
        <v>126</v>
      </c>
      <c r="G108" s="20" t="s">
        <v>1138</v>
      </c>
      <c r="H108" s="21" t="s">
        <v>68</v>
      </c>
      <c r="I108" s="22" t="s">
        <v>109</v>
      </c>
      <c r="J108" s="22" t="s">
        <v>55</v>
      </c>
      <c r="K108" s="19" t="s">
        <v>1145</v>
      </c>
      <c r="L108" s="34"/>
      <c r="M108" s="37"/>
      <c r="N108" s="15"/>
      <c r="O108" s="16" t="s">
        <v>1099</v>
      </c>
      <c r="P108" s="16" t="s">
        <v>280</v>
      </c>
      <c r="Q108" s="25"/>
    </row>
    <row r="109" spans="1:29" ht="15.75" customHeight="1">
      <c r="A109" s="94"/>
      <c r="B109" s="384"/>
      <c r="C109" s="87">
        <v>1</v>
      </c>
      <c r="D109" s="384"/>
      <c r="E109" s="384">
        <v>1858</v>
      </c>
      <c r="F109" s="8">
        <v>127</v>
      </c>
      <c r="G109" s="10" t="s">
        <v>1138</v>
      </c>
      <c r="H109" s="11" t="s">
        <v>68</v>
      </c>
      <c r="I109" s="44" t="s">
        <v>105</v>
      </c>
      <c r="J109" s="44" t="s">
        <v>55</v>
      </c>
      <c r="K109" s="8" t="s">
        <v>1146</v>
      </c>
      <c r="L109" s="6"/>
      <c r="M109" s="23"/>
      <c r="N109" s="15"/>
      <c r="O109" s="16" t="s">
        <v>1099</v>
      </c>
      <c r="P109" s="16" t="s">
        <v>280</v>
      </c>
      <c r="Q109" s="25"/>
    </row>
    <row r="110" spans="1:29" ht="15.75" customHeight="1">
      <c r="A110" s="407"/>
      <c r="B110" s="380"/>
      <c r="C110" s="380"/>
      <c r="D110" s="380"/>
      <c r="E110" s="380"/>
      <c r="F110" s="381"/>
      <c r="I110" s="381"/>
      <c r="J110" s="381"/>
      <c r="N110" s="25"/>
      <c r="O110" s="25"/>
      <c r="P110" s="25"/>
      <c r="Q110" s="25"/>
    </row>
    <row r="111" spans="1:29" ht="15.75" customHeight="1">
      <c r="A111" s="86" t="s">
        <v>0</v>
      </c>
      <c r="B111" s="382"/>
      <c r="C111" s="51"/>
      <c r="D111" s="382"/>
      <c r="E111" s="382"/>
      <c r="F111" s="2"/>
      <c r="G111" s="3" t="s">
        <v>6</v>
      </c>
      <c r="H111" s="2" t="s">
        <v>7</v>
      </c>
      <c r="I111" s="2"/>
      <c r="J111" s="2"/>
      <c r="K111" s="2" t="s">
        <v>10</v>
      </c>
      <c r="L111" s="2" t="s">
        <v>11</v>
      </c>
      <c r="M111" s="2" t="s">
        <v>12</v>
      </c>
      <c r="N111" s="25"/>
      <c r="O111" s="25"/>
      <c r="P111" s="25"/>
      <c r="Q111" s="25"/>
    </row>
    <row r="112" spans="1:29" ht="15.75" customHeight="1">
      <c r="A112" s="54" t="s">
        <v>1147</v>
      </c>
      <c r="B112" s="418">
        <v>117</v>
      </c>
      <c r="C112" s="55">
        <v>10</v>
      </c>
      <c r="D112" s="387">
        <v>6655</v>
      </c>
      <c r="E112" s="387">
        <v>0</v>
      </c>
      <c r="F112" s="9">
        <v>66550</v>
      </c>
      <c r="G112" s="10" t="s">
        <v>1148</v>
      </c>
      <c r="H112" s="11" t="s">
        <v>20</v>
      </c>
      <c r="I112" s="390" t="s">
        <v>20</v>
      </c>
      <c r="J112" s="390" t="s">
        <v>20</v>
      </c>
      <c r="K112" s="9"/>
      <c r="L112" s="225" t="s">
        <v>1149</v>
      </c>
      <c r="M112" s="313">
        <v>17</v>
      </c>
      <c r="N112" s="15"/>
      <c r="O112" s="410" t="s">
        <v>1150</v>
      </c>
      <c r="P112" s="16" t="s">
        <v>1151</v>
      </c>
      <c r="Q112" s="25"/>
    </row>
    <row r="113" spans="1:17" ht="15.75" customHeight="1">
      <c r="A113" s="69">
        <v>19860210</v>
      </c>
      <c r="B113" s="384"/>
      <c r="C113" s="148">
        <v>1</v>
      </c>
      <c r="D113" s="384"/>
      <c r="E113" s="384">
        <v>6655</v>
      </c>
      <c r="F113" s="19">
        <v>58</v>
      </c>
      <c r="G113" s="20" t="s">
        <v>498</v>
      </c>
      <c r="H113" s="21" t="s">
        <v>46</v>
      </c>
      <c r="I113" s="35" t="s">
        <v>36</v>
      </c>
      <c r="J113" s="35" t="s">
        <v>32</v>
      </c>
      <c r="K113" s="36" t="s">
        <v>1085</v>
      </c>
      <c r="L113" s="235"/>
      <c r="M113" s="315"/>
      <c r="N113" s="15"/>
      <c r="O113" s="411"/>
      <c r="P113" s="25"/>
      <c r="Q113" s="25"/>
    </row>
    <row r="114" spans="1:17" ht="15.75" customHeight="1">
      <c r="A114" s="54">
        <v>17021442</v>
      </c>
      <c r="B114" s="384"/>
      <c r="C114" s="87">
        <v>1</v>
      </c>
      <c r="D114" s="384"/>
      <c r="E114" s="384">
        <v>6562</v>
      </c>
      <c r="F114" s="8">
        <v>1</v>
      </c>
      <c r="G114" s="10" t="s">
        <v>249</v>
      </c>
      <c r="H114" s="11" t="s">
        <v>53</v>
      </c>
      <c r="I114" s="38" t="s">
        <v>33</v>
      </c>
      <c r="J114" s="38" t="s">
        <v>32</v>
      </c>
      <c r="K114" s="39" t="s">
        <v>1093</v>
      </c>
      <c r="L114" s="235"/>
      <c r="M114" s="315"/>
      <c r="N114" s="15"/>
      <c r="O114" s="411"/>
      <c r="P114" s="25"/>
      <c r="Q114" s="25"/>
    </row>
    <row r="115" spans="1:17" ht="15.75" customHeight="1">
      <c r="A115" s="69" t="s">
        <v>1152</v>
      </c>
      <c r="B115" s="384"/>
      <c r="C115" s="148">
        <v>1</v>
      </c>
      <c r="D115" s="384"/>
      <c r="E115" s="384">
        <v>647</v>
      </c>
      <c r="F115" s="21">
        <v>647</v>
      </c>
      <c r="G115" s="20" t="s">
        <v>553</v>
      </c>
      <c r="H115" s="21" t="s">
        <v>269</v>
      </c>
      <c r="I115" s="35" t="s">
        <v>80</v>
      </c>
      <c r="J115" s="35" t="s">
        <v>50</v>
      </c>
      <c r="K115" s="36" t="s">
        <v>397</v>
      </c>
      <c r="L115" s="235"/>
      <c r="M115" s="315"/>
      <c r="N115" s="15"/>
      <c r="O115" s="411"/>
      <c r="P115" s="25"/>
      <c r="Q115" s="25"/>
    </row>
    <row r="116" spans="1:17" ht="15.75" customHeight="1">
      <c r="A116" s="54">
        <v>-380</v>
      </c>
      <c r="B116" s="384"/>
      <c r="C116" s="87">
        <v>1</v>
      </c>
      <c r="D116" s="384"/>
      <c r="E116" s="384">
        <v>1433</v>
      </c>
      <c r="F116" s="11">
        <v>1433</v>
      </c>
      <c r="G116" s="10" t="s">
        <v>553</v>
      </c>
      <c r="H116" s="11" t="s">
        <v>269</v>
      </c>
      <c r="I116" s="38" t="s">
        <v>80</v>
      </c>
      <c r="J116" s="38" t="s">
        <v>50</v>
      </c>
      <c r="K116" s="39" t="s">
        <v>401</v>
      </c>
      <c r="L116" s="235"/>
      <c r="M116" s="315"/>
      <c r="N116" s="15"/>
      <c r="O116" s="411"/>
      <c r="P116" s="25"/>
      <c r="Q116" s="25"/>
    </row>
    <row r="117" spans="1:17" ht="15.75" customHeight="1">
      <c r="A117" s="220"/>
      <c r="B117" s="384"/>
      <c r="C117" s="148">
        <v>1</v>
      </c>
      <c r="D117" s="384"/>
      <c r="E117" s="384">
        <v>4354</v>
      </c>
      <c r="F117" s="21">
        <v>13</v>
      </c>
      <c r="G117" s="20" t="s">
        <v>553</v>
      </c>
      <c r="H117" s="21" t="s">
        <v>269</v>
      </c>
      <c r="I117" s="35" t="s">
        <v>80</v>
      </c>
      <c r="J117" s="35" t="s">
        <v>50</v>
      </c>
      <c r="K117" s="36" t="s">
        <v>402</v>
      </c>
      <c r="L117" s="235"/>
      <c r="M117" s="315"/>
      <c r="N117" s="15"/>
      <c r="O117" s="411"/>
      <c r="P117" s="25"/>
      <c r="Q117" s="25"/>
    </row>
    <row r="118" spans="1:17" ht="15.75" customHeight="1">
      <c r="A118" s="94"/>
      <c r="B118" s="384"/>
      <c r="C118" s="87">
        <v>1</v>
      </c>
      <c r="D118" s="384"/>
      <c r="E118" s="384">
        <v>6195</v>
      </c>
      <c r="F118" s="8">
        <v>1</v>
      </c>
      <c r="G118" s="10" t="s">
        <v>121</v>
      </c>
      <c r="H118" s="11" t="s">
        <v>46</v>
      </c>
      <c r="I118" s="38" t="s">
        <v>78</v>
      </c>
      <c r="J118" s="38" t="s">
        <v>42</v>
      </c>
      <c r="K118" s="39" t="s">
        <v>1055</v>
      </c>
      <c r="L118" s="235"/>
      <c r="M118" s="315"/>
      <c r="N118" s="15"/>
      <c r="O118" s="411"/>
      <c r="P118" s="25"/>
      <c r="Q118" s="25"/>
    </row>
    <row r="119" spans="1:17" ht="15.75" customHeight="1">
      <c r="A119" s="69">
        <v>5013314</v>
      </c>
      <c r="B119" s="384"/>
      <c r="C119" s="148">
        <v>1</v>
      </c>
      <c r="D119" s="384"/>
      <c r="E119" s="384">
        <v>6128</v>
      </c>
      <c r="F119" s="19">
        <v>1</v>
      </c>
      <c r="G119" s="20" t="s">
        <v>252</v>
      </c>
      <c r="H119" s="21" t="s">
        <v>46</v>
      </c>
      <c r="I119" s="35" t="s">
        <v>51</v>
      </c>
      <c r="J119" s="35" t="s">
        <v>32</v>
      </c>
      <c r="K119" s="36" t="s">
        <v>1153</v>
      </c>
      <c r="L119" s="235"/>
      <c r="M119" s="315"/>
      <c r="N119" s="15"/>
      <c r="O119" s="411"/>
      <c r="P119" s="25"/>
      <c r="Q119" s="25"/>
    </row>
    <row r="120" spans="1:17" ht="15.75" customHeight="1">
      <c r="A120" s="94"/>
      <c r="B120" s="384"/>
      <c r="C120" s="87">
        <v>1</v>
      </c>
      <c r="D120" s="384"/>
      <c r="E120" s="384">
        <v>4592</v>
      </c>
      <c r="F120" s="122">
        <v>5</v>
      </c>
      <c r="G120" s="10" t="s">
        <v>1154</v>
      </c>
      <c r="H120" s="11" t="s">
        <v>46</v>
      </c>
      <c r="I120" s="38" t="s">
        <v>946</v>
      </c>
      <c r="J120" s="38" t="s">
        <v>42</v>
      </c>
      <c r="K120" s="39" t="s">
        <v>1066</v>
      </c>
      <c r="L120" s="235"/>
      <c r="M120" s="315"/>
      <c r="N120" s="15"/>
      <c r="O120" s="411"/>
      <c r="P120" s="25"/>
      <c r="Q120" s="25"/>
    </row>
    <row r="121" spans="1:17" ht="15.75" customHeight="1">
      <c r="A121" s="220"/>
      <c r="B121" s="384"/>
      <c r="C121" s="148">
        <v>1</v>
      </c>
      <c r="D121" s="384"/>
      <c r="E121" s="384">
        <v>6605</v>
      </c>
      <c r="F121" s="19">
        <v>1</v>
      </c>
      <c r="G121" s="20" t="s">
        <v>1154</v>
      </c>
      <c r="H121" s="21" t="s">
        <v>27</v>
      </c>
      <c r="I121" s="35" t="s">
        <v>946</v>
      </c>
      <c r="J121" s="35" t="s">
        <v>42</v>
      </c>
      <c r="K121" s="36" t="s">
        <v>1100</v>
      </c>
      <c r="L121" s="235"/>
      <c r="M121" s="315"/>
      <c r="N121" s="15"/>
      <c r="O121" s="411"/>
      <c r="P121" s="25"/>
      <c r="Q121" s="25"/>
    </row>
    <row r="122" spans="1:17" ht="15.75" customHeight="1">
      <c r="A122" s="83" t="s">
        <v>1155</v>
      </c>
      <c r="B122" s="384"/>
      <c r="C122" s="87">
        <v>1</v>
      </c>
      <c r="D122" s="384"/>
      <c r="E122" s="384">
        <v>6655</v>
      </c>
      <c r="F122" s="8">
        <v>49</v>
      </c>
      <c r="G122" s="10" t="s">
        <v>1156</v>
      </c>
      <c r="H122" s="11" t="s">
        <v>27</v>
      </c>
      <c r="I122" s="38" t="s">
        <v>28</v>
      </c>
      <c r="J122" s="38" t="s">
        <v>29</v>
      </c>
      <c r="K122" s="39" t="s">
        <v>1157</v>
      </c>
      <c r="L122" s="235"/>
      <c r="M122" s="315"/>
      <c r="N122" s="15"/>
      <c r="O122" s="411"/>
      <c r="P122" s="25"/>
      <c r="Q122" s="25"/>
    </row>
    <row r="123" spans="1:17" ht="15.75" customHeight="1">
      <c r="A123" s="69" t="s">
        <v>1158</v>
      </c>
      <c r="B123" s="384"/>
      <c r="C123" s="148">
        <v>1</v>
      </c>
      <c r="D123" s="384"/>
      <c r="E123" s="384">
        <v>2781</v>
      </c>
      <c r="F123" s="19">
        <v>74</v>
      </c>
      <c r="G123" s="20" t="s">
        <v>1159</v>
      </c>
      <c r="H123" s="21" t="s">
        <v>46</v>
      </c>
      <c r="I123" s="35" t="s">
        <v>100</v>
      </c>
      <c r="J123" s="35" t="s">
        <v>50</v>
      </c>
      <c r="K123" s="36" t="s">
        <v>1106</v>
      </c>
      <c r="L123" s="235"/>
      <c r="M123" s="315"/>
      <c r="N123" s="15"/>
      <c r="O123" s="411"/>
      <c r="P123" s="25"/>
      <c r="Q123" s="25"/>
    </row>
    <row r="124" spans="1:17" ht="15.75" customHeight="1">
      <c r="A124" s="94"/>
      <c r="B124" s="384"/>
      <c r="C124" s="87">
        <v>1</v>
      </c>
      <c r="D124" s="384"/>
      <c r="E124" s="384">
        <v>763</v>
      </c>
      <c r="F124" s="8">
        <v>23</v>
      </c>
      <c r="G124" s="10" t="s">
        <v>1159</v>
      </c>
      <c r="H124" s="11" t="s">
        <v>46</v>
      </c>
      <c r="I124" s="38" t="s">
        <v>100</v>
      </c>
      <c r="J124" s="38" t="s">
        <v>50</v>
      </c>
      <c r="K124" s="39" t="s">
        <v>1160</v>
      </c>
      <c r="L124" s="235"/>
      <c r="M124" s="315"/>
      <c r="N124" s="15"/>
      <c r="O124" s="411"/>
      <c r="P124" s="25"/>
      <c r="Q124" s="25"/>
    </row>
    <row r="125" spans="1:17" ht="15.75" customHeight="1">
      <c r="A125" s="69" t="s">
        <v>1161</v>
      </c>
      <c r="B125" s="384"/>
      <c r="C125" s="148">
        <v>1</v>
      </c>
      <c r="D125" s="384"/>
      <c r="E125" s="384">
        <v>6516</v>
      </c>
      <c r="F125" s="19">
        <v>3</v>
      </c>
      <c r="G125" s="20" t="s">
        <v>145</v>
      </c>
      <c r="H125" s="21" t="s">
        <v>146</v>
      </c>
      <c r="I125" s="35" t="s">
        <v>56</v>
      </c>
      <c r="J125" s="35" t="s">
        <v>34</v>
      </c>
      <c r="K125" s="36" t="s">
        <v>1112</v>
      </c>
      <c r="L125" s="235"/>
      <c r="M125" s="315"/>
      <c r="N125" s="15"/>
      <c r="O125" s="411"/>
      <c r="P125" s="25"/>
      <c r="Q125" s="25"/>
    </row>
    <row r="126" spans="1:17" ht="15.75" customHeight="1">
      <c r="A126" s="54" t="s">
        <v>1162</v>
      </c>
      <c r="B126" s="384"/>
      <c r="C126" s="87">
        <v>1</v>
      </c>
      <c r="D126" s="384"/>
      <c r="E126" s="384">
        <v>6246</v>
      </c>
      <c r="F126" s="8">
        <v>1</v>
      </c>
      <c r="G126" s="172" t="s">
        <v>145</v>
      </c>
      <c r="H126" s="11" t="s">
        <v>146</v>
      </c>
      <c r="I126" s="38" t="s">
        <v>56</v>
      </c>
      <c r="J126" s="38" t="s">
        <v>34</v>
      </c>
      <c r="K126" s="39" t="s">
        <v>1115</v>
      </c>
      <c r="L126" s="235"/>
      <c r="M126" s="315"/>
      <c r="N126" s="15"/>
      <c r="O126" s="411"/>
      <c r="P126" s="25"/>
      <c r="Q126" s="25"/>
    </row>
    <row r="127" spans="1:17" ht="15.75" customHeight="1">
      <c r="A127" s="69" t="s">
        <v>1163</v>
      </c>
      <c r="B127" s="384"/>
      <c r="C127" s="148">
        <v>1</v>
      </c>
      <c r="D127" s="384"/>
      <c r="E127" s="384">
        <v>5939</v>
      </c>
      <c r="F127" s="19">
        <v>1</v>
      </c>
      <c r="G127" s="170" t="s">
        <v>145</v>
      </c>
      <c r="H127" s="21" t="s">
        <v>146</v>
      </c>
      <c r="I127" s="35" t="s">
        <v>56</v>
      </c>
      <c r="J127" s="35" t="s">
        <v>34</v>
      </c>
      <c r="K127" s="36" t="s">
        <v>1118</v>
      </c>
      <c r="L127" s="235"/>
      <c r="M127" s="315"/>
      <c r="N127" s="15"/>
      <c r="O127" s="411"/>
      <c r="P127" s="25"/>
      <c r="Q127" s="25"/>
    </row>
    <row r="128" spans="1:17" ht="15.75" customHeight="1">
      <c r="A128" s="94"/>
      <c r="B128" s="384"/>
      <c r="C128" s="87">
        <v>1</v>
      </c>
      <c r="D128" s="384"/>
      <c r="E128" s="384">
        <v>2400</v>
      </c>
      <c r="F128" s="8">
        <v>6</v>
      </c>
      <c r="G128" s="172" t="s">
        <v>145</v>
      </c>
      <c r="H128" s="11" t="s">
        <v>146</v>
      </c>
      <c r="I128" s="38" t="s">
        <v>56</v>
      </c>
      <c r="J128" s="38" t="s">
        <v>34</v>
      </c>
      <c r="K128" s="39" t="s">
        <v>1164</v>
      </c>
      <c r="L128" s="235"/>
      <c r="M128" s="315"/>
      <c r="N128" s="15"/>
      <c r="O128" s="411"/>
      <c r="P128" s="25"/>
      <c r="Q128" s="25"/>
    </row>
    <row r="129" spans="1:17" ht="15.75" customHeight="1">
      <c r="A129" s="220"/>
      <c r="B129" s="384"/>
      <c r="C129" s="148">
        <v>1</v>
      </c>
      <c r="D129" s="384"/>
      <c r="E129" s="384">
        <v>2394</v>
      </c>
      <c r="F129" s="19">
        <v>18</v>
      </c>
      <c r="G129" s="170" t="s">
        <v>249</v>
      </c>
      <c r="H129" s="21" t="s">
        <v>53</v>
      </c>
      <c r="I129" s="35" t="s">
        <v>33</v>
      </c>
      <c r="J129" s="35" t="s">
        <v>32</v>
      </c>
      <c r="K129" s="36" t="s">
        <v>1136</v>
      </c>
      <c r="L129" s="235"/>
      <c r="M129" s="315"/>
      <c r="N129" s="15"/>
      <c r="O129" s="411"/>
      <c r="P129" s="25"/>
      <c r="Q129" s="25"/>
    </row>
    <row r="130" spans="1:17" ht="15.75" customHeight="1">
      <c r="A130" s="54" t="s">
        <v>1165</v>
      </c>
      <c r="B130" s="384"/>
      <c r="C130" s="87">
        <v>1</v>
      </c>
      <c r="D130" s="384"/>
      <c r="E130" s="384">
        <v>253</v>
      </c>
      <c r="F130" s="8">
        <v>42</v>
      </c>
      <c r="G130" s="172" t="s">
        <v>1166</v>
      </c>
      <c r="H130" s="11" t="s">
        <v>46</v>
      </c>
      <c r="I130" s="38" t="s">
        <v>74</v>
      </c>
      <c r="J130" s="38" t="s">
        <v>42</v>
      </c>
      <c r="K130" s="39" t="s">
        <v>1167</v>
      </c>
      <c r="L130" s="235"/>
      <c r="M130" s="315"/>
      <c r="N130" s="15"/>
      <c r="O130" s="411"/>
      <c r="P130" s="25"/>
      <c r="Q130" s="25"/>
    </row>
    <row r="131" spans="1:17" ht="15.75" customHeight="1">
      <c r="A131" s="69" t="s">
        <v>1168</v>
      </c>
      <c r="B131" s="384"/>
      <c r="C131" s="148">
        <v>1</v>
      </c>
      <c r="D131" s="384"/>
      <c r="E131" s="384">
        <v>6550</v>
      </c>
      <c r="F131" s="222">
        <v>24</v>
      </c>
      <c r="G131" s="170" t="s">
        <v>1169</v>
      </c>
      <c r="H131" s="21" t="s">
        <v>46</v>
      </c>
      <c r="I131" s="22" t="s">
        <v>93</v>
      </c>
      <c r="J131" s="22" t="s">
        <v>50</v>
      </c>
      <c r="K131" s="19" t="s">
        <v>1027</v>
      </c>
      <c r="L131" s="235"/>
      <c r="M131" s="315"/>
      <c r="N131" s="15"/>
      <c r="O131" s="411"/>
      <c r="P131" s="25"/>
      <c r="Q131" s="25"/>
    </row>
    <row r="132" spans="1:17" ht="15.75" customHeight="1">
      <c r="A132" s="54">
        <v>3994001</v>
      </c>
      <c r="B132" s="384"/>
      <c r="C132" s="87">
        <v>1</v>
      </c>
      <c r="D132" s="384"/>
      <c r="E132" s="384">
        <v>6655</v>
      </c>
      <c r="F132" s="8">
        <v>1</v>
      </c>
      <c r="G132" s="172" t="s">
        <v>1170</v>
      </c>
      <c r="H132" s="11" t="s">
        <v>27</v>
      </c>
      <c r="I132" s="44" t="s">
        <v>74</v>
      </c>
      <c r="J132" s="44" t="s">
        <v>42</v>
      </c>
      <c r="K132" s="8" t="s">
        <v>264</v>
      </c>
      <c r="L132" s="235"/>
      <c r="M132" s="315"/>
      <c r="N132" s="15"/>
      <c r="O132" s="411"/>
      <c r="P132" s="25"/>
      <c r="Q132" s="25"/>
    </row>
    <row r="133" spans="1:17" ht="15.75" customHeight="1">
      <c r="A133" s="69">
        <v>1</v>
      </c>
      <c r="B133" s="384"/>
      <c r="C133" s="148">
        <v>1</v>
      </c>
      <c r="D133" s="384"/>
      <c r="E133" s="384">
        <v>3810</v>
      </c>
      <c r="F133" s="19">
        <v>3</v>
      </c>
      <c r="G133" s="170" t="s">
        <v>1170</v>
      </c>
      <c r="H133" s="21" t="s">
        <v>27</v>
      </c>
      <c r="I133" s="22" t="s">
        <v>74</v>
      </c>
      <c r="J133" s="22" t="s">
        <v>42</v>
      </c>
      <c r="K133" s="19" t="s">
        <v>1171</v>
      </c>
      <c r="L133" s="227"/>
      <c r="M133" s="317"/>
      <c r="N133" s="15"/>
      <c r="O133" s="411"/>
      <c r="P133" s="25"/>
      <c r="Q133" s="25"/>
    </row>
    <row r="134" spans="1:17" ht="15.75" customHeight="1">
      <c r="A134" s="407"/>
      <c r="B134" s="380"/>
      <c r="C134" s="380"/>
      <c r="D134" s="380"/>
      <c r="E134" s="380"/>
      <c r="F134" s="381"/>
      <c r="I134" s="381"/>
      <c r="J134" s="381"/>
      <c r="N134" s="25"/>
      <c r="O134" s="25"/>
      <c r="P134" s="25"/>
      <c r="Q134" s="25"/>
    </row>
    <row r="135" spans="1:17" ht="15.75" customHeight="1">
      <c r="A135" s="86" t="s">
        <v>0</v>
      </c>
      <c r="B135" s="382"/>
      <c r="C135" s="51"/>
      <c r="D135" s="382"/>
      <c r="E135" s="382"/>
      <c r="F135" s="2"/>
      <c r="G135" s="3" t="s">
        <v>6</v>
      </c>
      <c r="H135" s="2" t="s">
        <v>7</v>
      </c>
      <c r="I135" s="2"/>
      <c r="J135" s="2"/>
      <c r="K135" s="2" t="s">
        <v>10</v>
      </c>
      <c r="L135" s="2" t="s">
        <v>11</v>
      </c>
      <c r="M135" s="2" t="s">
        <v>12</v>
      </c>
      <c r="N135" s="25"/>
      <c r="O135" s="25"/>
      <c r="P135" s="25"/>
      <c r="Q135" s="25"/>
    </row>
    <row r="136" spans="1:17" ht="15.75" customHeight="1">
      <c r="A136" s="441" t="s">
        <v>1172</v>
      </c>
      <c r="B136" s="387">
        <v>18</v>
      </c>
      <c r="C136" s="55">
        <v>1</v>
      </c>
      <c r="D136" s="387">
        <v>1</v>
      </c>
      <c r="E136" s="387">
        <v>1</v>
      </c>
      <c r="F136" s="8">
        <v>1</v>
      </c>
      <c r="G136" s="231" t="s">
        <v>1173</v>
      </c>
      <c r="H136" s="11" t="s">
        <v>269</v>
      </c>
      <c r="I136" s="442" t="s">
        <v>86</v>
      </c>
      <c r="J136" s="442" t="s">
        <v>50</v>
      </c>
      <c r="K136" s="443" t="s">
        <v>655</v>
      </c>
      <c r="L136" s="8" t="s">
        <v>1174</v>
      </c>
      <c r="M136" s="79">
        <v>18</v>
      </c>
      <c r="N136" s="15"/>
      <c r="O136" s="410" t="s">
        <v>1150</v>
      </c>
      <c r="P136" s="16" t="s">
        <v>1175</v>
      </c>
      <c r="Q136" s="25"/>
    </row>
    <row r="137" spans="1:17" ht="15.75" customHeight="1">
      <c r="A137" s="407"/>
      <c r="B137" s="380"/>
      <c r="C137" s="380"/>
      <c r="D137" s="380"/>
      <c r="E137" s="380"/>
      <c r="F137" s="381"/>
      <c r="I137" s="381"/>
      <c r="J137" s="381"/>
      <c r="N137" s="25"/>
      <c r="O137" s="25"/>
      <c r="P137" s="25"/>
      <c r="Q137" s="25"/>
    </row>
    <row r="138" spans="1:17" ht="15.75" customHeight="1">
      <c r="A138" s="86" t="s">
        <v>0</v>
      </c>
      <c r="B138" s="382"/>
      <c r="C138" s="51"/>
      <c r="D138" s="382"/>
      <c r="E138" s="382"/>
      <c r="F138" s="2"/>
      <c r="G138" s="3" t="s">
        <v>6</v>
      </c>
      <c r="H138" s="2" t="s">
        <v>7</v>
      </c>
      <c r="I138" s="2"/>
      <c r="J138" s="2"/>
      <c r="K138" s="2" t="s">
        <v>10</v>
      </c>
      <c r="L138" s="2" t="s">
        <v>11</v>
      </c>
      <c r="M138" s="2" t="s">
        <v>12</v>
      </c>
      <c r="N138" s="25"/>
      <c r="O138" s="25"/>
      <c r="P138" s="25"/>
      <c r="Q138" s="25"/>
    </row>
    <row r="139" spans="1:17" ht="15.75" customHeight="1">
      <c r="A139" s="54" t="s">
        <v>1176</v>
      </c>
      <c r="B139" s="387">
        <v>15</v>
      </c>
      <c r="C139" s="87">
        <v>1</v>
      </c>
      <c r="D139" s="387">
        <v>1560</v>
      </c>
      <c r="E139" s="387">
        <v>136</v>
      </c>
      <c r="F139" s="11">
        <v>4</v>
      </c>
      <c r="G139" s="10" t="s">
        <v>1177</v>
      </c>
      <c r="H139" s="11" t="s">
        <v>269</v>
      </c>
      <c r="I139" s="44" t="s">
        <v>93</v>
      </c>
      <c r="J139" s="44" t="s">
        <v>50</v>
      </c>
      <c r="K139" s="8" t="s">
        <v>1027</v>
      </c>
      <c r="L139" s="225" t="s">
        <v>1178</v>
      </c>
      <c r="M139" s="14">
        <v>19</v>
      </c>
      <c r="N139" s="15"/>
      <c r="O139" s="16" t="s">
        <v>1179</v>
      </c>
      <c r="P139" s="16" t="s">
        <v>49</v>
      </c>
      <c r="Q139" s="16" t="s">
        <v>1180</v>
      </c>
    </row>
    <row r="140" spans="1:17" ht="15.75" customHeight="1">
      <c r="A140" s="69">
        <v>1971</v>
      </c>
      <c r="B140" s="384"/>
      <c r="C140" s="148">
        <v>1</v>
      </c>
      <c r="D140" s="384"/>
      <c r="E140" s="384">
        <v>1560</v>
      </c>
      <c r="F140" s="19">
        <v>1</v>
      </c>
      <c r="G140" s="20" t="s">
        <v>498</v>
      </c>
      <c r="H140" s="21" t="s">
        <v>46</v>
      </c>
      <c r="I140" s="22" t="s">
        <v>100</v>
      </c>
      <c r="J140" s="22" t="s">
        <v>50</v>
      </c>
      <c r="K140" s="19" t="s">
        <v>1181</v>
      </c>
      <c r="L140" s="235"/>
      <c r="M140" s="37"/>
      <c r="N140" s="15"/>
      <c r="O140" s="25"/>
      <c r="P140" s="25"/>
      <c r="Q140" s="25"/>
    </row>
    <row r="141" spans="1:17" ht="15.75" customHeight="1">
      <c r="A141" s="83" t="s">
        <v>1182</v>
      </c>
      <c r="B141" s="384"/>
      <c r="C141" s="87">
        <v>1</v>
      </c>
      <c r="D141" s="384"/>
      <c r="E141" s="384">
        <v>1560</v>
      </c>
      <c r="F141" s="8">
        <v>23</v>
      </c>
      <c r="G141" s="10" t="s">
        <v>1183</v>
      </c>
      <c r="H141" s="11" t="s">
        <v>27</v>
      </c>
      <c r="I141" s="44" t="s">
        <v>28</v>
      </c>
      <c r="J141" s="44" t="s">
        <v>29</v>
      </c>
      <c r="K141" s="8" t="s">
        <v>1157</v>
      </c>
      <c r="L141" s="227"/>
      <c r="M141" s="23"/>
      <c r="N141" s="15"/>
      <c r="O141" s="25"/>
      <c r="P141" s="25"/>
      <c r="Q141" s="25"/>
    </row>
    <row r="142" spans="1:17" ht="15.75" customHeight="1">
      <c r="A142" s="407"/>
      <c r="B142" s="380"/>
      <c r="C142" s="380"/>
      <c r="D142" s="380"/>
      <c r="E142" s="380"/>
      <c r="F142" s="381"/>
      <c r="I142" s="381"/>
      <c r="J142" s="381"/>
      <c r="N142" s="25"/>
      <c r="O142" s="25"/>
      <c r="P142" s="25"/>
      <c r="Q142" s="25"/>
    </row>
    <row r="143" spans="1:17" ht="15.75" customHeight="1">
      <c r="A143" s="86" t="s">
        <v>0</v>
      </c>
      <c r="B143" s="382"/>
      <c r="C143" s="51"/>
      <c r="D143" s="382"/>
      <c r="E143" s="382"/>
      <c r="F143" s="2"/>
      <c r="G143" s="229" t="s">
        <v>6</v>
      </c>
      <c r="H143" s="2" t="s">
        <v>7</v>
      </c>
      <c r="I143" s="2"/>
      <c r="J143" s="2"/>
      <c r="K143" s="2" t="s">
        <v>10</v>
      </c>
      <c r="L143" s="2" t="s">
        <v>11</v>
      </c>
      <c r="M143" s="2" t="s">
        <v>12</v>
      </c>
      <c r="N143" s="25"/>
      <c r="O143" s="25"/>
      <c r="P143" s="25"/>
      <c r="Q143" s="25"/>
    </row>
    <row r="144" spans="1:17" ht="15.75" customHeight="1">
      <c r="A144" s="54" t="s">
        <v>1184</v>
      </c>
      <c r="B144" s="387">
        <v>8</v>
      </c>
      <c r="C144" s="55">
        <v>2</v>
      </c>
      <c r="D144" s="387">
        <v>842</v>
      </c>
      <c r="E144" s="8">
        <v>0</v>
      </c>
      <c r="F144" s="8">
        <f>2*842</f>
        <v>1684</v>
      </c>
      <c r="G144" s="231" t="s">
        <v>1185</v>
      </c>
      <c r="H144" s="11" t="s">
        <v>20</v>
      </c>
      <c r="I144" s="44" t="s">
        <v>20</v>
      </c>
      <c r="J144" s="44" t="s">
        <v>20</v>
      </c>
      <c r="K144" s="8"/>
      <c r="L144" s="225" t="s">
        <v>1186</v>
      </c>
      <c r="M144" s="313">
        <v>20</v>
      </c>
      <c r="N144" s="15"/>
      <c r="O144" s="16" t="s">
        <v>1187</v>
      </c>
      <c r="P144" s="16" t="s">
        <v>1188</v>
      </c>
      <c r="Q144" s="25"/>
    </row>
    <row r="145" spans="1:17" ht="15.75" customHeight="1">
      <c r="A145" s="69"/>
      <c r="B145" s="384"/>
      <c r="C145" s="63">
        <v>1</v>
      </c>
      <c r="D145" s="384"/>
      <c r="E145" s="412">
        <v>842</v>
      </c>
      <c r="F145" s="78">
        <v>13</v>
      </c>
      <c r="G145" s="233" t="s">
        <v>1189</v>
      </c>
      <c r="H145" s="21" t="s">
        <v>27</v>
      </c>
      <c r="I145" s="444" t="s">
        <v>946</v>
      </c>
      <c r="J145" s="444" t="s">
        <v>42</v>
      </c>
      <c r="K145" s="445" t="s">
        <v>264</v>
      </c>
      <c r="L145" s="227"/>
      <c r="M145" s="317"/>
      <c r="N145" s="15"/>
      <c r="O145" s="16" t="s">
        <v>1190</v>
      </c>
      <c r="P145" s="16" t="s">
        <v>104</v>
      </c>
      <c r="Q145" s="25"/>
    </row>
    <row r="146" spans="1:17" ht="15.75" customHeight="1">
      <c r="A146" s="407"/>
      <c r="B146" s="380"/>
      <c r="C146" s="380"/>
      <c r="D146" s="380"/>
      <c r="E146" s="380"/>
      <c r="F146" s="381"/>
      <c r="I146" s="381"/>
      <c r="J146" s="381"/>
      <c r="N146" s="25"/>
      <c r="O146" s="25"/>
      <c r="P146" s="25"/>
      <c r="Q146" s="25"/>
    </row>
    <row r="147" spans="1:17" ht="15.75" customHeight="1">
      <c r="A147" s="86" t="s">
        <v>0</v>
      </c>
      <c r="B147" s="382"/>
      <c r="C147" s="51"/>
      <c r="D147" s="382"/>
      <c r="E147" s="382"/>
      <c r="F147" s="2"/>
      <c r="G147" s="3" t="s">
        <v>6</v>
      </c>
      <c r="H147" s="2" t="s">
        <v>7</v>
      </c>
      <c r="I147" s="2"/>
      <c r="J147" s="2"/>
      <c r="K147" s="2" t="s">
        <v>10</v>
      </c>
      <c r="L147" s="2" t="s">
        <v>11</v>
      </c>
      <c r="M147" s="2" t="s">
        <v>12</v>
      </c>
      <c r="N147" s="25"/>
      <c r="O147" s="25"/>
      <c r="P147" s="25"/>
      <c r="Q147" s="25"/>
    </row>
    <row r="148" spans="1:17" ht="15.75" customHeight="1">
      <c r="A148" s="54" t="s">
        <v>1191</v>
      </c>
      <c r="B148" s="375">
        <v>61</v>
      </c>
      <c r="C148" s="55">
        <v>7</v>
      </c>
      <c r="D148" s="375">
        <v>32947</v>
      </c>
      <c r="E148" s="8">
        <v>0</v>
      </c>
      <c r="F148" s="8">
        <f>32947*7</f>
        <v>230629</v>
      </c>
      <c r="G148" s="10" t="s">
        <v>1192</v>
      </c>
      <c r="H148" s="11" t="s">
        <v>20</v>
      </c>
      <c r="I148" s="44" t="s">
        <v>20</v>
      </c>
      <c r="J148" s="44" t="s">
        <v>20</v>
      </c>
      <c r="K148" s="8"/>
      <c r="L148" s="7" t="s">
        <v>1193</v>
      </c>
      <c r="M148" s="14">
        <v>21</v>
      </c>
      <c r="N148" s="15"/>
      <c r="O148" s="25" t="s">
        <v>1194</v>
      </c>
      <c r="P148" s="31" t="s">
        <v>40</v>
      </c>
      <c r="Q148" s="25"/>
    </row>
    <row r="149" spans="1:17" ht="100.5" customHeight="1">
      <c r="A149" s="69">
        <v>19011442</v>
      </c>
      <c r="B149" s="384"/>
      <c r="C149" s="63">
        <v>1</v>
      </c>
      <c r="D149" s="384"/>
      <c r="E149" s="384">
        <v>32947</v>
      </c>
      <c r="F149" s="78">
        <v>3</v>
      </c>
      <c r="G149" s="20" t="s">
        <v>52</v>
      </c>
      <c r="H149" s="21" t="s">
        <v>53</v>
      </c>
      <c r="I149" s="35" t="s">
        <v>33</v>
      </c>
      <c r="J149" s="35" t="s">
        <v>32</v>
      </c>
      <c r="K149" s="36" t="s">
        <v>1054</v>
      </c>
      <c r="L149" s="34"/>
      <c r="M149" s="37"/>
      <c r="N149" s="15"/>
      <c r="O149" s="16" t="s">
        <v>1086</v>
      </c>
      <c r="P149" s="16" t="s">
        <v>104</v>
      </c>
      <c r="Q149" s="16" t="s">
        <v>403</v>
      </c>
    </row>
    <row r="150" spans="1:17" ht="15.75" customHeight="1">
      <c r="A150" s="54" t="s">
        <v>1195</v>
      </c>
      <c r="B150" s="384"/>
      <c r="C150" s="55">
        <v>1</v>
      </c>
      <c r="D150" s="384"/>
      <c r="E150" s="384">
        <v>31066</v>
      </c>
      <c r="F150" s="8">
        <v>10</v>
      </c>
      <c r="G150" s="10" t="s">
        <v>1196</v>
      </c>
      <c r="H150" s="11" t="s">
        <v>46</v>
      </c>
      <c r="I150" s="38" t="s">
        <v>78</v>
      </c>
      <c r="J150" s="38" t="s">
        <v>42</v>
      </c>
      <c r="K150" s="39" t="s">
        <v>1055</v>
      </c>
      <c r="L150" s="34"/>
      <c r="M150" s="37"/>
      <c r="N150" s="15"/>
      <c r="O150" s="16" t="s">
        <v>1099</v>
      </c>
      <c r="P150" s="16" t="s">
        <v>49</v>
      </c>
      <c r="Q150" s="16" t="s">
        <v>108</v>
      </c>
    </row>
    <row r="151" spans="1:17" ht="15.75" customHeight="1">
      <c r="A151" s="69" t="s">
        <v>1197</v>
      </c>
      <c r="B151" s="384"/>
      <c r="C151" s="63">
        <v>1</v>
      </c>
      <c r="D151" s="384"/>
      <c r="E151" s="384">
        <v>10974</v>
      </c>
      <c r="F151" s="19">
        <v>27</v>
      </c>
      <c r="G151" s="20" t="s">
        <v>1196</v>
      </c>
      <c r="H151" s="21" t="s">
        <v>46</v>
      </c>
      <c r="I151" s="35" t="s">
        <v>78</v>
      </c>
      <c r="J151" s="35" t="s">
        <v>42</v>
      </c>
      <c r="K151" s="36" t="s">
        <v>253</v>
      </c>
      <c r="L151" s="34"/>
      <c r="M151" s="37"/>
      <c r="N151" s="15"/>
      <c r="O151" s="16" t="s">
        <v>1099</v>
      </c>
      <c r="P151" s="16" t="s">
        <v>49</v>
      </c>
      <c r="Q151" s="16" t="s">
        <v>108</v>
      </c>
    </row>
    <row r="152" spans="1:17" ht="15.75" customHeight="1">
      <c r="A152" s="54" t="s">
        <v>1198</v>
      </c>
      <c r="B152" s="384"/>
      <c r="C152" s="55">
        <v>1</v>
      </c>
      <c r="D152" s="384"/>
      <c r="E152" s="384">
        <v>32907</v>
      </c>
      <c r="F152" s="78">
        <v>4</v>
      </c>
      <c r="G152" s="231" t="s">
        <v>52</v>
      </c>
      <c r="H152" s="11" t="s">
        <v>53</v>
      </c>
      <c r="I152" s="38" t="s">
        <v>33</v>
      </c>
      <c r="J152" s="38" t="s">
        <v>32</v>
      </c>
      <c r="K152" s="39" t="s">
        <v>1102</v>
      </c>
      <c r="L152" s="34"/>
      <c r="M152" s="37"/>
      <c r="N152" s="15"/>
      <c r="O152" s="16" t="s">
        <v>1086</v>
      </c>
      <c r="P152" s="16" t="s">
        <v>104</v>
      </c>
      <c r="Q152" s="16" t="s">
        <v>403</v>
      </c>
    </row>
    <row r="153" spans="1:17" ht="15.75" customHeight="1">
      <c r="A153" s="69" t="s">
        <v>1199</v>
      </c>
      <c r="B153" s="384"/>
      <c r="C153" s="63">
        <v>1</v>
      </c>
      <c r="D153" s="384"/>
      <c r="E153" s="384">
        <v>169</v>
      </c>
      <c r="F153" s="19">
        <v>21</v>
      </c>
      <c r="G153" s="233" t="s">
        <v>1200</v>
      </c>
      <c r="H153" s="21" t="s">
        <v>53</v>
      </c>
      <c r="I153" s="35" t="s">
        <v>51</v>
      </c>
      <c r="J153" s="35" t="s">
        <v>32</v>
      </c>
      <c r="K153" s="36" t="s">
        <v>1201</v>
      </c>
      <c r="L153" s="34"/>
      <c r="M153" s="37"/>
      <c r="N153" s="15"/>
      <c r="O153" s="16" t="s">
        <v>1099</v>
      </c>
      <c r="P153" s="16" t="s">
        <v>49</v>
      </c>
      <c r="Q153" s="61" t="s">
        <v>139</v>
      </c>
    </row>
    <row r="154" spans="1:17" ht="15.75" customHeight="1">
      <c r="A154" s="54"/>
      <c r="B154" s="384"/>
      <c r="C154" s="55">
        <v>1</v>
      </c>
      <c r="D154" s="384"/>
      <c r="E154" s="412">
        <v>1</v>
      </c>
      <c r="F154" s="412">
        <v>32946</v>
      </c>
      <c r="G154" s="231" t="s">
        <v>1202</v>
      </c>
      <c r="H154" s="11" t="s">
        <v>68</v>
      </c>
      <c r="I154" s="38" t="s">
        <v>69</v>
      </c>
      <c r="J154" s="38" t="s">
        <v>55</v>
      </c>
      <c r="K154" s="39" t="s">
        <v>1203</v>
      </c>
      <c r="L154" s="34"/>
      <c r="M154" s="37"/>
      <c r="N154" s="15"/>
      <c r="O154" s="16" t="s">
        <v>1099</v>
      </c>
      <c r="P154" s="31" t="s">
        <v>40</v>
      </c>
      <c r="Q154" s="25"/>
    </row>
    <row r="155" spans="1:17" ht="15.75" customHeight="1">
      <c r="A155" s="69"/>
      <c r="B155" s="384"/>
      <c r="C155" s="63">
        <v>1</v>
      </c>
      <c r="D155" s="384"/>
      <c r="E155" s="412">
        <v>1</v>
      </c>
      <c r="F155" s="412">
        <v>32946</v>
      </c>
      <c r="G155" s="233" t="s">
        <v>1202</v>
      </c>
      <c r="H155" s="21" t="s">
        <v>68</v>
      </c>
      <c r="I155" s="35" t="s">
        <v>69</v>
      </c>
      <c r="J155" s="35" t="s">
        <v>55</v>
      </c>
      <c r="K155" s="36" t="s">
        <v>1204</v>
      </c>
      <c r="L155" s="34"/>
      <c r="M155" s="37"/>
      <c r="N155" s="15"/>
      <c r="O155" s="16" t="s">
        <v>1099</v>
      </c>
      <c r="P155" s="31" t="s">
        <v>40</v>
      </c>
      <c r="Q155" s="25"/>
    </row>
    <row r="156" spans="1:17" ht="15.75" customHeight="1">
      <c r="A156" s="54" t="s">
        <v>1205</v>
      </c>
      <c r="B156" s="384"/>
      <c r="C156" s="55">
        <v>1</v>
      </c>
      <c r="D156" s="384"/>
      <c r="E156" s="384">
        <v>2717</v>
      </c>
      <c r="F156" s="8">
        <v>3</v>
      </c>
      <c r="G156" s="231" t="s">
        <v>1196</v>
      </c>
      <c r="H156" s="11" t="s">
        <v>46</v>
      </c>
      <c r="I156" s="38" t="s">
        <v>78</v>
      </c>
      <c r="J156" s="38" t="s">
        <v>42</v>
      </c>
      <c r="K156" s="39" t="s">
        <v>1206</v>
      </c>
      <c r="L156" s="34"/>
      <c r="M156" s="37"/>
      <c r="N156" s="15"/>
      <c r="O156" s="16" t="s">
        <v>1099</v>
      </c>
      <c r="P156" s="16" t="s">
        <v>49</v>
      </c>
      <c r="Q156" s="16" t="s">
        <v>108</v>
      </c>
    </row>
    <row r="157" spans="1:17" ht="15.75" customHeight="1">
      <c r="A157" s="69" t="s">
        <v>1207</v>
      </c>
      <c r="B157" s="384"/>
      <c r="C157" s="63">
        <v>1</v>
      </c>
      <c r="D157" s="384"/>
      <c r="E157" s="384">
        <v>6314</v>
      </c>
      <c r="F157" s="19">
        <v>180</v>
      </c>
      <c r="G157" s="233" t="s">
        <v>1196</v>
      </c>
      <c r="H157" s="21" t="s">
        <v>46</v>
      </c>
      <c r="I157" s="22" t="s">
        <v>78</v>
      </c>
      <c r="J157" s="22" t="s">
        <v>42</v>
      </c>
      <c r="K157" s="19" t="s">
        <v>102</v>
      </c>
      <c r="L157" s="6"/>
      <c r="M157" s="23"/>
      <c r="N157" s="15"/>
      <c r="O157" s="16" t="s">
        <v>1099</v>
      </c>
      <c r="P157" s="16" t="s">
        <v>49</v>
      </c>
      <c r="Q157" s="16" t="s">
        <v>108</v>
      </c>
    </row>
    <row r="158" spans="1:17" ht="15.75" customHeight="1">
      <c r="A158" s="407"/>
      <c r="B158" s="380"/>
      <c r="C158" s="380"/>
      <c r="D158" s="380"/>
      <c r="E158" s="380"/>
      <c r="F158" s="440"/>
      <c r="I158" s="381"/>
      <c r="J158" s="381"/>
      <c r="N158" s="25"/>
      <c r="O158" s="25"/>
      <c r="P158" s="25"/>
      <c r="Q158" s="25"/>
    </row>
    <row r="159" spans="1:17" ht="15.75" customHeight="1">
      <c r="A159" s="86" t="s">
        <v>0</v>
      </c>
      <c r="B159" s="382"/>
      <c r="C159" s="51"/>
      <c r="D159" s="382"/>
      <c r="E159" s="382"/>
      <c r="F159" s="2"/>
      <c r="G159" s="3" t="s">
        <v>6</v>
      </c>
      <c r="H159" s="2" t="s">
        <v>7</v>
      </c>
      <c r="I159" s="2"/>
      <c r="J159" s="2"/>
      <c r="K159" s="2" t="s">
        <v>10</v>
      </c>
      <c r="L159" s="2" t="s">
        <v>11</v>
      </c>
      <c r="M159" s="2" t="s">
        <v>12</v>
      </c>
      <c r="N159" s="25"/>
      <c r="O159" s="25"/>
      <c r="P159" s="25"/>
      <c r="Q159" s="25"/>
    </row>
    <row r="160" spans="1:17" ht="15.75" customHeight="1">
      <c r="A160" s="83" t="s">
        <v>1208</v>
      </c>
      <c r="B160" s="375">
        <v>14</v>
      </c>
      <c r="C160" s="55">
        <v>1</v>
      </c>
      <c r="D160" s="375">
        <v>1576</v>
      </c>
      <c r="E160" s="375">
        <v>1511</v>
      </c>
      <c r="F160" s="446">
        <v>254</v>
      </c>
      <c r="G160" s="447" t="s">
        <v>1209</v>
      </c>
      <c r="H160" s="448" t="s">
        <v>89</v>
      </c>
      <c r="I160" s="449" t="s">
        <v>28</v>
      </c>
      <c r="J160" s="449" t="s">
        <v>29</v>
      </c>
      <c r="K160" s="7" t="s">
        <v>1210</v>
      </c>
      <c r="L160" s="7" t="s">
        <v>1211</v>
      </c>
      <c r="M160" s="14">
        <v>22</v>
      </c>
      <c r="N160" s="15"/>
      <c r="O160" s="16" t="s">
        <v>1212</v>
      </c>
      <c r="P160" s="16" t="s">
        <v>1213</v>
      </c>
      <c r="Q160" s="16" t="s">
        <v>1214</v>
      </c>
    </row>
    <row r="161" spans="1:17" ht="15.75" customHeight="1">
      <c r="A161" s="69">
        <v>29111415</v>
      </c>
      <c r="B161" s="384"/>
      <c r="C161" s="63">
        <v>1</v>
      </c>
      <c r="D161" s="384"/>
      <c r="E161" s="375">
        <v>1576</v>
      </c>
      <c r="F161" s="78">
        <v>26</v>
      </c>
      <c r="G161" s="20" t="s">
        <v>1215</v>
      </c>
      <c r="H161" s="21" t="s">
        <v>53</v>
      </c>
      <c r="I161" s="35" t="s">
        <v>33</v>
      </c>
      <c r="J161" s="35" t="s">
        <v>32</v>
      </c>
      <c r="K161" s="36" t="s">
        <v>1216</v>
      </c>
      <c r="L161" s="34"/>
      <c r="M161" s="450"/>
      <c r="N161" s="15"/>
      <c r="O161" s="16" t="s">
        <v>1086</v>
      </c>
      <c r="P161" s="16" t="s">
        <v>104</v>
      </c>
      <c r="Q161" s="25"/>
    </row>
    <row r="162" spans="1:17" ht="15.75" customHeight="1">
      <c r="A162" s="54">
        <v>25101441</v>
      </c>
      <c r="B162" s="384"/>
      <c r="C162" s="55">
        <v>1</v>
      </c>
      <c r="D162" s="384"/>
      <c r="E162" s="375">
        <v>1547</v>
      </c>
      <c r="F162" s="78">
        <v>26</v>
      </c>
      <c r="G162" s="10" t="s">
        <v>1217</v>
      </c>
      <c r="H162" s="11" t="s">
        <v>53</v>
      </c>
      <c r="I162" s="38" t="s">
        <v>33</v>
      </c>
      <c r="J162" s="38" t="s">
        <v>32</v>
      </c>
      <c r="K162" s="39" t="s">
        <v>1218</v>
      </c>
      <c r="L162" s="34"/>
      <c r="M162" s="451"/>
      <c r="N162" s="15"/>
      <c r="O162" s="16" t="s">
        <v>1086</v>
      </c>
      <c r="P162" s="16" t="s">
        <v>1219</v>
      </c>
      <c r="Q162" s="16" t="s">
        <v>1220</v>
      </c>
    </row>
    <row r="163" spans="1:17" ht="15.75" customHeight="1">
      <c r="A163" s="69" t="s">
        <v>1221</v>
      </c>
      <c r="B163" s="384"/>
      <c r="C163" s="63">
        <v>1</v>
      </c>
      <c r="D163" s="384"/>
      <c r="E163" s="375">
        <v>1553</v>
      </c>
      <c r="F163" s="19">
        <v>6</v>
      </c>
      <c r="G163" s="20" t="s">
        <v>1222</v>
      </c>
      <c r="H163" s="21" t="s">
        <v>146</v>
      </c>
      <c r="I163" s="35" t="s">
        <v>56</v>
      </c>
      <c r="J163" s="35" t="s">
        <v>34</v>
      </c>
      <c r="K163" s="36" t="s">
        <v>1223</v>
      </c>
      <c r="L163" s="34"/>
      <c r="M163" s="451"/>
      <c r="N163" s="15"/>
      <c r="O163" s="16" t="s">
        <v>1224</v>
      </c>
      <c r="P163" s="16" t="s">
        <v>104</v>
      </c>
      <c r="Q163" s="16" t="s">
        <v>403</v>
      </c>
    </row>
    <row r="164" spans="1:17" ht="15.75" customHeight="1">
      <c r="A164" s="53" t="s">
        <v>1225</v>
      </c>
      <c r="B164" s="384"/>
      <c r="C164" s="55">
        <v>1</v>
      </c>
      <c r="D164" s="384"/>
      <c r="E164" s="384">
        <v>721</v>
      </c>
      <c r="F164" s="8">
        <v>2</v>
      </c>
      <c r="G164" s="10" t="s">
        <v>1226</v>
      </c>
      <c r="H164" s="11" t="s">
        <v>46</v>
      </c>
      <c r="I164" s="38" t="s">
        <v>47</v>
      </c>
      <c r="J164" s="38" t="s">
        <v>42</v>
      </c>
      <c r="K164" s="39" t="s">
        <v>1227</v>
      </c>
      <c r="L164" s="34"/>
      <c r="M164" s="451"/>
      <c r="N164" s="15"/>
      <c r="O164" s="16" t="s">
        <v>1228</v>
      </c>
      <c r="P164" s="16" t="s">
        <v>1229</v>
      </c>
      <c r="Q164" s="16" t="s">
        <v>1230</v>
      </c>
    </row>
    <row r="165" spans="1:17" ht="51" customHeight="1">
      <c r="A165" s="257" t="s">
        <v>1231</v>
      </c>
      <c r="B165" s="384"/>
      <c r="C165" s="63"/>
      <c r="D165" s="384"/>
      <c r="E165" s="384">
        <v>721</v>
      </c>
      <c r="F165" s="19">
        <v>62</v>
      </c>
      <c r="G165" s="20" t="s">
        <v>1232</v>
      </c>
      <c r="H165" s="21" t="s">
        <v>89</v>
      </c>
      <c r="I165" s="35" t="s">
        <v>28</v>
      </c>
      <c r="J165" s="35" t="s">
        <v>29</v>
      </c>
      <c r="K165" s="36" t="s">
        <v>1227</v>
      </c>
      <c r="L165" s="34"/>
      <c r="M165" s="451"/>
      <c r="N165" s="15"/>
      <c r="O165" s="16" t="s">
        <v>1228</v>
      </c>
      <c r="P165" s="16" t="s">
        <v>280</v>
      </c>
      <c r="Q165" s="16" t="s">
        <v>1214</v>
      </c>
    </row>
    <row r="166" spans="1:17" ht="15.75" customHeight="1">
      <c r="A166" s="54" t="s">
        <v>1233</v>
      </c>
      <c r="B166" s="384"/>
      <c r="C166" s="55">
        <v>1</v>
      </c>
      <c r="D166" s="384"/>
      <c r="E166" s="384">
        <v>175</v>
      </c>
      <c r="F166" s="8">
        <v>3</v>
      </c>
      <c r="G166" s="10" t="s">
        <v>1234</v>
      </c>
      <c r="H166" s="11" t="s">
        <v>27</v>
      </c>
      <c r="I166" s="442" t="s">
        <v>74</v>
      </c>
      <c r="J166" s="442" t="s">
        <v>42</v>
      </c>
      <c r="K166" s="443" t="s">
        <v>1235</v>
      </c>
      <c r="L166" s="6"/>
      <c r="M166" s="452"/>
      <c r="N166" s="15"/>
      <c r="O166" s="16" t="s">
        <v>1236</v>
      </c>
      <c r="P166" s="31" t="s">
        <v>40</v>
      </c>
      <c r="Q166" s="25"/>
    </row>
    <row r="167" spans="1:17" ht="15.75" customHeight="1">
      <c r="A167" s="407"/>
      <c r="B167" s="380"/>
      <c r="C167" s="380"/>
      <c r="D167" s="380"/>
      <c r="E167" s="380"/>
      <c r="F167" s="381"/>
      <c r="I167" s="381"/>
      <c r="J167" s="381"/>
      <c r="N167" s="25"/>
      <c r="O167" s="25"/>
      <c r="P167" s="25"/>
      <c r="Q167" s="25"/>
    </row>
    <row r="168" spans="1:17" ht="15.75" customHeight="1">
      <c r="A168" s="86" t="s">
        <v>0</v>
      </c>
      <c r="B168" s="382"/>
      <c r="C168" s="51"/>
      <c r="D168" s="382"/>
      <c r="E168" s="382"/>
      <c r="F168" s="2"/>
      <c r="G168" s="3" t="s">
        <v>6</v>
      </c>
      <c r="H168" s="2" t="s">
        <v>7</v>
      </c>
      <c r="I168" s="2"/>
      <c r="J168" s="2"/>
      <c r="K168" s="2" t="s">
        <v>10</v>
      </c>
      <c r="L168" s="2" t="s">
        <v>11</v>
      </c>
      <c r="M168" s="2" t="s">
        <v>12</v>
      </c>
      <c r="N168" s="25"/>
      <c r="O168" s="25"/>
      <c r="P168" s="25"/>
      <c r="Q168" s="25"/>
    </row>
    <row r="169" spans="1:17" ht="15.75" customHeight="1">
      <c r="A169" s="54" t="s">
        <v>1237</v>
      </c>
      <c r="B169" s="375">
        <v>13</v>
      </c>
      <c r="C169" s="87">
        <v>1</v>
      </c>
      <c r="D169" s="375">
        <v>6325</v>
      </c>
      <c r="E169" s="375">
        <v>6237</v>
      </c>
      <c r="F169" s="8">
        <v>47</v>
      </c>
      <c r="G169" s="10" t="s">
        <v>1226</v>
      </c>
      <c r="H169" s="11" t="s">
        <v>46</v>
      </c>
      <c r="I169" s="38" t="s">
        <v>47</v>
      </c>
      <c r="J169" s="38" t="s">
        <v>42</v>
      </c>
      <c r="K169" s="39" t="s">
        <v>1238</v>
      </c>
      <c r="L169" s="7" t="s">
        <v>1239</v>
      </c>
      <c r="M169" s="14">
        <v>23</v>
      </c>
      <c r="N169" s="15"/>
      <c r="O169" s="16" t="s">
        <v>1240</v>
      </c>
      <c r="P169" s="16" t="s">
        <v>1241</v>
      </c>
      <c r="Q169" s="16" t="s">
        <v>1242</v>
      </c>
    </row>
    <row r="170" spans="1:17" ht="15.75" customHeight="1">
      <c r="A170" s="69">
        <v>1071396</v>
      </c>
      <c r="B170" s="384"/>
      <c r="C170" s="148">
        <v>1</v>
      </c>
      <c r="D170" s="384"/>
      <c r="E170" s="384">
        <v>6291</v>
      </c>
      <c r="F170" s="19">
        <v>2000</v>
      </c>
      <c r="G170" s="20" t="s">
        <v>249</v>
      </c>
      <c r="H170" s="21" t="s">
        <v>53</v>
      </c>
      <c r="I170" s="22" t="s">
        <v>33</v>
      </c>
      <c r="J170" s="22" t="s">
        <v>32</v>
      </c>
      <c r="K170" s="19" t="s">
        <v>1243</v>
      </c>
      <c r="L170" s="34"/>
      <c r="M170" s="37"/>
      <c r="N170" s="15"/>
      <c r="O170" s="16" t="s">
        <v>1086</v>
      </c>
      <c r="P170" s="16" t="s">
        <v>104</v>
      </c>
      <c r="Q170" s="25"/>
    </row>
    <row r="171" spans="1:17" ht="15.75" customHeight="1">
      <c r="A171" s="54" t="s">
        <v>1244</v>
      </c>
      <c r="B171" s="384"/>
      <c r="C171" s="87">
        <v>1</v>
      </c>
      <c r="D171" s="384"/>
      <c r="E171" s="384">
        <v>6292</v>
      </c>
      <c r="F171" s="8">
        <v>1</v>
      </c>
      <c r="G171" s="10" t="s">
        <v>145</v>
      </c>
      <c r="H171" s="11" t="s">
        <v>146</v>
      </c>
      <c r="I171" s="44" t="s">
        <v>56</v>
      </c>
      <c r="J171" s="44" t="s">
        <v>34</v>
      </c>
      <c r="K171" s="8" t="s">
        <v>1245</v>
      </c>
      <c r="L171" s="6"/>
      <c r="M171" s="23"/>
      <c r="N171" s="15"/>
      <c r="O171" s="16" t="s">
        <v>1086</v>
      </c>
      <c r="P171" s="16" t="s">
        <v>49</v>
      </c>
      <c r="Q171" s="16" t="s">
        <v>1246</v>
      </c>
    </row>
    <row r="172" spans="1:17" ht="15.75" customHeight="1">
      <c r="A172" s="407"/>
      <c r="B172" s="380"/>
      <c r="C172" s="380"/>
      <c r="D172" s="380"/>
      <c r="E172" s="380"/>
      <c r="F172" s="381"/>
      <c r="I172" s="381"/>
      <c r="J172" s="381"/>
      <c r="N172" s="25"/>
      <c r="O172" s="25"/>
      <c r="P172" s="25"/>
      <c r="Q172" s="25"/>
    </row>
    <row r="173" spans="1:17" ht="15.75" customHeight="1">
      <c r="A173" s="86" t="s">
        <v>0</v>
      </c>
      <c r="B173" s="382"/>
      <c r="C173" s="51"/>
      <c r="D173" s="382"/>
      <c r="E173" s="382"/>
      <c r="F173" s="2"/>
      <c r="G173" s="229" t="s">
        <v>6</v>
      </c>
      <c r="H173" s="2" t="s">
        <v>7</v>
      </c>
      <c r="I173" s="2"/>
      <c r="J173" s="2"/>
      <c r="K173" s="2" t="s">
        <v>10</v>
      </c>
      <c r="L173" s="2" t="s">
        <v>11</v>
      </c>
      <c r="M173" s="2" t="s">
        <v>12</v>
      </c>
      <c r="N173" s="25"/>
      <c r="O173" s="25"/>
      <c r="P173" s="25"/>
      <c r="Q173" s="25"/>
    </row>
    <row r="174" spans="1:17" ht="15.75" customHeight="1">
      <c r="A174" s="54" t="s">
        <v>1144</v>
      </c>
      <c r="B174" s="375">
        <v>16</v>
      </c>
      <c r="C174" s="55">
        <v>1</v>
      </c>
      <c r="D174" s="375">
        <v>3214</v>
      </c>
      <c r="E174" s="375">
        <v>0</v>
      </c>
      <c r="F174" s="8">
        <v>3214</v>
      </c>
      <c r="G174" s="10" t="s">
        <v>383</v>
      </c>
      <c r="H174" s="11" t="s">
        <v>20</v>
      </c>
      <c r="I174" s="44" t="s">
        <v>20</v>
      </c>
      <c r="J174" s="44" t="s">
        <v>20</v>
      </c>
      <c r="K174" s="8"/>
      <c r="L174" s="7" t="s">
        <v>1247</v>
      </c>
      <c r="M174" s="14">
        <v>24</v>
      </c>
      <c r="N174" s="15"/>
      <c r="O174" s="453" t="s">
        <v>1248</v>
      </c>
      <c r="P174" s="31" t="s">
        <v>40</v>
      </c>
      <c r="Q174" s="25"/>
    </row>
    <row r="175" spans="1:17" ht="46.5" customHeight="1">
      <c r="A175" s="69">
        <v>30031441</v>
      </c>
      <c r="B175" s="384"/>
      <c r="C175" s="63">
        <v>1</v>
      </c>
      <c r="D175" s="384"/>
      <c r="E175" s="384">
        <v>2900</v>
      </c>
      <c r="F175" s="78">
        <v>400</v>
      </c>
      <c r="G175" s="20" t="s">
        <v>1215</v>
      </c>
      <c r="H175" s="21" t="s">
        <v>53</v>
      </c>
      <c r="I175" s="35" t="s">
        <v>33</v>
      </c>
      <c r="J175" s="35" t="s">
        <v>32</v>
      </c>
      <c r="K175" s="36" t="s">
        <v>1249</v>
      </c>
      <c r="L175" s="34"/>
      <c r="M175" s="37"/>
      <c r="N175" s="15"/>
      <c r="O175" s="453" t="s">
        <v>1250</v>
      </c>
      <c r="P175" s="16" t="s">
        <v>1251</v>
      </c>
      <c r="Q175" s="16" t="s">
        <v>641</v>
      </c>
    </row>
    <row r="176" spans="1:17" ht="15.75" customHeight="1">
      <c r="A176" s="54" t="s">
        <v>1252</v>
      </c>
      <c r="B176" s="384"/>
      <c r="C176" s="55">
        <v>1</v>
      </c>
      <c r="D176" s="384"/>
      <c r="E176" s="384">
        <v>2906</v>
      </c>
      <c r="F176" s="8">
        <v>5</v>
      </c>
      <c r="G176" s="10" t="s">
        <v>1253</v>
      </c>
      <c r="H176" s="11" t="s">
        <v>146</v>
      </c>
      <c r="I176" s="442" t="s">
        <v>56</v>
      </c>
      <c r="J176" s="442" t="s">
        <v>34</v>
      </c>
      <c r="K176" s="443" t="s">
        <v>1254</v>
      </c>
      <c r="L176" s="34"/>
      <c r="M176" s="37"/>
      <c r="N176" s="15"/>
      <c r="O176" s="454" t="s">
        <v>1250</v>
      </c>
      <c r="P176" s="16" t="s">
        <v>49</v>
      </c>
      <c r="Q176" s="91" t="s">
        <v>139</v>
      </c>
    </row>
    <row r="177" spans="1:18" ht="15.75" customHeight="1">
      <c r="A177" s="152" t="s">
        <v>1255</v>
      </c>
      <c r="B177" s="384"/>
      <c r="C177" s="63">
        <v>1</v>
      </c>
      <c r="D177" s="384"/>
      <c r="E177" s="384">
        <v>2419</v>
      </c>
      <c r="F177" s="19">
        <v>635</v>
      </c>
      <c r="G177" s="20" t="s">
        <v>1256</v>
      </c>
      <c r="H177" s="21" t="s">
        <v>89</v>
      </c>
      <c r="I177" s="444" t="s">
        <v>28</v>
      </c>
      <c r="J177" s="444" t="s">
        <v>29</v>
      </c>
      <c r="K177" s="445" t="s">
        <v>1257</v>
      </c>
      <c r="L177" s="6"/>
      <c r="M177" s="23"/>
      <c r="N177" s="15"/>
      <c r="O177" s="454" t="s">
        <v>1258</v>
      </c>
      <c r="P177" s="16" t="s">
        <v>280</v>
      </c>
      <c r="Q177" s="16" t="s">
        <v>1214</v>
      </c>
    </row>
    <row r="178" spans="1:18" ht="15.75" customHeight="1">
      <c r="A178" s="407"/>
      <c r="B178" s="380"/>
      <c r="C178" s="380"/>
      <c r="D178" s="380"/>
      <c r="E178" s="380"/>
      <c r="F178" s="381"/>
      <c r="I178" s="381"/>
      <c r="J178" s="381"/>
      <c r="N178" s="25"/>
      <c r="O178" s="25"/>
      <c r="P178" s="25"/>
      <c r="Q178" s="25"/>
    </row>
    <row r="179" spans="1:18" ht="15.75" customHeight="1">
      <c r="A179" s="86" t="s">
        <v>0</v>
      </c>
      <c r="B179" s="382"/>
      <c r="C179" s="51"/>
      <c r="D179" s="382"/>
      <c r="E179" s="382"/>
      <c r="F179" s="2"/>
      <c r="G179" s="229" t="s">
        <v>6</v>
      </c>
      <c r="H179" s="2" t="s">
        <v>7</v>
      </c>
      <c r="I179" s="2"/>
      <c r="J179" s="2"/>
      <c r="K179" s="2" t="s">
        <v>10</v>
      </c>
      <c r="L179" s="2" t="s">
        <v>11</v>
      </c>
      <c r="M179" s="2" t="s">
        <v>12</v>
      </c>
      <c r="N179" s="25"/>
      <c r="O179" s="25"/>
      <c r="P179" s="25"/>
      <c r="Q179" s="25"/>
    </row>
    <row r="180" spans="1:18" ht="15.75" customHeight="1">
      <c r="A180" s="54" t="s">
        <v>1259</v>
      </c>
      <c r="B180" s="375">
        <v>19</v>
      </c>
      <c r="C180" s="55">
        <v>1</v>
      </c>
      <c r="D180" s="375">
        <v>2105</v>
      </c>
      <c r="E180" s="375">
        <v>0</v>
      </c>
      <c r="F180" s="8">
        <v>2105</v>
      </c>
      <c r="G180" s="231" t="s">
        <v>1260</v>
      </c>
      <c r="H180" s="11" t="s">
        <v>20</v>
      </c>
      <c r="I180" s="44" t="s">
        <v>20</v>
      </c>
      <c r="J180" s="44" t="s">
        <v>20</v>
      </c>
      <c r="K180" s="8"/>
      <c r="L180" s="7" t="s">
        <v>1261</v>
      </c>
      <c r="M180" s="14">
        <v>25</v>
      </c>
      <c r="N180" s="15"/>
      <c r="O180" s="16" t="s">
        <v>1262</v>
      </c>
      <c r="P180" s="16" t="s">
        <v>1263</v>
      </c>
      <c r="Q180" s="16" t="s">
        <v>1264</v>
      </c>
    </row>
    <row r="181" spans="1:18" ht="15.75" customHeight="1">
      <c r="A181" s="152" t="s">
        <v>1265</v>
      </c>
      <c r="B181" s="384"/>
      <c r="C181" s="63">
        <v>1</v>
      </c>
      <c r="D181" s="384"/>
      <c r="E181" s="384">
        <v>2105</v>
      </c>
      <c r="F181" s="19">
        <v>8</v>
      </c>
      <c r="G181" s="233" t="s">
        <v>1266</v>
      </c>
      <c r="H181" s="21" t="s">
        <v>27</v>
      </c>
      <c r="I181" s="35" t="s">
        <v>28</v>
      </c>
      <c r="J181" s="35" t="s">
        <v>29</v>
      </c>
      <c r="K181" s="36" t="s">
        <v>1157</v>
      </c>
      <c r="L181" s="34"/>
      <c r="M181" s="37"/>
      <c r="N181" s="15"/>
      <c r="O181" s="25"/>
      <c r="P181" s="25"/>
      <c r="Q181" s="25"/>
    </row>
    <row r="182" spans="1:18" ht="15.75" customHeight="1">
      <c r="A182" s="54" t="s">
        <v>1267</v>
      </c>
      <c r="B182" s="384"/>
      <c r="C182" s="55">
        <v>1</v>
      </c>
      <c r="D182" s="384"/>
      <c r="E182" s="384">
        <v>2105</v>
      </c>
      <c r="F182" s="11">
        <v>2105</v>
      </c>
      <c r="G182" s="231" t="s">
        <v>1268</v>
      </c>
      <c r="H182" s="11" t="s">
        <v>46</v>
      </c>
      <c r="I182" s="38" t="s">
        <v>51</v>
      </c>
      <c r="J182" s="38" t="s">
        <v>32</v>
      </c>
      <c r="K182" s="39" t="s">
        <v>1085</v>
      </c>
      <c r="L182" s="34"/>
      <c r="M182" s="37"/>
      <c r="N182" s="15"/>
      <c r="O182" s="25"/>
      <c r="P182" s="25"/>
      <c r="Q182" s="25"/>
    </row>
    <row r="183" spans="1:18" ht="15.75" customHeight="1">
      <c r="A183" s="152" t="s">
        <v>1269</v>
      </c>
      <c r="B183" s="384"/>
      <c r="C183" s="63">
        <v>1</v>
      </c>
      <c r="D183" s="384"/>
      <c r="E183" s="384">
        <v>2105</v>
      </c>
      <c r="F183" s="19">
        <v>394</v>
      </c>
      <c r="G183" s="233" t="s">
        <v>1270</v>
      </c>
      <c r="H183" s="21" t="s">
        <v>89</v>
      </c>
      <c r="I183" s="35" t="s">
        <v>28</v>
      </c>
      <c r="J183" s="35" t="s">
        <v>29</v>
      </c>
      <c r="K183" s="36" t="s">
        <v>1036</v>
      </c>
      <c r="L183" s="34"/>
      <c r="M183" s="37"/>
      <c r="N183" s="15"/>
      <c r="O183" s="25"/>
      <c r="P183" s="25"/>
      <c r="Q183" s="25"/>
    </row>
    <row r="184" spans="1:18" ht="15.75" customHeight="1">
      <c r="A184" s="69" t="s">
        <v>1271</v>
      </c>
      <c r="B184" s="384"/>
      <c r="C184" s="63">
        <v>1</v>
      </c>
      <c r="D184" s="384"/>
      <c r="E184" s="384">
        <v>2024</v>
      </c>
      <c r="F184" s="412">
        <v>2024</v>
      </c>
      <c r="G184" s="233" t="s">
        <v>1272</v>
      </c>
      <c r="H184" s="21" t="s">
        <v>269</v>
      </c>
      <c r="I184" s="22" t="s">
        <v>86</v>
      </c>
      <c r="J184" s="22" t="s">
        <v>50</v>
      </c>
      <c r="K184" s="19" t="s">
        <v>655</v>
      </c>
      <c r="L184" s="6"/>
      <c r="M184" s="23"/>
      <c r="N184" s="15"/>
      <c r="O184" s="25"/>
      <c r="P184" s="25"/>
      <c r="Q184" s="25"/>
    </row>
    <row r="185" spans="1:18" ht="15.75" customHeight="1">
      <c r="A185" s="407"/>
      <c r="B185" s="380"/>
      <c r="C185" s="380"/>
      <c r="D185" s="380"/>
      <c r="E185" s="380"/>
      <c r="F185" s="381"/>
      <c r="I185" s="381"/>
      <c r="J185" s="381"/>
      <c r="N185" s="25"/>
      <c r="O185" s="25"/>
      <c r="P185" s="25"/>
      <c r="Q185" s="25"/>
    </row>
    <row r="186" spans="1:18" ht="15.75" customHeight="1">
      <c r="A186" s="86" t="s">
        <v>0</v>
      </c>
      <c r="B186" s="382"/>
      <c r="C186" s="51"/>
      <c r="D186" s="382"/>
      <c r="E186" s="382"/>
      <c r="F186" s="2"/>
      <c r="G186" s="3" t="s">
        <v>6</v>
      </c>
      <c r="H186" s="2" t="s">
        <v>7</v>
      </c>
      <c r="I186" s="2"/>
      <c r="J186" s="2"/>
      <c r="K186" s="2" t="s">
        <v>10</v>
      </c>
      <c r="L186" s="2" t="s">
        <v>11</v>
      </c>
      <c r="M186" s="2" t="s">
        <v>12</v>
      </c>
      <c r="N186" s="15"/>
      <c r="O186" s="16" t="s">
        <v>1273</v>
      </c>
      <c r="P186" s="25"/>
      <c r="Q186" s="25"/>
    </row>
    <row r="187" spans="1:18" ht="15.75" customHeight="1">
      <c r="A187" s="54" t="s">
        <v>1274</v>
      </c>
      <c r="B187" s="375">
        <v>16</v>
      </c>
      <c r="C187" s="55">
        <v>3</v>
      </c>
      <c r="D187" s="375">
        <v>321</v>
      </c>
      <c r="E187" s="375">
        <v>0</v>
      </c>
      <c r="F187" s="9">
        <v>962</v>
      </c>
      <c r="G187" s="10" t="s">
        <v>1275</v>
      </c>
      <c r="H187" s="11" t="s">
        <v>20</v>
      </c>
      <c r="I187" s="390" t="s">
        <v>20</v>
      </c>
      <c r="J187" s="390" t="s">
        <v>20</v>
      </c>
      <c r="K187" s="9"/>
      <c r="L187" s="7" t="s">
        <v>1276</v>
      </c>
      <c r="M187" s="14">
        <v>26</v>
      </c>
      <c r="N187" s="15"/>
      <c r="O187" s="16" t="s">
        <v>1277</v>
      </c>
      <c r="P187" s="31" t="s">
        <v>40</v>
      </c>
      <c r="Q187" s="25"/>
    </row>
    <row r="188" spans="1:18" ht="15.75" customHeight="1">
      <c r="A188" s="69" t="s">
        <v>1278</v>
      </c>
      <c r="B188" s="384"/>
      <c r="C188" s="148">
        <v>1</v>
      </c>
      <c r="D188" s="384"/>
      <c r="E188" s="384">
        <v>280</v>
      </c>
      <c r="F188" s="78">
        <v>1</v>
      </c>
      <c r="G188" s="20" t="s">
        <v>145</v>
      </c>
      <c r="H188" s="21" t="s">
        <v>146</v>
      </c>
      <c r="I188" s="35" t="s">
        <v>56</v>
      </c>
      <c r="J188" s="35" t="s">
        <v>34</v>
      </c>
      <c r="K188" s="36" t="s">
        <v>1279</v>
      </c>
      <c r="L188" s="6"/>
      <c r="M188" s="23"/>
      <c r="N188" s="15"/>
      <c r="O188" s="16" t="s">
        <v>1086</v>
      </c>
      <c r="P188" s="16" t="s">
        <v>104</v>
      </c>
      <c r="Q188" s="25"/>
    </row>
    <row r="189" spans="1:18" ht="15.75" customHeight="1">
      <c r="A189" s="407"/>
      <c r="B189" s="380"/>
      <c r="C189" s="380"/>
      <c r="D189" s="380"/>
      <c r="E189" s="380"/>
      <c r="F189" s="381"/>
      <c r="I189" s="381"/>
      <c r="J189" s="381"/>
      <c r="N189" s="25"/>
      <c r="O189" s="25"/>
      <c r="P189" s="25"/>
      <c r="Q189" s="25"/>
    </row>
    <row r="190" spans="1:18" ht="15.75" customHeight="1">
      <c r="A190" s="86" t="s">
        <v>0</v>
      </c>
      <c r="B190" s="382"/>
      <c r="C190" s="51"/>
      <c r="D190" s="382"/>
      <c r="E190" s="382"/>
      <c r="F190" s="2"/>
      <c r="G190" s="3" t="s">
        <v>6</v>
      </c>
      <c r="H190" s="2" t="s">
        <v>7</v>
      </c>
      <c r="I190" s="2"/>
      <c r="J190" s="2"/>
      <c r="K190" s="2" t="s">
        <v>10</v>
      </c>
      <c r="L190" s="2" t="s">
        <v>11</v>
      </c>
      <c r="M190" s="2" t="s">
        <v>12</v>
      </c>
      <c r="N190" s="25"/>
      <c r="O190" s="25"/>
      <c r="P190" s="25"/>
      <c r="Q190" s="25"/>
    </row>
    <row r="191" spans="1:18" ht="15.75" customHeight="1">
      <c r="A191" s="54" t="s">
        <v>1280</v>
      </c>
      <c r="B191" s="387">
        <v>21</v>
      </c>
      <c r="C191" s="55">
        <v>2</v>
      </c>
      <c r="D191" s="387">
        <v>58514</v>
      </c>
      <c r="E191" s="9">
        <v>0</v>
      </c>
      <c r="F191" s="9">
        <f>2*58514</f>
        <v>117028</v>
      </c>
      <c r="G191" s="10" t="s">
        <v>1281</v>
      </c>
      <c r="H191" s="11" t="s">
        <v>20</v>
      </c>
      <c r="I191" s="390" t="s">
        <v>20</v>
      </c>
      <c r="J191" s="390" t="s">
        <v>20</v>
      </c>
      <c r="K191" s="9"/>
      <c r="L191" s="225" t="s">
        <v>1282</v>
      </c>
      <c r="M191" s="14">
        <v>27</v>
      </c>
      <c r="N191" s="93" t="s">
        <v>714</v>
      </c>
      <c r="O191" s="25"/>
      <c r="P191" s="31" t="s">
        <v>40</v>
      </c>
      <c r="Q191" s="226"/>
      <c r="R191" s="16" t="s">
        <v>99</v>
      </c>
    </row>
    <row r="192" spans="1:18" ht="15.75" customHeight="1">
      <c r="A192" s="69" t="s">
        <v>1283</v>
      </c>
      <c r="B192" s="384"/>
      <c r="C192" s="148">
        <v>1</v>
      </c>
      <c r="D192" s="384"/>
      <c r="E192" s="384">
        <v>54557</v>
      </c>
      <c r="F192" s="21">
        <v>177</v>
      </c>
      <c r="G192" s="20" t="s">
        <v>553</v>
      </c>
      <c r="H192" s="21" t="s">
        <v>269</v>
      </c>
      <c r="I192" s="35" t="s">
        <v>80</v>
      </c>
      <c r="J192" s="35" t="s">
        <v>50</v>
      </c>
      <c r="K192" s="36" t="s">
        <v>1284</v>
      </c>
      <c r="L192" s="235"/>
      <c r="M192" s="37"/>
      <c r="N192" s="93" t="s">
        <v>989</v>
      </c>
      <c r="O192" s="25"/>
      <c r="P192" s="416" t="s">
        <v>49</v>
      </c>
      <c r="Q192" s="16" t="s">
        <v>660</v>
      </c>
      <c r="R192" s="16" t="s">
        <v>1285</v>
      </c>
    </row>
    <row r="193" spans="1:18" ht="15.75" customHeight="1">
      <c r="A193" s="54" t="s">
        <v>1283</v>
      </c>
      <c r="B193" s="384"/>
      <c r="C193" s="87">
        <v>1</v>
      </c>
      <c r="D193" s="384"/>
      <c r="E193" s="384">
        <v>54868</v>
      </c>
      <c r="F193" s="11">
        <v>151</v>
      </c>
      <c r="G193" s="10" t="s">
        <v>553</v>
      </c>
      <c r="H193" s="11" t="s">
        <v>269</v>
      </c>
      <c r="I193" s="38" t="s">
        <v>80</v>
      </c>
      <c r="J193" s="38" t="s">
        <v>50</v>
      </c>
      <c r="K193" s="39" t="s">
        <v>1286</v>
      </c>
      <c r="L193" s="235"/>
      <c r="M193" s="37"/>
      <c r="N193" s="93" t="s">
        <v>989</v>
      </c>
      <c r="O193" s="25"/>
      <c r="P193" s="416" t="s">
        <v>49</v>
      </c>
      <c r="Q193" s="16" t="s">
        <v>660</v>
      </c>
      <c r="R193" s="16" t="s">
        <v>1285</v>
      </c>
    </row>
    <row r="194" spans="1:18" ht="15.75" customHeight="1">
      <c r="A194" s="69" t="s">
        <v>1287</v>
      </c>
      <c r="B194" s="384"/>
      <c r="C194" s="148">
        <v>1</v>
      </c>
      <c r="D194" s="384"/>
      <c r="E194" s="384">
        <v>50333</v>
      </c>
      <c r="F194" s="19">
        <v>664</v>
      </c>
      <c r="G194" s="20" t="s">
        <v>1288</v>
      </c>
      <c r="H194" s="21" t="s">
        <v>89</v>
      </c>
      <c r="I194" s="35" t="s">
        <v>28</v>
      </c>
      <c r="J194" s="35" t="s">
        <v>29</v>
      </c>
      <c r="K194" s="36" t="s">
        <v>1289</v>
      </c>
      <c r="L194" s="235"/>
      <c r="M194" s="37"/>
      <c r="N194" s="93" t="s">
        <v>989</v>
      </c>
      <c r="O194" s="25"/>
      <c r="P194" s="416" t="s">
        <v>49</v>
      </c>
      <c r="Q194" s="16" t="s">
        <v>1290</v>
      </c>
      <c r="R194" s="16" t="s">
        <v>1285</v>
      </c>
    </row>
    <row r="195" spans="1:18" ht="15.75" customHeight="1">
      <c r="A195" s="94"/>
      <c r="B195" s="384"/>
      <c r="C195" s="87">
        <v>1</v>
      </c>
      <c r="D195" s="384"/>
      <c r="E195" s="384">
        <v>49819</v>
      </c>
      <c r="F195" s="384">
        <v>49819</v>
      </c>
      <c r="G195" s="10" t="s">
        <v>1272</v>
      </c>
      <c r="H195" s="11" t="s">
        <v>269</v>
      </c>
      <c r="I195" s="44" t="s">
        <v>86</v>
      </c>
      <c r="J195" s="44" t="s">
        <v>50</v>
      </c>
      <c r="K195" s="8" t="s">
        <v>1291</v>
      </c>
      <c r="L195" s="235"/>
      <c r="M195" s="37"/>
      <c r="N195" s="93" t="s">
        <v>989</v>
      </c>
      <c r="O195" s="25"/>
      <c r="P195" s="416" t="s">
        <v>49</v>
      </c>
      <c r="Q195" s="16" t="s">
        <v>1292</v>
      </c>
      <c r="R195" s="16" t="s">
        <v>1293</v>
      </c>
    </row>
    <row r="196" spans="1:18" ht="15.75" customHeight="1">
      <c r="A196" s="220"/>
      <c r="B196" s="384"/>
      <c r="C196" s="148">
        <v>1</v>
      </c>
      <c r="D196" s="384"/>
      <c r="E196" s="384">
        <v>49819</v>
      </c>
      <c r="F196" s="384">
        <v>49819</v>
      </c>
      <c r="G196" s="20" t="s">
        <v>1272</v>
      </c>
      <c r="H196" s="21" t="s">
        <v>269</v>
      </c>
      <c r="I196" s="22" t="s">
        <v>86</v>
      </c>
      <c r="J196" s="22" t="s">
        <v>50</v>
      </c>
      <c r="K196" s="19" t="s">
        <v>1294</v>
      </c>
      <c r="L196" s="235"/>
      <c r="M196" s="37"/>
      <c r="N196" s="93" t="s">
        <v>989</v>
      </c>
      <c r="O196" s="25"/>
      <c r="P196" s="416" t="s">
        <v>49</v>
      </c>
      <c r="Q196" s="16" t="s">
        <v>1292</v>
      </c>
      <c r="R196" s="16" t="s">
        <v>1293</v>
      </c>
    </row>
    <row r="197" spans="1:18" ht="15.75" customHeight="1">
      <c r="A197" s="407"/>
      <c r="B197" s="380"/>
      <c r="C197" s="380"/>
      <c r="D197" s="380"/>
      <c r="E197" s="380"/>
      <c r="F197" s="381"/>
      <c r="I197" s="381"/>
      <c r="J197" s="381"/>
      <c r="N197" s="25"/>
      <c r="O197" s="25"/>
      <c r="P197" s="25"/>
      <c r="Q197" s="25"/>
    </row>
    <row r="198" spans="1:18" ht="15.75" customHeight="1">
      <c r="A198" s="86" t="s">
        <v>0</v>
      </c>
      <c r="B198" s="382"/>
      <c r="C198" s="51"/>
      <c r="D198" s="382"/>
      <c r="E198" s="382"/>
      <c r="F198" s="2"/>
      <c r="G198" s="3" t="s">
        <v>6</v>
      </c>
      <c r="H198" s="2" t="s">
        <v>7</v>
      </c>
      <c r="I198" s="2"/>
      <c r="J198" s="2"/>
      <c r="K198" s="2" t="s">
        <v>10</v>
      </c>
      <c r="L198" s="2" t="s">
        <v>11</v>
      </c>
      <c r="M198" s="2" t="s">
        <v>12</v>
      </c>
      <c r="N198" s="15"/>
      <c r="O198" s="25"/>
      <c r="P198" s="25"/>
      <c r="Q198" s="25"/>
    </row>
    <row r="199" spans="1:18" ht="15.75" customHeight="1">
      <c r="A199" s="54" t="s">
        <v>1295</v>
      </c>
      <c r="B199" s="375">
        <v>66</v>
      </c>
      <c r="C199" s="55">
        <v>4</v>
      </c>
      <c r="D199" s="375">
        <v>8232</v>
      </c>
      <c r="E199" s="8">
        <v>0</v>
      </c>
      <c r="F199" s="8">
        <f>4*8232</f>
        <v>32928</v>
      </c>
      <c r="G199" s="231" t="s">
        <v>1296</v>
      </c>
      <c r="H199" s="11" t="s">
        <v>20</v>
      </c>
      <c r="I199" s="44" t="s">
        <v>20</v>
      </c>
      <c r="J199" s="44" t="s">
        <v>20</v>
      </c>
      <c r="K199" s="8"/>
      <c r="L199" s="7" t="s">
        <v>1297</v>
      </c>
      <c r="M199" s="14">
        <v>28</v>
      </c>
      <c r="N199" s="15"/>
      <c r="O199" s="454" t="s">
        <v>1298</v>
      </c>
      <c r="P199" s="31" t="s">
        <v>40</v>
      </c>
      <c r="Q199" s="25"/>
    </row>
    <row r="200" spans="1:18" ht="15.75" customHeight="1">
      <c r="A200" s="69"/>
      <c r="B200" s="384"/>
      <c r="C200" s="63">
        <v>1</v>
      </c>
      <c r="D200" s="384"/>
      <c r="E200" s="384">
        <v>8230</v>
      </c>
      <c r="F200" s="19">
        <v>3</v>
      </c>
      <c r="G200" s="233" t="s">
        <v>1215</v>
      </c>
      <c r="H200" s="21" t="s">
        <v>53</v>
      </c>
      <c r="I200" s="35" t="s">
        <v>33</v>
      </c>
      <c r="J200" s="35" t="s">
        <v>32</v>
      </c>
      <c r="K200" s="36" t="s">
        <v>422</v>
      </c>
      <c r="L200" s="34"/>
      <c r="M200" s="37"/>
      <c r="N200" s="15"/>
      <c r="O200" s="454" t="s">
        <v>1250</v>
      </c>
      <c r="P200" s="16" t="s">
        <v>49</v>
      </c>
      <c r="Q200" s="16" t="s">
        <v>139</v>
      </c>
    </row>
    <row r="201" spans="1:18" ht="15.75" customHeight="1">
      <c r="A201" s="54">
        <v>13470228</v>
      </c>
      <c r="B201" s="384"/>
      <c r="C201" s="55"/>
      <c r="D201" s="384"/>
      <c r="E201" s="384">
        <v>8230</v>
      </c>
      <c r="F201" s="8">
        <v>1</v>
      </c>
      <c r="G201" s="231" t="s">
        <v>1299</v>
      </c>
      <c r="H201" s="11" t="s">
        <v>46</v>
      </c>
      <c r="I201" s="38" t="s">
        <v>43</v>
      </c>
      <c r="J201" s="38" t="s">
        <v>32</v>
      </c>
      <c r="K201" s="39" t="s">
        <v>422</v>
      </c>
      <c r="L201" s="34"/>
      <c r="M201" s="37"/>
      <c r="N201" s="15"/>
      <c r="O201" s="454" t="s">
        <v>1250</v>
      </c>
      <c r="P201" s="16" t="s">
        <v>49</v>
      </c>
      <c r="Q201" s="25"/>
    </row>
    <row r="202" spans="1:18" ht="15.75" customHeight="1">
      <c r="A202" s="69">
        <v>13470203</v>
      </c>
      <c r="B202" s="384"/>
      <c r="C202" s="63">
        <v>1</v>
      </c>
      <c r="D202" s="384"/>
      <c r="E202" s="384">
        <v>8231</v>
      </c>
      <c r="F202" s="19">
        <v>1</v>
      </c>
      <c r="G202" s="233" t="s">
        <v>1300</v>
      </c>
      <c r="H202" s="21" t="s">
        <v>46</v>
      </c>
      <c r="I202" s="22" t="s">
        <v>43</v>
      </c>
      <c r="J202" s="22" t="s">
        <v>32</v>
      </c>
      <c r="K202" s="19" t="s">
        <v>421</v>
      </c>
      <c r="L202" s="6"/>
      <c r="M202" s="23"/>
      <c r="N202" s="15"/>
      <c r="O202" s="454" t="s">
        <v>1250</v>
      </c>
      <c r="P202" s="16" t="s">
        <v>49</v>
      </c>
      <c r="Q202" s="25"/>
    </row>
    <row r="203" spans="1:18" ht="15.75" customHeight="1">
      <c r="A203" s="407"/>
      <c r="B203" s="380"/>
      <c r="C203" s="380"/>
      <c r="D203" s="380"/>
      <c r="E203" s="380"/>
      <c r="F203" s="381"/>
      <c r="I203" s="381"/>
      <c r="J203" s="381"/>
      <c r="N203" s="25"/>
      <c r="O203" s="25"/>
      <c r="P203" s="25"/>
      <c r="Q203" s="25"/>
    </row>
    <row r="204" spans="1:18" ht="15.75" customHeight="1">
      <c r="A204" s="86" t="s">
        <v>0</v>
      </c>
      <c r="B204" s="382"/>
      <c r="C204" s="51"/>
      <c r="D204" s="382"/>
      <c r="E204" s="382"/>
      <c r="F204" s="2"/>
      <c r="G204" s="3" t="s">
        <v>6</v>
      </c>
      <c r="H204" s="2" t="s">
        <v>7</v>
      </c>
      <c r="I204" s="2"/>
      <c r="J204" s="2"/>
      <c r="K204" s="2" t="s">
        <v>10</v>
      </c>
      <c r="L204" s="2" t="s">
        <v>11</v>
      </c>
      <c r="M204" s="2" t="s">
        <v>12</v>
      </c>
      <c r="N204" s="15"/>
      <c r="O204" s="16" t="s">
        <v>1301</v>
      </c>
      <c r="P204" s="25"/>
      <c r="Q204" s="25"/>
    </row>
    <row r="205" spans="1:18" ht="15.75" customHeight="1">
      <c r="A205" s="54" t="s">
        <v>1302</v>
      </c>
      <c r="B205" s="375">
        <v>69</v>
      </c>
      <c r="C205" s="55">
        <v>3</v>
      </c>
      <c r="D205" s="375">
        <v>27807</v>
      </c>
      <c r="E205" s="9">
        <v>0</v>
      </c>
      <c r="F205" s="9">
        <f>3*27807</f>
        <v>83421</v>
      </c>
      <c r="G205" s="10" t="s">
        <v>1303</v>
      </c>
      <c r="H205" s="11" t="s">
        <v>20</v>
      </c>
      <c r="I205" s="390" t="s">
        <v>20</v>
      </c>
      <c r="J205" s="390" t="s">
        <v>20</v>
      </c>
      <c r="K205" s="9"/>
      <c r="L205" s="7" t="s">
        <v>1304</v>
      </c>
      <c r="M205" s="14">
        <v>29</v>
      </c>
      <c r="N205" s="15"/>
      <c r="O205" s="16" t="s">
        <v>1190</v>
      </c>
      <c r="P205" s="31" t="s">
        <v>40</v>
      </c>
      <c r="Q205" s="25"/>
    </row>
    <row r="206" spans="1:18" ht="15.75" customHeight="1">
      <c r="A206" s="69" t="s">
        <v>1305</v>
      </c>
      <c r="B206" s="384"/>
      <c r="C206" s="148">
        <v>1</v>
      </c>
      <c r="D206" s="384"/>
      <c r="E206" s="384">
        <v>560</v>
      </c>
      <c r="F206" s="19">
        <v>2</v>
      </c>
      <c r="G206" s="20" t="s">
        <v>1196</v>
      </c>
      <c r="H206" s="21" t="s">
        <v>46</v>
      </c>
      <c r="I206" s="35" t="s">
        <v>78</v>
      </c>
      <c r="J206" s="35" t="s">
        <v>42</v>
      </c>
      <c r="K206" s="36" t="s">
        <v>102</v>
      </c>
      <c r="L206" s="34"/>
      <c r="M206" s="37"/>
      <c r="N206" s="15"/>
      <c r="O206" s="16" t="s">
        <v>1099</v>
      </c>
      <c r="P206" s="16" t="s">
        <v>49</v>
      </c>
      <c r="Q206" s="16" t="s">
        <v>1306</v>
      </c>
    </row>
    <row r="207" spans="1:18" ht="15.75" customHeight="1">
      <c r="A207" s="83" t="s">
        <v>1307</v>
      </c>
      <c r="B207" s="384"/>
      <c r="C207" s="87">
        <v>1</v>
      </c>
      <c r="D207" s="384"/>
      <c r="E207" s="384">
        <v>27691</v>
      </c>
      <c r="F207" s="8">
        <v>6744</v>
      </c>
      <c r="G207" s="10" t="s">
        <v>1308</v>
      </c>
      <c r="H207" s="11" t="s">
        <v>89</v>
      </c>
      <c r="I207" s="38" t="s">
        <v>28</v>
      </c>
      <c r="J207" s="38" t="s">
        <v>29</v>
      </c>
      <c r="K207" s="39" t="s">
        <v>1309</v>
      </c>
      <c r="L207" s="34"/>
      <c r="M207" s="37"/>
      <c r="N207" s="15"/>
      <c r="O207" s="16" t="s">
        <v>1310</v>
      </c>
      <c r="P207" s="16" t="s">
        <v>280</v>
      </c>
      <c r="Q207" s="16" t="s">
        <v>1214</v>
      </c>
    </row>
    <row r="208" spans="1:18" ht="15.75" customHeight="1">
      <c r="A208" s="220"/>
      <c r="B208" s="384"/>
      <c r="C208" s="148">
        <v>1</v>
      </c>
      <c r="D208" s="384"/>
      <c r="E208" s="384">
        <v>557</v>
      </c>
      <c r="F208" s="21">
        <v>54</v>
      </c>
      <c r="G208" s="20" t="s">
        <v>1311</v>
      </c>
      <c r="H208" s="21" t="s">
        <v>46</v>
      </c>
      <c r="I208" s="22" t="s">
        <v>100</v>
      </c>
      <c r="J208" s="22" t="s">
        <v>50</v>
      </c>
      <c r="K208" s="19" t="s">
        <v>1312</v>
      </c>
      <c r="L208" s="34"/>
      <c r="M208" s="37"/>
      <c r="N208" s="15"/>
      <c r="O208" s="16" t="s">
        <v>1313</v>
      </c>
      <c r="P208" s="16" t="s">
        <v>49</v>
      </c>
      <c r="Q208" s="16" t="s">
        <v>1314</v>
      </c>
    </row>
    <row r="209" spans="1:18" ht="15.75" customHeight="1">
      <c r="A209" s="94"/>
      <c r="B209" s="384"/>
      <c r="C209" s="87">
        <v>1</v>
      </c>
      <c r="D209" s="384"/>
      <c r="E209" s="384">
        <v>23593</v>
      </c>
      <c r="F209" s="8">
        <v>4214</v>
      </c>
      <c r="G209" s="10" t="s">
        <v>1315</v>
      </c>
      <c r="H209" s="11" t="s">
        <v>68</v>
      </c>
      <c r="I209" s="44" t="s">
        <v>105</v>
      </c>
      <c r="J209" s="44" t="s">
        <v>55</v>
      </c>
      <c r="K209" s="8" t="s">
        <v>308</v>
      </c>
      <c r="L209" s="6"/>
      <c r="M209" s="23"/>
      <c r="N209" s="15"/>
      <c r="O209" s="16" t="s">
        <v>1099</v>
      </c>
      <c r="P209" s="16" t="s">
        <v>280</v>
      </c>
      <c r="Q209" s="16" t="s">
        <v>1316</v>
      </c>
    </row>
    <row r="210" spans="1:18" ht="15.75" customHeight="1">
      <c r="A210" s="407"/>
      <c r="B210" s="380"/>
      <c r="C210" s="380"/>
      <c r="D210" s="380"/>
      <c r="E210" s="380"/>
      <c r="F210" s="381"/>
      <c r="I210" s="381"/>
      <c r="J210" s="381"/>
      <c r="N210" s="25"/>
      <c r="O210" s="25"/>
      <c r="P210" s="25"/>
      <c r="Q210" s="25"/>
    </row>
    <row r="211" spans="1:18" ht="15.75" customHeight="1">
      <c r="A211" s="86" t="s">
        <v>0</v>
      </c>
      <c r="B211" s="382"/>
      <c r="C211" s="51"/>
      <c r="D211" s="382"/>
      <c r="E211" s="382"/>
      <c r="F211" s="2"/>
      <c r="G211" s="3" t="s">
        <v>6</v>
      </c>
      <c r="H211" s="2" t="s">
        <v>7</v>
      </c>
      <c r="I211" s="2"/>
      <c r="J211" s="2"/>
      <c r="K211" s="2" t="s">
        <v>10</v>
      </c>
      <c r="L211" s="2" t="s">
        <v>11</v>
      </c>
      <c r="M211" s="2" t="s">
        <v>12</v>
      </c>
      <c r="N211" s="15"/>
      <c r="O211" s="16" t="s">
        <v>1317</v>
      </c>
      <c r="P211" s="25"/>
      <c r="Q211" s="25"/>
    </row>
    <row r="212" spans="1:18" ht="15.75" customHeight="1">
      <c r="A212" s="54" t="s">
        <v>1318</v>
      </c>
      <c r="B212" s="375">
        <v>35</v>
      </c>
      <c r="C212" s="55">
        <v>3</v>
      </c>
      <c r="D212" s="375">
        <v>832</v>
      </c>
      <c r="E212" s="9">
        <v>0</v>
      </c>
      <c r="F212" s="9">
        <f>3*832</f>
        <v>2496</v>
      </c>
      <c r="G212" s="10" t="s">
        <v>1319</v>
      </c>
      <c r="H212" s="11" t="s">
        <v>20</v>
      </c>
      <c r="I212" s="390" t="s">
        <v>20</v>
      </c>
      <c r="J212" s="390" t="s">
        <v>20</v>
      </c>
      <c r="K212" s="9"/>
      <c r="L212" s="7" t="s">
        <v>1320</v>
      </c>
      <c r="M212" s="14">
        <v>30</v>
      </c>
      <c r="N212" s="15"/>
      <c r="O212" s="16" t="s">
        <v>1321</v>
      </c>
      <c r="P212" s="31" t="s">
        <v>40</v>
      </c>
      <c r="Q212" s="25"/>
    </row>
    <row r="213" spans="1:18" ht="15.75" customHeight="1">
      <c r="A213" s="69">
        <v>112019</v>
      </c>
      <c r="B213" s="384"/>
      <c r="C213" s="148">
        <v>1</v>
      </c>
      <c r="D213" s="384"/>
      <c r="E213" s="384">
        <v>34</v>
      </c>
      <c r="F213" s="19">
        <v>2</v>
      </c>
      <c r="G213" s="20" t="s">
        <v>498</v>
      </c>
      <c r="H213" s="21" t="s">
        <v>46</v>
      </c>
      <c r="I213" s="35" t="s">
        <v>100</v>
      </c>
      <c r="J213" s="35" t="s">
        <v>50</v>
      </c>
      <c r="K213" s="36" t="s">
        <v>1312</v>
      </c>
      <c r="L213" s="34"/>
      <c r="M213" s="37"/>
      <c r="N213" s="15"/>
      <c r="O213" s="25"/>
      <c r="P213" s="16" t="s">
        <v>49</v>
      </c>
      <c r="Q213" s="16" t="s">
        <v>1314</v>
      </c>
    </row>
    <row r="214" spans="1:18" ht="15.75" customHeight="1">
      <c r="A214" s="54">
        <v>30031427</v>
      </c>
      <c r="B214" s="384"/>
      <c r="C214" s="87">
        <v>1</v>
      </c>
      <c r="D214" s="384"/>
      <c r="E214" s="384">
        <v>823</v>
      </c>
      <c r="F214" s="8">
        <v>3</v>
      </c>
      <c r="G214" s="10" t="s">
        <v>249</v>
      </c>
      <c r="H214" s="11" t="s">
        <v>53</v>
      </c>
      <c r="I214" s="38" t="s">
        <v>33</v>
      </c>
      <c r="J214" s="38" t="s">
        <v>32</v>
      </c>
      <c r="K214" s="39" t="s">
        <v>422</v>
      </c>
      <c r="L214" s="34"/>
      <c r="M214" s="37"/>
      <c r="N214" s="15"/>
      <c r="O214" s="25"/>
      <c r="P214" s="16" t="s">
        <v>49</v>
      </c>
      <c r="Q214" s="91" t="s">
        <v>139</v>
      </c>
    </row>
    <row r="215" spans="1:18" ht="15.75" customHeight="1">
      <c r="A215" s="69" t="s">
        <v>1322</v>
      </c>
      <c r="B215" s="384"/>
      <c r="C215" s="148">
        <v>1</v>
      </c>
      <c r="D215" s="384"/>
      <c r="E215" s="384">
        <v>832</v>
      </c>
      <c r="F215" s="19">
        <v>8</v>
      </c>
      <c r="G215" s="20" t="s">
        <v>121</v>
      </c>
      <c r="H215" s="21" t="s">
        <v>27</v>
      </c>
      <c r="I215" s="22" t="s">
        <v>74</v>
      </c>
      <c r="J215" s="22" t="s">
        <v>42</v>
      </c>
      <c r="K215" s="19" t="s">
        <v>264</v>
      </c>
      <c r="L215" s="34"/>
      <c r="M215" s="37"/>
      <c r="N215" s="93" t="s">
        <v>741</v>
      </c>
      <c r="O215" s="25"/>
      <c r="P215" s="16" t="s">
        <v>1097</v>
      </c>
      <c r="Q215" s="25"/>
      <c r="R215" s="374" t="s">
        <v>1323</v>
      </c>
    </row>
    <row r="216" spans="1:18" ht="15.75" customHeight="1">
      <c r="A216" s="54">
        <v>14011442</v>
      </c>
      <c r="B216" s="384"/>
      <c r="C216" s="87">
        <v>1</v>
      </c>
      <c r="D216" s="384"/>
      <c r="E216" s="384">
        <v>825</v>
      </c>
      <c r="F216" s="8">
        <v>1</v>
      </c>
      <c r="G216" s="10" t="s">
        <v>249</v>
      </c>
      <c r="H216" s="11" t="s">
        <v>53</v>
      </c>
      <c r="I216" s="44" t="s">
        <v>33</v>
      </c>
      <c r="J216" s="44" t="s">
        <v>32</v>
      </c>
      <c r="K216" s="8" t="s">
        <v>421</v>
      </c>
      <c r="L216" s="6"/>
      <c r="M216" s="23"/>
      <c r="N216" s="15"/>
      <c r="O216" s="25"/>
      <c r="P216" s="16" t="s">
        <v>49</v>
      </c>
      <c r="Q216" s="91" t="s">
        <v>139</v>
      </c>
    </row>
    <row r="217" spans="1:18" ht="15.75" customHeight="1">
      <c r="A217" s="407"/>
      <c r="B217" s="380"/>
      <c r="C217" s="380"/>
      <c r="D217" s="380"/>
      <c r="E217" s="380"/>
      <c r="F217" s="381"/>
      <c r="I217" s="381"/>
      <c r="J217" s="381"/>
      <c r="N217" s="25"/>
      <c r="O217" s="25"/>
      <c r="P217" s="25"/>
      <c r="Q217" s="25"/>
    </row>
    <row r="218" spans="1:18" ht="15.75" customHeight="1">
      <c r="A218" s="86" t="s">
        <v>0</v>
      </c>
      <c r="B218" s="382"/>
      <c r="C218" s="51"/>
      <c r="D218" s="382"/>
      <c r="E218" s="382"/>
      <c r="F218" s="2"/>
      <c r="G218" s="3" t="s">
        <v>6</v>
      </c>
      <c r="H218" s="2" t="s">
        <v>7</v>
      </c>
      <c r="I218" s="2"/>
      <c r="J218" s="2"/>
      <c r="K218" s="2" t="s">
        <v>10</v>
      </c>
      <c r="L218" s="2" t="s">
        <v>11</v>
      </c>
      <c r="M218" s="2" t="s">
        <v>12</v>
      </c>
      <c r="N218" s="15"/>
      <c r="O218" s="16" t="s">
        <v>1324</v>
      </c>
      <c r="P218" s="25"/>
      <c r="Q218" s="25"/>
    </row>
    <row r="219" spans="1:18" ht="15.75" customHeight="1">
      <c r="A219" s="54" t="s">
        <v>1325</v>
      </c>
      <c r="B219" s="387">
        <v>28</v>
      </c>
      <c r="C219" s="55">
        <v>1</v>
      </c>
      <c r="D219" s="387">
        <v>3645</v>
      </c>
      <c r="E219" s="387">
        <v>3637</v>
      </c>
      <c r="F219" s="8">
        <v>454</v>
      </c>
      <c r="G219" s="231" t="s">
        <v>1326</v>
      </c>
      <c r="H219" s="11" t="s">
        <v>89</v>
      </c>
      <c r="I219" s="44" t="s">
        <v>28</v>
      </c>
      <c r="J219" s="44" t="s">
        <v>29</v>
      </c>
      <c r="K219" s="8" t="s">
        <v>1309</v>
      </c>
      <c r="L219" s="8" t="s">
        <v>1327</v>
      </c>
      <c r="M219" s="79">
        <v>31</v>
      </c>
      <c r="N219" s="15"/>
      <c r="O219" s="16" t="s">
        <v>1328</v>
      </c>
      <c r="P219" s="16" t="s">
        <v>280</v>
      </c>
      <c r="Q219" s="391" t="s">
        <v>1329</v>
      </c>
    </row>
    <row r="220" spans="1:18" ht="15.75" customHeight="1">
      <c r="A220" s="407"/>
      <c r="B220" s="380"/>
      <c r="C220" s="380"/>
      <c r="D220" s="380"/>
      <c r="E220" s="380"/>
      <c r="F220" s="381"/>
      <c r="I220" s="381"/>
      <c r="J220" s="381"/>
      <c r="N220" s="25"/>
      <c r="O220" s="25"/>
      <c r="P220" s="25"/>
      <c r="Q220" s="25"/>
    </row>
    <row r="221" spans="1:18" ht="15.75" customHeight="1">
      <c r="A221" s="86" t="s">
        <v>0</v>
      </c>
      <c r="B221" s="382"/>
      <c r="C221" s="51"/>
      <c r="D221" s="382"/>
      <c r="E221" s="382"/>
      <c r="F221" s="2"/>
      <c r="G221" s="3" t="s">
        <v>6</v>
      </c>
      <c r="H221" s="2" t="s">
        <v>7</v>
      </c>
      <c r="I221" s="2"/>
      <c r="J221" s="2"/>
      <c r="K221" s="2" t="s">
        <v>10</v>
      </c>
      <c r="L221" s="2" t="s">
        <v>11</v>
      </c>
      <c r="M221" s="2" t="s">
        <v>12</v>
      </c>
      <c r="N221" s="25"/>
      <c r="O221" s="16" t="s">
        <v>1330</v>
      </c>
      <c r="P221" s="25"/>
      <c r="Q221" s="25"/>
    </row>
    <row r="222" spans="1:18" ht="15.75" customHeight="1">
      <c r="A222" s="54" t="s">
        <v>1331</v>
      </c>
      <c r="B222" s="375">
        <v>15</v>
      </c>
      <c r="C222" s="87">
        <v>1</v>
      </c>
      <c r="D222" s="375">
        <v>131097</v>
      </c>
      <c r="E222" s="375"/>
      <c r="F222" s="9">
        <v>131097</v>
      </c>
      <c r="G222" s="10" t="s">
        <v>1332</v>
      </c>
      <c r="H222" s="44" t="s">
        <v>146</v>
      </c>
      <c r="I222" s="44" t="s">
        <v>61</v>
      </c>
      <c r="J222" s="44" t="s">
        <v>34</v>
      </c>
      <c r="K222" s="8" t="s">
        <v>308</v>
      </c>
      <c r="L222" s="7" t="s">
        <v>1333</v>
      </c>
      <c r="M222" s="313">
        <v>32</v>
      </c>
      <c r="N222" s="93" t="s">
        <v>1334</v>
      </c>
      <c r="O222" s="226"/>
      <c r="P222" s="16" t="s">
        <v>280</v>
      </c>
      <c r="Q222" s="16" t="s">
        <v>1316</v>
      </c>
      <c r="R222" s="16" t="s">
        <v>1335</v>
      </c>
    </row>
    <row r="223" spans="1:18" ht="15.75" customHeight="1">
      <c r="A223" s="68" t="s">
        <v>1336</v>
      </c>
      <c r="B223" s="384"/>
      <c r="C223" s="63">
        <v>1</v>
      </c>
      <c r="D223" s="384"/>
      <c r="E223" s="375">
        <v>131097</v>
      </c>
      <c r="F223" s="19">
        <v>10114</v>
      </c>
      <c r="G223" s="20" t="s">
        <v>588</v>
      </c>
      <c r="H223" s="22" t="s">
        <v>27</v>
      </c>
      <c r="I223" s="35" t="s">
        <v>28</v>
      </c>
      <c r="J223" s="35" t="s">
        <v>29</v>
      </c>
      <c r="K223" s="36" t="s">
        <v>1337</v>
      </c>
      <c r="L223" s="34"/>
      <c r="M223" s="315"/>
      <c r="N223" s="15"/>
      <c r="O223" s="16" t="s">
        <v>1338</v>
      </c>
      <c r="P223" s="16" t="s">
        <v>280</v>
      </c>
      <c r="Q223" s="391" t="s">
        <v>1329</v>
      </c>
    </row>
    <row r="224" spans="1:18" ht="15.75" customHeight="1">
      <c r="A224" s="83">
        <v>20200101</v>
      </c>
      <c r="B224" s="384"/>
      <c r="C224" s="55">
        <v>1</v>
      </c>
      <c r="D224" s="384"/>
      <c r="E224" s="375">
        <v>131097</v>
      </c>
      <c r="F224" s="8">
        <v>3842</v>
      </c>
      <c r="G224" s="10" t="s">
        <v>1339</v>
      </c>
      <c r="H224" s="11" t="s">
        <v>53</v>
      </c>
      <c r="I224" s="38" t="s">
        <v>36</v>
      </c>
      <c r="J224" s="38" t="s">
        <v>32</v>
      </c>
      <c r="K224" s="39" t="s">
        <v>421</v>
      </c>
      <c r="L224" s="6"/>
      <c r="M224" s="317"/>
      <c r="N224" s="15"/>
      <c r="O224" s="16" t="s">
        <v>1340</v>
      </c>
      <c r="P224" s="16" t="s">
        <v>1341</v>
      </c>
      <c r="Q224" s="16" t="s">
        <v>1342</v>
      </c>
    </row>
    <row r="225" spans="1:17" ht="15.75" customHeight="1">
      <c r="A225" s="407"/>
      <c r="B225" s="380"/>
      <c r="C225" s="380"/>
      <c r="D225" s="380"/>
      <c r="E225" s="380"/>
      <c r="F225" s="381"/>
      <c r="I225" s="381"/>
      <c r="J225" s="381"/>
      <c r="N225" s="25"/>
      <c r="O225" s="25"/>
      <c r="P225" s="25"/>
      <c r="Q225" s="25"/>
    </row>
    <row r="226" spans="1:17" ht="15.75" customHeight="1">
      <c r="A226" s="86" t="s">
        <v>0</v>
      </c>
      <c r="B226" s="382"/>
      <c r="C226" s="51"/>
      <c r="D226" s="382"/>
      <c r="E226" s="382"/>
      <c r="F226" s="2"/>
      <c r="G226" s="229" t="s">
        <v>6</v>
      </c>
      <c r="H226" s="2" t="s">
        <v>7</v>
      </c>
      <c r="I226" s="2"/>
      <c r="J226" s="2"/>
      <c r="K226" s="2" t="s">
        <v>10</v>
      </c>
      <c r="L226" s="2" t="s">
        <v>11</v>
      </c>
      <c r="M226" s="2" t="s">
        <v>12</v>
      </c>
      <c r="N226" s="15"/>
      <c r="O226" s="454" t="s">
        <v>1343</v>
      </c>
      <c r="P226" s="25"/>
      <c r="Q226" s="25"/>
    </row>
    <row r="227" spans="1:17" ht="15.75" customHeight="1">
      <c r="A227" s="54" t="s">
        <v>1344</v>
      </c>
      <c r="B227" s="375">
        <v>7</v>
      </c>
      <c r="C227" s="55">
        <v>1</v>
      </c>
      <c r="D227" s="375">
        <v>2374</v>
      </c>
      <c r="E227" s="380">
        <v>0</v>
      </c>
      <c r="F227" s="8">
        <v>2374</v>
      </c>
      <c r="G227" s="231" t="s">
        <v>1345</v>
      </c>
      <c r="H227" s="11" t="s">
        <v>20</v>
      </c>
      <c r="I227" s="44" t="s">
        <v>20</v>
      </c>
      <c r="J227" s="44" t="s">
        <v>20</v>
      </c>
      <c r="K227" s="8"/>
      <c r="L227" s="7" t="s">
        <v>1346</v>
      </c>
      <c r="M227" s="14">
        <v>33</v>
      </c>
      <c r="N227" s="15"/>
      <c r="O227" s="454" t="s">
        <v>1347</v>
      </c>
      <c r="P227" s="31" t="s">
        <v>40</v>
      </c>
      <c r="Q227" s="25"/>
    </row>
    <row r="228" spans="1:17" ht="15.75" customHeight="1">
      <c r="A228" s="69">
        <v>102</v>
      </c>
      <c r="B228" s="384"/>
      <c r="C228" s="63">
        <v>1</v>
      </c>
      <c r="D228" s="384"/>
      <c r="E228" s="384">
        <v>2374</v>
      </c>
      <c r="F228" s="19">
        <v>1</v>
      </c>
      <c r="G228" s="233" t="s">
        <v>101</v>
      </c>
      <c r="H228" s="21" t="s">
        <v>46</v>
      </c>
      <c r="I228" s="22" t="s">
        <v>78</v>
      </c>
      <c r="J228" s="22" t="s">
        <v>42</v>
      </c>
      <c r="K228" s="19" t="s">
        <v>1312</v>
      </c>
      <c r="L228" s="6"/>
      <c r="M228" s="23"/>
      <c r="N228" s="15"/>
      <c r="O228" s="454" t="s">
        <v>1250</v>
      </c>
      <c r="P228" s="16" t="s">
        <v>49</v>
      </c>
      <c r="Q228" s="16" t="s">
        <v>1348</v>
      </c>
    </row>
    <row r="229" spans="1:17" ht="15.75" customHeight="1">
      <c r="A229" s="407"/>
      <c r="B229" s="380"/>
      <c r="C229" s="380"/>
      <c r="D229" s="380"/>
      <c r="E229" s="380"/>
      <c r="F229" s="381"/>
      <c r="I229" s="381"/>
      <c r="J229" s="381"/>
      <c r="N229" s="25"/>
      <c r="O229" s="25"/>
      <c r="P229" s="25"/>
      <c r="Q229" s="25"/>
    </row>
    <row r="230" spans="1:17" ht="15.75" customHeight="1">
      <c r="A230" s="86" t="s">
        <v>0</v>
      </c>
      <c r="B230" s="382"/>
      <c r="C230" s="51"/>
      <c r="D230" s="382"/>
      <c r="E230" s="382"/>
      <c r="F230" s="2"/>
      <c r="G230" s="229" t="s">
        <v>6</v>
      </c>
      <c r="H230" s="2" t="s">
        <v>7</v>
      </c>
      <c r="I230" s="2"/>
      <c r="J230" s="2"/>
      <c r="K230" s="2" t="s">
        <v>10</v>
      </c>
      <c r="L230" s="2" t="s">
        <v>11</v>
      </c>
      <c r="M230" s="2" t="s">
        <v>12</v>
      </c>
      <c r="N230" s="15"/>
      <c r="O230" s="16" t="s">
        <v>1349</v>
      </c>
      <c r="P230" s="25"/>
      <c r="Q230" s="25"/>
    </row>
    <row r="231" spans="1:17" ht="15.75" customHeight="1">
      <c r="A231" s="54" t="s">
        <v>1350</v>
      </c>
      <c r="B231" s="375">
        <v>10</v>
      </c>
      <c r="C231" s="55">
        <v>1</v>
      </c>
      <c r="D231" s="375">
        <v>1326</v>
      </c>
      <c r="E231" s="375">
        <v>1326</v>
      </c>
      <c r="F231" s="11">
        <v>100</v>
      </c>
      <c r="G231" s="231" t="s">
        <v>1351</v>
      </c>
      <c r="H231" s="11" t="s">
        <v>53</v>
      </c>
      <c r="I231" s="44" t="s">
        <v>35</v>
      </c>
      <c r="J231" s="44" t="s">
        <v>32</v>
      </c>
      <c r="K231" s="8" t="s">
        <v>1352</v>
      </c>
      <c r="L231" s="7" t="s">
        <v>1353</v>
      </c>
      <c r="M231" s="14">
        <v>34</v>
      </c>
      <c r="N231" s="15"/>
      <c r="O231" s="16" t="s">
        <v>1354</v>
      </c>
      <c r="P231" s="31" t="s">
        <v>40</v>
      </c>
      <c r="Q231" s="25"/>
    </row>
    <row r="232" spans="1:17" ht="15.75" customHeight="1">
      <c r="A232" s="69" t="s">
        <v>1355</v>
      </c>
      <c r="B232" s="384"/>
      <c r="C232" s="63"/>
      <c r="D232" s="384"/>
      <c r="E232" s="384">
        <v>1326</v>
      </c>
      <c r="F232" s="78">
        <v>100</v>
      </c>
      <c r="G232" s="233" t="s">
        <v>1356</v>
      </c>
      <c r="H232" s="21" t="s">
        <v>46</v>
      </c>
      <c r="I232" s="22" t="s">
        <v>43</v>
      </c>
      <c r="J232" s="22" t="s">
        <v>32</v>
      </c>
      <c r="K232" s="19" t="s">
        <v>1352</v>
      </c>
      <c r="L232" s="34"/>
      <c r="M232" s="37"/>
      <c r="N232" s="15"/>
      <c r="O232" s="16" t="s">
        <v>1086</v>
      </c>
      <c r="P232" s="16" t="s">
        <v>104</v>
      </c>
      <c r="Q232" s="16" t="s">
        <v>1357</v>
      </c>
    </row>
    <row r="233" spans="1:17" ht="15.75" customHeight="1">
      <c r="A233" s="54" t="s">
        <v>1358</v>
      </c>
      <c r="B233" s="384"/>
      <c r="C233" s="55">
        <v>1</v>
      </c>
      <c r="D233" s="384"/>
      <c r="E233" s="384">
        <v>1326</v>
      </c>
      <c r="F233" s="8">
        <v>100</v>
      </c>
      <c r="G233" s="231" t="s">
        <v>1351</v>
      </c>
      <c r="H233" s="11" t="s">
        <v>53</v>
      </c>
      <c r="I233" s="44" t="s">
        <v>35</v>
      </c>
      <c r="J233" s="44" t="s">
        <v>32</v>
      </c>
      <c r="K233" s="8" t="s">
        <v>1359</v>
      </c>
      <c r="L233" s="34"/>
      <c r="M233" s="37"/>
      <c r="N233" s="15"/>
      <c r="O233" s="16" t="s">
        <v>1354</v>
      </c>
      <c r="P233" s="31" t="s">
        <v>40</v>
      </c>
      <c r="Q233" s="25"/>
    </row>
    <row r="234" spans="1:17" ht="15.75" customHeight="1">
      <c r="A234" s="69" t="s">
        <v>1355</v>
      </c>
      <c r="B234" s="384"/>
      <c r="C234" s="63"/>
      <c r="D234" s="384"/>
      <c r="E234" s="384">
        <v>1326</v>
      </c>
      <c r="F234" s="78">
        <v>100</v>
      </c>
      <c r="G234" s="233" t="s">
        <v>1356</v>
      </c>
      <c r="H234" s="21" t="s">
        <v>46</v>
      </c>
      <c r="I234" s="22" t="s">
        <v>43</v>
      </c>
      <c r="J234" s="22" t="s">
        <v>32</v>
      </c>
      <c r="K234" s="19" t="s">
        <v>1359</v>
      </c>
      <c r="L234" s="6"/>
      <c r="M234" s="23"/>
      <c r="N234" s="15"/>
      <c r="O234" s="16" t="s">
        <v>1086</v>
      </c>
      <c r="P234" s="16" t="s">
        <v>104</v>
      </c>
      <c r="Q234" s="16" t="s">
        <v>1357</v>
      </c>
    </row>
    <row r="235" spans="1:17" ht="15.75" customHeight="1">
      <c r="A235" s="407"/>
      <c r="B235" s="380"/>
      <c r="C235" s="380"/>
      <c r="D235" s="380"/>
      <c r="E235" s="380"/>
      <c r="F235" s="381"/>
      <c r="I235" s="381"/>
      <c r="J235" s="381"/>
      <c r="N235" s="25"/>
      <c r="O235" s="25"/>
      <c r="P235" s="25"/>
      <c r="Q235" s="25"/>
    </row>
    <row r="236" spans="1:17" ht="15.75" customHeight="1">
      <c r="A236" s="86" t="s">
        <v>0</v>
      </c>
      <c r="B236" s="382"/>
      <c r="C236" s="51"/>
      <c r="D236" s="382"/>
      <c r="E236" s="382"/>
      <c r="F236" s="2"/>
      <c r="G236" s="229" t="s">
        <v>6</v>
      </c>
      <c r="H236" s="2" t="s">
        <v>7</v>
      </c>
      <c r="I236" s="292"/>
      <c r="J236" s="292"/>
      <c r="K236" s="292" t="s">
        <v>10</v>
      </c>
      <c r="L236" s="292" t="s">
        <v>11</v>
      </c>
      <c r="M236" s="292" t="s">
        <v>12</v>
      </c>
      <c r="N236" s="15"/>
      <c r="O236" s="16" t="s">
        <v>1360</v>
      </c>
      <c r="P236" s="25"/>
      <c r="Q236" s="25"/>
    </row>
    <row r="237" spans="1:17" ht="15.75" customHeight="1">
      <c r="A237" s="54" t="s">
        <v>1361</v>
      </c>
      <c r="B237" s="375">
        <v>38</v>
      </c>
      <c r="C237" s="147">
        <v>6</v>
      </c>
      <c r="D237" s="455">
        <v>155949</v>
      </c>
      <c r="E237" s="8">
        <v>0</v>
      </c>
      <c r="F237" s="8">
        <f>6*155949</f>
        <v>935694</v>
      </c>
      <c r="G237" s="231" t="s">
        <v>1362</v>
      </c>
      <c r="H237" s="11" t="s">
        <v>20</v>
      </c>
      <c r="I237" s="44" t="s">
        <v>20</v>
      </c>
      <c r="J237" s="44" t="s">
        <v>20</v>
      </c>
      <c r="K237" s="295"/>
      <c r="L237" s="294" t="s">
        <v>1363</v>
      </c>
      <c r="M237" s="295">
        <v>35</v>
      </c>
      <c r="N237" s="70"/>
      <c r="O237" s="25" t="s">
        <v>1364</v>
      </c>
      <c r="P237" s="31" t="s">
        <v>40</v>
      </c>
      <c r="Q237" s="25"/>
    </row>
    <row r="238" spans="1:17" ht="15.75" customHeight="1">
      <c r="A238" s="69">
        <v>16061443</v>
      </c>
      <c r="B238" s="375"/>
      <c r="C238" s="63">
        <v>1</v>
      </c>
      <c r="D238" s="375"/>
      <c r="E238" s="455">
        <v>155949</v>
      </c>
      <c r="F238" s="78">
        <v>1</v>
      </c>
      <c r="G238" s="233" t="s">
        <v>1215</v>
      </c>
      <c r="H238" s="21" t="s">
        <v>53</v>
      </c>
      <c r="I238" s="35" t="s">
        <v>33</v>
      </c>
      <c r="J238" s="35" t="s">
        <v>32</v>
      </c>
      <c r="K238" s="310" t="s">
        <v>421</v>
      </c>
      <c r="L238" s="294"/>
      <c r="M238" s="295"/>
      <c r="N238" s="70"/>
      <c r="O238" s="16" t="s">
        <v>1086</v>
      </c>
      <c r="P238" s="16" t="s">
        <v>104</v>
      </c>
      <c r="Q238" s="16" t="s">
        <v>1365</v>
      </c>
    </row>
    <row r="239" spans="1:17" ht="15.75" customHeight="1">
      <c r="A239" s="54">
        <v>26061443</v>
      </c>
      <c r="B239" s="375"/>
      <c r="C239" s="55">
        <v>1</v>
      </c>
      <c r="D239" s="375"/>
      <c r="E239" s="455">
        <v>155949</v>
      </c>
      <c r="F239" s="78">
        <v>1</v>
      </c>
      <c r="G239" s="231" t="s">
        <v>1215</v>
      </c>
      <c r="H239" s="11" t="s">
        <v>53</v>
      </c>
      <c r="I239" s="38" t="s">
        <v>33</v>
      </c>
      <c r="J239" s="38" t="s">
        <v>32</v>
      </c>
      <c r="K239" s="294" t="s">
        <v>422</v>
      </c>
      <c r="L239" s="294"/>
      <c r="M239" s="295"/>
      <c r="N239" s="70"/>
      <c r="O239" s="16" t="s">
        <v>1086</v>
      </c>
      <c r="P239" s="16" t="s">
        <v>104</v>
      </c>
      <c r="Q239" s="16" t="s">
        <v>1366</v>
      </c>
    </row>
    <row r="240" spans="1:17" ht="15.75" customHeight="1">
      <c r="A240" s="69">
        <v>177</v>
      </c>
      <c r="B240" s="375"/>
      <c r="C240" s="63">
        <v>1</v>
      </c>
      <c r="D240" s="375"/>
      <c r="E240" s="375">
        <v>3</v>
      </c>
      <c r="F240" s="456">
        <v>2</v>
      </c>
      <c r="G240" s="233" t="s">
        <v>1367</v>
      </c>
      <c r="H240" s="21" t="s">
        <v>46</v>
      </c>
      <c r="I240" s="35" t="s">
        <v>78</v>
      </c>
      <c r="J240" s="35" t="s">
        <v>42</v>
      </c>
      <c r="K240" s="310" t="s">
        <v>1312</v>
      </c>
      <c r="L240" s="294"/>
      <c r="M240" s="295"/>
      <c r="N240" s="70"/>
      <c r="O240" s="16" t="s">
        <v>1368</v>
      </c>
      <c r="P240" s="16" t="s">
        <v>49</v>
      </c>
      <c r="Q240" s="16" t="s">
        <v>1369</v>
      </c>
    </row>
    <row r="241" spans="1:29" ht="15.75" customHeight="1">
      <c r="A241" s="54" t="s">
        <v>1370</v>
      </c>
      <c r="B241" s="375"/>
      <c r="C241" s="55">
        <v>1</v>
      </c>
      <c r="D241" s="375"/>
      <c r="E241" s="375">
        <v>4457</v>
      </c>
      <c r="F241" s="457" t="s">
        <v>1371</v>
      </c>
      <c r="G241" s="231" t="s">
        <v>1372</v>
      </c>
      <c r="H241" s="11" t="s">
        <v>46</v>
      </c>
      <c r="I241" s="38" t="s">
        <v>51</v>
      </c>
      <c r="J241" s="38" t="s">
        <v>32</v>
      </c>
      <c r="K241" s="294" t="s">
        <v>1373</v>
      </c>
      <c r="L241" s="294"/>
      <c r="M241" s="295"/>
      <c r="N241" s="70"/>
      <c r="O241" s="16" t="s">
        <v>1086</v>
      </c>
      <c r="P241" s="16" t="s">
        <v>1374</v>
      </c>
      <c r="Q241" s="16" t="s">
        <v>1375</v>
      </c>
    </row>
    <row r="242" spans="1:29" ht="15.75" customHeight="1">
      <c r="A242" s="69" t="s">
        <v>1376</v>
      </c>
      <c r="B242" s="375"/>
      <c r="C242" s="63">
        <v>1</v>
      </c>
      <c r="D242" s="375"/>
      <c r="E242" s="375">
        <v>102231</v>
      </c>
      <c r="F242" s="19">
        <v>187</v>
      </c>
      <c r="G242" s="233" t="s">
        <v>101</v>
      </c>
      <c r="H242" s="21" t="s">
        <v>46</v>
      </c>
      <c r="I242" s="22" t="s">
        <v>78</v>
      </c>
      <c r="J242" s="22" t="s">
        <v>42</v>
      </c>
      <c r="K242" s="303" t="s">
        <v>253</v>
      </c>
      <c r="L242" s="294"/>
      <c r="M242" s="295"/>
      <c r="N242" s="70"/>
      <c r="O242" s="16" t="s">
        <v>1099</v>
      </c>
      <c r="P242" s="16" t="s">
        <v>49</v>
      </c>
      <c r="Q242" s="25"/>
    </row>
    <row r="243" spans="1:29" ht="15.75" customHeight="1">
      <c r="A243" s="54">
        <v>14470509</v>
      </c>
      <c r="B243" s="375"/>
      <c r="C243" s="54">
        <v>1</v>
      </c>
      <c r="D243" s="375"/>
      <c r="E243" s="375">
        <v>22401</v>
      </c>
      <c r="F243" s="39">
        <v>1</v>
      </c>
      <c r="G243" s="38" t="s">
        <v>1377</v>
      </c>
      <c r="H243" s="38" t="s">
        <v>46</v>
      </c>
      <c r="I243" s="38" t="s">
        <v>43</v>
      </c>
      <c r="J243" s="38" t="s">
        <v>32</v>
      </c>
      <c r="K243" s="294" t="s">
        <v>1378</v>
      </c>
      <c r="L243" s="294"/>
      <c r="M243" s="295"/>
      <c r="N243" s="60" t="s">
        <v>1379</v>
      </c>
      <c r="O243" s="25"/>
      <c r="P243" s="16" t="s">
        <v>1380</v>
      </c>
      <c r="Q243" s="25"/>
      <c r="R243" s="383" t="s">
        <v>1381</v>
      </c>
    </row>
    <row r="244" spans="1:29" ht="15.75" customHeight="1">
      <c r="A244" s="439"/>
      <c r="B244" s="415"/>
      <c r="C244" s="415"/>
      <c r="D244" s="415"/>
      <c r="E244" s="415"/>
      <c r="F244" s="440"/>
      <c r="G244" s="440"/>
      <c r="H244" s="440"/>
      <c r="I244" s="440"/>
      <c r="J244" s="440"/>
      <c r="K244" s="440"/>
      <c r="L244" s="440"/>
      <c r="M244" s="440"/>
      <c r="N244" s="411"/>
      <c r="O244" s="411"/>
      <c r="P244" s="411"/>
      <c r="Q244" s="411"/>
      <c r="R244" s="440"/>
      <c r="S244" s="440"/>
      <c r="T244" s="440"/>
      <c r="U244" s="440"/>
      <c r="V244" s="440"/>
      <c r="W244" s="440"/>
      <c r="X244" s="440"/>
      <c r="Y244" s="440"/>
      <c r="Z244" s="440"/>
      <c r="AA244" s="440"/>
      <c r="AB244" s="440"/>
      <c r="AC244" s="440"/>
    </row>
    <row r="245" spans="1:29" ht="15.75" customHeight="1">
      <c r="A245" s="1" t="s">
        <v>0</v>
      </c>
      <c r="B245" s="458"/>
      <c r="C245" s="2"/>
      <c r="D245" s="458"/>
      <c r="E245" s="2"/>
      <c r="F245" s="2"/>
      <c r="G245" s="229" t="s">
        <v>6</v>
      </c>
      <c r="H245" s="2" t="s">
        <v>7</v>
      </c>
      <c r="I245" s="2"/>
      <c r="J245" s="2"/>
      <c r="K245" s="2" t="s">
        <v>10</v>
      </c>
      <c r="L245" s="2" t="s">
        <v>11</v>
      </c>
      <c r="M245" s="2" t="s">
        <v>12</v>
      </c>
      <c r="N245" s="15"/>
      <c r="O245" s="16" t="s">
        <v>964</v>
      </c>
      <c r="P245" s="25"/>
      <c r="Q245" s="25"/>
    </row>
    <row r="246" spans="1:29" ht="15.75" customHeight="1">
      <c r="A246" s="6" t="s">
        <v>1382</v>
      </c>
      <c r="B246" s="459">
        <v>36</v>
      </c>
      <c r="C246" s="8">
        <v>16</v>
      </c>
      <c r="D246" s="459">
        <v>3015</v>
      </c>
      <c r="E246" s="8">
        <v>0</v>
      </c>
      <c r="F246" s="8">
        <f>16*3015</f>
        <v>48240</v>
      </c>
      <c r="G246" s="231" t="s">
        <v>1383</v>
      </c>
      <c r="H246" s="11" t="s">
        <v>20</v>
      </c>
      <c r="I246" s="44" t="s">
        <v>20</v>
      </c>
      <c r="J246" s="44" t="s">
        <v>20</v>
      </c>
      <c r="K246" s="8"/>
      <c r="L246" s="7" t="s">
        <v>1384</v>
      </c>
      <c r="M246" s="460">
        <v>36</v>
      </c>
      <c r="N246" s="15"/>
      <c r="O246" s="16" t="s">
        <v>1385</v>
      </c>
      <c r="P246" s="31" t="s">
        <v>40</v>
      </c>
      <c r="Q246" s="25"/>
    </row>
    <row r="247" spans="1:29" ht="15.75" customHeight="1">
      <c r="A247" s="339">
        <v>1031443</v>
      </c>
      <c r="B247" s="461"/>
      <c r="C247" s="19">
        <v>1</v>
      </c>
      <c r="D247" s="462"/>
      <c r="E247" s="19">
        <v>3015</v>
      </c>
      <c r="F247" s="19">
        <v>3</v>
      </c>
      <c r="G247" s="233" t="s">
        <v>1215</v>
      </c>
      <c r="H247" s="21" t="s">
        <v>53</v>
      </c>
      <c r="I247" s="35" t="s">
        <v>33</v>
      </c>
      <c r="J247" s="35" t="s">
        <v>32</v>
      </c>
      <c r="K247" s="36" t="s">
        <v>421</v>
      </c>
      <c r="L247" s="34"/>
      <c r="M247" s="463"/>
      <c r="N247" s="15"/>
      <c r="O247" s="25"/>
      <c r="P247" s="16" t="s">
        <v>49</v>
      </c>
      <c r="Q247" s="16" t="s">
        <v>139</v>
      </c>
    </row>
    <row r="248" spans="1:29" ht="15.75" customHeight="1">
      <c r="A248" s="6">
        <v>14630806</v>
      </c>
      <c r="B248" s="462"/>
      <c r="C248" s="8"/>
      <c r="D248" s="462"/>
      <c r="E248" s="8">
        <v>3015</v>
      </c>
      <c r="F248" s="8">
        <v>4</v>
      </c>
      <c r="G248" s="231" t="s">
        <v>1386</v>
      </c>
      <c r="H248" s="11" t="s">
        <v>46</v>
      </c>
      <c r="I248" s="38" t="s">
        <v>43</v>
      </c>
      <c r="J248" s="38" t="s">
        <v>32</v>
      </c>
      <c r="K248" s="39" t="s">
        <v>421</v>
      </c>
      <c r="L248" s="34"/>
      <c r="M248" s="463"/>
      <c r="N248" s="15"/>
      <c r="O248" s="25"/>
      <c r="P248" s="16" t="s">
        <v>49</v>
      </c>
      <c r="Q248" s="25"/>
    </row>
    <row r="249" spans="1:29" ht="15.75" customHeight="1">
      <c r="A249" s="33"/>
      <c r="B249" s="462"/>
      <c r="C249" s="19">
        <v>1</v>
      </c>
      <c r="D249" s="462"/>
      <c r="E249" s="19">
        <v>3015</v>
      </c>
      <c r="F249" s="19">
        <v>43</v>
      </c>
      <c r="G249" s="47" t="s">
        <v>1387</v>
      </c>
      <c r="H249" s="21" t="s">
        <v>53</v>
      </c>
      <c r="I249" s="35" t="s">
        <v>33</v>
      </c>
      <c r="J249" s="35" t="s">
        <v>32</v>
      </c>
      <c r="K249" s="36" t="s">
        <v>422</v>
      </c>
      <c r="L249" s="34"/>
      <c r="M249" s="463"/>
      <c r="N249" s="15"/>
      <c r="O249" s="25"/>
      <c r="P249" s="16" t="s">
        <v>1388</v>
      </c>
      <c r="Q249" s="25"/>
    </row>
    <row r="250" spans="1:29" ht="15.75" customHeight="1">
      <c r="A250" s="6">
        <v>4206</v>
      </c>
      <c r="B250" s="462"/>
      <c r="C250" s="8">
        <v>1</v>
      </c>
      <c r="D250" s="462"/>
      <c r="E250" s="8">
        <v>1643</v>
      </c>
      <c r="F250" s="8">
        <v>1</v>
      </c>
      <c r="G250" s="231" t="s">
        <v>1389</v>
      </c>
      <c r="H250" s="11" t="s">
        <v>46</v>
      </c>
      <c r="I250" s="38" t="s">
        <v>78</v>
      </c>
      <c r="J250" s="38" t="s">
        <v>42</v>
      </c>
      <c r="K250" s="39" t="s">
        <v>253</v>
      </c>
      <c r="L250" s="34"/>
      <c r="M250" s="463"/>
      <c r="N250" s="15"/>
      <c r="O250" s="25"/>
      <c r="P250" s="16" t="s">
        <v>49</v>
      </c>
      <c r="Q250" s="16" t="s">
        <v>108</v>
      </c>
    </row>
    <row r="251" spans="1:29" ht="15.75" customHeight="1">
      <c r="A251" s="464" t="s">
        <v>1390</v>
      </c>
      <c r="B251" s="462"/>
      <c r="C251" s="19">
        <v>1</v>
      </c>
      <c r="D251" s="462"/>
      <c r="E251" s="19">
        <v>3015</v>
      </c>
      <c r="F251" s="19">
        <v>2</v>
      </c>
      <c r="G251" s="233" t="s">
        <v>1391</v>
      </c>
      <c r="H251" s="21" t="s">
        <v>27</v>
      </c>
      <c r="I251" s="35" t="s">
        <v>66</v>
      </c>
      <c r="J251" s="35" t="s">
        <v>42</v>
      </c>
      <c r="K251" s="36" t="s">
        <v>992</v>
      </c>
      <c r="L251" s="34"/>
      <c r="M251" s="463"/>
      <c r="N251" s="93" t="s">
        <v>741</v>
      </c>
      <c r="O251" s="25"/>
      <c r="P251" s="16" t="s">
        <v>1097</v>
      </c>
      <c r="Q251" s="25"/>
      <c r="R251" s="383" t="s">
        <v>1392</v>
      </c>
    </row>
    <row r="252" spans="1:29" ht="15.75" customHeight="1">
      <c r="A252" s="130" t="s">
        <v>1393</v>
      </c>
      <c r="B252" s="465"/>
      <c r="C252" s="8">
        <v>1</v>
      </c>
      <c r="D252" s="465"/>
      <c r="E252" s="8">
        <v>697</v>
      </c>
      <c r="F252" s="8">
        <v>6</v>
      </c>
      <c r="G252" s="231" t="s">
        <v>1391</v>
      </c>
      <c r="H252" s="11" t="s">
        <v>27</v>
      </c>
      <c r="I252" s="38" t="s">
        <v>66</v>
      </c>
      <c r="J252" s="38" t="s">
        <v>42</v>
      </c>
      <c r="K252" s="39" t="s">
        <v>1394</v>
      </c>
      <c r="L252" s="6"/>
      <c r="M252" s="466"/>
      <c r="N252" s="93" t="s">
        <v>741</v>
      </c>
      <c r="O252" s="25"/>
      <c r="P252" s="16" t="s">
        <v>1097</v>
      </c>
      <c r="Q252" s="25"/>
      <c r="R252" s="383" t="s">
        <v>1392</v>
      </c>
    </row>
    <row r="253" spans="1:29" ht="15.75" customHeight="1">
      <c r="A253" s="151"/>
      <c r="B253" s="467"/>
      <c r="D253" s="467"/>
      <c r="I253" s="381"/>
      <c r="J253" s="381"/>
      <c r="N253" s="25"/>
      <c r="O253" s="25"/>
      <c r="P253" s="25"/>
      <c r="Q253" s="25"/>
    </row>
    <row r="254" spans="1:29" ht="15.75" customHeight="1">
      <c r="A254" s="1" t="s">
        <v>0</v>
      </c>
      <c r="B254" s="458"/>
      <c r="C254" s="2"/>
      <c r="D254" s="458"/>
      <c r="E254" s="2"/>
      <c r="F254" s="2"/>
      <c r="G254" s="3" t="s">
        <v>6</v>
      </c>
      <c r="H254" s="2" t="s">
        <v>7</v>
      </c>
      <c r="I254" s="2"/>
      <c r="J254" s="2"/>
      <c r="K254" s="2" t="s">
        <v>10</v>
      </c>
      <c r="L254" s="2" t="s">
        <v>11</v>
      </c>
      <c r="M254" s="2" t="s">
        <v>12</v>
      </c>
      <c r="N254" s="15"/>
      <c r="O254" s="16" t="s">
        <v>964</v>
      </c>
      <c r="P254" s="25"/>
      <c r="Q254" s="25"/>
    </row>
    <row r="255" spans="1:29" ht="15.75" customHeight="1">
      <c r="A255" s="6">
        <v>2019</v>
      </c>
      <c r="B255" s="468">
        <v>13</v>
      </c>
      <c r="C255" s="9">
        <v>1</v>
      </c>
      <c r="D255" s="468">
        <v>50769</v>
      </c>
      <c r="E255" s="468">
        <v>50769</v>
      </c>
      <c r="F255" s="8">
        <v>1081</v>
      </c>
      <c r="G255" s="10" t="s">
        <v>1395</v>
      </c>
      <c r="H255" s="11" t="s">
        <v>46</v>
      </c>
      <c r="I255" s="38" t="s">
        <v>100</v>
      </c>
      <c r="J255" s="38" t="s">
        <v>50</v>
      </c>
      <c r="K255" s="39" t="s">
        <v>1396</v>
      </c>
      <c r="L255" s="225" t="s">
        <v>1397</v>
      </c>
      <c r="M255" s="14">
        <v>37</v>
      </c>
      <c r="N255" s="15"/>
      <c r="O255" s="16" t="s">
        <v>1398</v>
      </c>
      <c r="P255" s="16" t="s">
        <v>49</v>
      </c>
      <c r="Q255" s="16" t="s">
        <v>1399</v>
      </c>
    </row>
    <row r="256" spans="1:29" ht="15.75" customHeight="1">
      <c r="A256" s="6">
        <v>1603</v>
      </c>
      <c r="B256" s="468">
        <v>13</v>
      </c>
      <c r="C256" s="9"/>
      <c r="D256" s="380"/>
      <c r="E256" s="468">
        <v>50769</v>
      </c>
      <c r="F256" s="8">
        <v>157</v>
      </c>
      <c r="G256" s="10" t="s">
        <v>1400</v>
      </c>
      <c r="H256" s="11" t="s">
        <v>46</v>
      </c>
      <c r="I256" s="38" t="s">
        <v>78</v>
      </c>
      <c r="J256" s="38" t="s">
        <v>42</v>
      </c>
      <c r="K256" s="39" t="s">
        <v>1396</v>
      </c>
      <c r="L256" s="225"/>
      <c r="M256" s="14"/>
      <c r="N256" s="15"/>
      <c r="O256" s="16" t="s">
        <v>1398</v>
      </c>
      <c r="P256" s="16" t="s">
        <v>49</v>
      </c>
      <c r="Q256" s="16" t="s">
        <v>1399</v>
      </c>
    </row>
    <row r="257" spans="1:18" ht="15.75" customHeight="1">
      <c r="A257" s="339">
        <v>-54</v>
      </c>
      <c r="B257" s="461"/>
      <c r="C257" s="222">
        <v>1</v>
      </c>
      <c r="D257" s="462"/>
      <c r="E257" s="314">
        <v>50769</v>
      </c>
      <c r="F257" s="314">
        <v>18</v>
      </c>
      <c r="G257" s="20" t="s">
        <v>254</v>
      </c>
      <c r="H257" s="21" t="s">
        <v>27</v>
      </c>
      <c r="I257" s="35" t="s">
        <v>66</v>
      </c>
      <c r="J257" s="35" t="s">
        <v>42</v>
      </c>
      <c r="K257" s="36" t="s">
        <v>1401</v>
      </c>
      <c r="L257" s="235"/>
      <c r="M257" s="37"/>
      <c r="N257" s="93" t="s">
        <v>1402</v>
      </c>
      <c r="O257" s="25"/>
      <c r="P257" s="16" t="s">
        <v>1097</v>
      </c>
      <c r="Q257" s="25"/>
      <c r="R257" s="383" t="s">
        <v>1403</v>
      </c>
    </row>
    <row r="258" spans="1:18" ht="76.5" customHeight="1">
      <c r="A258" s="6">
        <v>-16</v>
      </c>
      <c r="B258" s="462"/>
      <c r="C258" s="9">
        <v>1</v>
      </c>
      <c r="D258" s="462"/>
      <c r="E258" s="8">
        <v>50470</v>
      </c>
      <c r="F258" s="8">
        <v>7</v>
      </c>
      <c r="G258" s="10" t="s">
        <v>254</v>
      </c>
      <c r="H258" s="11" t="s">
        <v>27</v>
      </c>
      <c r="I258" s="38" t="s">
        <v>66</v>
      </c>
      <c r="J258" s="38" t="s">
        <v>42</v>
      </c>
      <c r="K258" s="39" t="s">
        <v>1404</v>
      </c>
      <c r="L258" s="235"/>
      <c r="M258" s="37"/>
      <c r="N258" s="93" t="s">
        <v>1405</v>
      </c>
      <c r="O258" s="25"/>
      <c r="P258" s="16" t="s">
        <v>1097</v>
      </c>
      <c r="Q258" s="25"/>
      <c r="R258" s="383" t="s">
        <v>1403</v>
      </c>
    </row>
    <row r="259" spans="1:18" ht="15.75" customHeight="1">
      <c r="A259" s="33">
        <v>16030101</v>
      </c>
      <c r="B259" s="462"/>
      <c r="C259" s="222">
        <v>1</v>
      </c>
      <c r="D259" s="462"/>
      <c r="E259" s="19">
        <v>50764</v>
      </c>
      <c r="F259" s="19">
        <v>157</v>
      </c>
      <c r="G259" s="20" t="s">
        <v>1406</v>
      </c>
      <c r="H259" s="21" t="s">
        <v>46</v>
      </c>
      <c r="I259" s="35" t="s">
        <v>43</v>
      </c>
      <c r="J259" s="35" t="s">
        <v>32</v>
      </c>
      <c r="K259" s="36" t="s">
        <v>1407</v>
      </c>
      <c r="L259" s="235"/>
      <c r="M259" s="37"/>
      <c r="N259" s="15"/>
      <c r="O259" s="25"/>
      <c r="P259" s="16" t="s">
        <v>49</v>
      </c>
      <c r="Q259" s="469" t="s">
        <v>139</v>
      </c>
    </row>
    <row r="260" spans="1:18" ht="15.75" customHeight="1">
      <c r="A260" s="6">
        <v>99999999</v>
      </c>
      <c r="B260" s="465"/>
      <c r="C260" s="9">
        <v>1</v>
      </c>
      <c r="D260" s="465"/>
      <c r="E260" s="8">
        <v>50769</v>
      </c>
      <c r="F260" s="8">
        <v>22867</v>
      </c>
      <c r="G260" s="10" t="s">
        <v>1408</v>
      </c>
      <c r="H260" s="11" t="s">
        <v>46</v>
      </c>
      <c r="I260" s="44" t="s">
        <v>43</v>
      </c>
      <c r="J260" s="44" t="s">
        <v>32</v>
      </c>
      <c r="K260" s="8" t="s">
        <v>1409</v>
      </c>
      <c r="L260" s="227"/>
      <c r="M260" s="23"/>
      <c r="N260" s="15"/>
      <c r="O260" s="25"/>
      <c r="P260" s="16" t="s">
        <v>49</v>
      </c>
      <c r="Q260" s="470"/>
    </row>
    <row r="261" spans="1:18" ht="15.75" customHeight="1">
      <c r="A261" s="151"/>
      <c r="B261" s="467"/>
      <c r="D261" s="467"/>
      <c r="I261" s="381"/>
      <c r="J261" s="381"/>
      <c r="N261" s="25"/>
      <c r="O261" s="25"/>
      <c r="P261" s="25"/>
      <c r="Q261" s="25"/>
    </row>
    <row r="262" spans="1:18" ht="61.5" customHeight="1">
      <c r="A262" s="1" t="s">
        <v>0</v>
      </c>
      <c r="B262" s="458"/>
      <c r="C262" s="2"/>
      <c r="D262" s="458"/>
      <c r="E262" s="2"/>
      <c r="F262" s="2"/>
      <c r="G262" s="229" t="s">
        <v>6</v>
      </c>
      <c r="H262" s="2" t="s">
        <v>7</v>
      </c>
      <c r="I262" s="2"/>
      <c r="J262" s="2"/>
      <c r="K262" s="2" t="s">
        <v>10</v>
      </c>
      <c r="L262" s="2" t="s">
        <v>11</v>
      </c>
      <c r="M262" s="2" t="s">
        <v>12</v>
      </c>
      <c r="N262" s="15"/>
      <c r="O262" s="16" t="s">
        <v>964</v>
      </c>
      <c r="P262" s="25"/>
      <c r="Q262" s="25"/>
    </row>
    <row r="263" spans="1:18" ht="15.75" customHeight="1">
      <c r="A263" s="6" t="s">
        <v>1410</v>
      </c>
      <c r="B263" s="459">
        <v>7</v>
      </c>
      <c r="C263" s="8">
        <v>1</v>
      </c>
      <c r="D263" s="459">
        <v>16384</v>
      </c>
      <c r="E263" s="8">
        <v>16384</v>
      </c>
      <c r="F263" s="8">
        <v>8</v>
      </c>
      <c r="G263" s="231" t="s">
        <v>254</v>
      </c>
      <c r="H263" s="11" t="s">
        <v>27</v>
      </c>
      <c r="I263" s="44" t="s">
        <v>66</v>
      </c>
      <c r="J263" s="44" t="s">
        <v>42</v>
      </c>
      <c r="K263" s="8" t="s">
        <v>1401</v>
      </c>
      <c r="L263" s="7" t="s">
        <v>1411</v>
      </c>
      <c r="M263" s="14">
        <v>38</v>
      </c>
      <c r="N263" s="93" t="s">
        <v>1412</v>
      </c>
      <c r="O263" s="16" t="s">
        <v>1398</v>
      </c>
      <c r="P263" s="16" t="s">
        <v>1097</v>
      </c>
      <c r="Q263" s="25"/>
      <c r="R263" s="383" t="s">
        <v>1403</v>
      </c>
    </row>
    <row r="264" spans="1:18" ht="15.75" customHeight="1">
      <c r="A264" s="33" t="s">
        <v>1413</v>
      </c>
      <c r="B264" s="462"/>
      <c r="C264" s="19">
        <v>1</v>
      </c>
      <c r="D264" s="462"/>
      <c r="E264" s="19">
        <v>16384</v>
      </c>
      <c r="F264" s="78">
        <v>2</v>
      </c>
      <c r="G264" s="233" t="s">
        <v>254</v>
      </c>
      <c r="H264" s="21" t="s">
        <v>27</v>
      </c>
      <c r="I264" s="35" t="s">
        <v>66</v>
      </c>
      <c r="J264" s="35" t="s">
        <v>42</v>
      </c>
      <c r="K264" s="36" t="s">
        <v>1414</v>
      </c>
      <c r="L264" s="34"/>
      <c r="M264" s="37"/>
      <c r="N264" s="93" t="s">
        <v>1412</v>
      </c>
      <c r="O264" s="25"/>
      <c r="P264" s="16" t="s">
        <v>1097</v>
      </c>
      <c r="Q264" s="25"/>
      <c r="R264" s="383" t="s">
        <v>1403</v>
      </c>
    </row>
    <row r="265" spans="1:18" ht="15.75" customHeight="1">
      <c r="A265" s="6" t="s">
        <v>1410</v>
      </c>
      <c r="B265" s="462"/>
      <c r="C265" s="8">
        <v>1</v>
      </c>
      <c r="D265" s="462"/>
      <c r="E265" s="8">
        <v>16384</v>
      </c>
      <c r="F265" s="8">
        <v>5</v>
      </c>
      <c r="G265" s="231" t="s">
        <v>254</v>
      </c>
      <c r="H265" s="11" t="s">
        <v>27</v>
      </c>
      <c r="I265" s="38" t="s">
        <v>66</v>
      </c>
      <c r="J265" s="38" t="s">
        <v>42</v>
      </c>
      <c r="K265" s="39" t="s">
        <v>1415</v>
      </c>
      <c r="L265" s="34"/>
      <c r="M265" s="37"/>
      <c r="N265" s="93" t="s">
        <v>1412</v>
      </c>
      <c r="O265" s="25"/>
      <c r="P265" s="16" t="s">
        <v>1097</v>
      </c>
      <c r="Q265" s="25"/>
      <c r="R265" s="383" t="s">
        <v>1403</v>
      </c>
    </row>
    <row r="266" spans="1:18" ht="15.75" customHeight="1">
      <c r="A266" s="33" t="s">
        <v>1416</v>
      </c>
      <c r="B266" s="462"/>
      <c r="C266" s="19">
        <v>1</v>
      </c>
      <c r="D266" s="462"/>
      <c r="E266" s="19">
        <v>16384</v>
      </c>
      <c r="F266" s="19">
        <v>107</v>
      </c>
      <c r="G266" s="233" t="s">
        <v>1417</v>
      </c>
      <c r="H266" s="21" t="s">
        <v>46</v>
      </c>
      <c r="I266" s="22" t="s">
        <v>79</v>
      </c>
      <c r="J266" s="22" t="s">
        <v>42</v>
      </c>
      <c r="K266" s="19" t="s">
        <v>1396</v>
      </c>
      <c r="L266" s="34"/>
      <c r="M266" s="37"/>
      <c r="N266" s="15"/>
      <c r="O266" s="25"/>
      <c r="P266" s="16" t="s">
        <v>49</v>
      </c>
      <c r="Q266" s="16" t="s">
        <v>108</v>
      </c>
    </row>
    <row r="267" spans="1:18" ht="15.75" customHeight="1">
      <c r="A267" s="6" t="s">
        <v>1418</v>
      </c>
      <c r="B267" s="462"/>
      <c r="C267" s="8">
        <v>1</v>
      </c>
      <c r="D267" s="462"/>
      <c r="E267" s="8">
        <v>16384</v>
      </c>
      <c r="F267" s="8">
        <v>129</v>
      </c>
      <c r="G267" s="231" t="s">
        <v>252</v>
      </c>
      <c r="H267" s="11" t="s">
        <v>46</v>
      </c>
      <c r="I267" s="44" t="s">
        <v>51</v>
      </c>
      <c r="J267" s="44" t="s">
        <v>32</v>
      </c>
      <c r="K267" s="8" t="s">
        <v>1409</v>
      </c>
      <c r="L267" s="34"/>
      <c r="M267" s="37"/>
      <c r="N267" s="15"/>
      <c r="O267" s="25"/>
      <c r="P267" s="16" t="s">
        <v>49</v>
      </c>
      <c r="Q267" s="91" t="s">
        <v>139</v>
      </c>
    </row>
    <row r="268" spans="1:18" ht="15.75" customHeight="1">
      <c r="A268" s="33">
        <v>14691229</v>
      </c>
      <c r="B268" s="465"/>
      <c r="C268" s="19"/>
      <c r="D268" s="465"/>
      <c r="E268" s="19">
        <v>16384</v>
      </c>
      <c r="F268" s="19">
        <v>33</v>
      </c>
      <c r="G268" s="233" t="s">
        <v>1419</v>
      </c>
      <c r="H268" s="21" t="s">
        <v>27</v>
      </c>
      <c r="I268" s="22" t="s">
        <v>43</v>
      </c>
      <c r="J268" s="22" t="s">
        <v>32</v>
      </c>
      <c r="K268" s="19" t="s">
        <v>1409</v>
      </c>
      <c r="L268" s="6"/>
      <c r="M268" s="23"/>
      <c r="N268" s="15"/>
      <c r="O268" s="25"/>
      <c r="P268" s="16" t="s">
        <v>49</v>
      </c>
      <c r="Q268" s="416" t="s">
        <v>162</v>
      </c>
    </row>
    <row r="269" spans="1:18" ht="15.75" customHeight="1">
      <c r="A269" s="151"/>
      <c r="B269" s="467"/>
      <c r="D269" s="467"/>
      <c r="I269" s="381"/>
      <c r="J269" s="381"/>
      <c r="N269" s="25"/>
      <c r="O269" s="25"/>
      <c r="P269" s="25"/>
      <c r="Q269" s="25"/>
    </row>
    <row r="270" spans="1:18" ht="15.75" customHeight="1">
      <c r="A270" s="1" t="s">
        <v>0</v>
      </c>
      <c r="B270" s="458"/>
      <c r="C270" s="2"/>
      <c r="D270" s="458"/>
      <c r="E270" s="2"/>
      <c r="F270" s="2"/>
      <c r="G270" s="3" t="s">
        <v>6</v>
      </c>
      <c r="H270" s="2" t="s">
        <v>7</v>
      </c>
      <c r="I270" s="2"/>
      <c r="J270" s="2"/>
      <c r="K270" s="2" t="s">
        <v>10</v>
      </c>
      <c r="L270" s="2" t="s">
        <v>11</v>
      </c>
      <c r="M270" s="2" t="s">
        <v>12</v>
      </c>
      <c r="N270" s="15"/>
      <c r="O270" s="16" t="s">
        <v>964</v>
      </c>
      <c r="P270" s="25"/>
      <c r="Q270" s="25"/>
    </row>
    <row r="271" spans="1:18" ht="15.75" customHeight="1">
      <c r="A271" s="6" t="s">
        <v>1420</v>
      </c>
      <c r="B271" s="468">
        <v>10</v>
      </c>
      <c r="C271" s="122">
        <v>2</v>
      </c>
      <c r="D271" s="471">
        <v>208599</v>
      </c>
      <c r="E271" s="472">
        <v>0</v>
      </c>
      <c r="F271" s="472">
        <f>2*208599</f>
        <v>417198</v>
      </c>
      <c r="G271" s="10" t="s">
        <v>1421</v>
      </c>
      <c r="H271" s="11" t="s">
        <v>20</v>
      </c>
      <c r="I271" s="473" t="s">
        <v>20</v>
      </c>
      <c r="J271" s="473" t="s">
        <v>20</v>
      </c>
      <c r="K271" s="472"/>
      <c r="L271" s="225" t="s">
        <v>1422</v>
      </c>
      <c r="M271" s="14">
        <v>39</v>
      </c>
      <c r="N271" s="15"/>
      <c r="O271" s="16" t="s">
        <v>1398</v>
      </c>
      <c r="P271" s="31" t="s">
        <v>40</v>
      </c>
      <c r="Q271" s="25"/>
    </row>
    <row r="272" spans="1:18" ht="15.75" customHeight="1">
      <c r="A272" s="33">
        <v>-1119</v>
      </c>
      <c r="B272" s="462"/>
      <c r="C272" s="474">
        <v>1</v>
      </c>
      <c r="D272" s="462"/>
      <c r="E272" s="19">
        <v>208599</v>
      </c>
      <c r="F272" s="19">
        <v>1127</v>
      </c>
      <c r="G272" s="20" t="s">
        <v>254</v>
      </c>
      <c r="H272" s="21" t="s">
        <v>27</v>
      </c>
      <c r="I272" s="35" t="s">
        <v>66</v>
      </c>
      <c r="J272" s="35" t="s">
        <v>42</v>
      </c>
      <c r="K272" s="36" t="s">
        <v>1423</v>
      </c>
      <c r="L272" s="235"/>
      <c r="M272" s="37"/>
      <c r="N272" s="93" t="s">
        <v>1424</v>
      </c>
      <c r="O272" s="25"/>
      <c r="P272" s="16" t="s">
        <v>1097</v>
      </c>
      <c r="Q272" s="25"/>
      <c r="R272" s="383" t="s">
        <v>1403</v>
      </c>
    </row>
    <row r="273" spans="1:17" ht="15.75" customHeight="1">
      <c r="A273" s="6">
        <v>1585</v>
      </c>
      <c r="B273" s="465"/>
      <c r="C273" s="472">
        <v>1</v>
      </c>
      <c r="D273" s="465"/>
      <c r="E273" s="8"/>
      <c r="F273" s="8">
        <v>17</v>
      </c>
      <c r="G273" s="10" t="s">
        <v>1406</v>
      </c>
      <c r="H273" s="11" t="s">
        <v>46</v>
      </c>
      <c r="I273" s="38" t="s">
        <v>79</v>
      </c>
      <c r="J273" s="38" t="s">
        <v>42</v>
      </c>
      <c r="K273" s="39" t="s">
        <v>1396</v>
      </c>
      <c r="L273" s="227"/>
      <c r="M273" s="23"/>
      <c r="N273" s="15"/>
      <c r="O273" s="25"/>
      <c r="P273" s="16" t="s">
        <v>49</v>
      </c>
      <c r="Q273" s="16" t="s">
        <v>108</v>
      </c>
    </row>
    <row r="274" spans="1:17" ht="15.75" customHeight="1">
      <c r="A274" s="151"/>
      <c r="B274" s="467"/>
      <c r="D274" s="467"/>
      <c r="I274" s="381"/>
      <c r="J274" s="381"/>
      <c r="N274" s="25"/>
      <c r="O274" s="25"/>
      <c r="P274" s="25"/>
      <c r="Q274" s="25"/>
    </row>
    <row r="275" spans="1:17" ht="15.75" customHeight="1">
      <c r="A275" s="1" t="s">
        <v>0</v>
      </c>
      <c r="B275" s="458"/>
      <c r="C275" s="2"/>
      <c r="D275" s="458"/>
      <c r="E275" s="2"/>
      <c r="F275" s="2"/>
      <c r="G275" s="3" t="s">
        <v>6</v>
      </c>
      <c r="H275" s="2" t="s">
        <v>7</v>
      </c>
      <c r="I275" s="2"/>
      <c r="J275" s="2"/>
      <c r="K275" s="2" t="s">
        <v>10</v>
      </c>
      <c r="L275" s="2" t="s">
        <v>11</v>
      </c>
      <c r="M275" s="2" t="s">
        <v>12</v>
      </c>
      <c r="N275" s="15"/>
      <c r="O275" s="16" t="s">
        <v>964</v>
      </c>
      <c r="P275" s="25"/>
      <c r="Q275" s="25"/>
    </row>
    <row r="276" spans="1:17" ht="15.75" customHeight="1">
      <c r="A276" s="6" t="s">
        <v>1425</v>
      </c>
      <c r="B276" s="468">
        <v>40</v>
      </c>
      <c r="C276" s="8">
        <v>6</v>
      </c>
      <c r="D276" s="468">
        <v>1948</v>
      </c>
      <c r="E276" s="472">
        <v>0</v>
      </c>
      <c r="F276" s="472">
        <f>6*1948</f>
        <v>11688</v>
      </c>
      <c r="G276" s="10" t="s">
        <v>1426</v>
      </c>
      <c r="H276" s="11" t="s">
        <v>20</v>
      </c>
      <c r="I276" s="473" t="s">
        <v>20</v>
      </c>
      <c r="J276" s="473" t="s">
        <v>20</v>
      </c>
      <c r="K276" s="472"/>
      <c r="L276" s="225" t="s">
        <v>1427</v>
      </c>
      <c r="M276" s="14">
        <v>40</v>
      </c>
      <c r="N276" s="15"/>
      <c r="O276" s="25" t="s">
        <v>1428</v>
      </c>
      <c r="P276" s="31" t="s">
        <v>40</v>
      </c>
      <c r="Q276" s="25"/>
    </row>
    <row r="277" spans="1:17" ht="15.75" customHeight="1">
      <c r="A277" s="33" t="s">
        <v>1429</v>
      </c>
      <c r="B277" s="462"/>
      <c r="C277" s="474">
        <v>1</v>
      </c>
      <c r="D277" s="462"/>
      <c r="E277" s="21">
        <v>61</v>
      </c>
      <c r="F277" s="21">
        <v>59</v>
      </c>
      <c r="G277" s="20" t="s">
        <v>101</v>
      </c>
      <c r="H277" s="21" t="s">
        <v>46</v>
      </c>
      <c r="I277" s="22" t="s">
        <v>78</v>
      </c>
      <c r="J277" s="22" t="s">
        <v>42</v>
      </c>
      <c r="K277" s="19" t="s">
        <v>102</v>
      </c>
      <c r="L277" s="235"/>
      <c r="M277" s="37"/>
      <c r="N277" s="15"/>
      <c r="O277" s="16" t="s">
        <v>1430</v>
      </c>
      <c r="P277" s="16" t="s">
        <v>49</v>
      </c>
      <c r="Q277" s="16" t="s">
        <v>108</v>
      </c>
    </row>
    <row r="278" spans="1:17" ht="15.75" customHeight="1">
      <c r="A278" s="475"/>
      <c r="B278" s="462"/>
      <c r="C278" s="472">
        <v>1</v>
      </c>
      <c r="D278" s="462"/>
      <c r="E278" s="11">
        <v>1533</v>
      </c>
      <c r="F278" s="11">
        <v>25</v>
      </c>
      <c r="G278" s="10" t="s">
        <v>101</v>
      </c>
      <c r="H278" s="11" t="s">
        <v>46</v>
      </c>
      <c r="I278" s="38" t="s">
        <v>78</v>
      </c>
      <c r="J278" s="38" t="s">
        <v>42</v>
      </c>
      <c r="K278" s="39" t="s">
        <v>253</v>
      </c>
      <c r="L278" s="235"/>
      <c r="M278" s="37"/>
      <c r="N278" s="15"/>
      <c r="O278" s="16" t="s">
        <v>1430</v>
      </c>
      <c r="P278" s="16" t="s">
        <v>49</v>
      </c>
      <c r="Q278" s="25"/>
    </row>
    <row r="279" spans="1:17" ht="15.75" customHeight="1">
      <c r="A279" s="33" t="s">
        <v>1431</v>
      </c>
      <c r="B279" s="462"/>
      <c r="C279" s="474">
        <v>1</v>
      </c>
      <c r="D279" s="462"/>
      <c r="E279" s="19">
        <v>528</v>
      </c>
      <c r="F279" s="19">
        <v>200</v>
      </c>
      <c r="G279" s="20" t="s">
        <v>1432</v>
      </c>
      <c r="H279" s="21" t="s">
        <v>53</v>
      </c>
      <c r="I279" s="35" t="s">
        <v>33</v>
      </c>
      <c r="J279" s="35" t="s">
        <v>32</v>
      </c>
      <c r="K279" s="36" t="s">
        <v>1378</v>
      </c>
      <c r="L279" s="235"/>
      <c r="M279" s="37"/>
      <c r="N279" s="15"/>
      <c r="O279" s="16" t="s">
        <v>1433</v>
      </c>
      <c r="P279" s="16" t="s">
        <v>49</v>
      </c>
      <c r="Q279" s="16" t="s">
        <v>1434</v>
      </c>
    </row>
    <row r="280" spans="1:17" ht="102.75" customHeight="1">
      <c r="A280" s="475"/>
      <c r="B280" s="465"/>
      <c r="C280" s="472">
        <v>1</v>
      </c>
      <c r="D280" s="465"/>
      <c r="E280" s="11">
        <v>15</v>
      </c>
      <c r="F280" s="11">
        <v>15</v>
      </c>
      <c r="G280" s="10" t="s">
        <v>498</v>
      </c>
      <c r="H280" s="11" t="s">
        <v>46</v>
      </c>
      <c r="I280" s="44" t="s">
        <v>100</v>
      </c>
      <c r="J280" s="44" t="s">
        <v>50</v>
      </c>
      <c r="K280" s="8" t="s">
        <v>1312</v>
      </c>
      <c r="L280" s="227"/>
      <c r="M280" s="23"/>
      <c r="N280" s="15"/>
      <c r="O280" s="16" t="s">
        <v>1435</v>
      </c>
      <c r="P280" s="16" t="s">
        <v>49</v>
      </c>
      <c r="Q280" s="16" t="s">
        <v>482</v>
      </c>
    </row>
    <row r="281" spans="1:17" ht="15.75" customHeight="1">
      <c r="A281" s="151"/>
      <c r="B281" s="467"/>
      <c r="D281" s="467"/>
      <c r="I281" s="381"/>
      <c r="J281" s="381"/>
      <c r="N281" s="25"/>
      <c r="O281" s="25"/>
      <c r="P281" s="25"/>
      <c r="Q281" s="25"/>
    </row>
    <row r="282" spans="1:17" ht="15.75" customHeight="1">
      <c r="A282" s="1" t="s">
        <v>0</v>
      </c>
      <c r="B282" s="458"/>
      <c r="C282" s="2"/>
      <c r="D282" s="458"/>
      <c r="E282" s="2"/>
      <c r="F282" s="2"/>
      <c r="G282" s="3" t="s">
        <v>6</v>
      </c>
      <c r="H282" s="2" t="s">
        <v>7</v>
      </c>
      <c r="I282" s="2"/>
      <c r="J282" s="2"/>
      <c r="K282" s="2" t="s">
        <v>10</v>
      </c>
      <c r="L282" s="2" t="s">
        <v>11</v>
      </c>
      <c r="M282" s="2" t="s">
        <v>12</v>
      </c>
      <c r="N282" s="15"/>
      <c r="O282" s="25"/>
      <c r="P282" s="25"/>
      <c r="Q282" s="25"/>
    </row>
    <row r="283" spans="1:17" ht="15.75" customHeight="1">
      <c r="A283" s="6" t="s">
        <v>1436</v>
      </c>
      <c r="B283" s="476">
        <v>53</v>
      </c>
      <c r="C283" s="8">
        <v>19</v>
      </c>
      <c r="D283" s="476">
        <v>61141</v>
      </c>
      <c r="E283" s="8">
        <v>0</v>
      </c>
      <c r="F283" s="8">
        <f>19*61141</f>
        <v>1161679</v>
      </c>
      <c r="G283" s="231" t="s">
        <v>1437</v>
      </c>
      <c r="H283" s="11" t="s">
        <v>20</v>
      </c>
      <c r="I283" s="44" t="s">
        <v>20</v>
      </c>
      <c r="J283" s="44" t="s">
        <v>20</v>
      </c>
      <c r="K283" s="8"/>
      <c r="L283" s="7" t="s">
        <v>1438</v>
      </c>
      <c r="M283" s="14">
        <v>41</v>
      </c>
      <c r="N283" s="15"/>
      <c r="O283" s="454" t="s">
        <v>1298</v>
      </c>
      <c r="P283" s="31" t="s">
        <v>40</v>
      </c>
      <c r="Q283" s="25"/>
    </row>
    <row r="284" spans="1:17" ht="15.75" customHeight="1">
      <c r="A284" s="33"/>
      <c r="B284" s="462"/>
      <c r="C284" s="19">
        <v>1</v>
      </c>
      <c r="D284" s="462"/>
      <c r="E284" s="21">
        <v>61138</v>
      </c>
      <c r="F284" s="21">
        <v>61138</v>
      </c>
      <c r="G284" s="233" t="s">
        <v>1311</v>
      </c>
      <c r="H284" s="21" t="s">
        <v>46</v>
      </c>
      <c r="I284" s="35" t="s">
        <v>100</v>
      </c>
      <c r="J284" s="35" t="s">
        <v>50</v>
      </c>
      <c r="K284" s="36" t="s">
        <v>1312</v>
      </c>
      <c r="L284" s="34"/>
      <c r="M284" s="37"/>
      <c r="N284" s="15"/>
      <c r="O284" s="454" t="s">
        <v>1439</v>
      </c>
      <c r="P284" s="16" t="s">
        <v>49</v>
      </c>
      <c r="Q284" s="16" t="s">
        <v>482</v>
      </c>
    </row>
    <row r="285" spans="1:17" ht="15.75" customHeight="1">
      <c r="A285" s="6" t="s">
        <v>1440</v>
      </c>
      <c r="B285" s="465"/>
      <c r="C285" s="8">
        <v>1</v>
      </c>
      <c r="D285" s="465"/>
      <c r="E285" s="8">
        <v>61141</v>
      </c>
      <c r="F285" s="8">
        <v>10</v>
      </c>
      <c r="G285" s="231" t="s">
        <v>1441</v>
      </c>
      <c r="H285" s="11" t="s">
        <v>27</v>
      </c>
      <c r="I285" s="38" t="s">
        <v>66</v>
      </c>
      <c r="J285" s="38" t="s">
        <v>42</v>
      </c>
      <c r="K285" s="39" t="s">
        <v>1442</v>
      </c>
      <c r="L285" s="6"/>
      <c r="M285" s="23"/>
      <c r="N285" s="15"/>
      <c r="O285" s="454" t="s">
        <v>1250</v>
      </c>
      <c r="P285" s="16" t="s">
        <v>49</v>
      </c>
      <c r="Q285" s="16" t="s">
        <v>1443</v>
      </c>
    </row>
    <row r="286" spans="1:17" ht="15.75" customHeight="1">
      <c r="A286" s="151"/>
      <c r="B286" s="467"/>
      <c r="D286" s="467"/>
      <c r="I286" s="381"/>
      <c r="J286" s="381"/>
      <c r="N286" s="25"/>
      <c r="O286" s="25"/>
      <c r="P286" s="25"/>
      <c r="Q286" s="25"/>
    </row>
    <row r="287" spans="1:17" ht="15.75" customHeight="1">
      <c r="A287" s="1" t="s">
        <v>0</v>
      </c>
      <c r="B287" s="458"/>
      <c r="C287" s="2"/>
      <c r="D287" s="458"/>
      <c r="E287" s="2"/>
      <c r="F287" s="2"/>
      <c r="G287" s="3" t="s">
        <v>6</v>
      </c>
      <c r="H287" s="2" t="s">
        <v>7</v>
      </c>
      <c r="I287" s="2"/>
      <c r="J287" s="2"/>
      <c r="K287" s="2" t="s">
        <v>10</v>
      </c>
      <c r="L287" s="2" t="s">
        <v>11</v>
      </c>
      <c r="M287" s="2" t="s">
        <v>12</v>
      </c>
      <c r="N287" s="15"/>
      <c r="O287" s="25"/>
      <c r="P287" s="25"/>
      <c r="Q287" s="25"/>
    </row>
    <row r="288" spans="1:17" ht="15.75" customHeight="1">
      <c r="A288" s="6" t="s">
        <v>1444</v>
      </c>
      <c r="B288" s="477">
        <v>26</v>
      </c>
      <c r="C288" s="8"/>
      <c r="D288" s="477">
        <v>21031</v>
      </c>
      <c r="E288" s="8">
        <v>0</v>
      </c>
      <c r="F288" s="8">
        <f>3*21031</f>
        <v>63093</v>
      </c>
      <c r="G288" s="231" t="s">
        <v>1445</v>
      </c>
      <c r="H288" s="11" t="s">
        <v>20</v>
      </c>
      <c r="I288" s="44" t="s">
        <v>20</v>
      </c>
      <c r="J288" s="44" t="s">
        <v>20</v>
      </c>
      <c r="K288" s="8"/>
      <c r="L288" s="318" t="s">
        <v>1446</v>
      </c>
      <c r="M288" s="236">
        <v>42</v>
      </c>
      <c r="N288" s="15"/>
      <c r="O288" s="454" t="s">
        <v>1298</v>
      </c>
      <c r="P288" s="31" t="s">
        <v>40</v>
      </c>
      <c r="Q288" s="25"/>
    </row>
    <row r="289" spans="1:18" ht="15.75" customHeight="1">
      <c r="A289" s="33">
        <v>-18</v>
      </c>
      <c r="B289" s="462"/>
      <c r="C289" s="19">
        <v>1</v>
      </c>
      <c r="D289" s="462"/>
      <c r="E289" s="19">
        <v>980</v>
      </c>
      <c r="F289" s="78">
        <v>1</v>
      </c>
      <c r="G289" s="233" t="s">
        <v>1447</v>
      </c>
      <c r="H289" s="21" t="s">
        <v>27</v>
      </c>
      <c r="I289" s="35" t="s">
        <v>66</v>
      </c>
      <c r="J289" s="35" t="s">
        <v>42</v>
      </c>
      <c r="K289" s="36" t="s">
        <v>1448</v>
      </c>
      <c r="L289" s="478"/>
      <c r="M289" s="479"/>
      <c r="N289" s="15"/>
      <c r="O289" s="454" t="s">
        <v>1250</v>
      </c>
      <c r="P289" s="93" t="s">
        <v>104</v>
      </c>
      <c r="Q289" s="93" t="s">
        <v>1449</v>
      </c>
    </row>
    <row r="290" spans="1:18" ht="15.75" customHeight="1">
      <c r="A290" s="6">
        <v>-14</v>
      </c>
      <c r="B290" s="465"/>
      <c r="C290" s="8">
        <v>1</v>
      </c>
      <c r="D290" s="465"/>
      <c r="E290" s="8">
        <v>164</v>
      </c>
      <c r="F290" s="78">
        <v>2</v>
      </c>
      <c r="G290" s="231" t="s">
        <v>1450</v>
      </c>
      <c r="H290" s="11" t="s">
        <v>27</v>
      </c>
      <c r="I290" s="38" t="s">
        <v>66</v>
      </c>
      <c r="J290" s="38" t="s">
        <v>42</v>
      </c>
      <c r="K290" s="39" t="s">
        <v>1451</v>
      </c>
      <c r="L290" s="319"/>
      <c r="M290" s="237"/>
      <c r="N290" s="15"/>
      <c r="O290" s="454" t="s">
        <v>1250</v>
      </c>
      <c r="P290" s="93" t="s">
        <v>104</v>
      </c>
      <c r="Q290" s="93" t="s">
        <v>1449</v>
      </c>
    </row>
    <row r="291" spans="1:18" ht="15.75" customHeight="1">
      <c r="A291" s="33"/>
      <c r="B291" s="480"/>
      <c r="C291" s="19">
        <v>1</v>
      </c>
      <c r="D291" s="480"/>
      <c r="E291" s="21">
        <v>21031</v>
      </c>
      <c r="F291" s="195">
        <v>130</v>
      </c>
      <c r="G291" s="233" t="s">
        <v>498</v>
      </c>
      <c r="H291" s="21" t="s">
        <v>46</v>
      </c>
      <c r="I291" s="444" t="s">
        <v>100</v>
      </c>
      <c r="J291" s="444" t="s">
        <v>50</v>
      </c>
      <c r="K291" s="445" t="s">
        <v>1312</v>
      </c>
      <c r="L291" s="19"/>
      <c r="M291" s="481"/>
      <c r="N291" s="15"/>
      <c r="O291" s="454" t="s">
        <v>1452</v>
      </c>
      <c r="P291" s="16" t="s">
        <v>49</v>
      </c>
      <c r="Q291" s="16" t="s">
        <v>482</v>
      </c>
    </row>
    <row r="292" spans="1:18" ht="15.75" customHeight="1">
      <c r="A292" s="151"/>
      <c r="B292" s="467"/>
      <c r="D292" s="467"/>
      <c r="I292" s="381"/>
      <c r="J292" s="381"/>
      <c r="N292" s="25"/>
      <c r="O292" s="25"/>
      <c r="P292" s="25"/>
      <c r="Q292" s="25"/>
    </row>
    <row r="293" spans="1:18" ht="15.75" customHeight="1">
      <c r="A293" s="1" t="s">
        <v>0</v>
      </c>
      <c r="B293" s="458"/>
      <c r="C293" s="2"/>
      <c r="D293" s="458"/>
      <c r="E293" s="2"/>
      <c r="F293" s="2"/>
      <c r="G293" s="229" t="s">
        <v>6</v>
      </c>
      <c r="H293" s="2" t="s">
        <v>7</v>
      </c>
      <c r="I293" s="2"/>
      <c r="J293" s="2"/>
      <c r="K293" s="2" t="s">
        <v>10</v>
      </c>
      <c r="L293" s="2" t="s">
        <v>11</v>
      </c>
      <c r="M293" s="2" t="s">
        <v>12</v>
      </c>
      <c r="N293" s="15"/>
      <c r="O293" s="25"/>
      <c r="P293" s="25"/>
      <c r="Q293" s="25"/>
    </row>
    <row r="294" spans="1:18" ht="15.75" customHeight="1">
      <c r="A294" s="6" t="s">
        <v>1453</v>
      </c>
      <c r="B294" s="459">
        <v>16</v>
      </c>
      <c r="C294" s="8">
        <v>1</v>
      </c>
      <c r="D294" s="459">
        <v>582</v>
      </c>
      <c r="E294" s="11">
        <v>559</v>
      </c>
      <c r="F294" s="11">
        <v>559</v>
      </c>
      <c r="G294" s="10" t="s">
        <v>1454</v>
      </c>
      <c r="H294" s="11" t="s">
        <v>46</v>
      </c>
      <c r="I294" s="38" t="s">
        <v>100</v>
      </c>
      <c r="J294" s="38" t="s">
        <v>50</v>
      </c>
      <c r="K294" s="39" t="s">
        <v>1455</v>
      </c>
      <c r="L294" s="7" t="s">
        <v>1456</v>
      </c>
      <c r="M294" s="14">
        <v>43</v>
      </c>
      <c r="N294" s="15"/>
      <c r="O294" s="454" t="s">
        <v>1452</v>
      </c>
      <c r="P294" s="16" t="s">
        <v>49</v>
      </c>
      <c r="Q294" s="16" t="s">
        <v>482</v>
      </c>
    </row>
    <row r="295" spans="1:18" ht="15.75" customHeight="1">
      <c r="A295" s="33">
        <v>23011440</v>
      </c>
      <c r="B295" s="462"/>
      <c r="C295" s="19">
        <v>1</v>
      </c>
      <c r="D295" s="462"/>
      <c r="E295" s="19">
        <v>120</v>
      </c>
      <c r="F295" s="19">
        <v>5</v>
      </c>
      <c r="G295" s="20" t="s">
        <v>1215</v>
      </c>
      <c r="H295" s="21" t="s">
        <v>53</v>
      </c>
      <c r="I295" s="35" t="s">
        <v>33</v>
      </c>
      <c r="J295" s="35" t="s">
        <v>32</v>
      </c>
      <c r="K295" s="36" t="s">
        <v>1457</v>
      </c>
      <c r="L295" s="34"/>
      <c r="M295" s="37"/>
      <c r="N295" s="15"/>
      <c r="O295" s="454" t="s">
        <v>1250</v>
      </c>
      <c r="P295" s="16" t="s">
        <v>49</v>
      </c>
      <c r="Q295" s="91" t="s">
        <v>139</v>
      </c>
    </row>
    <row r="296" spans="1:18" ht="15.75" customHeight="1">
      <c r="A296" s="6">
        <v>1021444</v>
      </c>
      <c r="B296" s="465"/>
      <c r="C296" s="8">
        <v>1</v>
      </c>
      <c r="D296" s="465"/>
      <c r="E296" s="11">
        <v>581</v>
      </c>
      <c r="F296" s="195">
        <v>581</v>
      </c>
      <c r="G296" s="10" t="s">
        <v>1458</v>
      </c>
      <c r="H296" s="11" t="s">
        <v>53</v>
      </c>
      <c r="I296" s="44" t="s">
        <v>33</v>
      </c>
      <c r="J296" s="44" t="s">
        <v>32</v>
      </c>
      <c r="K296" s="8" t="s">
        <v>1459</v>
      </c>
      <c r="L296" s="6"/>
      <c r="M296" s="23"/>
      <c r="N296" s="15"/>
      <c r="O296" s="454" t="s">
        <v>1460</v>
      </c>
      <c r="P296" s="31" t="s">
        <v>40</v>
      </c>
      <c r="Q296" s="25"/>
    </row>
    <row r="297" spans="1:18" ht="15.75" customHeight="1">
      <c r="A297" s="151"/>
      <c r="B297" s="467"/>
      <c r="D297" s="467"/>
      <c r="I297" s="381"/>
      <c r="J297" s="381"/>
      <c r="N297" s="25"/>
      <c r="O297" s="25"/>
      <c r="P297" s="25"/>
      <c r="Q297" s="25"/>
    </row>
    <row r="298" spans="1:18" ht="15.75" customHeight="1">
      <c r="A298" s="1" t="s">
        <v>0</v>
      </c>
      <c r="B298" s="458"/>
      <c r="C298" s="2"/>
      <c r="D298" s="458"/>
      <c r="E298" s="2"/>
      <c r="F298" s="2"/>
      <c r="G298" s="3" t="s">
        <v>6</v>
      </c>
      <c r="H298" s="2" t="s">
        <v>7</v>
      </c>
      <c r="I298" s="2"/>
      <c r="J298" s="2"/>
      <c r="K298" s="2" t="s">
        <v>10</v>
      </c>
      <c r="L298" s="2" t="s">
        <v>11</v>
      </c>
      <c r="M298" s="2" t="s">
        <v>12</v>
      </c>
      <c r="N298" s="25"/>
      <c r="O298" s="25"/>
      <c r="P298" s="25"/>
      <c r="Q298" s="25"/>
    </row>
    <row r="299" spans="1:18" ht="15.75" customHeight="1">
      <c r="A299" s="6" t="s">
        <v>1461</v>
      </c>
      <c r="B299" s="476">
        <v>19</v>
      </c>
      <c r="C299" s="8">
        <v>1</v>
      </c>
      <c r="D299" s="476">
        <v>417</v>
      </c>
      <c r="E299" s="9">
        <v>0</v>
      </c>
      <c r="F299" s="9">
        <v>417</v>
      </c>
      <c r="G299" s="10" t="s">
        <v>1462</v>
      </c>
      <c r="H299" s="11" t="s">
        <v>20</v>
      </c>
      <c r="I299" s="390" t="s">
        <v>20</v>
      </c>
      <c r="J299" s="390" t="s">
        <v>20</v>
      </c>
      <c r="K299" s="9"/>
      <c r="L299" s="7" t="s">
        <v>1463</v>
      </c>
      <c r="M299" s="14">
        <v>44</v>
      </c>
      <c r="N299" s="93" t="s">
        <v>741</v>
      </c>
      <c r="O299" s="25"/>
      <c r="P299" s="25"/>
      <c r="Q299" s="226"/>
      <c r="R299" s="16" t="s">
        <v>99</v>
      </c>
    </row>
    <row r="300" spans="1:18" ht="15.75" customHeight="1">
      <c r="A300" s="482"/>
      <c r="B300" s="462"/>
      <c r="C300" s="483">
        <v>1</v>
      </c>
      <c r="D300" s="462"/>
      <c r="E300" s="282">
        <v>417</v>
      </c>
      <c r="F300" s="282">
        <v>28</v>
      </c>
      <c r="G300" s="334" t="s">
        <v>249</v>
      </c>
      <c r="H300" s="285" t="s">
        <v>53</v>
      </c>
      <c r="I300" s="335" t="s">
        <v>33</v>
      </c>
      <c r="J300" s="335" t="s">
        <v>32</v>
      </c>
      <c r="K300" s="282" t="s">
        <v>1464</v>
      </c>
      <c r="L300" s="34"/>
      <c r="M300" s="37"/>
      <c r="N300" s="93" t="s">
        <v>741</v>
      </c>
      <c r="O300" s="25"/>
      <c r="P300" s="16" t="s">
        <v>49</v>
      </c>
      <c r="Q300" s="16" t="s">
        <v>139</v>
      </c>
      <c r="R300" s="20" t="s">
        <v>1465</v>
      </c>
    </row>
    <row r="301" spans="1:18" ht="15.75" customHeight="1">
      <c r="A301" s="6" t="s">
        <v>1466</v>
      </c>
      <c r="B301" s="462"/>
      <c r="C301" s="472">
        <v>1</v>
      </c>
      <c r="D301" s="462"/>
      <c r="E301" s="8">
        <v>58</v>
      </c>
      <c r="F301" s="77">
        <v>14</v>
      </c>
      <c r="G301" s="10" t="s">
        <v>145</v>
      </c>
      <c r="H301" s="11" t="s">
        <v>146</v>
      </c>
      <c r="I301" s="38" t="s">
        <v>56</v>
      </c>
      <c r="J301" s="38" t="s">
        <v>34</v>
      </c>
      <c r="K301" s="39" t="s">
        <v>1467</v>
      </c>
      <c r="L301" s="34"/>
      <c r="M301" s="37"/>
      <c r="N301" s="93" t="s">
        <v>741</v>
      </c>
      <c r="O301" s="25"/>
      <c r="P301" s="31" t="s">
        <v>49</v>
      </c>
      <c r="Q301" s="16" t="s">
        <v>1468</v>
      </c>
      <c r="R301" s="20" t="s">
        <v>1465</v>
      </c>
    </row>
    <row r="302" spans="1:18" ht="15.75" customHeight="1">
      <c r="A302" s="33" t="s">
        <v>1469</v>
      </c>
      <c r="B302" s="462"/>
      <c r="C302" s="474">
        <v>1</v>
      </c>
      <c r="D302" s="462"/>
      <c r="E302" s="19">
        <v>54</v>
      </c>
      <c r="F302" s="77">
        <v>12</v>
      </c>
      <c r="G302" s="20" t="s">
        <v>145</v>
      </c>
      <c r="H302" s="21" t="s">
        <v>146</v>
      </c>
      <c r="I302" s="35" t="s">
        <v>56</v>
      </c>
      <c r="J302" s="35" t="s">
        <v>34</v>
      </c>
      <c r="K302" s="36" t="s">
        <v>1470</v>
      </c>
      <c r="L302" s="34"/>
      <c r="M302" s="37"/>
      <c r="N302" s="93" t="s">
        <v>741</v>
      </c>
      <c r="O302" s="25"/>
      <c r="P302" s="31" t="s">
        <v>49</v>
      </c>
      <c r="Q302" s="16" t="s">
        <v>1468</v>
      </c>
      <c r="R302" s="20" t="s">
        <v>1465</v>
      </c>
    </row>
    <row r="303" spans="1:18" ht="145.5" customHeight="1">
      <c r="A303" s="123" t="s">
        <v>1471</v>
      </c>
      <c r="B303" s="465"/>
      <c r="C303" s="472">
        <v>1</v>
      </c>
      <c r="D303" s="465"/>
      <c r="E303" s="8">
        <v>417</v>
      </c>
      <c r="F303" s="8">
        <v>6</v>
      </c>
      <c r="G303" s="10" t="s">
        <v>1472</v>
      </c>
      <c r="H303" s="11" t="s">
        <v>89</v>
      </c>
      <c r="I303" s="38" t="s">
        <v>28</v>
      </c>
      <c r="J303" s="38" t="s">
        <v>29</v>
      </c>
      <c r="K303" s="39" t="s">
        <v>1473</v>
      </c>
      <c r="L303" s="6"/>
      <c r="M303" s="23"/>
      <c r="N303" s="93" t="s">
        <v>741</v>
      </c>
      <c r="O303" s="25"/>
      <c r="P303" s="16" t="s">
        <v>31</v>
      </c>
      <c r="Q303" s="16" t="s">
        <v>1474</v>
      </c>
      <c r="R303" s="61" t="s">
        <v>1475</v>
      </c>
    </row>
    <row r="304" spans="1:18" ht="96.75" customHeight="1">
      <c r="A304" s="151"/>
      <c r="B304" s="467"/>
      <c r="D304" s="467"/>
      <c r="I304" s="381"/>
      <c r="J304" s="381"/>
      <c r="N304" s="25"/>
      <c r="O304" s="25"/>
      <c r="P304" s="25"/>
      <c r="Q304" s="25"/>
    </row>
    <row r="305" spans="1:18" ht="53.25" customHeight="1">
      <c r="A305" s="1" t="s">
        <v>0</v>
      </c>
      <c r="B305" s="458"/>
      <c r="C305" s="2"/>
      <c r="D305" s="458"/>
      <c r="E305" s="2"/>
      <c r="F305" s="2"/>
      <c r="G305" s="3" t="s">
        <v>6</v>
      </c>
      <c r="H305" s="2" t="s">
        <v>7</v>
      </c>
      <c r="I305" s="2"/>
      <c r="J305" s="2"/>
      <c r="K305" s="2" t="s">
        <v>10</v>
      </c>
      <c r="L305" s="2" t="s">
        <v>11</v>
      </c>
      <c r="M305" s="2" t="s">
        <v>12</v>
      </c>
      <c r="N305" s="25"/>
      <c r="O305" s="25"/>
      <c r="P305" s="25"/>
      <c r="Q305" s="25"/>
    </row>
    <row r="306" spans="1:18" ht="96" customHeight="1">
      <c r="A306" s="6" t="s">
        <v>1476</v>
      </c>
      <c r="B306" s="484">
        <v>15</v>
      </c>
      <c r="C306" s="8">
        <v>2</v>
      </c>
      <c r="D306" s="468">
        <v>279471</v>
      </c>
      <c r="E306" s="472">
        <v>0</v>
      </c>
      <c r="F306" s="472">
        <f>2*279471</f>
        <v>558942</v>
      </c>
      <c r="G306" s="10" t="s">
        <v>1477</v>
      </c>
      <c r="H306" s="11" t="s">
        <v>20</v>
      </c>
      <c r="I306" s="390" t="s">
        <v>20</v>
      </c>
      <c r="J306" s="390" t="s">
        <v>20</v>
      </c>
      <c r="K306" s="472"/>
      <c r="L306" s="225" t="s">
        <v>1478</v>
      </c>
      <c r="M306" s="14">
        <v>45</v>
      </c>
      <c r="N306" s="93" t="s">
        <v>741</v>
      </c>
      <c r="O306" s="25"/>
      <c r="P306" s="31" t="s">
        <v>40</v>
      </c>
      <c r="Q306" s="25"/>
      <c r="R306" s="16" t="s">
        <v>99</v>
      </c>
    </row>
    <row r="307" spans="1:18" ht="54" customHeight="1">
      <c r="A307" s="33" t="s">
        <v>1479</v>
      </c>
      <c r="B307" s="462"/>
      <c r="C307" s="474">
        <v>1</v>
      </c>
      <c r="D307" s="462"/>
      <c r="E307" s="19">
        <v>279496</v>
      </c>
      <c r="F307" s="19">
        <v>623</v>
      </c>
      <c r="G307" s="20" t="s">
        <v>553</v>
      </c>
      <c r="H307" s="21" t="s">
        <v>269</v>
      </c>
      <c r="I307" s="35" t="s">
        <v>80</v>
      </c>
      <c r="J307" s="35" t="s">
        <v>50</v>
      </c>
      <c r="K307" s="36" t="s">
        <v>1480</v>
      </c>
      <c r="L307" s="235"/>
      <c r="M307" s="37"/>
      <c r="N307" s="93" t="s">
        <v>989</v>
      </c>
      <c r="O307" s="25"/>
      <c r="P307" s="31" t="s">
        <v>49</v>
      </c>
      <c r="Q307" s="16" t="s">
        <v>660</v>
      </c>
      <c r="R307" s="20" t="s">
        <v>1481</v>
      </c>
    </row>
    <row r="308" spans="1:18" ht="15.75" customHeight="1">
      <c r="A308" s="123" t="s">
        <v>1482</v>
      </c>
      <c r="B308" s="465"/>
      <c r="C308" s="472">
        <v>1</v>
      </c>
      <c r="D308" s="465"/>
      <c r="E308" s="8">
        <v>279445</v>
      </c>
      <c r="F308" s="8">
        <v>8055</v>
      </c>
      <c r="G308" s="10" t="s">
        <v>1483</v>
      </c>
      <c r="H308" s="11" t="s">
        <v>89</v>
      </c>
      <c r="I308" s="38" t="s">
        <v>28</v>
      </c>
      <c r="J308" s="38" t="s">
        <v>29</v>
      </c>
      <c r="K308" s="39" t="s">
        <v>1484</v>
      </c>
      <c r="L308" s="227"/>
      <c r="M308" s="23"/>
      <c r="N308" s="93" t="s">
        <v>741</v>
      </c>
      <c r="O308" s="25"/>
      <c r="P308" s="16" t="s">
        <v>31</v>
      </c>
      <c r="Q308" s="25"/>
      <c r="R308" s="16" t="s">
        <v>1485</v>
      </c>
    </row>
    <row r="309" spans="1:18" ht="15.75" customHeight="1">
      <c r="A309" s="151"/>
      <c r="B309" s="467"/>
      <c r="D309" s="467"/>
      <c r="I309" s="381"/>
      <c r="J309" s="381"/>
      <c r="N309" s="25"/>
      <c r="O309" s="25"/>
      <c r="P309" s="25"/>
      <c r="Q309" s="25"/>
    </row>
    <row r="310" spans="1:18" ht="80.25" customHeight="1">
      <c r="A310" s="1" t="s">
        <v>0</v>
      </c>
      <c r="B310" s="458"/>
      <c r="C310" s="2"/>
      <c r="D310" s="458"/>
      <c r="E310" s="2"/>
      <c r="F310" s="2"/>
      <c r="G310" s="3" t="s">
        <v>6</v>
      </c>
      <c r="H310" s="2" t="s">
        <v>7</v>
      </c>
      <c r="I310" s="2"/>
      <c r="J310" s="2"/>
      <c r="K310" s="2" t="s">
        <v>10</v>
      </c>
      <c r="L310" s="2" t="s">
        <v>11</v>
      </c>
      <c r="M310" s="2" t="s">
        <v>12</v>
      </c>
      <c r="N310" s="15"/>
      <c r="O310" s="31" t="s">
        <v>1486</v>
      </c>
      <c r="P310" s="25"/>
      <c r="Q310" s="25"/>
    </row>
    <row r="311" spans="1:18" ht="15.75" customHeight="1">
      <c r="A311" s="6">
        <v>1961</v>
      </c>
      <c r="B311" s="459">
        <v>21</v>
      </c>
      <c r="C311" s="472">
        <v>1</v>
      </c>
      <c r="D311" s="459">
        <v>78</v>
      </c>
      <c r="E311" s="8">
        <v>78</v>
      </c>
      <c r="F311" s="78">
        <v>1</v>
      </c>
      <c r="G311" s="172" t="s">
        <v>498</v>
      </c>
      <c r="H311" s="11" t="s">
        <v>46</v>
      </c>
      <c r="I311" s="44" t="s">
        <v>100</v>
      </c>
      <c r="J311" s="44" t="s">
        <v>50</v>
      </c>
      <c r="K311" s="8" t="s">
        <v>253</v>
      </c>
      <c r="L311" s="7" t="s">
        <v>1487</v>
      </c>
      <c r="M311" s="14">
        <v>46</v>
      </c>
      <c r="N311" s="15"/>
      <c r="O311" s="31" t="s">
        <v>1488</v>
      </c>
      <c r="P311" s="16" t="s">
        <v>104</v>
      </c>
      <c r="Q311" s="25"/>
    </row>
    <row r="312" spans="1:18" ht="15.75" customHeight="1">
      <c r="A312" s="33" t="s">
        <v>1489</v>
      </c>
      <c r="B312" s="465"/>
      <c r="C312" s="474">
        <v>1</v>
      </c>
      <c r="D312" s="465"/>
      <c r="E312" s="19">
        <v>78</v>
      </c>
      <c r="F312" s="19">
        <v>31</v>
      </c>
      <c r="G312" s="170" t="s">
        <v>1490</v>
      </c>
      <c r="H312" s="21" t="s">
        <v>27</v>
      </c>
      <c r="I312" s="22" t="s">
        <v>74</v>
      </c>
      <c r="J312" s="22" t="s">
        <v>42</v>
      </c>
      <c r="K312" s="19" t="s">
        <v>1491</v>
      </c>
      <c r="L312" s="6"/>
      <c r="M312" s="23"/>
      <c r="N312" s="93" t="s">
        <v>741</v>
      </c>
      <c r="O312" s="31" t="s">
        <v>1430</v>
      </c>
      <c r="P312" s="16" t="s">
        <v>1492</v>
      </c>
      <c r="Q312" s="25"/>
      <c r="R312" s="16" t="s">
        <v>1493</v>
      </c>
    </row>
    <row r="313" spans="1:18" ht="15.75" customHeight="1">
      <c r="A313" s="187"/>
      <c r="B313" s="467"/>
      <c r="C313" s="485"/>
      <c r="D313" s="467"/>
      <c r="E313" s="98"/>
      <c r="F313" s="98"/>
      <c r="G313" s="287"/>
      <c r="H313" s="99"/>
      <c r="I313" s="98"/>
      <c r="J313" s="98"/>
      <c r="K313" s="98"/>
      <c r="L313" s="187"/>
      <c r="M313" s="98"/>
      <c r="N313" s="25"/>
      <c r="O313" s="25"/>
      <c r="P313" s="25"/>
      <c r="Q313" s="25"/>
    </row>
    <row r="314" spans="1:18" ht="15.75" customHeight="1">
      <c r="A314" s="251" t="s">
        <v>0</v>
      </c>
      <c r="B314" s="486"/>
      <c r="C314" s="487"/>
      <c r="D314" s="486"/>
      <c r="E314" s="487"/>
      <c r="F314" s="487"/>
      <c r="G314" s="253" t="s">
        <v>6</v>
      </c>
      <c r="H314" s="487" t="s">
        <v>7</v>
      </c>
      <c r="I314" s="487"/>
      <c r="J314" s="487"/>
      <c r="K314" s="487" t="s">
        <v>10</v>
      </c>
      <c r="L314" s="487" t="s">
        <v>11</v>
      </c>
      <c r="M314" s="487" t="s">
        <v>12</v>
      </c>
      <c r="N314" s="15"/>
      <c r="O314" s="25"/>
      <c r="P314" s="25"/>
      <c r="Q314" s="25"/>
    </row>
    <row r="315" spans="1:18" ht="15.75" customHeight="1">
      <c r="A315" s="488" t="s">
        <v>1494</v>
      </c>
      <c r="B315" s="489">
        <v>48</v>
      </c>
      <c r="C315" s="490">
        <v>9</v>
      </c>
      <c r="D315" s="489">
        <v>18772</v>
      </c>
      <c r="E315" s="490">
        <v>0</v>
      </c>
      <c r="F315" s="490">
        <f>9*18772</f>
        <v>168948</v>
      </c>
      <c r="G315" s="10" t="s">
        <v>1495</v>
      </c>
      <c r="H315" s="491" t="s">
        <v>20</v>
      </c>
      <c r="I315" s="492" t="s">
        <v>20</v>
      </c>
      <c r="J315" s="492" t="s">
        <v>20</v>
      </c>
      <c r="K315" s="490"/>
      <c r="L315" s="493" t="s">
        <v>1496</v>
      </c>
      <c r="M315" s="460">
        <v>47</v>
      </c>
      <c r="N315" s="15"/>
      <c r="O315" s="454" t="s">
        <v>1497</v>
      </c>
      <c r="P315" s="31" t="s">
        <v>40</v>
      </c>
      <c r="Q315" s="25"/>
    </row>
    <row r="316" spans="1:18" ht="15.75" customHeight="1">
      <c r="A316" s="33">
        <v>22020</v>
      </c>
      <c r="B316" s="462"/>
      <c r="C316" s="494">
        <v>1</v>
      </c>
      <c r="D316" s="462"/>
      <c r="E316" s="494">
        <v>18771</v>
      </c>
      <c r="F316" s="494">
        <v>17771</v>
      </c>
      <c r="G316" s="20" t="s">
        <v>498</v>
      </c>
      <c r="H316" s="495" t="s">
        <v>46</v>
      </c>
      <c r="I316" s="35" t="s">
        <v>100</v>
      </c>
      <c r="J316" s="35" t="s">
        <v>50</v>
      </c>
      <c r="K316" s="36" t="s">
        <v>1312</v>
      </c>
      <c r="L316" s="496"/>
      <c r="M316" s="463"/>
      <c r="N316" s="15"/>
      <c r="O316" s="454" t="s">
        <v>1452</v>
      </c>
      <c r="P316" s="31" t="s">
        <v>49</v>
      </c>
      <c r="Q316" s="16" t="s">
        <v>482</v>
      </c>
    </row>
    <row r="317" spans="1:18" ht="15.75" customHeight="1">
      <c r="A317" s="488">
        <v>2905</v>
      </c>
      <c r="B317" s="462"/>
      <c r="C317" s="490">
        <v>1</v>
      </c>
      <c r="D317" s="462"/>
      <c r="E317" s="497">
        <v>18772</v>
      </c>
      <c r="F317" s="497">
        <v>4</v>
      </c>
      <c r="G317" s="498"/>
      <c r="H317" s="491" t="s">
        <v>46</v>
      </c>
      <c r="I317" s="45" t="s">
        <v>79</v>
      </c>
      <c r="J317" s="45" t="s">
        <v>42</v>
      </c>
      <c r="K317" s="499" t="s">
        <v>102</v>
      </c>
      <c r="L317" s="496"/>
      <c r="M317" s="463"/>
      <c r="N317" s="15"/>
      <c r="O317" s="454" t="s">
        <v>1250</v>
      </c>
      <c r="P317" s="31" t="s">
        <v>49</v>
      </c>
      <c r="Q317" s="16" t="s">
        <v>1348</v>
      </c>
    </row>
    <row r="318" spans="1:18" ht="15.75" customHeight="1">
      <c r="A318" s="500">
        <v>2006</v>
      </c>
      <c r="B318" s="465"/>
      <c r="C318" s="494">
        <v>1</v>
      </c>
      <c r="D318" s="465"/>
      <c r="E318" s="494">
        <v>18772</v>
      </c>
      <c r="F318" s="494">
        <v>15</v>
      </c>
      <c r="G318" s="20" t="s">
        <v>1498</v>
      </c>
      <c r="H318" s="495" t="s">
        <v>46</v>
      </c>
      <c r="I318" s="501" t="s">
        <v>100</v>
      </c>
      <c r="J318" s="501" t="s">
        <v>50</v>
      </c>
      <c r="K318" s="494" t="s">
        <v>253</v>
      </c>
      <c r="L318" s="488"/>
      <c r="M318" s="466"/>
      <c r="N318" s="15"/>
      <c r="O318" s="454" t="s">
        <v>1250</v>
      </c>
      <c r="P318" s="31" t="s">
        <v>49</v>
      </c>
      <c r="Q318" s="16" t="s">
        <v>1499</v>
      </c>
    </row>
    <row r="319" spans="1:18" ht="15.75" customHeight="1">
      <c r="A319" s="151"/>
      <c r="B319" s="467"/>
      <c r="D319" s="467"/>
      <c r="I319" s="381"/>
      <c r="J319" s="381"/>
      <c r="N319" s="25"/>
      <c r="O319" s="25"/>
      <c r="P319" s="25"/>
      <c r="Q319" s="25"/>
    </row>
    <row r="320" spans="1:18" ht="15.75" customHeight="1">
      <c r="A320" s="1" t="s">
        <v>0</v>
      </c>
      <c r="B320" s="458"/>
      <c r="C320" s="2"/>
      <c r="D320" s="458"/>
      <c r="E320" s="2"/>
      <c r="F320" s="2"/>
      <c r="G320" s="3" t="s">
        <v>6</v>
      </c>
      <c r="H320" s="2" t="s">
        <v>7</v>
      </c>
      <c r="I320" s="2"/>
      <c r="J320" s="2"/>
      <c r="K320" s="2" t="s">
        <v>10</v>
      </c>
      <c r="L320" s="2" t="s">
        <v>11</v>
      </c>
      <c r="M320" s="2" t="s">
        <v>12</v>
      </c>
      <c r="N320" s="15"/>
      <c r="O320" s="16" t="s">
        <v>1500</v>
      </c>
      <c r="P320" s="25"/>
      <c r="Q320" s="25"/>
    </row>
    <row r="321" spans="1:18" ht="15.75" customHeight="1">
      <c r="A321" s="171"/>
      <c r="B321" s="468">
        <v>21</v>
      </c>
      <c r="C321" s="9">
        <v>1</v>
      </c>
      <c r="D321" s="468">
        <v>377</v>
      </c>
      <c r="E321" s="8">
        <v>376</v>
      </c>
      <c r="F321" s="78">
        <v>3</v>
      </c>
      <c r="G321" s="10" t="s">
        <v>249</v>
      </c>
      <c r="H321" s="11" t="s">
        <v>53</v>
      </c>
      <c r="I321" s="38" t="s">
        <v>33</v>
      </c>
      <c r="J321" s="38" t="s">
        <v>32</v>
      </c>
      <c r="K321" s="39" t="s">
        <v>422</v>
      </c>
      <c r="L321" s="225" t="s">
        <v>1501</v>
      </c>
      <c r="M321" s="14">
        <v>48</v>
      </c>
      <c r="N321" s="15"/>
      <c r="O321" s="16" t="s">
        <v>1086</v>
      </c>
      <c r="P321" s="16" t="s">
        <v>104</v>
      </c>
      <c r="Q321" s="25"/>
    </row>
    <row r="322" spans="1:18" ht="15.75" customHeight="1">
      <c r="A322" s="33">
        <v>14680501</v>
      </c>
      <c r="B322" s="462"/>
      <c r="C322" s="222"/>
      <c r="D322" s="462"/>
      <c r="E322" s="19">
        <v>376</v>
      </c>
      <c r="F322" s="19">
        <v>7</v>
      </c>
      <c r="G322" s="20" t="s">
        <v>1502</v>
      </c>
      <c r="H322" s="21" t="s">
        <v>27</v>
      </c>
      <c r="I322" s="35" t="s">
        <v>43</v>
      </c>
      <c r="J322" s="35" t="s">
        <v>32</v>
      </c>
      <c r="K322" s="36" t="s">
        <v>422</v>
      </c>
      <c r="L322" s="235"/>
      <c r="M322" s="37"/>
      <c r="N322" s="93" t="s">
        <v>989</v>
      </c>
      <c r="O322" s="16" t="s">
        <v>1503</v>
      </c>
      <c r="P322" s="93" t="s">
        <v>162</v>
      </c>
      <c r="Q322" s="25"/>
      <c r="R322" s="374" t="s">
        <v>1504</v>
      </c>
    </row>
    <row r="323" spans="1:18" ht="15.75" customHeight="1">
      <c r="A323" s="6" t="s">
        <v>1505</v>
      </c>
      <c r="B323" s="462"/>
      <c r="C323" s="9">
        <v>1</v>
      </c>
      <c r="D323" s="462"/>
      <c r="E323" s="8">
        <v>335</v>
      </c>
      <c r="F323" s="8">
        <v>1</v>
      </c>
      <c r="G323" s="10" t="s">
        <v>1506</v>
      </c>
      <c r="H323" s="11" t="s">
        <v>46</v>
      </c>
      <c r="I323" s="38" t="s">
        <v>74</v>
      </c>
      <c r="J323" s="38" t="s">
        <v>42</v>
      </c>
      <c r="K323" s="39" t="s">
        <v>1507</v>
      </c>
      <c r="L323" s="235"/>
      <c r="M323" s="37"/>
      <c r="N323" s="15"/>
      <c r="O323" s="16" t="s">
        <v>1086</v>
      </c>
      <c r="P323" s="16" t="s">
        <v>1508</v>
      </c>
      <c r="Q323" s="91" t="s">
        <v>139</v>
      </c>
    </row>
    <row r="324" spans="1:18" ht="15.75" customHeight="1">
      <c r="A324" s="33">
        <v>0</v>
      </c>
      <c r="B324" s="462"/>
      <c r="C324" s="222">
        <v>1</v>
      </c>
      <c r="D324" s="462"/>
      <c r="E324" s="19">
        <v>132</v>
      </c>
      <c r="F324" s="19">
        <v>2</v>
      </c>
      <c r="G324" s="20" t="s">
        <v>1509</v>
      </c>
      <c r="H324" s="21" t="s">
        <v>46</v>
      </c>
      <c r="I324" s="22" t="s">
        <v>78</v>
      </c>
      <c r="J324" s="22" t="s">
        <v>42</v>
      </c>
      <c r="K324" s="19" t="s">
        <v>102</v>
      </c>
      <c r="L324" s="235"/>
      <c r="M324" s="37"/>
      <c r="N324" s="15"/>
      <c r="O324" s="16" t="s">
        <v>1510</v>
      </c>
      <c r="P324" s="31" t="s">
        <v>49</v>
      </c>
      <c r="Q324" s="16" t="s">
        <v>1511</v>
      </c>
    </row>
    <row r="325" spans="1:18" ht="15.75" customHeight="1">
      <c r="A325" s="33">
        <v>2022</v>
      </c>
      <c r="B325" s="462"/>
      <c r="C325" s="222">
        <v>1</v>
      </c>
      <c r="D325" s="462"/>
      <c r="E325" s="19">
        <v>132</v>
      </c>
      <c r="F325" s="19">
        <v>95</v>
      </c>
      <c r="G325" s="20" t="s">
        <v>1512</v>
      </c>
      <c r="H325" s="21" t="s">
        <v>46</v>
      </c>
      <c r="I325" s="22" t="s">
        <v>100</v>
      </c>
      <c r="J325" s="22" t="s">
        <v>50</v>
      </c>
      <c r="K325" s="19" t="s">
        <v>102</v>
      </c>
      <c r="L325" s="235"/>
      <c r="M325" s="37"/>
      <c r="N325" s="15"/>
      <c r="O325" s="16" t="s">
        <v>1510</v>
      </c>
      <c r="P325" s="31" t="s">
        <v>49</v>
      </c>
      <c r="Q325" s="16" t="s">
        <v>1511</v>
      </c>
    </row>
    <row r="326" spans="1:18" ht="15.75" customHeight="1">
      <c r="A326" s="171"/>
      <c r="B326" s="462"/>
      <c r="C326" s="9">
        <v>1</v>
      </c>
      <c r="D326" s="462"/>
      <c r="E326" s="8">
        <v>375</v>
      </c>
      <c r="F326" s="8">
        <v>2</v>
      </c>
      <c r="G326" s="10" t="s">
        <v>1138</v>
      </c>
      <c r="H326" s="11" t="s">
        <v>68</v>
      </c>
      <c r="I326" s="44" t="s">
        <v>105</v>
      </c>
      <c r="J326" s="44" t="s">
        <v>55</v>
      </c>
      <c r="K326" s="8" t="s">
        <v>308</v>
      </c>
      <c r="L326" s="235"/>
      <c r="M326" s="37"/>
      <c r="N326" s="15"/>
      <c r="O326" s="16" t="s">
        <v>1099</v>
      </c>
      <c r="P326" s="16" t="s">
        <v>40</v>
      </c>
      <c r="Q326" s="16" t="s">
        <v>1316</v>
      </c>
    </row>
    <row r="327" spans="1:18" ht="15.75" customHeight="1">
      <c r="A327" s="162"/>
      <c r="B327" s="465"/>
      <c r="C327" s="222">
        <v>1</v>
      </c>
      <c r="D327" s="465"/>
      <c r="E327" s="19">
        <v>374</v>
      </c>
      <c r="F327" s="19">
        <v>5</v>
      </c>
      <c r="G327" s="20" t="s">
        <v>1513</v>
      </c>
      <c r="H327" s="21" t="s">
        <v>27</v>
      </c>
      <c r="I327" s="22" t="s">
        <v>79</v>
      </c>
      <c r="J327" s="22" t="s">
        <v>42</v>
      </c>
      <c r="K327" s="19" t="s">
        <v>1423</v>
      </c>
      <c r="L327" s="227"/>
      <c r="M327" s="23"/>
      <c r="N327" s="93" t="s">
        <v>989</v>
      </c>
      <c r="O327" s="16" t="s">
        <v>1503</v>
      </c>
      <c r="P327" s="93" t="s">
        <v>162</v>
      </c>
      <c r="Q327" s="25"/>
      <c r="R327" s="374" t="s">
        <v>1504</v>
      </c>
    </row>
    <row r="328" spans="1:18" ht="15.75" customHeight="1">
      <c r="A328" s="151"/>
      <c r="B328" s="467"/>
      <c r="D328" s="467"/>
      <c r="I328" s="381"/>
      <c r="J328" s="381"/>
      <c r="N328" s="25"/>
      <c r="O328" s="25"/>
      <c r="P328" s="25"/>
      <c r="Q328" s="25"/>
    </row>
    <row r="329" spans="1:18" ht="15.75" customHeight="1">
      <c r="A329" s="1" t="s">
        <v>0</v>
      </c>
      <c r="B329" s="458"/>
      <c r="C329" s="2"/>
      <c r="D329" s="458"/>
      <c r="E329" s="2"/>
      <c r="F329" s="2"/>
      <c r="G329" s="3" t="s">
        <v>6</v>
      </c>
      <c r="H329" s="2" t="s">
        <v>7</v>
      </c>
      <c r="I329" s="2"/>
      <c r="J329" s="2"/>
      <c r="K329" s="2" t="s">
        <v>10</v>
      </c>
      <c r="L329" s="2" t="s">
        <v>11</v>
      </c>
      <c r="M329" s="2" t="s">
        <v>12</v>
      </c>
      <c r="N329" s="15"/>
      <c r="O329" s="16" t="s">
        <v>964</v>
      </c>
      <c r="P329" s="25"/>
      <c r="Q329" s="25"/>
    </row>
    <row r="330" spans="1:18" ht="15.75" customHeight="1">
      <c r="A330" s="6" t="s">
        <v>1514</v>
      </c>
      <c r="B330" s="468">
        <v>7</v>
      </c>
      <c r="C330" s="9">
        <v>1</v>
      </c>
      <c r="D330" s="468">
        <v>181206</v>
      </c>
      <c r="E330" s="8">
        <v>181206</v>
      </c>
      <c r="F330" s="8">
        <v>6743</v>
      </c>
      <c r="G330" s="10" t="s">
        <v>1515</v>
      </c>
      <c r="H330" s="11" t="s">
        <v>46</v>
      </c>
      <c r="I330" s="44" t="s">
        <v>47</v>
      </c>
      <c r="J330" s="44" t="s">
        <v>42</v>
      </c>
      <c r="K330" s="8" t="s">
        <v>1516</v>
      </c>
      <c r="L330" s="225" t="s">
        <v>1517</v>
      </c>
      <c r="M330" s="14">
        <v>49</v>
      </c>
      <c r="N330" s="15"/>
      <c r="O330" s="16" t="s">
        <v>1398</v>
      </c>
      <c r="P330" s="31" t="s">
        <v>49</v>
      </c>
      <c r="Q330" s="16" t="s">
        <v>31</v>
      </c>
    </row>
    <row r="331" spans="1:18" ht="15.75" customHeight="1">
      <c r="A331" s="33">
        <v>28081442</v>
      </c>
      <c r="B331" s="462"/>
      <c r="C331" s="222">
        <v>1</v>
      </c>
      <c r="D331" s="462"/>
      <c r="E331" s="19">
        <v>181185</v>
      </c>
      <c r="F331" s="19">
        <v>19</v>
      </c>
      <c r="G331" s="20" t="s">
        <v>249</v>
      </c>
      <c r="H331" s="21" t="s">
        <v>53</v>
      </c>
      <c r="I331" s="35" t="s">
        <v>33</v>
      </c>
      <c r="J331" s="35" t="s">
        <v>32</v>
      </c>
      <c r="K331" s="36" t="s">
        <v>421</v>
      </c>
      <c r="L331" s="235"/>
      <c r="M331" s="37"/>
      <c r="N331" s="15"/>
      <c r="O331" s="25"/>
      <c r="P331" s="31" t="s">
        <v>49</v>
      </c>
      <c r="Q331" s="16" t="s">
        <v>1518</v>
      </c>
    </row>
    <row r="332" spans="1:18" ht="15.75" customHeight="1">
      <c r="A332" s="171"/>
      <c r="B332" s="462"/>
      <c r="C332" s="9">
        <v>1</v>
      </c>
      <c r="D332" s="462"/>
      <c r="E332" s="8">
        <v>180969</v>
      </c>
      <c r="F332" s="8">
        <v>118</v>
      </c>
      <c r="G332" s="10" t="s">
        <v>249</v>
      </c>
      <c r="H332" s="11" t="s">
        <v>53</v>
      </c>
      <c r="I332" s="38" t="s">
        <v>33</v>
      </c>
      <c r="J332" s="38" t="s">
        <v>32</v>
      </c>
      <c r="K332" s="39" t="s">
        <v>422</v>
      </c>
      <c r="L332" s="235"/>
      <c r="M332" s="37"/>
      <c r="N332" s="15"/>
      <c r="O332" s="25"/>
      <c r="P332" s="31" t="s">
        <v>49</v>
      </c>
      <c r="Q332" s="16" t="s">
        <v>1518</v>
      </c>
    </row>
    <row r="333" spans="1:18" ht="15.75" customHeight="1">
      <c r="A333" s="33">
        <v>99999999</v>
      </c>
      <c r="B333" s="462"/>
      <c r="C333" s="222"/>
      <c r="D333" s="462"/>
      <c r="E333" s="19">
        <v>180969</v>
      </c>
      <c r="F333" s="19">
        <v>34</v>
      </c>
      <c r="G333" s="20" t="s">
        <v>1519</v>
      </c>
      <c r="H333" s="21" t="s">
        <v>46</v>
      </c>
      <c r="I333" s="35" t="s">
        <v>51</v>
      </c>
      <c r="J333" s="35" t="s">
        <v>32</v>
      </c>
      <c r="K333" s="36" t="s">
        <v>422</v>
      </c>
      <c r="L333" s="235"/>
      <c r="M333" s="37"/>
      <c r="N333" s="15"/>
      <c r="O333" s="25"/>
      <c r="P333" s="31" t="s">
        <v>49</v>
      </c>
      <c r="Q333" s="91" t="s">
        <v>139</v>
      </c>
    </row>
    <row r="334" spans="1:18" ht="15.75" customHeight="1">
      <c r="A334" s="171"/>
      <c r="B334" s="462"/>
      <c r="C334" s="9">
        <v>1</v>
      </c>
      <c r="D334" s="462"/>
      <c r="E334" s="8">
        <v>115880</v>
      </c>
      <c r="F334" s="8">
        <v>143</v>
      </c>
      <c r="G334" s="10" t="s">
        <v>249</v>
      </c>
      <c r="H334" s="11" t="s">
        <v>53</v>
      </c>
      <c r="I334" s="38" t="s">
        <v>33</v>
      </c>
      <c r="J334" s="38" t="s">
        <v>32</v>
      </c>
      <c r="K334" s="39" t="s">
        <v>308</v>
      </c>
      <c r="L334" s="235"/>
      <c r="M334" s="37"/>
      <c r="N334" s="15"/>
      <c r="O334" s="25"/>
      <c r="P334" s="31" t="s">
        <v>49</v>
      </c>
      <c r="Q334" s="16" t="s">
        <v>1520</v>
      </c>
    </row>
    <row r="335" spans="1:18" ht="15.75" customHeight="1">
      <c r="A335" s="33">
        <v>109</v>
      </c>
      <c r="B335" s="465"/>
      <c r="C335" s="222">
        <v>1</v>
      </c>
      <c r="D335" s="465"/>
      <c r="E335" s="19">
        <v>181206</v>
      </c>
      <c r="F335" s="19">
        <v>3</v>
      </c>
      <c r="G335" s="20" t="s">
        <v>121</v>
      </c>
      <c r="H335" s="21" t="s">
        <v>27</v>
      </c>
      <c r="I335" s="22" t="s">
        <v>74</v>
      </c>
      <c r="J335" s="22" t="s">
        <v>42</v>
      </c>
      <c r="K335" s="19" t="s">
        <v>264</v>
      </c>
      <c r="L335" s="227"/>
      <c r="M335" s="23"/>
      <c r="N335" s="93" t="s">
        <v>741</v>
      </c>
      <c r="O335" s="25"/>
      <c r="P335" s="16" t="s">
        <v>162</v>
      </c>
      <c r="Q335" s="25"/>
      <c r="R335" s="383" t="s">
        <v>1403</v>
      </c>
    </row>
    <row r="336" spans="1:18" ht="15.75" customHeight="1">
      <c r="A336" s="151"/>
      <c r="B336" s="467"/>
      <c r="D336" s="467"/>
      <c r="I336" s="381"/>
      <c r="J336" s="381"/>
      <c r="N336" s="25"/>
      <c r="O336" s="25"/>
      <c r="P336" s="25"/>
      <c r="Q336" s="25"/>
    </row>
    <row r="337" spans="1:17" ht="15.75" customHeight="1">
      <c r="A337" s="1" t="s">
        <v>0</v>
      </c>
      <c r="B337" s="458"/>
      <c r="C337" s="2"/>
      <c r="D337" s="458"/>
      <c r="E337" s="2"/>
      <c r="F337" s="2"/>
      <c r="G337" s="3" t="s">
        <v>6</v>
      </c>
      <c r="H337" s="2" t="s">
        <v>7</v>
      </c>
      <c r="I337" s="2"/>
      <c r="J337" s="2"/>
      <c r="K337" s="2" t="s">
        <v>10</v>
      </c>
      <c r="L337" s="2" t="s">
        <v>11</v>
      </c>
      <c r="M337" s="2" t="s">
        <v>12</v>
      </c>
      <c r="N337" s="15"/>
      <c r="O337" s="25"/>
      <c r="P337" s="25"/>
      <c r="Q337" s="25"/>
    </row>
    <row r="338" spans="1:17" ht="15.75" customHeight="1">
      <c r="A338" s="171"/>
      <c r="B338" s="502">
        <v>12</v>
      </c>
      <c r="C338" s="9">
        <v>1</v>
      </c>
      <c r="D338" s="502">
        <v>89</v>
      </c>
      <c r="E338" s="8">
        <v>89</v>
      </c>
      <c r="F338" s="8">
        <v>5</v>
      </c>
      <c r="G338" s="172" t="s">
        <v>363</v>
      </c>
      <c r="H338" s="11" t="s">
        <v>27</v>
      </c>
      <c r="I338" s="44" t="s">
        <v>946</v>
      </c>
      <c r="J338" s="44" t="s">
        <v>42</v>
      </c>
      <c r="K338" s="8" t="s">
        <v>1100</v>
      </c>
      <c r="L338" s="8" t="s">
        <v>1521</v>
      </c>
      <c r="M338" s="79">
        <v>50</v>
      </c>
      <c r="N338" s="15"/>
      <c r="O338" s="454" t="s">
        <v>1522</v>
      </c>
      <c r="P338" s="31" t="s">
        <v>40</v>
      </c>
      <c r="Q338" s="25"/>
    </row>
    <row r="339" spans="1:17" ht="15.75" customHeight="1">
      <c r="A339" s="151"/>
      <c r="B339" s="467"/>
      <c r="D339" s="467"/>
      <c r="I339" s="381"/>
      <c r="J339" s="381"/>
      <c r="N339" s="25"/>
      <c r="O339" s="25"/>
      <c r="P339" s="25"/>
      <c r="Q339" s="25"/>
    </row>
    <row r="340" spans="1:17" ht="15.75" customHeight="1">
      <c r="A340" s="1" t="s">
        <v>0</v>
      </c>
      <c r="B340" s="458"/>
      <c r="C340" s="2"/>
      <c r="D340" s="458"/>
      <c r="E340" s="2"/>
      <c r="F340" s="2"/>
      <c r="G340" s="3" t="s">
        <v>6</v>
      </c>
      <c r="H340" s="2" t="s">
        <v>7</v>
      </c>
      <c r="I340" s="2"/>
      <c r="J340" s="2"/>
      <c r="K340" s="2" t="s">
        <v>10</v>
      </c>
      <c r="L340" s="2" t="s">
        <v>11</v>
      </c>
      <c r="M340" s="2" t="s">
        <v>12</v>
      </c>
      <c r="N340" s="15"/>
      <c r="O340" s="25"/>
      <c r="P340" s="25"/>
      <c r="Q340" s="25"/>
    </row>
    <row r="341" spans="1:17" ht="15.75" customHeight="1">
      <c r="A341" s="6" t="s">
        <v>1523</v>
      </c>
      <c r="B341" s="468">
        <v>17</v>
      </c>
      <c r="C341" s="8">
        <v>1</v>
      </c>
      <c r="D341" s="468">
        <v>7375</v>
      </c>
      <c r="E341" s="9">
        <v>0</v>
      </c>
      <c r="F341" s="9">
        <v>7375</v>
      </c>
      <c r="G341" s="10" t="s">
        <v>1524</v>
      </c>
      <c r="H341" s="11" t="s">
        <v>20</v>
      </c>
      <c r="I341" s="390" t="s">
        <v>20</v>
      </c>
      <c r="J341" s="390" t="s">
        <v>20</v>
      </c>
      <c r="K341" s="9"/>
      <c r="L341" s="225" t="s">
        <v>1525</v>
      </c>
      <c r="M341" s="14">
        <v>51</v>
      </c>
      <c r="N341" s="15"/>
      <c r="O341" s="454" t="s">
        <v>1298</v>
      </c>
      <c r="P341" s="31" t="s">
        <v>40</v>
      </c>
      <c r="Q341" s="25"/>
    </row>
    <row r="342" spans="1:17" ht="15.75" customHeight="1">
      <c r="A342" s="33" t="s">
        <v>1526</v>
      </c>
      <c r="B342" s="465"/>
      <c r="C342" s="222">
        <v>1</v>
      </c>
      <c r="D342" s="465"/>
      <c r="E342" s="19">
        <v>7110</v>
      </c>
      <c r="F342" s="19">
        <v>75</v>
      </c>
      <c r="G342" s="20" t="s">
        <v>1527</v>
      </c>
      <c r="H342" s="21" t="s">
        <v>46</v>
      </c>
      <c r="I342" s="35" t="s">
        <v>78</v>
      </c>
      <c r="J342" s="35" t="s">
        <v>42</v>
      </c>
      <c r="K342" s="36" t="s">
        <v>253</v>
      </c>
      <c r="L342" s="227"/>
      <c r="M342" s="23"/>
      <c r="N342" s="15"/>
      <c r="O342" s="453" t="s">
        <v>1250</v>
      </c>
      <c r="P342" s="31" t="s">
        <v>49</v>
      </c>
      <c r="Q342" s="16" t="s">
        <v>1528</v>
      </c>
    </row>
    <row r="343" spans="1:17" ht="15.75" customHeight="1">
      <c r="A343" s="33">
        <v>2019</v>
      </c>
      <c r="B343" s="465"/>
      <c r="C343" s="222"/>
      <c r="D343" s="465"/>
      <c r="E343" s="19">
        <v>7110</v>
      </c>
      <c r="F343" s="19">
        <v>6</v>
      </c>
      <c r="G343" s="20" t="s">
        <v>1529</v>
      </c>
      <c r="H343" s="21" t="s">
        <v>46</v>
      </c>
      <c r="I343" s="35" t="s">
        <v>100</v>
      </c>
      <c r="J343" s="35" t="s">
        <v>50</v>
      </c>
      <c r="K343" s="36" t="s">
        <v>253</v>
      </c>
      <c r="L343" s="227"/>
      <c r="M343" s="23"/>
      <c r="N343" s="15"/>
      <c r="O343" s="453" t="s">
        <v>1250</v>
      </c>
      <c r="P343" s="31" t="s">
        <v>49</v>
      </c>
      <c r="Q343" s="16" t="s">
        <v>1528</v>
      </c>
    </row>
    <row r="344" spans="1:17" ht="15.75" customHeight="1">
      <c r="A344" s="1" t="s">
        <v>0</v>
      </c>
      <c r="B344" s="458"/>
      <c r="C344" s="2"/>
      <c r="D344" s="458"/>
      <c r="E344" s="2"/>
      <c r="F344" s="2"/>
      <c r="G344" s="3" t="s">
        <v>6</v>
      </c>
      <c r="H344" s="2" t="s">
        <v>7</v>
      </c>
      <c r="I344" s="2"/>
      <c r="J344" s="2"/>
      <c r="K344" s="2" t="s">
        <v>10</v>
      </c>
      <c r="L344" s="2" t="s">
        <v>11</v>
      </c>
      <c r="M344" s="2" t="s">
        <v>12</v>
      </c>
      <c r="N344" s="15"/>
      <c r="O344" s="25"/>
      <c r="P344" s="25"/>
      <c r="Q344" s="25"/>
    </row>
    <row r="345" spans="1:17" ht="15.75" customHeight="1">
      <c r="A345" s="6" t="s">
        <v>54</v>
      </c>
      <c r="B345" s="459">
        <v>23</v>
      </c>
      <c r="C345" s="8">
        <v>1</v>
      </c>
      <c r="D345" s="459">
        <v>17087</v>
      </c>
      <c r="E345" s="9">
        <v>0</v>
      </c>
      <c r="F345" s="9">
        <v>17087</v>
      </c>
      <c r="G345" s="172" t="s">
        <v>1530</v>
      </c>
      <c r="H345" s="11" t="s">
        <v>20</v>
      </c>
      <c r="I345" s="390" t="s">
        <v>20</v>
      </c>
      <c r="J345" s="390" t="s">
        <v>20</v>
      </c>
      <c r="K345" s="9"/>
      <c r="L345" s="7" t="s">
        <v>1531</v>
      </c>
      <c r="M345" s="14">
        <v>52</v>
      </c>
      <c r="N345" s="15"/>
      <c r="O345" s="454" t="s">
        <v>1532</v>
      </c>
      <c r="P345" s="31" t="s">
        <v>40</v>
      </c>
      <c r="Q345" s="25"/>
    </row>
    <row r="346" spans="1:17" ht="15.75" customHeight="1">
      <c r="A346" s="162"/>
      <c r="B346" s="462"/>
      <c r="C346" s="222">
        <v>1</v>
      </c>
      <c r="D346" s="462"/>
      <c r="E346" s="19">
        <v>17087</v>
      </c>
      <c r="F346" s="19">
        <v>17087</v>
      </c>
      <c r="G346" s="170" t="s">
        <v>498</v>
      </c>
      <c r="H346" s="21" t="s">
        <v>46</v>
      </c>
      <c r="I346" s="35" t="s">
        <v>100</v>
      </c>
      <c r="J346" s="35" t="s">
        <v>50</v>
      </c>
      <c r="K346" s="36" t="s">
        <v>1312</v>
      </c>
      <c r="L346" s="34"/>
      <c r="M346" s="37"/>
      <c r="N346" s="15"/>
      <c r="O346" s="454" t="s">
        <v>1452</v>
      </c>
      <c r="P346" s="31" t="s">
        <v>49</v>
      </c>
      <c r="Q346" s="16" t="s">
        <v>482</v>
      </c>
    </row>
    <row r="347" spans="1:17" ht="15.75" customHeight="1">
      <c r="A347" s="171"/>
      <c r="B347" s="465"/>
      <c r="C347" s="9">
        <v>1</v>
      </c>
      <c r="D347" s="465"/>
      <c r="E347" s="8">
        <v>17087</v>
      </c>
      <c r="F347" s="8">
        <v>17087</v>
      </c>
      <c r="G347" s="172" t="s">
        <v>498</v>
      </c>
      <c r="H347" s="11" t="s">
        <v>46</v>
      </c>
      <c r="I347" s="44" t="s">
        <v>100</v>
      </c>
      <c r="J347" s="44" t="s">
        <v>50</v>
      </c>
      <c r="K347" s="8" t="s">
        <v>1533</v>
      </c>
      <c r="L347" s="6"/>
      <c r="M347" s="23"/>
      <c r="N347" s="15"/>
      <c r="O347" s="454" t="s">
        <v>1452</v>
      </c>
      <c r="P347" s="31" t="s">
        <v>49</v>
      </c>
      <c r="Q347" s="25"/>
    </row>
    <row r="348" spans="1:17" ht="15.75" customHeight="1">
      <c r="A348" s="151"/>
      <c r="B348" s="467"/>
      <c r="D348" s="467"/>
      <c r="I348" s="381"/>
      <c r="J348" s="381"/>
      <c r="N348" s="25"/>
      <c r="O348" s="25"/>
      <c r="P348" s="25"/>
      <c r="Q348" s="25"/>
    </row>
    <row r="349" spans="1:17" ht="85.5" customHeight="1">
      <c r="A349" s="1" t="s">
        <v>0</v>
      </c>
      <c r="B349" s="458"/>
      <c r="C349" s="2"/>
      <c r="D349" s="458"/>
      <c r="E349" s="2"/>
      <c r="F349" s="2"/>
      <c r="G349" s="3" t="s">
        <v>6</v>
      </c>
      <c r="H349" s="2" t="s">
        <v>7</v>
      </c>
      <c r="I349" s="2"/>
      <c r="J349" s="2"/>
      <c r="K349" s="2" t="s">
        <v>10</v>
      </c>
      <c r="L349" s="2" t="s">
        <v>11</v>
      </c>
      <c r="M349" s="2" t="s">
        <v>12</v>
      </c>
      <c r="N349" s="15"/>
      <c r="O349" s="25"/>
      <c r="P349" s="25"/>
      <c r="Q349" s="25"/>
    </row>
    <row r="350" spans="1:17" ht="15.75" customHeight="1">
      <c r="A350" s="6" t="s">
        <v>1534</v>
      </c>
      <c r="B350" s="459">
        <v>23</v>
      </c>
      <c r="C350" s="8">
        <v>1</v>
      </c>
      <c r="D350" s="459">
        <v>8290</v>
      </c>
      <c r="E350" s="472">
        <v>0</v>
      </c>
      <c r="F350" s="472">
        <v>8290</v>
      </c>
      <c r="G350" s="172" t="s">
        <v>1535</v>
      </c>
      <c r="H350" s="11" t="s">
        <v>20</v>
      </c>
      <c r="I350" s="473" t="s">
        <v>20</v>
      </c>
      <c r="J350" s="473" t="s">
        <v>20</v>
      </c>
      <c r="K350" s="472"/>
      <c r="L350" s="7" t="s">
        <v>1536</v>
      </c>
      <c r="M350" s="14">
        <v>53</v>
      </c>
      <c r="N350" s="15"/>
      <c r="O350" s="454" t="s">
        <v>1298</v>
      </c>
      <c r="P350" s="31" t="s">
        <v>40</v>
      </c>
      <c r="Q350" s="25"/>
    </row>
    <row r="351" spans="1:17" ht="15.75" customHeight="1">
      <c r="A351" s="33" t="s">
        <v>1537</v>
      </c>
      <c r="B351" s="462"/>
      <c r="C351" s="474">
        <v>1</v>
      </c>
      <c r="D351" s="462"/>
      <c r="E351" s="21">
        <v>8283</v>
      </c>
      <c r="F351" s="21">
        <v>8283</v>
      </c>
      <c r="G351" s="170" t="s">
        <v>498</v>
      </c>
      <c r="H351" s="21" t="s">
        <v>46</v>
      </c>
      <c r="I351" s="22" t="s">
        <v>100</v>
      </c>
      <c r="J351" s="22" t="s">
        <v>50</v>
      </c>
      <c r="K351" s="19" t="s">
        <v>1312</v>
      </c>
      <c r="L351" s="34"/>
      <c r="M351" s="37"/>
      <c r="N351" s="15"/>
      <c r="O351" s="454" t="s">
        <v>1452</v>
      </c>
      <c r="P351" s="16" t="s">
        <v>1538</v>
      </c>
      <c r="Q351" s="24" t="s">
        <v>1539</v>
      </c>
    </row>
    <row r="352" spans="1:17" ht="15.75" customHeight="1">
      <c r="A352" s="6">
        <v>30111443</v>
      </c>
      <c r="B352" s="462"/>
      <c r="C352" s="472">
        <v>1</v>
      </c>
      <c r="D352" s="462"/>
      <c r="E352" s="8">
        <v>8289</v>
      </c>
      <c r="F352" s="78">
        <v>6330</v>
      </c>
      <c r="G352" s="172" t="s">
        <v>249</v>
      </c>
      <c r="H352" s="11" t="s">
        <v>53</v>
      </c>
      <c r="I352" s="44" t="s">
        <v>33</v>
      </c>
      <c r="J352" s="44" t="s">
        <v>32</v>
      </c>
      <c r="K352" s="8" t="s">
        <v>54</v>
      </c>
      <c r="L352" s="34"/>
      <c r="M352" s="37"/>
      <c r="N352" s="15"/>
      <c r="O352" s="453" t="s">
        <v>1540</v>
      </c>
      <c r="P352" s="31" t="s">
        <v>1541</v>
      </c>
      <c r="Q352" s="16" t="s">
        <v>1542</v>
      </c>
    </row>
    <row r="353" spans="1:17" ht="15.75" customHeight="1">
      <c r="A353" s="503"/>
      <c r="B353" s="465"/>
      <c r="C353" s="474">
        <v>1</v>
      </c>
      <c r="D353" s="465"/>
      <c r="E353" s="21">
        <v>8163</v>
      </c>
      <c r="F353" s="21">
        <v>8163</v>
      </c>
      <c r="G353" s="170" t="s">
        <v>498</v>
      </c>
      <c r="H353" s="21" t="s">
        <v>46</v>
      </c>
      <c r="I353" s="22" t="s">
        <v>100</v>
      </c>
      <c r="J353" s="22" t="s">
        <v>50</v>
      </c>
      <c r="K353" s="19" t="s">
        <v>1533</v>
      </c>
      <c r="L353" s="6"/>
      <c r="M353" s="23"/>
      <c r="N353" s="15"/>
      <c r="O353" s="454" t="s">
        <v>1452</v>
      </c>
      <c r="P353" s="16" t="s">
        <v>1538</v>
      </c>
      <c r="Q353" s="24" t="s">
        <v>1539</v>
      </c>
    </row>
    <row r="354" spans="1:17" ht="15.75" customHeight="1">
      <c r="A354" s="151"/>
      <c r="B354" s="467"/>
      <c r="D354" s="467"/>
      <c r="I354" s="381"/>
      <c r="J354" s="381"/>
      <c r="N354" s="25"/>
      <c r="O354" s="25"/>
      <c r="P354" s="25"/>
      <c r="Q354" s="25"/>
    </row>
    <row r="355" spans="1:17" ht="15.75" customHeight="1">
      <c r="A355" s="1" t="s">
        <v>0</v>
      </c>
      <c r="B355" s="458"/>
      <c r="C355" s="2"/>
      <c r="D355" s="458"/>
      <c r="E355" s="2"/>
      <c r="F355" s="2"/>
      <c r="G355" s="3" t="s">
        <v>6</v>
      </c>
      <c r="H355" s="2" t="s">
        <v>7</v>
      </c>
      <c r="I355" s="2"/>
      <c r="J355" s="2"/>
      <c r="K355" s="2" t="s">
        <v>10</v>
      </c>
      <c r="L355" s="2" t="s">
        <v>11</v>
      </c>
      <c r="M355" s="2" t="s">
        <v>12</v>
      </c>
      <c r="N355" s="15"/>
      <c r="O355" s="25"/>
      <c r="P355" s="25"/>
      <c r="Q355" s="25"/>
    </row>
    <row r="356" spans="1:17" ht="15.75" customHeight="1">
      <c r="A356" s="6" t="s">
        <v>1543</v>
      </c>
      <c r="B356" s="504">
        <v>16</v>
      </c>
      <c r="C356" s="9">
        <v>1</v>
      </c>
      <c r="D356" s="504">
        <v>773</v>
      </c>
      <c r="E356" s="8">
        <v>764</v>
      </c>
      <c r="F356" s="8">
        <v>2</v>
      </c>
      <c r="G356" s="172" t="s">
        <v>1544</v>
      </c>
      <c r="H356" s="11" t="s">
        <v>46</v>
      </c>
      <c r="I356" s="38" t="s">
        <v>78</v>
      </c>
      <c r="J356" s="38" t="s">
        <v>42</v>
      </c>
      <c r="K356" s="39" t="s">
        <v>253</v>
      </c>
      <c r="L356" s="39" t="s">
        <v>1545</v>
      </c>
      <c r="M356" s="79">
        <v>54</v>
      </c>
      <c r="N356" s="15"/>
      <c r="O356" s="453" t="s">
        <v>1250</v>
      </c>
      <c r="P356" s="31" t="s">
        <v>49</v>
      </c>
      <c r="Q356" s="16" t="s">
        <v>108</v>
      </c>
    </row>
    <row r="357" spans="1:17" ht="15.75" customHeight="1">
      <c r="A357" s="6" t="s">
        <v>1543</v>
      </c>
      <c r="B357" s="504">
        <v>16</v>
      </c>
      <c r="C357" s="9"/>
      <c r="D357" s="504">
        <v>2019</v>
      </c>
      <c r="E357" s="8">
        <v>764</v>
      </c>
      <c r="F357" s="8">
        <v>1</v>
      </c>
      <c r="G357" s="172" t="s">
        <v>1544</v>
      </c>
      <c r="H357" s="11" t="s">
        <v>46</v>
      </c>
      <c r="I357" s="38" t="s">
        <v>100</v>
      </c>
      <c r="J357" s="38" t="s">
        <v>50</v>
      </c>
      <c r="K357" s="39" t="s">
        <v>253</v>
      </c>
      <c r="L357" s="39" t="s">
        <v>1545</v>
      </c>
      <c r="M357" s="79">
        <v>54</v>
      </c>
      <c r="N357" s="15"/>
      <c r="O357" s="453" t="s">
        <v>1250</v>
      </c>
      <c r="P357" s="31" t="s">
        <v>49</v>
      </c>
      <c r="Q357" s="16" t="s">
        <v>108</v>
      </c>
    </row>
    <row r="358" spans="1:17" ht="15.75" customHeight="1">
      <c r="A358" s="151"/>
      <c r="B358" s="467"/>
      <c r="D358" s="467"/>
      <c r="I358" s="381"/>
      <c r="J358" s="381"/>
      <c r="N358" s="25"/>
      <c r="O358" s="25"/>
      <c r="P358" s="25"/>
      <c r="Q358" s="25"/>
    </row>
    <row r="359" spans="1:17" ht="15.75" customHeight="1">
      <c r="A359" s="1" t="s">
        <v>0</v>
      </c>
      <c r="B359" s="458"/>
      <c r="C359" s="2"/>
      <c r="D359" s="458"/>
      <c r="E359" s="2"/>
      <c r="F359" s="2"/>
      <c r="G359" s="3" t="s">
        <v>6</v>
      </c>
      <c r="H359" s="2" t="s">
        <v>7</v>
      </c>
      <c r="I359" s="2"/>
      <c r="J359" s="2"/>
      <c r="K359" s="2" t="s">
        <v>10</v>
      </c>
      <c r="L359" s="2" t="s">
        <v>11</v>
      </c>
      <c r="M359" s="2" t="s">
        <v>12</v>
      </c>
      <c r="N359" s="15"/>
      <c r="O359" s="25"/>
      <c r="P359" s="25"/>
      <c r="Q359" s="25"/>
    </row>
    <row r="360" spans="1:17" ht="15.75" customHeight="1">
      <c r="A360" s="6" t="s">
        <v>1546</v>
      </c>
      <c r="B360" s="459">
        <v>23</v>
      </c>
      <c r="C360" s="8">
        <v>2</v>
      </c>
      <c r="D360" s="459"/>
      <c r="E360" s="8">
        <v>0</v>
      </c>
      <c r="F360" s="8">
        <v>960</v>
      </c>
      <c r="G360" s="231" t="s">
        <v>1547</v>
      </c>
      <c r="H360" s="11" t="s">
        <v>20</v>
      </c>
      <c r="I360" s="44" t="s">
        <v>20</v>
      </c>
      <c r="J360" s="44" t="s">
        <v>20</v>
      </c>
      <c r="K360" s="8"/>
      <c r="L360" s="7" t="s">
        <v>1548</v>
      </c>
      <c r="M360" s="14" t="s">
        <v>1549</v>
      </c>
      <c r="N360" s="15"/>
      <c r="O360" s="454" t="s">
        <v>1298</v>
      </c>
      <c r="P360" s="31" t="s">
        <v>40</v>
      </c>
      <c r="Q360" s="25"/>
    </row>
    <row r="361" spans="1:17" ht="15.75" customHeight="1">
      <c r="A361" s="33">
        <v>140</v>
      </c>
      <c r="B361" s="465"/>
      <c r="C361" s="19">
        <v>1</v>
      </c>
      <c r="D361" s="465">
        <v>480</v>
      </c>
      <c r="E361" s="314">
        <v>479</v>
      </c>
      <c r="F361" s="314">
        <v>2</v>
      </c>
      <c r="G361" s="233" t="s">
        <v>1550</v>
      </c>
      <c r="H361" s="21" t="s">
        <v>46</v>
      </c>
      <c r="I361" s="35" t="s">
        <v>78</v>
      </c>
      <c r="J361" s="35" t="s">
        <v>42</v>
      </c>
      <c r="K361" s="36" t="s">
        <v>253</v>
      </c>
      <c r="L361" s="6"/>
      <c r="M361" s="23"/>
      <c r="N361" s="15"/>
      <c r="O361" s="454" t="s">
        <v>1250</v>
      </c>
      <c r="P361" s="31" t="s">
        <v>49</v>
      </c>
      <c r="Q361" s="16" t="s">
        <v>1551</v>
      </c>
    </row>
    <row r="362" spans="1:17" ht="15.75" customHeight="1">
      <c r="A362" s="151"/>
      <c r="B362" s="467"/>
      <c r="D362" s="467"/>
      <c r="I362" s="381"/>
      <c r="J362" s="381"/>
      <c r="N362" s="25"/>
      <c r="O362" s="25"/>
      <c r="P362" s="25"/>
      <c r="Q362" s="25"/>
    </row>
    <row r="363" spans="1:17" ht="15.75" customHeight="1">
      <c r="A363" s="1" t="s">
        <v>0</v>
      </c>
      <c r="B363" s="458"/>
      <c r="C363" s="2"/>
      <c r="D363" s="458"/>
      <c r="E363" s="2"/>
      <c r="F363" s="2"/>
      <c r="G363" s="3" t="s">
        <v>6</v>
      </c>
      <c r="H363" s="2" t="s">
        <v>7</v>
      </c>
      <c r="I363" s="2"/>
      <c r="J363" s="2"/>
      <c r="K363" s="2" t="s">
        <v>10</v>
      </c>
      <c r="L363" s="2" t="s">
        <v>11</v>
      </c>
      <c r="M363" s="2" t="s">
        <v>12</v>
      </c>
      <c r="N363" s="15"/>
      <c r="O363" s="25"/>
      <c r="P363" s="25"/>
      <c r="Q363" s="25"/>
    </row>
    <row r="364" spans="1:17" ht="15.75" customHeight="1">
      <c r="A364" s="171"/>
      <c r="B364" s="459">
        <v>23</v>
      </c>
      <c r="C364" s="9">
        <v>1</v>
      </c>
      <c r="D364" s="459">
        <v>15126</v>
      </c>
      <c r="E364" s="9">
        <v>14297</v>
      </c>
      <c r="F364" s="9">
        <v>222</v>
      </c>
      <c r="G364" s="10" t="s">
        <v>252</v>
      </c>
      <c r="H364" s="11" t="s">
        <v>46</v>
      </c>
      <c r="I364" s="38" t="s">
        <v>78</v>
      </c>
      <c r="J364" s="38" t="s">
        <v>42</v>
      </c>
      <c r="K364" s="39" t="s">
        <v>253</v>
      </c>
      <c r="L364" s="7" t="s">
        <v>1552</v>
      </c>
      <c r="M364" s="14">
        <v>56</v>
      </c>
      <c r="N364" s="15"/>
      <c r="O364" s="454" t="s">
        <v>1250</v>
      </c>
      <c r="P364" s="31" t="s">
        <v>49</v>
      </c>
      <c r="Q364" s="16" t="s">
        <v>108</v>
      </c>
    </row>
    <row r="365" spans="1:17" ht="15.75" customHeight="1">
      <c r="A365" s="33" t="s">
        <v>1523</v>
      </c>
      <c r="B365" s="462"/>
      <c r="C365" s="19">
        <v>1</v>
      </c>
      <c r="D365" s="462"/>
      <c r="E365" s="222">
        <v>0</v>
      </c>
      <c r="F365" s="222">
        <v>15126</v>
      </c>
      <c r="G365" s="20" t="s">
        <v>1553</v>
      </c>
      <c r="H365" s="21" t="s">
        <v>20</v>
      </c>
      <c r="I365" s="505" t="s">
        <v>20</v>
      </c>
      <c r="J365" s="505" t="s">
        <v>20</v>
      </c>
      <c r="K365" s="222"/>
      <c r="L365" s="34"/>
      <c r="M365" s="37"/>
      <c r="N365" s="15"/>
      <c r="O365" s="454" t="s">
        <v>1554</v>
      </c>
      <c r="P365" s="31" t="s">
        <v>40</v>
      </c>
      <c r="Q365" s="25"/>
    </row>
    <row r="366" spans="1:17" ht="15.75" customHeight="1">
      <c r="A366" s="6" t="s">
        <v>1555</v>
      </c>
      <c r="B366" s="462"/>
      <c r="C366" s="9">
        <v>1</v>
      </c>
      <c r="D366" s="462"/>
      <c r="E366" s="8">
        <v>15126</v>
      </c>
      <c r="F366" s="78">
        <v>2</v>
      </c>
      <c r="G366" s="10" t="s">
        <v>121</v>
      </c>
      <c r="H366" s="11" t="s">
        <v>27</v>
      </c>
      <c r="I366" s="44" t="s">
        <v>74</v>
      </c>
      <c r="J366" s="44" t="s">
        <v>42</v>
      </c>
      <c r="K366" s="8" t="s">
        <v>264</v>
      </c>
      <c r="L366" s="34"/>
      <c r="M366" s="37"/>
      <c r="N366" s="15"/>
      <c r="O366" s="454" t="s">
        <v>1556</v>
      </c>
      <c r="P366" s="16" t="s">
        <v>104</v>
      </c>
      <c r="Q366" s="25"/>
    </row>
    <row r="367" spans="1:17" ht="15.75" customHeight="1">
      <c r="A367" s="33" t="s">
        <v>1557</v>
      </c>
      <c r="B367" s="465"/>
      <c r="C367" s="222">
        <v>1</v>
      </c>
      <c r="D367" s="465"/>
      <c r="E367" s="19">
        <v>14833</v>
      </c>
      <c r="F367" s="19">
        <v>1003</v>
      </c>
      <c r="G367" s="20" t="s">
        <v>121</v>
      </c>
      <c r="H367" s="21" t="s">
        <v>27</v>
      </c>
      <c r="I367" s="22" t="s">
        <v>74</v>
      </c>
      <c r="J367" s="22" t="s">
        <v>42</v>
      </c>
      <c r="K367" s="19" t="s">
        <v>1491</v>
      </c>
      <c r="L367" s="6"/>
      <c r="M367" s="23"/>
      <c r="N367" s="15"/>
      <c r="O367" s="453" t="s">
        <v>1558</v>
      </c>
      <c r="P367" s="31" t="s">
        <v>40</v>
      </c>
      <c r="Q367" s="25"/>
    </row>
    <row r="368" spans="1:17" ht="15.75" customHeight="1">
      <c r="A368" s="151"/>
      <c r="B368" s="467"/>
      <c r="D368" s="467"/>
      <c r="I368" s="381"/>
      <c r="J368" s="381"/>
      <c r="N368" s="25"/>
      <c r="O368" s="25"/>
      <c r="P368" s="25"/>
      <c r="Q368" s="25"/>
    </row>
    <row r="369" spans="1:17" ht="15.75" customHeight="1">
      <c r="A369" s="1" t="s">
        <v>0</v>
      </c>
      <c r="B369" s="458"/>
      <c r="C369" s="2"/>
      <c r="D369" s="458"/>
      <c r="E369" s="2"/>
      <c r="F369" s="2"/>
      <c r="G369" s="229" t="s">
        <v>6</v>
      </c>
      <c r="H369" s="2" t="s">
        <v>7</v>
      </c>
      <c r="I369" s="2"/>
      <c r="J369" s="2"/>
      <c r="K369" s="2" t="s">
        <v>10</v>
      </c>
      <c r="L369" s="2" t="s">
        <v>11</v>
      </c>
      <c r="M369" s="2" t="s">
        <v>12</v>
      </c>
      <c r="N369" s="15"/>
      <c r="O369" s="25"/>
      <c r="P369" s="25"/>
      <c r="Q369" s="25"/>
    </row>
    <row r="370" spans="1:17" ht="15.75" customHeight="1">
      <c r="A370" s="6">
        <v>5144</v>
      </c>
      <c r="B370" s="468">
        <v>24</v>
      </c>
      <c r="C370" s="8">
        <v>1</v>
      </c>
      <c r="D370" s="468">
        <v>4126</v>
      </c>
      <c r="E370" s="8">
        <v>4126</v>
      </c>
      <c r="F370" s="8">
        <v>41</v>
      </c>
      <c r="G370" s="231" t="s">
        <v>1527</v>
      </c>
      <c r="H370" s="11" t="s">
        <v>46</v>
      </c>
      <c r="I370" s="44" t="s">
        <v>78</v>
      </c>
      <c r="J370" s="44" t="s">
        <v>42</v>
      </c>
      <c r="K370" s="8" t="s">
        <v>102</v>
      </c>
      <c r="L370" s="225" t="s">
        <v>1559</v>
      </c>
      <c r="M370" s="14">
        <v>57</v>
      </c>
      <c r="N370" s="15"/>
      <c r="O370" s="453" t="s">
        <v>1560</v>
      </c>
      <c r="P370" s="16" t="s">
        <v>1561</v>
      </c>
      <c r="Q370" s="16" t="s">
        <v>108</v>
      </c>
    </row>
    <row r="371" spans="1:17" ht="15.75" customHeight="1">
      <c r="A371" s="33">
        <v>2019</v>
      </c>
      <c r="B371" s="462"/>
      <c r="C371" s="19"/>
      <c r="D371" s="462"/>
      <c r="E371" s="19">
        <v>4126</v>
      </c>
      <c r="F371" s="19">
        <v>11</v>
      </c>
      <c r="G371" s="233" t="s">
        <v>1454</v>
      </c>
      <c r="H371" s="21" t="s">
        <v>46</v>
      </c>
      <c r="I371" s="22" t="s">
        <v>100</v>
      </c>
      <c r="J371" s="22" t="s">
        <v>50</v>
      </c>
      <c r="K371" s="19" t="s">
        <v>102</v>
      </c>
      <c r="L371" s="235"/>
      <c r="M371" s="37"/>
      <c r="N371" s="15"/>
      <c r="O371" s="453" t="s">
        <v>1560</v>
      </c>
      <c r="P371" s="31" t="s">
        <v>49</v>
      </c>
      <c r="Q371" s="16" t="s">
        <v>482</v>
      </c>
    </row>
    <row r="372" spans="1:17" ht="15.75" customHeight="1">
      <c r="A372" s="6">
        <v>20160830</v>
      </c>
      <c r="B372" s="465"/>
      <c r="C372" s="8">
        <v>1</v>
      </c>
      <c r="D372" s="465"/>
      <c r="E372" s="8">
        <v>1812</v>
      </c>
      <c r="F372" s="8">
        <v>4</v>
      </c>
      <c r="G372" s="231" t="s">
        <v>498</v>
      </c>
      <c r="H372" s="11" t="s">
        <v>53</v>
      </c>
      <c r="I372" s="38" t="s">
        <v>36</v>
      </c>
      <c r="J372" s="38" t="s">
        <v>32</v>
      </c>
      <c r="K372" s="39" t="s">
        <v>1562</v>
      </c>
      <c r="L372" s="227"/>
      <c r="M372" s="23"/>
      <c r="N372" s="15"/>
      <c r="O372" s="454" t="s">
        <v>1250</v>
      </c>
      <c r="P372" s="31" t="s">
        <v>49</v>
      </c>
      <c r="Q372" s="16" t="s">
        <v>1563</v>
      </c>
    </row>
    <row r="373" spans="1:17" ht="15.75" customHeight="1">
      <c r="A373" s="151"/>
      <c r="B373" s="467"/>
      <c r="D373" s="467"/>
      <c r="I373" s="381"/>
      <c r="J373" s="381"/>
      <c r="N373" s="25"/>
      <c r="O373" s="25"/>
      <c r="P373" s="25"/>
      <c r="Q373" s="25"/>
    </row>
    <row r="374" spans="1:17" ht="15.75" customHeight="1">
      <c r="A374" s="1" t="s">
        <v>0</v>
      </c>
      <c r="B374" s="458"/>
      <c r="C374" s="2"/>
      <c r="D374" s="458"/>
      <c r="E374" s="2"/>
      <c r="F374" s="2"/>
      <c r="G374" s="229" t="s">
        <v>6</v>
      </c>
      <c r="H374" s="2" t="s">
        <v>7</v>
      </c>
      <c r="I374" s="2"/>
      <c r="J374" s="2"/>
      <c r="K374" s="2" t="s">
        <v>10</v>
      </c>
      <c r="L374" s="2" t="s">
        <v>11</v>
      </c>
      <c r="M374" s="2" t="s">
        <v>12</v>
      </c>
      <c r="N374" s="15"/>
      <c r="O374" s="25"/>
      <c r="P374" s="25"/>
      <c r="Q374" s="25"/>
    </row>
    <row r="375" spans="1:17" ht="15.75" customHeight="1">
      <c r="A375" s="6" t="s">
        <v>1564</v>
      </c>
      <c r="B375" s="459">
        <v>18</v>
      </c>
      <c r="C375" s="8">
        <v>2</v>
      </c>
      <c r="D375" s="459">
        <v>118295</v>
      </c>
      <c r="E375" s="8">
        <v>0</v>
      </c>
      <c r="F375" s="8">
        <f>2*118295</f>
        <v>236590</v>
      </c>
      <c r="G375" s="10" t="s">
        <v>1565</v>
      </c>
      <c r="H375" s="11" t="s">
        <v>20</v>
      </c>
      <c r="I375" s="44" t="s">
        <v>20</v>
      </c>
      <c r="J375" s="44" t="s">
        <v>20</v>
      </c>
      <c r="K375" s="8"/>
      <c r="L375" s="7" t="s">
        <v>1566</v>
      </c>
      <c r="M375" s="14">
        <v>58</v>
      </c>
      <c r="N375" s="15"/>
      <c r="O375" s="454" t="s">
        <v>1298</v>
      </c>
      <c r="P375" s="31" t="s">
        <v>40</v>
      </c>
      <c r="Q375" s="25"/>
    </row>
    <row r="376" spans="1:17" ht="15.75" customHeight="1">
      <c r="A376" s="33">
        <v>-4016655819</v>
      </c>
      <c r="B376" s="462"/>
      <c r="C376" s="19">
        <v>1</v>
      </c>
      <c r="D376" s="462"/>
      <c r="E376" s="19">
        <v>118295</v>
      </c>
      <c r="F376" s="19">
        <v>118295</v>
      </c>
      <c r="G376" s="20" t="s">
        <v>1567</v>
      </c>
      <c r="H376" s="21" t="s">
        <v>27</v>
      </c>
      <c r="I376" s="35" t="s">
        <v>74</v>
      </c>
      <c r="J376" s="35" t="s">
        <v>42</v>
      </c>
      <c r="K376" s="36" t="s">
        <v>740</v>
      </c>
      <c r="L376" s="34"/>
      <c r="M376" s="37"/>
      <c r="N376" s="15"/>
      <c r="O376" s="454" t="s">
        <v>1568</v>
      </c>
      <c r="P376" s="16" t="s">
        <v>1569</v>
      </c>
      <c r="Q376" s="25"/>
    </row>
    <row r="377" spans="1:17" ht="15.75" customHeight="1">
      <c r="A377" s="6"/>
      <c r="B377" s="462"/>
      <c r="C377" s="8">
        <v>1</v>
      </c>
      <c r="D377" s="462"/>
      <c r="E377" s="11">
        <v>118295</v>
      </c>
      <c r="F377" s="11">
        <v>118295</v>
      </c>
      <c r="G377" s="10" t="s">
        <v>1311</v>
      </c>
      <c r="H377" s="11" t="s">
        <v>46</v>
      </c>
      <c r="I377" s="38" t="s">
        <v>100</v>
      </c>
      <c r="J377" s="38" t="s">
        <v>50</v>
      </c>
      <c r="K377" s="39" t="s">
        <v>1312</v>
      </c>
      <c r="L377" s="34"/>
      <c r="M377" s="37"/>
      <c r="N377" s="15"/>
      <c r="O377" s="454" t="s">
        <v>1452</v>
      </c>
      <c r="P377" s="16" t="s">
        <v>280</v>
      </c>
      <c r="Q377" s="16" t="s">
        <v>482</v>
      </c>
    </row>
    <row r="378" spans="1:17" ht="15.75" customHeight="1">
      <c r="A378" s="33">
        <v>0</v>
      </c>
      <c r="B378" s="462"/>
      <c r="C378" s="19">
        <v>1</v>
      </c>
      <c r="D378" s="462"/>
      <c r="E378" s="19">
        <v>71653</v>
      </c>
      <c r="F378" s="19">
        <v>1298</v>
      </c>
      <c r="G378" s="20" t="s">
        <v>1196</v>
      </c>
      <c r="H378" s="19"/>
      <c r="I378" s="35" t="s">
        <v>78</v>
      </c>
      <c r="J378" s="35" t="s">
        <v>42</v>
      </c>
      <c r="K378" s="36" t="s">
        <v>253</v>
      </c>
      <c r="L378" s="34"/>
      <c r="M378" s="37"/>
      <c r="N378" s="15"/>
      <c r="O378" s="454" t="s">
        <v>1570</v>
      </c>
      <c r="P378" s="31" t="s">
        <v>1571</v>
      </c>
      <c r="Q378" s="16" t="s">
        <v>1572</v>
      </c>
    </row>
    <row r="379" spans="1:17" ht="15.75" customHeight="1">
      <c r="A379" s="6"/>
      <c r="B379" s="462"/>
      <c r="C379" s="8">
        <v>1</v>
      </c>
      <c r="D379" s="462"/>
      <c r="E379" s="8">
        <v>2</v>
      </c>
      <c r="F379" s="8">
        <v>118293</v>
      </c>
      <c r="G379" s="10" t="s">
        <v>510</v>
      </c>
      <c r="H379" s="11" t="s">
        <v>68</v>
      </c>
      <c r="I379" s="38" t="s">
        <v>69</v>
      </c>
      <c r="J379" s="38" t="s">
        <v>55</v>
      </c>
      <c r="K379" s="39" t="s">
        <v>1573</v>
      </c>
      <c r="L379" s="34"/>
      <c r="M379" s="37"/>
      <c r="N379" s="15"/>
      <c r="O379" s="454" t="s">
        <v>1574</v>
      </c>
      <c r="P379" s="31" t="s">
        <v>40</v>
      </c>
      <c r="Q379" s="25"/>
    </row>
    <row r="380" spans="1:17" ht="15.75" customHeight="1">
      <c r="A380" s="33" t="s">
        <v>1575</v>
      </c>
      <c r="B380" s="465"/>
      <c r="C380" s="19">
        <v>1</v>
      </c>
      <c r="D380" s="465"/>
      <c r="E380" s="19">
        <v>118295</v>
      </c>
      <c r="F380" s="19">
        <v>885</v>
      </c>
      <c r="G380" s="20" t="s">
        <v>1576</v>
      </c>
      <c r="H380" s="21" t="s">
        <v>46</v>
      </c>
      <c r="I380" s="22" t="s">
        <v>78</v>
      </c>
      <c r="J380" s="22" t="s">
        <v>42</v>
      </c>
      <c r="K380" s="19" t="s">
        <v>102</v>
      </c>
      <c r="L380" s="6"/>
      <c r="M380" s="23"/>
      <c r="N380" s="15"/>
      <c r="O380" s="454" t="s">
        <v>1560</v>
      </c>
      <c r="P380" s="16" t="s">
        <v>1577</v>
      </c>
      <c r="Q380" s="16" t="s">
        <v>1578</v>
      </c>
    </row>
    <row r="381" spans="1:17" ht="15.75" customHeight="1">
      <c r="A381" s="33" t="s">
        <v>1579</v>
      </c>
      <c r="B381" s="465"/>
      <c r="C381" s="19"/>
      <c r="D381" s="465"/>
      <c r="E381" s="19">
        <v>118295</v>
      </c>
      <c r="F381" s="19">
        <v>218</v>
      </c>
      <c r="G381" s="20" t="s">
        <v>1576</v>
      </c>
      <c r="H381" s="21" t="s">
        <v>46</v>
      </c>
      <c r="I381" s="22" t="s">
        <v>100</v>
      </c>
      <c r="J381" s="22" t="s">
        <v>50</v>
      </c>
      <c r="K381" s="19" t="s">
        <v>102</v>
      </c>
      <c r="L381" s="6"/>
      <c r="M381" s="23"/>
      <c r="N381" s="15"/>
      <c r="O381" s="454" t="s">
        <v>1560</v>
      </c>
      <c r="P381" s="16" t="s">
        <v>1577</v>
      </c>
      <c r="Q381" s="16" t="s">
        <v>1578</v>
      </c>
    </row>
    <row r="382" spans="1:17" ht="15.75" customHeight="1">
      <c r="A382" s="151"/>
      <c r="B382" s="467"/>
      <c r="D382" s="467"/>
      <c r="I382" s="381"/>
      <c r="J382" s="381"/>
      <c r="N382" s="25"/>
      <c r="O382" s="25"/>
      <c r="P382" s="25"/>
      <c r="Q382" s="25"/>
    </row>
    <row r="383" spans="1:17" ht="15.75" customHeight="1">
      <c r="A383" s="1" t="s">
        <v>0</v>
      </c>
      <c r="B383" s="458"/>
      <c r="C383" s="2"/>
      <c r="D383" s="458"/>
      <c r="E383" s="2"/>
      <c r="F383" s="2"/>
      <c r="G383" s="3" t="s">
        <v>6</v>
      </c>
      <c r="H383" s="2" t="s">
        <v>7</v>
      </c>
      <c r="I383" s="2"/>
      <c r="J383" s="2"/>
      <c r="K383" s="2" t="s">
        <v>10</v>
      </c>
      <c r="L383" s="2" t="s">
        <v>11</v>
      </c>
      <c r="M383" s="2" t="s">
        <v>12</v>
      </c>
      <c r="N383" s="15"/>
      <c r="O383" s="25"/>
      <c r="P383" s="25"/>
      <c r="Q383" s="25"/>
    </row>
    <row r="384" spans="1:17" ht="15.75" customHeight="1">
      <c r="A384" s="6" t="s">
        <v>421</v>
      </c>
      <c r="B384" s="468">
        <v>9</v>
      </c>
      <c r="C384" s="8">
        <v>1</v>
      </c>
      <c r="D384" s="468">
        <v>1</v>
      </c>
      <c r="E384" s="9">
        <v>0</v>
      </c>
      <c r="F384" s="9">
        <v>1</v>
      </c>
      <c r="G384" s="10" t="s">
        <v>1580</v>
      </c>
      <c r="H384" s="11" t="s">
        <v>20</v>
      </c>
      <c r="I384" s="390" t="s">
        <v>20</v>
      </c>
      <c r="J384" s="390" t="s">
        <v>20</v>
      </c>
      <c r="K384" s="9"/>
      <c r="L384" s="225" t="s">
        <v>1581</v>
      </c>
      <c r="M384" s="14">
        <v>59</v>
      </c>
      <c r="N384" s="15"/>
      <c r="O384" s="454" t="s">
        <v>1343</v>
      </c>
      <c r="P384" s="31" t="s">
        <v>40</v>
      </c>
      <c r="Q384" s="25"/>
    </row>
    <row r="385" spans="1:17" ht="15.75" customHeight="1">
      <c r="A385" s="33">
        <v>30031446</v>
      </c>
      <c r="B385" s="465"/>
      <c r="C385" s="222">
        <v>1</v>
      </c>
      <c r="D385" s="465"/>
      <c r="E385" s="19">
        <v>1</v>
      </c>
      <c r="F385" s="19">
        <v>1</v>
      </c>
      <c r="G385" s="20" t="s">
        <v>52</v>
      </c>
      <c r="H385" s="21" t="s">
        <v>53</v>
      </c>
      <c r="I385" s="22" t="s">
        <v>33</v>
      </c>
      <c r="J385" s="22" t="s">
        <v>32</v>
      </c>
      <c r="K385" s="19" t="s">
        <v>422</v>
      </c>
      <c r="L385" s="227"/>
      <c r="M385" s="23"/>
      <c r="N385" s="15"/>
      <c r="O385" s="454" t="s">
        <v>1250</v>
      </c>
      <c r="P385" s="31" t="s">
        <v>49</v>
      </c>
      <c r="Q385" s="91" t="s">
        <v>139</v>
      </c>
    </row>
    <row r="386" spans="1:17" ht="15.75" customHeight="1">
      <c r="A386" s="187"/>
      <c r="B386" s="467"/>
      <c r="C386" s="96"/>
      <c r="D386" s="467"/>
      <c r="E386" s="98"/>
      <c r="F386" s="98"/>
      <c r="G386" s="74"/>
      <c r="H386" s="99"/>
      <c r="I386" s="98"/>
      <c r="J386" s="98"/>
      <c r="K386" s="98"/>
      <c r="L386" s="98"/>
      <c r="M386" s="98"/>
      <c r="N386" s="25"/>
      <c r="O386" s="25"/>
      <c r="P386" s="25"/>
      <c r="Q386" s="25"/>
    </row>
    <row r="387" spans="1:17" ht="15.75" customHeight="1">
      <c r="A387" s="506" t="s">
        <v>0</v>
      </c>
      <c r="B387" s="507"/>
      <c r="C387" s="508"/>
      <c r="D387" s="507"/>
      <c r="E387" s="508"/>
      <c r="F387" s="508"/>
      <c r="G387" s="509" t="s">
        <v>6</v>
      </c>
      <c r="H387" s="508" t="s">
        <v>7</v>
      </c>
      <c r="I387" s="508"/>
      <c r="J387" s="508"/>
      <c r="K387" s="508" t="s">
        <v>10</v>
      </c>
      <c r="L387" s="508" t="s">
        <v>11</v>
      </c>
      <c r="M387" s="508" t="s">
        <v>12</v>
      </c>
      <c r="N387" s="15"/>
      <c r="O387" s="25"/>
      <c r="P387" s="25"/>
      <c r="Q387" s="25"/>
    </row>
    <row r="388" spans="1:17" ht="15.75" customHeight="1">
      <c r="A388" s="510" t="s">
        <v>1582</v>
      </c>
      <c r="B388" s="511">
        <v>30</v>
      </c>
      <c r="C388" s="512">
        <v>1</v>
      </c>
      <c r="D388" s="511">
        <v>1225</v>
      </c>
      <c r="E388" s="9">
        <v>0</v>
      </c>
      <c r="F388" s="9">
        <v>1225</v>
      </c>
      <c r="G388" s="513" t="s">
        <v>1583</v>
      </c>
      <c r="H388" s="514" t="s">
        <v>20</v>
      </c>
      <c r="I388" s="390" t="s">
        <v>20</v>
      </c>
      <c r="J388" s="390" t="s">
        <v>20</v>
      </c>
      <c r="K388" s="9"/>
      <c r="L388" s="515" t="s">
        <v>1584</v>
      </c>
      <c r="M388" s="516">
        <v>60</v>
      </c>
      <c r="N388" s="15"/>
      <c r="O388" s="454" t="s">
        <v>1298</v>
      </c>
      <c r="P388" s="31" t="s">
        <v>40</v>
      </c>
      <c r="Q388" s="25"/>
    </row>
    <row r="389" spans="1:17" ht="15.75" customHeight="1">
      <c r="A389" s="517">
        <v>1011441</v>
      </c>
      <c r="B389" s="462"/>
      <c r="C389" s="222">
        <v>1</v>
      </c>
      <c r="D389" s="462"/>
      <c r="E389" s="518">
        <v>690</v>
      </c>
      <c r="F389" s="518">
        <v>1</v>
      </c>
      <c r="G389" s="519" t="s">
        <v>249</v>
      </c>
      <c r="H389" s="520" t="s">
        <v>53</v>
      </c>
      <c r="I389" s="521" t="s">
        <v>33</v>
      </c>
      <c r="J389" s="521" t="s">
        <v>32</v>
      </c>
      <c r="K389" s="522" t="s">
        <v>1054</v>
      </c>
      <c r="L389" s="523"/>
      <c r="M389" s="524"/>
      <c r="N389" s="15"/>
      <c r="O389" s="454" t="s">
        <v>1250</v>
      </c>
      <c r="P389" s="31" t="s">
        <v>1585</v>
      </c>
      <c r="Q389" s="16" t="s">
        <v>1586</v>
      </c>
    </row>
    <row r="390" spans="1:17" ht="15.75" customHeight="1">
      <c r="A390" s="510" t="s">
        <v>1587</v>
      </c>
      <c r="B390" s="462"/>
      <c r="C390" s="9">
        <v>1</v>
      </c>
      <c r="D390" s="462"/>
      <c r="E390" s="512">
        <v>7</v>
      </c>
      <c r="F390" s="512">
        <v>1</v>
      </c>
      <c r="G390" s="513" t="s">
        <v>145</v>
      </c>
      <c r="H390" s="514" t="s">
        <v>146</v>
      </c>
      <c r="I390" s="525" t="s">
        <v>56</v>
      </c>
      <c r="J390" s="525" t="s">
        <v>34</v>
      </c>
      <c r="K390" s="526" t="s">
        <v>1588</v>
      </c>
      <c r="L390" s="523"/>
      <c r="M390" s="524"/>
      <c r="N390" s="15"/>
      <c r="O390" s="453" t="s">
        <v>1250</v>
      </c>
      <c r="P390" s="31" t="s">
        <v>49</v>
      </c>
      <c r="Q390" s="16" t="s">
        <v>1589</v>
      </c>
    </row>
    <row r="391" spans="1:17" ht="15.75" customHeight="1">
      <c r="A391" s="162"/>
      <c r="B391" s="465"/>
      <c r="C391" s="518">
        <v>1</v>
      </c>
      <c r="D391" s="465"/>
      <c r="E391" s="222">
        <v>1225</v>
      </c>
      <c r="F391" s="222">
        <v>730</v>
      </c>
      <c r="G391" s="527"/>
      <c r="H391" s="520" t="s">
        <v>68</v>
      </c>
      <c r="I391" s="528" t="s">
        <v>69</v>
      </c>
      <c r="J391" s="528" t="s">
        <v>55</v>
      </c>
      <c r="K391" s="518" t="s">
        <v>1590</v>
      </c>
      <c r="L391" s="510"/>
      <c r="M391" s="529"/>
      <c r="N391" s="15"/>
      <c r="O391" s="454" t="s">
        <v>1591</v>
      </c>
      <c r="P391" s="31" t="s">
        <v>40</v>
      </c>
      <c r="Q391" s="25"/>
    </row>
    <row r="392" spans="1:17" ht="15.75" customHeight="1">
      <c r="A392" s="151"/>
      <c r="B392" s="467"/>
      <c r="D392" s="467"/>
      <c r="I392" s="381"/>
      <c r="J392" s="381"/>
      <c r="N392" s="25"/>
      <c r="O392" s="25"/>
      <c r="P392" s="25"/>
      <c r="Q392" s="25"/>
    </row>
    <row r="393" spans="1:17" ht="15.75" customHeight="1">
      <c r="A393" s="1" t="s">
        <v>0</v>
      </c>
      <c r="B393" s="458"/>
      <c r="C393" s="2"/>
      <c r="D393" s="458"/>
      <c r="E393" s="2"/>
      <c r="F393" s="2"/>
      <c r="G393" s="3" t="s">
        <v>6</v>
      </c>
      <c r="H393" s="2" t="s">
        <v>7</v>
      </c>
      <c r="I393" s="2"/>
      <c r="J393" s="2"/>
      <c r="K393" s="2" t="s">
        <v>10</v>
      </c>
      <c r="L393" s="2" t="s">
        <v>11</v>
      </c>
      <c r="M393" s="2" t="s">
        <v>12</v>
      </c>
      <c r="N393" s="15"/>
      <c r="O393" s="25"/>
      <c r="P393" s="25"/>
      <c r="Q393" s="25"/>
    </row>
    <row r="394" spans="1:17" ht="15.75" customHeight="1">
      <c r="A394" s="6" t="s">
        <v>421</v>
      </c>
      <c r="B394" s="459">
        <v>20</v>
      </c>
      <c r="C394" s="8">
        <v>4</v>
      </c>
      <c r="D394" s="459">
        <v>7344</v>
      </c>
      <c r="E394" s="9">
        <v>0</v>
      </c>
      <c r="F394" s="9">
        <f>4*7344</f>
        <v>29376</v>
      </c>
      <c r="G394" s="10" t="s">
        <v>1592</v>
      </c>
      <c r="H394" s="11" t="s">
        <v>20</v>
      </c>
      <c r="I394" s="390" t="s">
        <v>20</v>
      </c>
      <c r="J394" s="390" t="s">
        <v>20</v>
      </c>
      <c r="K394" s="9"/>
      <c r="L394" s="7" t="s">
        <v>1593</v>
      </c>
      <c r="M394" s="14">
        <v>61</v>
      </c>
      <c r="N394" s="15"/>
      <c r="O394" s="454" t="s">
        <v>1298</v>
      </c>
      <c r="P394" s="31" t="s">
        <v>40</v>
      </c>
      <c r="Q394" s="25"/>
    </row>
    <row r="395" spans="1:17" ht="15.75" customHeight="1">
      <c r="A395" s="162"/>
      <c r="B395" s="462"/>
      <c r="C395" s="222">
        <v>1</v>
      </c>
      <c r="D395" s="462"/>
      <c r="E395" s="21">
        <v>7344</v>
      </c>
      <c r="F395" s="21">
        <v>7344</v>
      </c>
      <c r="G395" s="20" t="s">
        <v>498</v>
      </c>
      <c r="H395" s="21" t="s">
        <v>46</v>
      </c>
      <c r="I395" s="35" t="s">
        <v>100</v>
      </c>
      <c r="J395" s="35" t="s">
        <v>50</v>
      </c>
      <c r="K395" s="36" t="s">
        <v>586</v>
      </c>
      <c r="L395" s="34"/>
      <c r="M395" s="37"/>
      <c r="N395" s="15"/>
      <c r="O395" s="454" t="s">
        <v>1452</v>
      </c>
      <c r="P395" s="31" t="s">
        <v>280</v>
      </c>
      <c r="Q395" s="16" t="s">
        <v>482</v>
      </c>
    </row>
    <row r="396" spans="1:17" ht="15.75" customHeight="1">
      <c r="A396" s="171"/>
      <c r="B396" s="465"/>
      <c r="C396" s="9">
        <v>1</v>
      </c>
      <c r="D396" s="465"/>
      <c r="E396" s="8">
        <v>7344</v>
      </c>
      <c r="F396" s="8">
        <v>2719</v>
      </c>
      <c r="G396" s="10" t="s">
        <v>725</v>
      </c>
      <c r="H396" s="11" t="s">
        <v>68</v>
      </c>
      <c r="I396" s="44" t="s">
        <v>109</v>
      </c>
      <c r="J396" s="44" t="s">
        <v>55</v>
      </c>
      <c r="K396" s="8" t="s">
        <v>726</v>
      </c>
      <c r="L396" s="6"/>
      <c r="M396" s="23"/>
      <c r="N396" s="15"/>
      <c r="O396" s="454" t="s">
        <v>1594</v>
      </c>
      <c r="P396" s="16" t="s">
        <v>280</v>
      </c>
      <c r="Q396" s="16" t="s">
        <v>1139</v>
      </c>
    </row>
    <row r="397" spans="1:17" ht="15.75" customHeight="1">
      <c r="A397" s="151"/>
      <c r="B397" s="467"/>
      <c r="D397" s="467"/>
      <c r="I397" s="381"/>
      <c r="J397" s="381"/>
      <c r="N397" s="25"/>
      <c r="O397" s="25"/>
      <c r="P397" s="25"/>
      <c r="Q397" s="25"/>
    </row>
    <row r="398" spans="1:17" ht="15.75" customHeight="1">
      <c r="A398" s="1" t="s">
        <v>0</v>
      </c>
      <c r="B398" s="458"/>
      <c r="C398" s="2"/>
      <c r="D398" s="458"/>
      <c r="E398" s="2"/>
      <c r="F398" s="2"/>
      <c r="G398" s="3" t="s">
        <v>6</v>
      </c>
      <c r="H398" s="2" t="s">
        <v>7</v>
      </c>
      <c r="I398" s="2"/>
      <c r="J398" s="2"/>
      <c r="K398" s="2" t="s">
        <v>10</v>
      </c>
      <c r="L398" s="2" t="s">
        <v>11</v>
      </c>
      <c r="M398" s="2" t="s">
        <v>12</v>
      </c>
      <c r="N398" s="15"/>
      <c r="O398" s="25"/>
      <c r="P398" s="25"/>
      <c r="Q398" s="25"/>
    </row>
    <row r="399" spans="1:17" ht="15.75" customHeight="1">
      <c r="A399" s="6" t="s">
        <v>1595</v>
      </c>
      <c r="B399" s="468">
        <v>15</v>
      </c>
      <c r="C399" s="9">
        <v>1</v>
      </c>
      <c r="D399" s="468">
        <v>939</v>
      </c>
      <c r="E399" s="11">
        <v>939</v>
      </c>
      <c r="F399" s="11">
        <v>939</v>
      </c>
      <c r="G399" s="10" t="s">
        <v>1596</v>
      </c>
      <c r="H399" s="11" t="s">
        <v>53</v>
      </c>
      <c r="I399" s="38" t="s">
        <v>36</v>
      </c>
      <c r="J399" s="38" t="s">
        <v>32</v>
      </c>
      <c r="K399" s="39" t="s">
        <v>421</v>
      </c>
      <c r="L399" s="225" t="s">
        <v>1597</v>
      </c>
      <c r="M399" s="14">
        <v>62</v>
      </c>
      <c r="N399" s="15"/>
      <c r="O399" s="454" t="s">
        <v>1452</v>
      </c>
      <c r="P399" s="16" t="s">
        <v>1598</v>
      </c>
      <c r="Q399" s="16" t="s">
        <v>1599</v>
      </c>
    </row>
    <row r="400" spans="1:17" ht="15.75" customHeight="1">
      <c r="A400" s="33" t="s">
        <v>1600</v>
      </c>
      <c r="B400" s="462"/>
      <c r="C400" s="222">
        <v>1</v>
      </c>
      <c r="D400" s="462"/>
      <c r="E400" s="21">
        <v>939</v>
      </c>
      <c r="F400" s="21">
        <v>939</v>
      </c>
      <c r="G400" s="20" t="s">
        <v>1596</v>
      </c>
      <c r="H400" s="21" t="s">
        <v>53</v>
      </c>
      <c r="I400" s="35" t="s">
        <v>36</v>
      </c>
      <c r="J400" s="35" t="s">
        <v>32</v>
      </c>
      <c r="K400" s="36" t="s">
        <v>422</v>
      </c>
      <c r="L400" s="235"/>
      <c r="M400" s="37"/>
      <c r="N400" s="15"/>
      <c r="O400" s="454" t="s">
        <v>1452</v>
      </c>
      <c r="P400" s="16" t="s">
        <v>1598</v>
      </c>
      <c r="Q400" s="16" t="s">
        <v>1599</v>
      </c>
    </row>
    <row r="401" spans="1:17" ht="15.75" customHeight="1">
      <c r="A401" s="530">
        <v>51044</v>
      </c>
      <c r="B401" s="531"/>
      <c r="C401" s="9">
        <v>1</v>
      </c>
      <c r="D401" s="462"/>
      <c r="E401" s="8">
        <v>217</v>
      </c>
      <c r="F401" s="78">
        <v>1</v>
      </c>
      <c r="G401" s="10" t="s">
        <v>1601</v>
      </c>
      <c r="H401" s="11" t="s">
        <v>27</v>
      </c>
      <c r="I401" s="38" t="s">
        <v>43</v>
      </c>
      <c r="J401" s="38" t="s">
        <v>32</v>
      </c>
      <c r="K401" s="39" t="s">
        <v>1602</v>
      </c>
      <c r="L401" s="235"/>
      <c r="M401" s="37"/>
      <c r="N401" s="15"/>
      <c r="O401" s="454" t="s">
        <v>1250</v>
      </c>
      <c r="P401" s="31" t="s">
        <v>49</v>
      </c>
      <c r="Q401" s="16" t="s">
        <v>1603</v>
      </c>
    </row>
    <row r="402" spans="1:17" ht="15.75" customHeight="1">
      <c r="A402" s="33" t="s">
        <v>1604</v>
      </c>
      <c r="B402" s="462"/>
      <c r="C402" s="222">
        <v>1</v>
      </c>
      <c r="D402" s="462"/>
      <c r="E402" s="21">
        <v>939</v>
      </c>
      <c r="F402" s="21">
        <v>939</v>
      </c>
      <c r="G402" s="20" t="s">
        <v>498</v>
      </c>
      <c r="H402" s="21" t="s">
        <v>46</v>
      </c>
      <c r="I402" s="22" t="s">
        <v>100</v>
      </c>
      <c r="J402" s="22" t="s">
        <v>50</v>
      </c>
      <c r="K402" s="19" t="s">
        <v>1312</v>
      </c>
      <c r="L402" s="235"/>
      <c r="M402" s="37"/>
      <c r="N402" s="15"/>
      <c r="O402" s="454" t="s">
        <v>1452</v>
      </c>
      <c r="P402" s="31" t="s">
        <v>49</v>
      </c>
      <c r="Q402" s="16" t="s">
        <v>482</v>
      </c>
    </row>
    <row r="403" spans="1:17" ht="15.75" customHeight="1">
      <c r="A403" s="530">
        <v>51044</v>
      </c>
      <c r="B403" s="532"/>
      <c r="C403" s="9">
        <v>1</v>
      </c>
      <c r="D403" s="465"/>
      <c r="E403" s="8">
        <v>217</v>
      </c>
      <c r="F403" s="78">
        <v>1</v>
      </c>
      <c r="G403" s="10" t="s">
        <v>1601</v>
      </c>
      <c r="H403" s="11" t="s">
        <v>27</v>
      </c>
      <c r="I403" s="44" t="s">
        <v>43</v>
      </c>
      <c r="J403" s="44" t="s">
        <v>32</v>
      </c>
      <c r="K403" s="8" t="s">
        <v>1605</v>
      </c>
      <c r="L403" s="227"/>
      <c r="M403" s="23"/>
      <c r="N403" s="15"/>
      <c r="O403" s="454" t="s">
        <v>1250</v>
      </c>
      <c r="P403" s="31" t="s">
        <v>49</v>
      </c>
      <c r="Q403" s="16" t="s">
        <v>1606</v>
      </c>
    </row>
    <row r="404" spans="1:17" ht="15.75" customHeight="1">
      <c r="A404" s="151"/>
      <c r="B404" s="467"/>
      <c r="D404" s="467"/>
      <c r="I404" s="381"/>
      <c r="J404" s="381"/>
      <c r="N404" s="25"/>
      <c r="O404" s="25"/>
      <c r="P404" s="25"/>
      <c r="Q404" s="25"/>
    </row>
    <row r="405" spans="1:17" ht="15.75" customHeight="1">
      <c r="A405" s="1" t="s">
        <v>0</v>
      </c>
      <c r="B405" s="458"/>
      <c r="C405" s="2"/>
      <c r="D405" s="458"/>
      <c r="E405" s="2"/>
      <c r="F405" s="2"/>
      <c r="G405" s="3" t="s">
        <v>6</v>
      </c>
      <c r="H405" s="2" t="s">
        <v>7</v>
      </c>
      <c r="I405" s="2"/>
      <c r="J405" s="2"/>
      <c r="K405" s="2" t="s">
        <v>10</v>
      </c>
      <c r="L405" s="2" t="s">
        <v>11</v>
      </c>
      <c r="M405" s="2" t="s">
        <v>12</v>
      </c>
      <c r="N405" s="15"/>
      <c r="O405" s="25"/>
      <c r="P405" s="25"/>
      <c r="Q405" s="25"/>
    </row>
    <row r="406" spans="1:17" ht="15.75" customHeight="1">
      <c r="A406" s="6" t="s">
        <v>1607</v>
      </c>
      <c r="B406" s="459">
        <v>14</v>
      </c>
      <c r="C406" s="8">
        <v>2</v>
      </c>
      <c r="D406" s="459">
        <v>4122</v>
      </c>
      <c r="E406" s="9">
        <v>0</v>
      </c>
      <c r="F406" s="9">
        <f>2*4122</f>
        <v>8244</v>
      </c>
      <c r="G406" s="10" t="s">
        <v>1608</v>
      </c>
      <c r="H406" s="11" t="s">
        <v>20</v>
      </c>
      <c r="I406" s="390" t="s">
        <v>20</v>
      </c>
      <c r="J406" s="390" t="s">
        <v>20</v>
      </c>
      <c r="K406" s="9"/>
      <c r="L406" s="7" t="s">
        <v>1609</v>
      </c>
      <c r="M406" s="14">
        <v>63</v>
      </c>
      <c r="N406" s="15"/>
      <c r="O406" s="454" t="s">
        <v>1298</v>
      </c>
      <c r="P406" s="31" t="s">
        <v>40</v>
      </c>
      <c r="Q406" s="25"/>
    </row>
    <row r="407" spans="1:17" ht="15.75" customHeight="1">
      <c r="A407" s="162"/>
      <c r="B407" s="462"/>
      <c r="C407" s="222">
        <v>1</v>
      </c>
      <c r="D407" s="462"/>
      <c r="E407" s="21">
        <v>4122</v>
      </c>
      <c r="F407" s="21">
        <v>4122</v>
      </c>
      <c r="G407" s="20" t="s">
        <v>498</v>
      </c>
      <c r="H407" s="21" t="s">
        <v>46</v>
      </c>
      <c r="I407" s="35" t="s">
        <v>100</v>
      </c>
      <c r="J407" s="35" t="s">
        <v>50</v>
      </c>
      <c r="K407" s="36" t="s">
        <v>1312</v>
      </c>
      <c r="L407" s="34"/>
      <c r="M407" s="37"/>
      <c r="N407" s="15"/>
      <c r="O407" s="454" t="s">
        <v>1452</v>
      </c>
      <c r="P407" s="31" t="s">
        <v>49</v>
      </c>
      <c r="Q407" s="16" t="s">
        <v>482</v>
      </c>
    </row>
    <row r="408" spans="1:17" ht="15.75" customHeight="1">
      <c r="A408" s="171"/>
      <c r="B408" s="462"/>
      <c r="C408" s="9">
        <v>1</v>
      </c>
      <c r="D408" s="462"/>
      <c r="E408" s="8">
        <v>4122</v>
      </c>
      <c r="F408" s="8">
        <v>13</v>
      </c>
      <c r="G408" s="10" t="s">
        <v>1610</v>
      </c>
      <c r="H408" s="11" t="s">
        <v>53</v>
      </c>
      <c r="I408" s="44" t="s">
        <v>33</v>
      </c>
      <c r="J408" s="44" t="s">
        <v>32</v>
      </c>
      <c r="K408" s="8" t="s">
        <v>421</v>
      </c>
      <c r="L408" s="34"/>
      <c r="M408" s="37"/>
      <c r="N408" s="15"/>
      <c r="O408" s="454" t="s">
        <v>1611</v>
      </c>
      <c r="P408" s="31" t="s">
        <v>49</v>
      </c>
      <c r="Q408" s="16" t="s">
        <v>1612</v>
      </c>
    </row>
    <row r="409" spans="1:17" ht="15.75" customHeight="1">
      <c r="A409" s="162"/>
      <c r="B409" s="465"/>
      <c r="C409" s="222">
        <v>1</v>
      </c>
      <c r="D409" s="465"/>
      <c r="E409" s="19">
        <v>4122</v>
      </c>
      <c r="F409" s="19">
        <v>13</v>
      </c>
      <c r="G409" s="20" t="s">
        <v>1610</v>
      </c>
      <c r="H409" s="21" t="s">
        <v>53</v>
      </c>
      <c r="I409" s="22" t="s">
        <v>33</v>
      </c>
      <c r="J409" s="22" t="s">
        <v>32</v>
      </c>
      <c r="K409" s="19" t="s">
        <v>422</v>
      </c>
      <c r="L409" s="6"/>
      <c r="M409" s="23"/>
      <c r="N409" s="15"/>
      <c r="O409" s="454" t="s">
        <v>1250</v>
      </c>
      <c r="P409" s="31" t="s">
        <v>49</v>
      </c>
      <c r="Q409" s="16" t="s">
        <v>1612</v>
      </c>
    </row>
    <row r="410" spans="1:17" ht="15.75" customHeight="1">
      <c r="A410" s="151"/>
      <c r="B410" s="467"/>
      <c r="D410" s="467"/>
      <c r="I410" s="381"/>
      <c r="J410" s="381"/>
      <c r="N410" s="25"/>
      <c r="O410" s="25"/>
      <c r="P410" s="25"/>
      <c r="Q410" s="25"/>
    </row>
    <row r="411" spans="1:17" ht="15.75" customHeight="1">
      <c r="A411" s="1" t="s">
        <v>0</v>
      </c>
      <c r="B411" s="458"/>
      <c r="C411" s="2"/>
      <c r="D411" s="458"/>
      <c r="E411" s="2"/>
      <c r="F411" s="2"/>
      <c r="G411" s="3" t="s">
        <v>6</v>
      </c>
      <c r="H411" s="2" t="s">
        <v>7</v>
      </c>
      <c r="I411" s="2"/>
      <c r="J411" s="2"/>
      <c r="K411" s="2" t="s">
        <v>10</v>
      </c>
      <c r="L411" s="2" t="s">
        <v>11</v>
      </c>
      <c r="M411" s="2" t="s">
        <v>12</v>
      </c>
      <c r="N411" s="15"/>
      <c r="O411" s="25"/>
      <c r="P411" s="25"/>
      <c r="Q411" s="25"/>
    </row>
    <row r="412" spans="1:17" ht="15.75" customHeight="1">
      <c r="A412" s="6" t="s">
        <v>1613</v>
      </c>
      <c r="B412" s="459">
        <v>29</v>
      </c>
      <c r="C412" s="8">
        <v>3</v>
      </c>
      <c r="D412" s="459">
        <v>296866</v>
      </c>
      <c r="E412" s="9">
        <v>0</v>
      </c>
      <c r="F412" s="9">
        <f>3*296866</f>
        <v>890598</v>
      </c>
      <c r="G412" s="10" t="s">
        <v>1614</v>
      </c>
      <c r="H412" s="11" t="s">
        <v>20</v>
      </c>
      <c r="I412" s="390" t="s">
        <v>20</v>
      </c>
      <c r="J412" s="390" t="s">
        <v>20</v>
      </c>
      <c r="K412" s="9"/>
      <c r="L412" s="7" t="s">
        <v>1615</v>
      </c>
      <c r="M412" s="14">
        <v>64</v>
      </c>
      <c r="N412" s="15"/>
      <c r="O412" s="454" t="s">
        <v>1298</v>
      </c>
      <c r="P412" s="31" t="s">
        <v>40</v>
      </c>
      <c r="Q412" s="25"/>
    </row>
    <row r="413" spans="1:17" ht="15.75" customHeight="1">
      <c r="A413" s="33" t="s">
        <v>1616</v>
      </c>
      <c r="B413" s="462"/>
      <c r="C413" s="222">
        <v>1</v>
      </c>
      <c r="D413" s="462"/>
      <c r="E413" s="19">
        <v>296866</v>
      </c>
      <c r="F413" s="19">
        <v>296866</v>
      </c>
      <c r="G413" s="20" t="s">
        <v>498</v>
      </c>
      <c r="H413" s="170" t="s">
        <v>46</v>
      </c>
      <c r="I413" s="35" t="s">
        <v>100</v>
      </c>
      <c r="J413" s="35" t="s">
        <v>50</v>
      </c>
      <c r="K413" s="36" t="s">
        <v>1312</v>
      </c>
      <c r="L413" s="34"/>
      <c r="M413" s="37"/>
      <c r="N413" s="15"/>
      <c r="O413" s="454" t="s">
        <v>1452</v>
      </c>
      <c r="P413" s="31" t="s">
        <v>49</v>
      </c>
      <c r="Q413" s="16" t="s">
        <v>482</v>
      </c>
    </row>
    <row r="414" spans="1:17" ht="15.75" customHeight="1">
      <c r="A414" s="6" t="s">
        <v>1617</v>
      </c>
      <c r="B414" s="465"/>
      <c r="C414" s="9">
        <v>1</v>
      </c>
      <c r="D414" s="465"/>
      <c r="E414" s="8">
        <v>296866</v>
      </c>
      <c r="F414" s="8">
        <v>45</v>
      </c>
      <c r="G414" s="10" t="s">
        <v>1618</v>
      </c>
      <c r="H414" s="11" t="s">
        <v>46</v>
      </c>
      <c r="I414" s="44" t="s">
        <v>92</v>
      </c>
      <c r="J414" s="44" t="s">
        <v>50</v>
      </c>
      <c r="K414" s="8" t="s">
        <v>1582</v>
      </c>
      <c r="L414" s="6"/>
      <c r="M414" s="23"/>
      <c r="N414" s="15"/>
      <c r="O414" s="454" t="s">
        <v>1250</v>
      </c>
      <c r="P414" s="31" t="s">
        <v>49</v>
      </c>
      <c r="Q414" s="16" t="s">
        <v>1619</v>
      </c>
    </row>
    <row r="415" spans="1:17" ht="15.75" customHeight="1">
      <c r="A415" s="151"/>
      <c r="B415" s="467"/>
      <c r="D415" s="467"/>
      <c r="I415" s="381"/>
      <c r="J415" s="381"/>
      <c r="N415" s="25"/>
      <c r="O415" s="25"/>
      <c r="P415" s="25"/>
      <c r="Q415" s="25"/>
    </row>
    <row r="416" spans="1:17" ht="15.75" customHeight="1">
      <c r="A416" s="1" t="s">
        <v>0</v>
      </c>
      <c r="B416" s="458"/>
      <c r="C416" s="2"/>
      <c r="D416" s="458"/>
      <c r="E416" s="2"/>
      <c r="F416" s="2"/>
      <c r="G416" s="3" t="s">
        <v>6</v>
      </c>
      <c r="H416" s="2" t="s">
        <v>7</v>
      </c>
      <c r="I416" s="2"/>
      <c r="J416" s="2"/>
      <c r="K416" s="2" t="s">
        <v>10</v>
      </c>
      <c r="L416" s="2" t="s">
        <v>11</v>
      </c>
      <c r="M416" s="2" t="s">
        <v>12</v>
      </c>
      <c r="N416" s="15"/>
      <c r="O416" s="25"/>
      <c r="P416" s="25"/>
      <c r="Q416" s="25"/>
    </row>
    <row r="417" spans="1:18" ht="15.75" customHeight="1">
      <c r="A417" s="6" t="s">
        <v>1620</v>
      </c>
      <c r="B417" s="504">
        <v>11</v>
      </c>
      <c r="C417" s="472">
        <v>1</v>
      </c>
      <c r="D417" s="504">
        <v>362960</v>
      </c>
      <c r="E417" s="8">
        <v>362960</v>
      </c>
      <c r="F417" s="8">
        <v>362960</v>
      </c>
      <c r="G417" s="172" t="s">
        <v>498</v>
      </c>
      <c r="H417" s="11" t="s">
        <v>46</v>
      </c>
      <c r="I417" s="38" t="s">
        <v>100</v>
      </c>
      <c r="J417" s="38" t="s">
        <v>50</v>
      </c>
      <c r="K417" s="39" t="s">
        <v>1312</v>
      </c>
      <c r="L417" s="39" t="s">
        <v>1621</v>
      </c>
      <c r="M417" s="79">
        <v>65</v>
      </c>
      <c r="N417" s="15"/>
      <c r="O417" s="454" t="s">
        <v>1452</v>
      </c>
      <c r="P417" s="31" t="s">
        <v>49</v>
      </c>
      <c r="Q417" s="16" t="s">
        <v>482</v>
      </c>
    </row>
    <row r="418" spans="1:18" ht="15.75" customHeight="1">
      <c r="A418" s="151"/>
      <c r="B418" s="467"/>
      <c r="D418" s="467"/>
      <c r="I418" s="381"/>
      <c r="J418" s="381"/>
      <c r="N418" s="25"/>
      <c r="O418" s="25"/>
      <c r="P418" s="25"/>
      <c r="Q418" s="25"/>
    </row>
    <row r="419" spans="1:18" ht="15.75" customHeight="1">
      <c r="A419" s="1" t="s">
        <v>0</v>
      </c>
      <c r="B419" s="458"/>
      <c r="C419" s="2"/>
      <c r="D419" s="458"/>
      <c r="E419" s="2"/>
      <c r="F419" s="2"/>
      <c r="G419" s="229" t="s">
        <v>6</v>
      </c>
      <c r="H419" s="2" t="s">
        <v>7</v>
      </c>
      <c r="I419" s="2"/>
      <c r="J419" s="2"/>
      <c r="K419" s="2" t="s">
        <v>10</v>
      </c>
      <c r="L419" s="2" t="s">
        <v>11</v>
      </c>
      <c r="M419" s="2" t="s">
        <v>12</v>
      </c>
      <c r="N419" s="15"/>
      <c r="O419" s="25"/>
      <c r="P419" s="25"/>
      <c r="Q419" s="25"/>
    </row>
    <row r="420" spans="1:18" ht="15.75" customHeight="1">
      <c r="A420" s="6"/>
      <c r="B420" s="459">
        <v>11</v>
      </c>
      <c r="C420" s="8">
        <v>1</v>
      </c>
      <c r="D420" s="459">
        <v>6456</v>
      </c>
      <c r="E420" s="11">
        <v>6456</v>
      </c>
      <c r="F420" s="11">
        <v>6456</v>
      </c>
      <c r="G420" s="231" t="s">
        <v>1454</v>
      </c>
      <c r="H420" s="11" t="s">
        <v>46</v>
      </c>
      <c r="I420" s="38" t="s">
        <v>100</v>
      </c>
      <c r="J420" s="38" t="s">
        <v>50</v>
      </c>
      <c r="K420" s="39" t="s">
        <v>1312</v>
      </c>
      <c r="L420" s="7" t="s">
        <v>1622</v>
      </c>
      <c r="M420" s="14">
        <v>66</v>
      </c>
      <c r="N420" s="15"/>
      <c r="O420" s="454" t="s">
        <v>1452</v>
      </c>
      <c r="P420" s="16" t="s">
        <v>1623</v>
      </c>
      <c r="Q420" s="16" t="s">
        <v>482</v>
      </c>
    </row>
    <row r="421" spans="1:18" ht="15.75" customHeight="1">
      <c r="A421" s="33"/>
      <c r="B421" s="462"/>
      <c r="C421" s="19">
        <v>1</v>
      </c>
      <c r="D421" s="462"/>
      <c r="E421" s="21">
        <v>1884</v>
      </c>
      <c r="F421" s="21">
        <v>1884</v>
      </c>
      <c r="G421" s="233" t="s">
        <v>1454</v>
      </c>
      <c r="H421" s="21" t="s">
        <v>46</v>
      </c>
      <c r="I421" s="35" t="s">
        <v>100</v>
      </c>
      <c r="J421" s="35" t="s">
        <v>50</v>
      </c>
      <c r="K421" s="36" t="s">
        <v>1624</v>
      </c>
      <c r="L421" s="34"/>
      <c r="M421" s="37"/>
      <c r="N421" s="15"/>
      <c r="O421" s="454" t="s">
        <v>1452</v>
      </c>
      <c r="P421" s="16" t="s">
        <v>1625</v>
      </c>
      <c r="Q421" s="25"/>
    </row>
    <row r="422" spans="1:18" ht="15.75" customHeight="1">
      <c r="A422" s="6" t="s">
        <v>1626</v>
      </c>
      <c r="B422" s="465"/>
      <c r="C422" s="8">
        <v>1</v>
      </c>
      <c r="D422" s="465"/>
      <c r="E422" s="8">
        <v>6456</v>
      </c>
      <c r="F422" s="8">
        <v>11</v>
      </c>
      <c r="G422" s="231" t="s">
        <v>121</v>
      </c>
      <c r="H422" s="11" t="s">
        <v>27</v>
      </c>
      <c r="I422" s="44" t="s">
        <v>74</v>
      </c>
      <c r="J422" s="44" t="s">
        <v>42</v>
      </c>
      <c r="K422" s="8" t="s">
        <v>264</v>
      </c>
      <c r="L422" s="6"/>
      <c r="M422" s="23"/>
      <c r="N422" s="15"/>
      <c r="O422" s="453" t="s">
        <v>1627</v>
      </c>
      <c r="P422" s="16" t="s">
        <v>162</v>
      </c>
      <c r="Q422" s="25"/>
    </row>
    <row r="423" spans="1:18" ht="85.5" customHeight="1">
      <c r="A423" s="151"/>
      <c r="B423" s="467"/>
      <c r="D423" s="467"/>
      <c r="I423" s="381"/>
      <c r="J423" s="381"/>
      <c r="N423" s="25"/>
      <c r="O423" s="25"/>
      <c r="P423" s="25"/>
      <c r="Q423" s="25"/>
    </row>
    <row r="424" spans="1:18" ht="85.5" customHeight="1">
      <c r="A424" s="1" t="s">
        <v>0</v>
      </c>
      <c r="B424" s="458"/>
      <c r="C424" s="2"/>
      <c r="D424" s="458"/>
      <c r="E424" s="2"/>
      <c r="F424" s="2"/>
      <c r="G424" s="229" t="s">
        <v>6</v>
      </c>
      <c r="H424" s="2" t="s">
        <v>7</v>
      </c>
      <c r="I424" s="2"/>
      <c r="J424" s="2"/>
      <c r="K424" s="2" t="s">
        <v>10</v>
      </c>
      <c r="L424" s="2" t="s">
        <v>11</v>
      </c>
      <c r="M424" s="2" t="s">
        <v>12</v>
      </c>
      <c r="N424" s="15"/>
      <c r="O424" s="454" t="s">
        <v>1628</v>
      </c>
      <c r="P424" s="16" t="s">
        <v>1629</v>
      </c>
      <c r="Q424" s="16" t="s">
        <v>1630</v>
      </c>
    </row>
    <row r="425" spans="1:18" ht="15.75" customHeight="1">
      <c r="A425" s="6" t="s">
        <v>1631</v>
      </c>
      <c r="B425" s="459">
        <v>20</v>
      </c>
      <c r="C425" s="8">
        <v>1</v>
      </c>
      <c r="D425" s="459">
        <v>32429</v>
      </c>
      <c r="E425" s="8">
        <v>0</v>
      </c>
      <c r="F425" s="8">
        <v>32429</v>
      </c>
      <c r="G425" s="10" t="s">
        <v>1632</v>
      </c>
      <c r="H425" s="11" t="s">
        <v>20</v>
      </c>
      <c r="I425" s="44" t="s">
        <v>20</v>
      </c>
      <c r="J425" s="44" t="s">
        <v>20</v>
      </c>
      <c r="K425" s="8"/>
      <c r="L425" s="7" t="s">
        <v>1633</v>
      </c>
      <c r="M425" s="14">
        <v>67</v>
      </c>
      <c r="N425" s="15"/>
      <c r="O425" s="454" t="s">
        <v>1298</v>
      </c>
      <c r="P425" s="25"/>
      <c r="Q425" s="25"/>
    </row>
    <row r="426" spans="1:18" ht="15.75" customHeight="1">
      <c r="A426" s="33"/>
      <c r="B426" s="462"/>
      <c r="C426" s="19">
        <v>1</v>
      </c>
      <c r="D426" s="462"/>
      <c r="E426" s="21">
        <v>32428</v>
      </c>
      <c r="F426" s="21">
        <v>32428</v>
      </c>
      <c r="G426" s="20" t="s">
        <v>1454</v>
      </c>
      <c r="H426" s="21" t="s">
        <v>46</v>
      </c>
      <c r="I426" s="35" t="s">
        <v>100</v>
      </c>
      <c r="J426" s="35" t="s">
        <v>50</v>
      </c>
      <c r="K426" s="36" t="s">
        <v>586</v>
      </c>
      <c r="L426" s="34"/>
      <c r="M426" s="37"/>
      <c r="N426" s="15"/>
      <c r="O426" s="454" t="s">
        <v>1452</v>
      </c>
      <c r="P426" s="25"/>
      <c r="Q426" s="25"/>
    </row>
    <row r="427" spans="1:18" ht="52.5" customHeight="1">
      <c r="A427" s="6"/>
      <c r="B427" s="462"/>
      <c r="C427" s="8">
        <v>1</v>
      </c>
      <c r="D427" s="462"/>
      <c r="E427" s="8">
        <v>30895</v>
      </c>
      <c r="F427" s="8">
        <v>1342</v>
      </c>
      <c r="G427" s="10" t="s">
        <v>1610</v>
      </c>
      <c r="H427" s="11" t="s">
        <v>53</v>
      </c>
      <c r="I427" s="38" t="s">
        <v>33</v>
      </c>
      <c r="J427" s="38" t="s">
        <v>32</v>
      </c>
      <c r="K427" s="39" t="s">
        <v>421</v>
      </c>
      <c r="L427" s="34"/>
      <c r="M427" s="37"/>
      <c r="N427" s="93" t="s">
        <v>741</v>
      </c>
      <c r="O427" s="25"/>
      <c r="P427" s="25"/>
      <c r="Q427" s="25"/>
      <c r="R427" s="533" t="s">
        <v>1634</v>
      </c>
    </row>
    <row r="428" spans="1:18" ht="65.25" customHeight="1">
      <c r="A428" s="33" t="s">
        <v>1635</v>
      </c>
      <c r="B428" s="462"/>
      <c r="C428" s="19">
        <v>1</v>
      </c>
      <c r="D428" s="462"/>
      <c r="E428" s="19">
        <v>1200</v>
      </c>
      <c r="F428" s="19">
        <v>23</v>
      </c>
      <c r="G428" s="20" t="s">
        <v>1253</v>
      </c>
      <c r="H428" s="21" t="s">
        <v>146</v>
      </c>
      <c r="I428" s="35" t="s">
        <v>56</v>
      </c>
      <c r="J428" s="35" t="s">
        <v>34</v>
      </c>
      <c r="K428" s="36" t="s">
        <v>1636</v>
      </c>
      <c r="L428" s="34"/>
      <c r="M428" s="37"/>
      <c r="N428" s="93" t="s">
        <v>741</v>
      </c>
      <c r="O428" s="25"/>
      <c r="P428" s="25"/>
      <c r="Q428" s="25"/>
      <c r="R428" s="435"/>
    </row>
    <row r="429" spans="1:18" ht="57" customHeight="1">
      <c r="A429" s="6" t="s">
        <v>1637</v>
      </c>
      <c r="B429" s="462"/>
      <c r="C429" s="8">
        <v>1</v>
      </c>
      <c r="D429" s="462"/>
      <c r="E429" s="8">
        <v>25330</v>
      </c>
      <c r="F429" s="8">
        <v>13</v>
      </c>
      <c r="G429" s="10" t="s">
        <v>1638</v>
      </c>
      <c r="H429" s="11" t="s">
        <v>89</v>
      </c>
      <c r="I429" s="44" t="s">
        <v>28</v>
      </c>
      <c r="J429" s="44" t="s">
        <v>29</v>
      </c>
      <c r="K429" s="8" t="s">
        <v>1582</v>
      </c>
      <c r="L429" s="34"/>
      <c r="M429" s="37"/>
      <c r="N429" s="93" t="s">
        <v>741</v>
      </c>
      <c r="O429" s="25"/>
      <c r="P429" s="25"/>
      <c r="Q429" s="25"/>
      <c r="R429" s="435"/>
    </row>
    <row r="430" spans="1:18" ht="49.5" customHeight="1">
      <c r="A430" s="33"/>
      <c r="B430" s="465"/>
      <c r="C430" s="19">
        <v>1</v>
      </c>
      <c r="D430" s="465"/>
      <c r="E430" s="19">
        <v>32420</v>
      </c>
      <c r="F430" s="19">
        <v>191</v>
      </c>
      <c r="G430" s="20" t="s">
        <v>228</v>
      </c>
      <c r="H430" s="21" t="s">
        <v>27</v>
      </c>
      <c r="I430" s="22" t="s">
        <v>66</v>
      </c>
      <c r="J430" s="22" t="s">
        <v>42</v>
      </c>
      <c r="K430" s="19" t="s">
        <v>273</v>
      </c>
      <c r="L430" s="6"/>
      <c r="M430" s="23"/>
      <c r="N430" s="93" t="s">
        <v>741</v>
      </c>
      <c r="O430" s="25"/>
      <c r="P430" s="25"/>
      <c r="Q430" s="25"/>
      <c r="R430" s="435"/>
    </row>
    <row r="431" spans="1:18" ht="15.75" customHeight="1">
      <c r="A431" s="151"/>
      <c r="B431" s="467"/>
      <c r="D431" s="467"/>
      <c r="I431" s="381"/>
      <c r="J431" s="381"/>
      <c r="N431" s="25"/>
      <c r="O431" s="25"/>
      <c r="P431" s="25"/>
      <c r="Q431" s="25"/>
    </row>
    <row r="432" spans="1:18" ht="15.75" customHeight="1">
      <c r="A432" s="1" t="s">
        <v>0</v>
      </c>
      <c r="B432" s="458"/>
      <c r="C432" s="2"/>
      <c r="D432" s="458"/>
      <c r="E432" s="2"/>
      <c r="F432" s="2"/>
      <c r="G432" s="3" t="s">
        <v>6</v>
      </c>
      <c r="H432" s="2" t="s">
        <v>7</v>
      </c>
      <c r="I432" s="2"/>
      <c r="J432" s="2"/>
      <c r="K432" s="2" t="s">
        <v>10</v>
      </c>
      <c r="L432" s="2" t="s">
        <v>11</v>
      </c>
      <c r="M432" s="2" t="s">
        <v>12</v>
      </c>
      <c r="N432" s="15"/>
      <c r="O432" s="25"/>
      <c r="P432" s="25"/>
      <c r="Q432" s="25"/>
    </row>
    <row r="433" spans="1:17" ht="15.75" customHeight="1">
      <c r="A433" s="171"/>
      <c r="B433" s="504">
        <v>11</v>
      </c>
      <c r="C433" s="9">
        <v>1</v>
      </c>
      <c r="D433" s="504">
        <v>1023</v>
      </c>
      <c r="E433" s="11">
        <v>1023</v>
      </c>
      <c r="F433" s="11">
        <v>1023</v>
      </c>
      <c r="G433" s="172" t="s">
        <v>498</v>
      </c>
      <c r="H433" s="11" t="s">
        <v>46</v>
      </c>
      <c r="I433" s="44" t="s">
        <v>100</v>
      </c>
      <c r="J433" s="44" t="s">
        <v>50</v>
      </c>
      <c r="K433" s="8" t="s">
        <v>586</v>
      </c>
      <c r="L433" s="39" t="s">
        <v>1639</v>
      </c>
      <c r="M433" s="79">
        <v>68</v>
      </c>
      <c r="N433" s="15"/>
      <c r="O433" s="454" t="s">
        <v>1452</v>
      </c>
      <c r="P433" s="31" t="s">
        <v>49</v>
      </c>
      <c r="Q433" s="16" t="s">
        <v>482</v>
      </c>
    </row>
    <row r="434" spans="1:17" ht="15.75" customHeight="1">
      <c r="A434" s="151"/>
      <c r="B434" s="467"/>
      <c r="D434" s="467"/>
      <c r="I434" s="381"/>
      <c r="J434" s="381"/>
      <c r="N434" s="25"/>
      <c r="O434" s="25"/>
      <c r="P434" s="25"/>
      <c r="Q434" s="25"/>
    </row>
    <row r="435" spans="1:17" ht="15.75" customHeight="1">
      <c r="A435" s="1" t="s">
        <v>0</v>
      </c>
      <c r="B435" s="458"/>
      <c r="C435" s="2"/>
      <c r="D435" s="458"/>
      <c r="E435" s="2"/>
      <c r="F435" s="2"/>
      <c r="G435" s="229" t="s">
        <v>6</v>
      </c>
      <c r="H435" s="2" t="s">
        <v>7</v>
      </c>
      <c r="I435" s="2"/>
      <c r="J435" s="2"/>
      <c r="K435" s="2" t="s">
        <v>10</v>
      </c>
      <c r="L435" s="2" t="s">
        <v>11</v>
      </c>
      <c r="M435" s="2" t="s">
        <v>12</v>
      </c>
      <c r="N435" s="15"/>
      <c r="O435" s="25"/>
      <c r="P435" s="25"/>
      <c r="Q435" s="25"/>
    </row>
    <row r="436" spans="1:17" ht="102.75" customHeight="1">
      <c r="A436" s="6" t="s">
        <v>348</v>
      </c>
      <c r="B436" s="459">
        <v>25</v>
      </c>
      <c r="C436" s="8">
        <v>3</v>
      </c>
      <c r="D436" s="459">
        <v>10925</v>
      </c>
      <c r="E436" s="8">
        <v>0</v>
      </c>
      <c r="F436" s="8">
        <f>3*10925</f>
        <v>32775</v>
      </c>
      <c r="G436" s="231" t="s">
        <v>1640</v>
      </c>
      <c r="H436" s="11" t="s">
        <v>20</v>
      </c>
      <c r="I436" s="44" t="s">
        <v>20</v>
      </c>
      <c r="J436" s="44" t="s">
        <v>20</v>
      </c>
      <c r="K436" s="8"/>
      <c r="L436" s="7" t="s">
        <v>1641</v>
      </c>
      <c r="M436" s="14">
        <v>69</v>
      </c>
      <c r="N436" s="15"/>
      <c r="O436" s="454" t="s">
        <v>1298</v>
      </c>
      <c r="P436" s="25"/>
      <c r="Q436" s="25"/>
    </row>
    <row r="437" spans="1:17" ht="15.75" customHeight="1">
      <c r="A437" s="33"/>
      <c r="B437" s="462"/>
      <c r="C437" s="19">
        <v>1</v>
      </c>
      <c r="D437" s="462"/>
      <c r="E437" s="21">
        <v>10920</v>
      </c>
      <c r="F437" s="21">
        <v>10920</v>
      </c>
      <c r="G437" s="233" t="s">
        <v>1454</v>
      </c>
      <c r="H437" s="21" t="s">
        <v>46</v>
      </c>
      <c r="I437" s="22" t="s">
        <v>100</v>
      </c>
      <c r="J437" s="22" t="s">
        <v>50</v>
      </c>
      <c r="K437" s="19" t="s">
        <v>586</v>
      </c>
      <c r="L437" s="34"/>
      <c r="M437" s="37"/>
      <c r="N437" s="15"/>
      <c r="O437" s="454" t="s">
        <v>1452</v>
      </c>
      <c r="P437" s="31" t="s">
        <v>49</v>
      </c>
      <c r="Q437" s="16" t="s">
        <v>482</v>
      </c>
    </row>
    <row r="438" spans="1:17" ht="15.75" customHeight="1">
      <c r="A438" s="6">
        <v>350814</v>
      </c>
      <c r="B438" s="465"/>
      <c r="C438" s="8"/>
      <c r="D438" s="465"/>
      <c r="E438" s="8">
        <v>10920</v>
      </c>
      <c r="F438" s="8">
        <v>1</v>
      </c>
      <c r="G438" s="231" t="s">
        <v>1642</v>
      </c>
      <c r="H438" s="11" t="s">
        <v>46</v>
      </c>
      <c r="I438" s="44" t="s">
        <v>78</v>
      </c>
      <c r="J438" s="44" t="s">
        <v>42</v>
      </c>
      <c r="K438" s="8" t="s">
        <v>586</v>
      </c>
      <c r="L438" s="6"/>
      <c r="M438" s="23"/>
      <c r="N438" s="15"/>
      <c r="O438" s="454" t="s">
        <v>1452</v>
      </c>
      <c r="P438" s="16" t="s">
        <v>1643</v>
      </c>
      <c r="Q438" s="25"/>
    </row>
    <row r="439" spans="1:17" ht="15.75" customHeight="1">
      <c r="A439" s="151"/>
      <c r="B439" s="467"/>
      <c r="D439" s="467"/>
      <c r="I439" s="381"/>
      <c r="J439" s="381"/>
      <c r="N439" s="25"/>
      <c r="O439" s="25"/>
      <c r="P439" s="25"/>
      <c r="Q439" s="25"/>
    </row>
    <row r="440" spans="1:17" ht="15.75" customHeight="1">
      <c r="A440" s="1" t="s">
        <v>0</v>
      </c>
      <c r="B440" s="458"/>
      <c r="C440" s="2"/>
      <c r="D440" s="458"/>
      <c r="E440" s="2"/>
      <c r="F440" s="2"/>
      <c r="G440" s="3" t="s">
        <v>6</v>
      </c>
      <c r="H440" s="2" t="s">
        <v>7</v>
      </c>
      <c r="I440" s="2"/>
      <c r="J440" s="2"/>
      <c r="K440" s="2" t="s">
        <v>10</v>
      </c>
      <c r="L440" s="2" t="s">
        <v>11</v>
      </c>
      <c r="M440" s="2" t="s">
        <v>12</v>
      </c>
      <c r="N440" s="15"/>
      <c r="O440" s="25"/>
      <c r="P440" s="25"/>
      <c r="Q440" s="25"/>
    </row>
    <row r="441" spans="1:17" ht="15.75" customHeight="1">
      <c r="A441" s="6" t="s">
        <v>1644</v>
      </c>
      <c r="B441" s="459">
        <v>22</v>
      </c>
      <c r="C441" s="8">
        <v>4</v>
      </c>
      <c r="D441" s="459">
        <v>4076</v>
      </c>
      <c r="E441" s="9">
        <v>0</v>
      </c>
      <c r="F441" s="9">
        <f>4*4076</f>
        <v>16304</v>
      </c>
      <c r="G441" s="10" t="s">
        <v>1645</v>
      </c>
      <c r="H441" s="11" t="s">
        <v>20</v>
      </c>
      <c r="I441" s="390" t="s">
        <v>20</v>
      </c>
      <c r="J441" s="390" t="s">
        <v>20</v>
      </c>
      <c r="K441" s="9"/>
      <c r="L441" s="7" t="s">
        <v>1646</v>
      </c>
      <c r="M441" s="14">
        <v>70</v>
      </c>
      <c r="N441" s="15"/>
      <c r="O441" s="454" t="s">
        <v>1298</v>
      </c>
      <c r="P441" s="31" t="s">
        <v>40</v>
      </c>
      <c r="Q441" s="25"/>
    </row>
    <row r="442" spans="1:17" ht="15.75" customHeight="1">
      <c r="A442" s="162"/>
      <c r="B442" s="462"/>
      <c r="C442" s="222">
        <v>1</v>
      </c>
      <c r="D442" s="462"/>
      <c r="E442" s="21">
        <v>4076</v>
      </c>
      <c r="F442" s="21">
        <v>4076</v>
      </c>
      <c r="G442" s="20" t="s">
        <v>498</v>
      </c>
      <c r="H442" s="21" t="s">
        <v>46</v>
      </c>
      <c r="I442" s="22" t="s">
        <v>100</v>
      </c>
      <c r="J442" s="22" t="s">
        <v>50</v>
      </c>
      <c r="K442" s="19" t="s">
        <v>1312</v>
      </c>
      <c r="L442" s="34"/>
      <c r="M442" s="37"/>
      <c r="N442" s="15"/>
      <c r="O442" s="454" t="s">
        <v>1452</v>
      </c>
      <c r="P442" s="31" t="s">
        <v>49</v>
      </c>
      <c r="Q442" s="16" t="s">
        <v>482</v>
      </c>
    </row>
    <row r="443" spans="1:17" ht="15.75" customHeight="1">
      <c r="A443" s="6" t="s">
        <v>1647</v>
      </c>
      <c r="B443" s="465"/>
      <c r="C443" s="9">
        <v>1</v>
      </c>
      <c r="D443" s="465"/>
      <c r="E443" s="8">
        <v>3798</v>
      </c>
      <c r="F443" s="8">
        <v>1</v>
      </c>
      <c r="G443" s="10" t="s">
        <v>1648</v>
      </c>
      <c r="H443" s="11" t="s">
        <v>269</v>
      </c>
      <c r="I443" s="44" t="s">
        <v>92</v>
      </c>
      <c r="J443" s="44" t="s">
        <v>50</v>
      </c>
      <c r="K443" s="8" t="s">
        <v>1582</v>
      </c>
      <c r="L443" s="6"/>
      <c r="M443" s="23"/>
      <c r="N443" s="15"/>
      <c r="O443" s="454" t="s">
        <v>1649</v>
      </c>
      <c r="P443" s="31" t="s">
        <v>49</v>
      </c>
      <c r="Q443" s="16" t="s">
        <v>1650</v>
      </c>
    </row>
    <row r="444" spans="1:17" ht="15.75" customHeight="1">
      <c r="A444" s="151"/>
      <c r="B444" s="467"/>
      <c r="D444" s="467"/>
      <c r="I444" s="381"/>
      <c r="J444" s="381"/>
      <c r="N444" s="25"/>
      <c r="O444" s="25"/>
      <c r="P444" s="25"/>
      <c r="Q444" s="25"/>
    </row>
    <row r="445" spans="1:17" ht="102.75" customHeight="1">
      <c r="A445" s="1" t="s">
        <v>0</v>
      </c>
      <c r="B445" s="458"/>
      <c r="C445" s="2"/>
      <c r="D445" s="458"/>
      <c r="E445" s="2"/>
      <c r="F445" s="2"/>
      <c r="G445" s="3" t="s">
        <v>6</v>
      </c>
      <c r="H445" s="2" t="s">
        <v>7</v>
      </c>
      <c r="I445" s="2"/>
      <c r="J445" s="2"/>
      <c r="K445" s="2" t="s">
        <v>10</v>
      </c>
      <c r="L445" s="2" t="s">
        <v>11</v>
      </c>
      <c r="M445" s="2" t="s">
        <v>12</v>
      </c>
      <c r="N445" s="15"/>
      <c r="O445" s="25"/>
      <c r="P445" s="25"/>
      <c r="Q445" s="25"/>
    </row>
    <row r="446" spans="1:17" ht="15.75" customHeight="1">
      <c r="A446" s="6" t="s">
        <v>1651</v>
      </c>
      <c r="B446" s="504">
        <v>7</v>
      </c>
      <c r="C446" s="9">
        <v>1</v>
      </c>
      <c r="D446" s="504">
        <v>1155</v>
      </c>
      <c r="E446" s="11">
        <v>1155</v>
      </c>
      <c r="F446" s="11">
        <v>1155</v>
      </c>
      <c r="G446" s="172" t="s">
        <v>498</v>
      </c>
      <c r="H446" s="11" t="s">
        <v>46</v>
      </c>
      <c r="I446" s="44" t="s">
        <v>100</v>
      </c>
      <c r="J446" s="44" t="s">
        <v>50</v>
      </c>
      <c r="K446" s="8" t="s">
        <v>1312</v>
      </c>
      <c r="L446" s="39" t="s">
        <v>1652</v>
      </c>
      <c r="M446" s="79">
        <v>71</v>
      </c>
      <c r="N446" s="15"/>
      <c r="O446" s="454" t="s">
        <v>1452</v>
      </c>
      <c r="P446" s="31" t="s">
        <v>49</v>
      </c>
      <c r="Q446" s="16" t="s">
        <v>482</v>
      </c>
    </row>
    <row r="447" spans="1:17" ht="15.75" customHeight="1">
      <c r="A447" s="151"/>
      <c r="B447" s="467"/>
      <c r="D447" s="467"/>
      <c r="I447" s="381"/>
      <c r="J447" s="381"/>
      <c r="N447" s="25"/>
      <c r="O447" s="25"/>
      <c r="P447" s="25"/>
      <c r="Q447" s="25"/>
    </row>
    <row r="448" spans="1:17" ht="15.75" customHeight="1">
      <c r="A448" s="1" t="s">
        <v>0</v>
      </c>
      <c r="B448" s="458"/>
      <c r="C448" s="2"/>
      <c r="D448" s="458"/>
      <c r="E448" s="2"/>
      <c r="F448" s="2"/>
      <c r="G448" s="3" t="s">
        <v>6</v>
      </c>
      <c r="H448" s="2" t="s">
        <v>7</v>
      </c>
      <c r="I448" s="2"/>
      <c r="J448" s="2"/>
      <c r="K448" s="2" t="s">
        <v>10</v>
      </c>
      <c r="L448" s="2" t="s">
        <v>11</v>
      </c>
      <c r="M448" s="2" t="s">
        <v>12</v>
      </c>
      <c r="N448" s="15"/>
      <c r="O448" s="16" t="s">
        <v>1653</v>
      </c>
      <c r="P448" s="25"/>
      <c r="Q448" s="25"/>
    </row>
    <row r="449" spans="1:18" ht="102.75" customHeight="1">
      <c r="A449" s="6" t="s">
        <v>1654</v>
      </c>
      <c r="B449" s="459">
        <v>31</v>
      </c>
      <c r="C449" s="8">
        <v>5</v>
      </c>
      <c r="D449" s="459">
        <v>7936</v>
      </c>
      <c r="E449" s="9">
        <v>0</v>
      </c>
      <c r="F449" s="9">
        <f>5*7936</f>
        <v>39680</v>
      </c>
      <c r="G449" s="172" t="s">
        <v>1655</v>
      </c>
      <c r="H449" s="11" t="s">
        <v>20</v>
      </c>
      <c r="I449" s="390" t="s">
        <v>20</v>
      </c>
      <c r="J449" s="390" t="s">
        <v>20</v>
      </c>
      <c r="K449" s="9"/>
      <c r="L449" s="7" t="s">
        <v>1656</v>
      </c>
      <c r="M449" s="14">
        <v>72</v>
      </c>
      <c r="N449" s="15"/>
      <c r="O449" s="16" t="s">
        <v>1190</v>
      </c>
      <c r="P449" s="31" t="s">
        <v>40</v>
      </c>
      <c r="Q449" s="25"/>
    </row>
    <row r="450" spans="1:18" ht="15.75" customHeight="1">
      <c r="A450" s="33">
        <v>411010000</v>
      </c>
      <c r="B450" s="465"/>
      <c r="C450" s="222">
        <v>1</v>
      </c>
      <c r="D450" s="465"/>
      <c r="E450" s="19">
        <v>24</v>
      </c>
      <c r="F450" s="78">
        <v>1</v>
      </c>
      <c r="G450" s="170" t="s">
        <v>1657</v>
      </c>
      <c r="H450" s="21" t="s">
        <v>46</v>
      </c>
      <c r="I450" s="35" t="s">
        <v>74</v>
      </c>
      <c r="J450" s="35" t="s">
        <v>42</v>
      </c>
      <c r="K450" s="36" t="s">
        <v>1658</v>
      </c>
      <c r="L450" s="6"/>
      <c r="M450" s="23"/>
      <c r="N450" s="15"/>
      <c r="O450" s="16" t="s">
        <v>1086</v>
      </c>
      <c r="P450" s="16" t="s">
        <v>104</v>
      </c>
      <c r="Q450" s="25"/>
    </row>
    <row r="451" spans="1:18" ht="15.75" customHeight="1">
      <c r="A451" s="151"/>
      <c r="B451" s="467"/>
      <c r="D451" s="467"/>
      <c r="I451" s="381"/>
      <c r="J451" s="381"/>
      <c r="N451" s="25"/>
      <c r="O451" s="25"/>
      <c r="P451" s="25"/>
      <c r="Q451" s="25"/>
    </row>
    <row r="452" spans="1:18" ht="15.75" customHeight="1">
      <c r="A452" s="1" t="s">
        <v>0</v>
      </c>
      <c r="B452" s="458"/>
      <c r="C452" s="2"/>
      <c r="D452" s="458"/>
      <c r="E452" s="2"/>
      <c r="F452" s="2"/>
      <c r="G452" s="3" t="s">
        <v>6</v>
      </c>
      <c r="H452" s="2" t="s">
        <v>7</v>
      </c>
      <c r="I452" s="2"/>
      <c r="J452" s="2"/>
      <c r="K452" s="2" t="s">
        <v>10</v>
      </c>
      <c r="L452" s="2" t="s">
        <v>11</v>
      </c>
      <c r="M452" s="2" t="s">
        <v>12</v>
      </c>
      <c r="N452" s="15"/>
      <c r="O452" s="16" t="s">
        <v>1659</v>
      </c>
      <c r="P452" s="25"/>
      <c r="Q452" s="25"/>
    </row>
    <row r="453" spans="1:18" ht="15.75" customHeight="1">
      <c r="A453" s="6" t="s">
        <v>1660</v>
      </c>
      <c r="B453" s="534">
        <v>12</v>
      </c>
      <c r="C453" s="9">
        <v>1</v>
      </c>
      <c r="D453" s="534">
        <v>105864</v>
      </c>
      <c r="E453" s="8">
        <v>105864</v>
      </c>
      <c r="F453" s="8">
        <v>18</v>
      </c>
      <c r="G453" s="535" t="s">
        <v>498</v>
      </c>
      <c r="H453" s="195" t="s">
        <v>46</v>
      </c>
      <c r="I453" s="409" t="s">
        <v>100</v>
      </c>
      <c r="J453" s="409" t="s">
        <v>50</v>
      </c>
      <c r="K453" s="78" t="s">
        <v>1661</v>
      </c>
      <c r="L453" s="78" t="s">
        <v>1662</v>
      </c>
      <c r="M453" s="536">
        <v>73</v>
      </c>
      <c r="N453" s="410" t="s">
        <v>989</v>
      </c>
      <c r="O453" s="410" t="s">
        <v>1663</v>
      </c>
      <c r="P453" s="537" t="s">
        <v>1664</v>
      </c>
      <c r="Q453" s="16" t="s">
        <v>1665</v>
      </c>
    </row>
    <row r="454" spans="1:18" ht="15.75" customHeight="1">
      <c r="A454" s="187"/>
      <c r="B454" s="467"/>
      <c r="C454" s="96"/>
      <c r="D454" s="467"/>
      <c r="E454" s="98"/>
      <c r="F454" s="98"/>
      <c r="G454" s="287"/>
      <c r="H454" s="99"/>
      <c r="I454" s="98"/>
      <c r="J454" s="98"/>
      <c r="K454" s="98"/>
      <c r="L454" s="98"/>
      <c r="M454" s="98"/>
      <c r="N454" s="25"/>
      <c r="O454" s="25"/>
      <c r="P454" s="393"/>
      <c r="Q454" s="25"/>
    </row>
    <row r="455" spans="1:18" ht="15.75" customHeight="1">
      <c r="A455" s="197" t="s">
        <v>0</v>
      </c>
      <c r="B455" s="538"/>
      <c r="C455" s="198"/>
      <c r="D455" s="538"/>
      <c r="E455" s="198"/>
      <c r="F455" s="198"/>
      <c r="G455" s="199" t="s">
        <v>6</v>
      </c>
      <c r="H455" s="198" t="s">
        <v>7</v>
      </c>
      <c r="I455" s="198"/>
      <c r="J455" s="198"/>
      <c r="K455" s="198" t="s">
        <v>10</v>
      </c>
      <c r="L455" s="198" t="s">
        <v>11</v>
      </c>
      <c r="M455" s="198" t="s">
        <v>12</v>
      </c>
      <c r="N455" s="15"/>
      <c r="O455" s="16" t="s">
        <v>1666</v>
      </c>
      <c r="P455" s="25"/>
      <c r="Q455" s="25"/>
    </row>
    <row r="456" spans="1:18" ht="15.75" customHeight="1">
      <c r="A456" s="200" t="s">
        <v>1667</v>
      </c>
      <c r="B456" s="539">
        <v>11</v>
      </c>
      <c r="C456" s="9">
        <v>1</v>
      </c>
      <c r="D456" s="539">
        <v>7089</v>
      </c>
      <c r="E456" s="204">
        <v>7089</v>
      </c>
      <c r="F456" s="540">
        <v>708</v>
      </c>
      <c r="G456" s="203" t="s">
        <v>498</v>
      </c>
      <c r="H456" s="204" t="s">
        <v>46</v>
      </c>
      <c r="I456" s="214" t="s">
        <v>100</v>
      </c>
      <c r="J456" s="214" t="s">
        <v>50</v>
      </c>
      <c r="K456" s="215" t="s">
        <v>1661</v>
      </c>
      <c r="L456" s="201" t="s">
        <v>1668</v>
      </c>
      <c r="M456" s="205">
        <v>74</v>
      </c>
      <c r="N456" s="15"/>
      <c r="O456" s="16" t="s">
        <v>1669</v>
      </c>
      <c r="P456" s="16" t="s">
        <v>104</v>
      </c>
      <c r="Q456" s="25"/>
    </row>
    <row r="457" spans="1:18" ht="15.75" customHeight="1">
      <c r="A457" s="541" t="s">
        <v>1670</v>
      </c>
      <c r="B457" s="465"/>
      <c r="C457" s="222">
        <v>1</v>
      </c>
      <c r="D457" s="465"/>
      <c r="E457" s="243">
        <v>6992</v>
      </c>
      <c r="F457" s="243">
        <v>276</v>
      </c>
      <c r="G457" s="209" t="s">
        <v>1671</v>
      </c>
      <c r="H457" s="210" t="s">
        <v>27</v>
      </c>
      <c r="I457" s="542" t="s">
        <v>28</v>
      </c>
      <c r="J457" s="542" t="s">
        <v>29</v>
      </c>
      <c r="K457" s="243" t="s">
        <v>1672</v>
      </c>
      <c r="L457" s="200"/>
      <c r="M457" s="216"/>
      <c r="N457" s="15"/>
      <c r="O457" s="16" t="s">
        <v>1673</v>
      </c>
      <c r="P457" s="16" t="s">
        <v>1674</v>
      </c>
      <c r="Q457" s="16" t="s">
        <v>1675</v>
      </c>
    </row>
    <row r="458" spans="1:18" ht="15.75" customHeight="1">
      <c r="A458" s="151"/>
      <c r="B458" s="467"/>
      <c r="D458" s="467"/>
      <c r="I458" s="381"/>
      <c r="J458" s="381"/>
      <c r="N458" s="25"/>
      <c r="O458" s="25"/>
      <c r="P458" s="25"/>
      <c r="Q458" s="25"/>
    </row>
    <row r="459" spans="1:18" ht="15.75" customHeight="1">
      <c r="A459" s="1" t="s">
        <v>0</v>
      </c>
      <c r="B459" s="458"/>
      <c r="C459" s="2"/>
      <c r="D459" s="458"/>
      <c r="E459" s="2"/>
      <c r="F459" s="2"/>
      <c r="G459" s="3" t="s">
        <v>6</v>
      </c>
      <c r="H459" s="2" t="s">
        <v>7</v>
      </c>
      <c r="I459" s="2"/>
      <c r="J459" s="2"/>
      <c r="K459" s="2" t="s">
        <v>10</v>
      </c>
      <c r="L459" s="2" t="s">
        <v>11</v>
      </c>
      <c r="M459" s="2" t="s">
        <v>12</v>
      </c>
      <c r="N459" s="15"/>
      <c r="O459" s="16" t="s">
        <v>1676</v>
      </c>
      <c r="P459" s="25"/>
      <c r="Q459" s="25"/>
    </row>
    <row r="460" spans="1:18" ht="15.75" customHeight="1">
      <c r="A460" s="130" t="s">
        <v>1677</v>
      </c>
      <c r="B460" s="504">
        <v>12</v>
      </c>
      <c r="C460" s="9">
        <v>1</v>
      </c>
      <c r="D460" s="504">
        <v>1939</v>
      </c>
      <c r="E460" s="8">
        <v>1903</v>
      </c>
      <c r="F460" s="8">
        <v>125</v>
      </c>
      <c r="G460" s="172" t="s">
        <v>1678</v>
      </c>
      <c r="H460" s="11" t="s">
        <v>89</v>
      </c>
      <c r="I460" s="44" t="s">
        <v>28</v>
      </c>
      <c r="J460" s="44" t="s">
        <v>29</v>
      </c>
      <c r="K460" s="8" t="s">
        <v>1679</v>
      </c>
      <c r="L460" s="39" t="s">
        <v>1680</v>
      </c>
      <c r="M460" s="79">
        <v>75</v>
      </c>
      <c r="N460" s="15"/>
      <c r="O460" s="16" t="s">
        <v>1673</v>
      </c>
      <c r="P460" s="16" t="s">
        <v>1674</v>
      </c>
      <c r="Q460" s="16" t="s">
        <v>1675</v>
      </c>
    </row>
    <row r="461" spans="1:18" ht="15.75" customHeight="1">
      <c r="A461" s="187"/>
      <c r="B461" s="467"/>
      <c r="C461" s="96"/>
      <c r="D461" s="467"/>
      <c r="E461" s="98"/>
      <c r="F461" s="98"/>
      <c r="G461" s="287"/>
      <c r="H461" s="99"/>
      <c r="I461" s="98"/>
      <c r="J461" s="98"/>
      <c r="K461" s="98"/>
      <c r="L461" s="187"/>
      <c r="M461" s="98"/>
      <c r="N461" s="25"/>
      <c r="O461" s="25"/>
      <c r="P461" s="25"/>
      <c r="Q461" s="25"/>
    </row>
    <row r="462" spans="1:18" ht="15.75" customHeight="1">
      <c r="A462" s="1" t="s">
        <v>0</v>
      </c>
      <c r="B462" s="458"/>
      <c r="C462" s="2"/>
      <c r="D462" s="458"/>
      <c r="E462" s="2"/>
      <c r="F462" s="2"/>
      <c r="G462" s="3" t="s">
        <v>6</v>
      </c>
      <c r="H462" s="2" t="s">
        <v>7</v>
      </c>
      <c r="I462" s="2"/>
      <c r="J462" s="2"/>
      <c r="K462" s="2" t="s">
        <v>10</v>
      </c>
      <c r="L462" s="2" t="s">
        <v>11</v>
      </c>
      <c r="M462" s="2" t="s">
        <v>12</v>
      </c>
      <c r="O462" s="25"/>
      <c r="P462" s="25"/>
      <c r="Q462" s="25"/>
    </row>
    <row r="463" spans="1:18" ht="15.75" customHeight="1">
      <c r="A463" s="6" t="s">
        <v>1681</v>
      </c>
      <c r="B463" s="459">
        <v>11</v>
      </c>
      <c r="C463" s="472">
        <v>4</v>
      </c>
      <c r="D463" s="459">
        <v>61</v>
      </c>
      <c r="E463" s="472">
        <v>0</v>
      </c>
      <c r="F463" s="472">
        <v>244</v>
      </c>
      <c r="G463" s="172" t="s">
        <v>1682</v>
      </c>
      <c r="H463" s="11" t="s">
        <v>20</v>
      </c>
      <c r="I463" s="473" t="s">
        <v>20</v>
      </c>
      <c r="J463" s="473" t="s">
        <v>20</v>
      </c>
      <c r="K463" s="472"/>
      <c r="L463" s="7" t="s">
        <v>1683</v>
      </c>
      <c r="M463" s="14">
        <v>76</v>
      </c>
      <c r="N463" s="93" t="s">
        <v>741</v>
      </c>
      <c r="O463" s="25"/>
      <c r="P463" s="31" t="s">
        <v>40</v>
      </c>
      <c r="Q463" s="226"/>
      <c r="R463" s="434" t="s">
        <v>1684</v>
      </c>
    </row>
    <row r="464" spans="1:18" ht="15.75" customHeight="1">
      <c r="A464" s="33">
        <v>11033614</v>
      </c>
      <c r="B464" s="465"/>
      <c r="C464" s="474">
        <v>1</v>
      </c>
      <c r="D464" s="465"/>
      <c r="E464" s="19">
        <v>52</v>
      </c>
      <c r="F464" s="19">
        <v>52</v>
      </c>
      <c r="G464" s="170" t="s">
        <v>1685</v>
      </c>
      <c r="H464" s="21" t="s">
        <v>46</v>
      </c>
      <c r="I464" s="22" t="s">
        <v>51</v>
      </c>
      <c r="J464" s="22" t="s">
        <v>32</v>
      </c>
      <c r="K464" s="19" t="s">
        <v>54</v>
      </c>
      <c r="L464" s="6"/>
      <c r="M464" s="23"/>
      <c r="N464" s="93" t="s">
        <v>741</v>
      </c>
      <c r="O464" s="25"/>
      <c r="P464" s="16" t="s">
        <v>1686</v>
      </c>
      <c r="Q464" s="25"/>
      <c r="R464" s="435"/>
    </row>
    <row r="465" spans="1:18" ht="15.75" customHeight="1">
      <c r="A465" s="151"/>
      <c r="B465" s="467"/>
      <c r="D465" s="467"/>
      <c r="I465" s="381"/>
      <c r="J465" s="381"/>
      <c r="N465" s="25"/>
      <c r="O465" s="25"/>
      <c r="P465" s="25"/>
      <c r="Q465" s="25"/>
    </row>
    <row r="466" spans="1:18" ht="15.75" customHeight="1">
      <c r="A466" s="1" t="s">
        <v>0</v>
      </c>
      <c r="B466" s="458"/>
      <c r="C466" s="2"/>
      <c r="D466" s="458"/>
      <c r="E466" s="2"/>
      <c r="F466" s="2"/>
      <c r="G466" s="3" t="s">
        <v>6</v>
      </c>
      <c r="H466" s="2" t="s">
        <v>7</v>
      </c>
      <c r="I466" s="2"/>
      <c r="J466" s="2"/>
      <c r="K466" s="2" t="s">
        <v>10</v>
      </c>
      <c r="L466" s="2" t="s">
        <v>11</v>
      </c>
      <c r="M466" s="2" t="s">
        <v>12</v>
      </c>
      <c r="O466" s="25"/>
      <c r="P466" s="25"/>
      <c r="Q466" s="25"/>
    </row>
    <row r="467" spans="1:18" ht="15.75" customHeight="1">
      <c r="A467" s="6" t="s">
        <v>1687</v>
      </c>
      <c r="B467" s="459">
        <v>13</v>
      </c>
      <c r="C467" s="8">
        <v>5</v>
      </c>
      <c r="D467" s="459">
        <v>6</v>
      </c>
      <c r="E467" s="9">
        <v>0</v>
      </c>
      <c r="F467" s="9">
        <v>30</v>
      </c>
      <c r="G467" s="172" t="s">
        <v>1688</v>
      </c>
      <c r="H467" s="11" t="s">
        <v>20</v>
      </c>
      <c r="I467" s="390" t="s">
        <v>20</v>
      </c>
      <c r="J467" s="390" t="s">
        <v>20</v>
      </c>
      <c r="K467" s="9"/>
      <c r="L467" s="7" t="s">
        <v>1689</v>
      </c>
      <c r="M467" s="14">
        <v>77</v>
      </c>
      <c r="N467" s="93" t="s">
        <v>741</v>
      </c>
      <c r="O467" s="25"/>
      <c r="P467" s="31" t="s">
        <v>40</v>
      </c>
      <c r="Q467" s="226"/>
      <c r="R467" s="434" t="s">
        <v>1690</v>
      </c>
    </row>
    <row r="468" spans="1:18" ht="15.75" customHeight="1">
      <c r="A468" s="353">
        <v>7163514</v>
      </c>
      <c r="B468" s="465"/>
      <c r="C468" s="222">
        <v>1</v>
      </c>
      <c r="D468" s="465"/>
      <c r="E468" s="170">
        <v>6</v>
      </c>
      <c r="F468" s="170">
        <v>6</v>
      </c>
      <c r="G468" s="170" t="s">
        <v>1685</v>
      </c>
      <c r="H468" s="21" t="s">
        <v>46</v>
      </c>
      <c r="I468" s="22" t="s">
        <v>51</v>
      </c>
      <c r="J468" s="22" t="s">
        <v>32</v>
      </c>
      <c r="K468" s="19" t="s">
        <v>54</v>
      </c>
      <c r="L468" s="6"/>
      <c r="M468" s="23"/>
      <c r="N468" s="93" t="s">
        <v>741</v>
      </c>
      <c r="O468" s="25"/>
      <c r="P468" s="16" t="s">
        <v>1686</v>
      </c>
      <c r="Q468" s="25"/>
      <c r="R468" s="435"/>
    </row>
    <row r="469" spans="1:18" ht="15.75" customHeight="1">
      <c r="A469" s="543"/>
      <c r="B469" s="467"/>
      <c r="C469" s="96"/>
      <c r="D469" s="467"/>
      <c r="E469" s="287"/>
      <c r="F469" s="287"/>
      <c r="G469" s="287"/>
      <c r="H469" s="99"/>
      <c r="I469" s="98"/>
      <c r="J469" s="98"/>
      <c r="K469" s="98"/>
      <c r="L469" s="187"/>
      <c r="M469" s="98"/>
      <c r="N469" s="25"/>
      <c r="O469" s="25"/>
      <c r="P469" s="25"/>
      <c r="Q469" s="25"/>
    </row>
    <row r="470" spans="1:18" ht="32.25" customHeight="1">
      <c r="A470" s="1" t="s">
        <v>0</v>
      </c>
      <c r="B470" s="458"/>
      <c r="C470" s="2"/>
      <c r="D470" s="458"/>
      <c r="E470" s="2"/>
      <c r="F470" s="2"/>
      <c r="G470" s="3" t="s">
        <v>6</v>
      </c>
      <c r="H470" s="2" t="s">
        <v>7</v>
      </c>
      <c r="I470" s="2"/>
      <c r="J470" s="2"/>
      <c r="K470" s="2" t="s">
        <v>10</v>
      </c>
      <c r="L470" s="2" t="s">
        <v>11</v>
      </c>
      <c r="M470" s="2" t="s">
        <v>12</v>
      </c>
      <c r="N470" s="15"/>
      <c r="O470" s="454" t="s">
        <v>1691</v>
      </c>
      <c r="P470" s="25"/>
      <c r="Q470" s="25"/>
    </row>
    <row r="471" spans="1:18" ht="15.75" customHeight="1">
      <c r="A471" s="6" t="s">
        <v>1692</v>
      </c>
      <c r="B471" s="459">
        <v>20</v>
      </c>
      <c r="C471" s="8">
        <v>9</v>
      </c>
      <c r="D471" s="459">
        <v>1794</v>
      </c>
      <c r="E471" s="9">
        <v>0</v>
      </c>
      <c r="F471" s="9">
        <f>9*1794</f>
        <v>16146</v>
      </c>
      <c r="G471" s="10" t="s">
        <v>1693</v>
      </c>
      <c r="H471" s="11" t="s">
        <v>20</v>
      </c>
      <c r="I471" s="390" t="s">
        <v>20</v>
      </c>
      <c r="J471" s="390" t="s">
        <v>20</v>
      </c>
      <c r="K471" s="9"/>
      <c r="L471" s="7" t="s">
        <v>1694</v>
      </c>
      <c r="M471" s="313">
        <v>78</v>
      </c>
      <c r="N471" s="15"/>
      <c r="O471" s="25"/>
      <c r="P471" s="16" t="s">
        <v>1629</v>
      </c>
      <c r="Q471" s="16" t="s">
        <v>1630</v>
      </c>
    </row>
    <row r="472" spans="1:18" ht="15.75" customHeight="1">
      <c r="A472" s="162"/>
      <c r="B472" s="462"/>
      <c r="C472" s="222">
        <v>1</v>
      </c>
      <c r="D472" s="462"/>
      <c r="E472" s="19">
        <v>1794</v>
      </c>
      <c r="F472" s="19">
        <v>1794</v>
      </c>
      <c r="G472" s="20" t="s">
        <v>498</v>
      </c>
      <c r="H472" s="21" t="s">
        <v>46</v>
      </c>
      <c r="I472" s="35" t="s">
        <v>100</v>
      </c>
      <c r="J472" s="35" t="s">
        <v>50</v>
      </c>
      <c r="K472" s="36" t="s">
        <v>586</v>
      </c>
      <c r="L472" s="34"/>
      <c r="M472" s="315"/>
      <c r="N472" s="15"/>
      <c r="O472" s="25"/>
      <c r="P472" s="25"/>
      <c r="Q472" s="25"/>
    </row>
    <row r="473" spans="1:18" ht="15.75" customHeight="1">
      <c r="A473" s="6" t="s">
        <v>1695</v>
      </c>
      <c r="B473" s="462"/>
      <c r="C473" s="9">
        <v>1</v>
      </c>
      <c r="D473" s="462"/>
      <c r="E473" s="8">
        <v>1794</v>
      </c>
      <c r="F473" s="78">
        <v>40</v>
      </c>
      <c r="G473" s="10" t="s">
        <v>254</v>
      </c>
      <c r="H473" s="11" t="s">
        <v>27</v>
      </c>
      <c r="I473" s="44" t="s">
        <v>66</v>
      </c>
      <c r="J473" s="44" t="s">
        <v>42</v>
      </c>
      <c r="K473" s="8" t="s">
        <v>273</v>
      </c>
      <c r="L473" s="34"/>
      <c r="M473" s="315"/>
      <c r="N473" s="15"/>
      <c r="O473" s="25"/>
      <c r="P473" s="25"/>
      <c r="Q473" s="25"/>
    </row>
    <row r="474" spans="1:18" ht="46.5" customHeight="1">
      <c r="A474" s="206" t="s">
        <v>1696</v>
      </c>
      <c r="B474" s="462"/>
      <c r="C474" s="222">
        <v>1</v>
      </c>
      <c r="D474" s="462"/>
      <c r="E474" s="243">
        <v>1336</v>
      </c>
      <c r="F474" s="208">
        <v>23</v>
      </c>
      <c r="G474" s="244" t="s">
        <v>145</v>
      </c>
      <c r="H474" s="210" t="s">
        <v>146</v>
      </c>
      <c r="I474" s="542" t="s">
        <v>56</v>
      </c>
      <c r="J474" s="542" t="s">
        <v>34</v>
      </c>
      <c r="K474" s="243" t="s">
        <v>1636</v>
      </c>
      <c r="L474" s="34"/>
      <c r="M474" s="315"/>
      <c r="N474" s="15"/>
      <c r="O474" s="25"/>
      <c r="P474" s="25"/>
      <c r="Q474" s="25"/>
    </row>
    <row r="475" spans="1:18" ht="15.75" customHeight="1">
      <c r="A475" s="151"/>
      <c r="B475" s="467"/>
      <c r="D475" s="467"/>
      <c r="I475" s="381"/>
      <c r="J475" s="381"/>
      <c r="N475" s="25"/>
      <c r="O475" s="25"/>
      <c r="P475" s="25"/>
      <c r="Q475" s="25"/>
    </row>
    <row r="476" spans="1:18" ht="15.75" customHeight="1">
      <c r="A476" s="1" t="s">
        <v>0</v>
      </c>
      <c r="B476" s="458"/>
      <c r="C476" s="2"/>
      <c r="D476" s="458"/>
      <c r="E476" s="2"/>
      <c r="F476" s="2"/>
      <c r="G476" s="3" t="s">
        <v>6</v>
      </c>
      <c r="H476" s="2" t="s">
        <v>7</v>
      </c>
      <c r="I476" s="2"/>
      <c r="J476" s="2"/>
      <c r="K476" s="2" t="s">
        <v>10</v>
      </c>
      <c r="L476" s="2" t="s">
        <v>11</v>
      </c>
      <c r="M476" s="2" t="s">
        <v>12</v>
      </c>
      <c r="N476" s="15"/>
      <c r="O476" s="16" t="s">
        <v>1697</v>
      </c>
      <c r="P476" s="25"/>
      <c r="Q476" s="25"/>
    </row>
    <row r="477" spans="1:18" ht="15.75" customHeight="1">
      <c r="A477" s="6" t="s">
        <v>1698</v>
      </c>
      <c r="B477" s="459">
        <v>55</v>
      </c>
      <c r="C477" s="8">
        <v>7</v>
      </c>
      <c r="D477" s="459">
        <v>6176</v>
      </c>
      <c r="E477" s="9">
        <v>0</v>
      </c>
      <c r="F477" s="9">
        <f>7*6176</f>
        <v>43232</v>
      </c>
      <c r="G477" s="10" t="s">
        <v>1699</v>
      </c>
      <c r="H477" s="11" t="s">
        <v>20</v>
      </c>
      <c r="I477" s="390" t="s">
        <v>20</v>
      </c>
      <c r="J477" s="390" t="s">
        <v>20</v>
      </c>
      <c r="K477" s="9"/>
      <c r="L477" s="7" t="s">
        <v>1700</v>
      </c>
      <c r="M477" s="232"/>
      <c r="N477" s="15"/>
      <c r="O477" s="16" t="s">
        <v>1190</v>
      </c>
      <c r="P477" s="31" t="s">
        <v>40</v>
      </c>
      <c r="Q477" s="25"/>
    </row>
    <row r="478" spans="1:18" ht="15.75" customHeight="1">
      <c r="A478" s="33" t="s">
        <v>1701</v>
      </c>
      <c r="B478" s="462"/>
      <c r="C478" s="222">
        <v>1</v>
      </c>
      <c r="D478" s="462"/>
      <c r="E478" s="19">
        <v>6176</v>
      </c>
      <c r="F478" s="19">
        <v>1</v>
      </c>
      <c r="G478" s="20" t="s">
        <v>1702</v>
      </c>
      <c r="H478" s="21" t="s">
        <v>46</v>
      </c>
      <c r="I478" s="22" t="s">
        <v>51</v>
      </c>
      <c r="J478" s="22" t="s">
        <v>32</v>
      </c>
      <c r="K478" s="19" t="s">
        <v>1016</v>
      </c>
      <c r="L478" s="34"/>
      <c r="M478" s="232"/>
      <c r="N478" s="15"/>
      <c r="O478" s="16" t="s">
        <v>1703</v>
      </c>
      <c r="P478" s="31" t="s">
        <v>104</v>
      </c>
      <c r="Q478" s="16" t="s">
        <v>1704</v>
      </c>
    </row>
    <row r="479" spans="1:18" ht="15.75" customHeight="1">
      <c r="A479" s="6" t="s">
        <v>1705</v>
      </c>
      <c r="B479" s="462"/>
      <c r="C479" s="9"/>
      <c r="D479" s="462"/>
      <c r="E479" s="8">
        <v>6176</v>
      </c>
      <c r="F479" s="8">
        <v>6176</v>
      </c>
      <c r="G479" s="10" t="s">
        <v>1706</v>
      </c>
      <c r="H479" s="11" t="s">
        <v>53</v>
      </c>
      <c r="I479" s="44" t="s">
        <v>33</v>
      </c>
      <c r="J479" s="44" t="s">
        <v>32</v>
      </c>
      <c r="K479" s="8" t="s">
        <v>1016</v>
      </c>
      <c r="L479" s="34"/>
      <c r="M479" s="544"/>
      <c r="N479" s="15"/>
      <c r="O479" s="16" t="s">
        <v>1707</v>
      </c>
      <c r="P479" s="31" t="s">
        <v>40</v>
      </c>
      <c r="Q479" s="25"/>
    </row>
    <row r="480" spans="1:18" ht="15.75" customHeight="1">
      <c r="A480" s="33">
        <v>1025664259</v>
      </c>
      <c r="B480" s="462"/>
      <c r="C480" s="222">
        <v>1</v>
      </c>
      <c r="D480" s="462"/>
      <c r="E480" s="19">
        <v>4673</v>
      </c>
      <c r="F480" s="19">
        <v>2</v>
      </c>
      <c r="G480" s="20" t="s">
        <v>553</v>
      </c>
      <c r="H480" s="21" t="s">
        <v>269</v>
      </c>
      <c r="I480" s="22" t="s">
        <v>80</v>
      </c>
      <c r="J480" s="22" t="s">
        <v>50</v>
      </c>
      <c r="K480" s="19" t="s">
        <v>402</v>
      </c>
      <c r="L480" s="34"/>
      <c r="M480" s="232">
        <v>79</v>
      </c>
      <c r="N480" s="93" t="s">
        <v>741</v>
      </c>
      <c r="O480" s="16" t="s">
        <v>1708</v>
      </c>
      <c r="P480" s="16" t="s">
        <v>162</v>
      </c>
      <c r="Q480" s="25"/>
      <c r="R480" s="374" t="s">
        <v>1086</v>
      </c>
    </row>
    <row r="481" spans="1:18" ht="15.75" customHeight="1">
      <c r="A481" s="200" t="s">
        <v>1709</v>
      </c>
      <c r="B481" s="462"/>
      <c r="C481" s="9">
        <v>1</v>
      </c>
      <c r="D481" s="462"/>
      <c r="E481" s="202">
        <v>6176</v>
      </c>
      <c r="F481" s="202">
        <v>6176</v>
      </c>
      <c r="G481" s="239" t="s">
        <v>1710</v>
      </c>
      <c r="H481" s="204" t="s">
        <v>53</v>
      </c>
      <c r="I481" s="545" t="s">
        <v>33</v>
      </c>
      <c r="J481" s="545" t="s">
        <v>32</v>
      </c>
      <c r="K481" s="202" t="s">
        <v>1711</v>
      </c>
      <c r="L481" s="34"/>
      <c r="M481" s="232"/>
      <c r="N481" s="15"/>
      <c r="O481" s="16" t="s">
        <v>1707</v>
      </c>
      <c r="P481" s="31" t="s">
        <v>40</v>
      </c>
      <c r="Q481" s="25"/>
    </row>
    <row r="482" spans="1:18" ht="15.75" customHeight="1">
      <c r="A482" s="206" t="s">
        <v>1701</v>
      </c>
      <c r="B482" s="462"/>
      <c r="C482" s="222">
        <v>1</v>
      </c>
      <c r="D482" s="462"/>
      <c r="E482" s="546">
        <v>6176</v>
      </c>
      <c r="F482" s="546">
        <v>5</v>
      </c>
      <c r="G482" s="244" t="s">
        <v>1702</v>
      </c>
      <c r="H482" s="210" t="s">
        <v>46</v>
      </c>
      <c r="I482" s="542" t="s">
        <v>51</v>
      </c>
      <c r="J482" s="542" t="s">
        <v>32</v>
      </c>
      <c r="K482" s="243" t="s">
        <v>1712</v>
      </c>
      <c r="L482" s="34"/>
      <c r="M482" s="232"/>
      <c r="N482" s="15"/>
      <c r="O482" s="16" t="s">
        <v>1703</v>
      </c>
      <c r="P482" s="31" t="s">
        <v>49</v>
      </c>
      <c r="Q482" s="16" t="s">
        <v>1713</v>
      </c>
    </row>
    <row r="483" spans="1:18" ht="15.75" customHeight="1">
      <c r="A483" s="200" t="s">
        <v>1701</v>
      </c>
      <c r="B483" s="465"/>
      <c r="C483" s="9">
        <v>1</v>
      </c>
      <c r="D483" s="465"/>
      <c r="E483" s="202">
        <v>6176</v>
      </c>
      <c r="F483" s="202">
        <v>1</v>
      </c>
      <c r="G483" s="203" t="s">
        <v>1702</v>
      </c>
      <c r="H483" s="204" t="s">
        <v>46</v>
      </c>
      <c r="I483" s="545" t="s">
        <v>51</v>
      </c>
      <c r="J483" s="545" t="s">
        <v>32</v>
      </c>
      <c r="K483" s="202" t="s">
        <v>1714</v>
      </c>
      <c r="L483" s="6"/>
      <c r="M483" s="547"/>
      <c r="N483" s="15"/>
      <c r="O483" s="16" t="s">
        <v>1703</v>
      </c>
      <c r="P483" s="31" t="s">
        <v>49</v>
      </c>
      <c r="Q483" s="16" t="s">
        <v>1715</v>
      </c>
    </row>
    <row r="484" spans="1:18" ht="15.75" customHeight="1">
      <c r="A484" s="151"/>
      <c r="B484" s="467"/>
      <c r="D484" s="467"/>
      <c r="I484" s="381"/>
      <c r="J484" s="381"/>
      <c r="N484" s="25"/>
      <c r="O484" s="25"/>
      <c r="P484" s="25"/>
      <c r="Q484" s="25"/>
    </row>
    <row r="485" spans="1:18" ht="15.75" customHeight="1">
      <c r="A485" s="1" t="s">
        <v>0</v>
      </c>
      <c r="B485" s="458"/>
      <c r="C485" s="2"/>
      <c r="D485" s="458"/>
      <c r="E485" s="2"/>
      <c r="F485" s="2"/>
      <c r="G485" s="3" t="s">
        <v>6</v>
      </c>
      <c r="H485" s="2" t="s">
        <v>7</v>
      </c>
      <c r="I485" s="2"/>
      <c r="J485" s="2"/>
      <c r="K485" s="2" t="s">
        <v>10</v>
      </c>
      <c r="L485" s="2" t="s">
        <v>11</v>
      </c>
      <c r="M485" s="2" t="s">
        <v>12</v>
      </c>
      <c r="N485" s="15"/>
      <c r="O485" s="31" t="s">
        <v>1716</v>
      </c>
      <c r="P485" s="25"/>
      <c r="Q485" s="25"/>
    </row>
    <row r="486" spans="1:18" ht="15.75" customHeight="1">
      <c r="A486" s="123" t="s">
        <v>1717</v>
      </c>
      <c r="B486" s="504">
        <v>2</v>
      </c>
      <c r="C486" s="9">
        <v>1</v>
      </c>
      <c r="D486" s="504">
        <v>8335</v>
      </c>
      <c r="E486" s="8">
        <v>8335</v>
      </c>
      <c r="F486" s="8">
        <v>64</v>
      </c>
      <c r="G486" s="10" t="s">
        <v>1718</v>
      </c>
      <c r="H486" s="11" t="s">
        <v>89</v>
      </c>
      <c r="I486" s="38" t="s">
        <v>28</v>
      </c>
      <c r="J486" s="38" t="s">
        <v>29</v>
      </c>
      <c r="K486" s="39" t="s">
        <v>1719</v>
      </c>
      <c r="L486" s="39" t="s">
        <v>1720</v>
      </c>
      <c r="M486" s="79">
        <v>80</v>
      </c>
      <c r="N486" s="15"/>
      <c r="O486" s="31" t="s">
        <v>1673</v>
      </c>
      <c r="P486" s="16" t="s">
        <v>1674</v>
      </c>
      <c r="Q486" s="16" t="s">
        <v>1675</v>
      </c>
    </row>
    <row r="487" spans="1:18" ht="15.75" customHeight="1">
      <c r="A487" s="151"/>
      <c r="B487" s="467"/>
      <c r="D487" s="467"/>
      <c r="I487" s="381"/>
      <c r="J487" s="381"/>
      <c r="N487" s="25"/>
      <c r="O487" s="25"/>
      <c r="P487" s="25"/>
      <c r="Q487" s="25"/>
    </row>
    <row r="488" spans="1:18" ht="15.75" customHeight="1">
      <c r="A488" s="1" t="s">
        <v>0</v>
      </c>
      <c r="B488" s="458"/>
      <c r="C488" s="2"/>
      <c r="D488" s="458"/>
      <c r="E488" s="2"/>
      <c r="F488" s="2"/>
      <c r="G488" s="3" t="s">
        <v>6</v>
      </c>
      <c r="H488" s="2" t="s">
        <v>7</v>
      </c>
      <c r="I488" s="2"/>
      <c r="J488" s="2"/>
      <c r="K488" s="2" t="s">
        <v>10</v>
      </c>
      <c r="L488" s="2" t="s">
        <v>11</v>
      </c>
      <c r="M488" s="2" t="s">
        <v>12</v>
      </c>
      <c r="N488" s="15"/>
      <c r="O488" s="16" t="s">
        <v>1716</v>
      </c>
      <c r="P488" s="25"/>
      <c r="Q488" s="25"/>
    </row>
    <row r="489" spans="1:18" ht="15.75" customHeight="1">
      <c r="A489" s="123" t="s">
        <v>1721</v>
      </c>
      <c r="B489" s="504">
        <v>9</v>
      </c>
      <c r="C489" s="9">
        <v>1</v>
      </c>
      <c r="D489" s="504">
        <v>9158</v>
      </c>
      <c r="E489" s="9">
        <v>9112</v>
      </c>
      <c r="F489" s="9">
        <v>2057</v>
      </c>
      <c r="G489" s="10" t="s">
        <v>1722</v>
      </c>
      <c r="H489" s="11" t="s">
        <v>27</v>
      </c>
      <c r="I489" s="44" t="s">
        <v>28</v>
      </c>
      <c r="J489" s="44" t="s">
        <v>29</v>
      </c>
      <c r="K489" s="8" t="s">
        <v>1036</v>
      </c>
      <c r="L489" s="39" t="s">
        <v>1723</v>
      </c>
      <c r="M489" s="79">
        <v>81</v>
      </c>
      <c r="N489" s="15"/>
      <c r="O489" s="16" t="s">
        <v>1724</v>
      </c>
      <c r="P489" s="31" t="s">
        <v>40</v>
      </c>
      <c r="Q489" s="25"/>
    </row>
    <row r="490" spans="1:18" ht="15.75" customHeight="1">
      <c r="B490" s="467"/>
      <c r="D490" s="467"/>
      <c r="I490" s="381"/>
      <c r="J490" s="381"/>
      <c r="N490" s="25"/>
      <c r="O490" s="25"/>
      <c r="P490" s="25"/>
      <c r="Q490" s="25"/>
    </row>
    <row r="491" spans="1:18" ht="15.75" customHeight="1">
      <c r="A491" s="1" t="s">
        <v>0</v>
      </c>
      <c r="B491" s="458"/>
      <c r="C491" s="2"/>
      <c r="D491" s="458"/>
      <c r="E491" s="2"/>
      <c r="F491" s="2"/>
      <c r="G491" s="3" t="s">
        <v>6</v>
      </c>
      <c r="H491" s="2" t="s">
        <v>7</v>
      </c>
      <c r="I491" s="2"/>
      <c r="J491" s="2"/>
      <c r="K491" s="2" t="s">
        <v>10</v>
      </c>
      <c r="L491" s="2" t="s">
        <v>11</v>
      </c>
      <c r="M491" s="2" t="s">
        <v>12</v>
      </c>
      <c r="N491" s="15"/>
      <c r="O491" s="16" t="s">
        <v>1725</v>
      </c>
      <c r="P491" s="25"/>
      <c r="Q491" s="25"/>
    </row>
    <row r="492" spans="1:18" ht="15.75" customHeight="1">
      <c r="A492" s="123" t="s">
        <v>1726</v>
      </c>
      <c r="B492" s="504">
        <v>5</v>
      </c>
      <c r="C492" s="9">
        <v>1</v>
      </c>
      <c r="D492" s="504">
        <v>62</v>
      </c>
      <c r="E492" s="8">
        <v>62</v>
      </c>
      <c r="F492" s="77">
        <v>4</v>
      </c>
      <c r="G492" s="172" t="s">
        <v>1727</v>
      </c>
      <c r="H492" s="11" t="s">
        <v>27</v>
      </c>
      <c r="I492" s="38" t="s">
        <v>28</v>
      </c>
      <c r="J492" s="38" t="s">
        <v>29</v>
      </c>
      <c r="K492" s="39" t="s">
        <v>1036</v>
      </c>
      <c r="L492" s="39" t="s">
        <v>1728</v>
      </c>
      <c r="M492" s="79">
        <v>82</v>
      </c>
      <c r="N492" s="15"/>
      <c r="O492" s="16" t="s">
        <v>1673</v>
      </c>
      <c r="P492" s="16" t="s">
        <v>1674</v>
      </c>
      <c r="Q492" s="16" t="s">
        <v>1675</v>
      </c>
    </row>
    <row r="493" spans="1:18" ht="25.5" customHeight="1">
      <c r="A493" s="151"/>
      <c r="B493" s="467"/>
      <c r="D493" s="467"/>
      <c r="I493" s="381"/>
      <c r="J493" s="381"/>
      <c r="N493" s="25"/>
      <c r="O493" s="25"/>
      <c r="P493" s="25"/>
      <c r="Q493" s="25"/>
    </row>
    <row r="494" spans="1:18" ht="15.75" customHeight="1">
      <c r="A494" s="1" t="s">
        <v>0</v>
      </c>
      <c r="B494" s="458"/>
      <c r="C494" s="2"/>
      <c r="D494" s="458"/>
      <c r="E494" s="2"/>
      <c r="F494" s="2"/>
      <c r="G494" s="3" t="s">
        <v>6</v>
      </c>
      <c r="H494" s="2" t="s">
        <v>7</v>
      </c>
      <c r="I494" s="2"/>
      <c r="J494" s="2"/>
      <c r="K494" s="2" t="s">
        <v>10</v>
      </c>
      <c r="L494" s="2" t="s">
        <v>11</v>
      </c>
      <c r="M494" s="2" t="s">
        <v>12</v>
      </c>
      <c r="O494" s="25"/>
      <c r="P494" s="25"/>
      <c r="Q494" s="25"/>
    </row>
    <row r="495" spans="1:18" ht="15.75" customHeight="1">
      <c r="A495" s="6">
        <v>5556817</v>
      </c>
      <c r="B495" s="468">
        <v>22</v>
      </c>
      <c r="C495" s="9">
        <v>1</v>
      </c>
      <c r="D495" s="468">
        <v>78</v>
      </c>
      <c r="E495" s="8">
        <v>77</v>
      </c>
      <c r="F495" s="8">
        <v>7</v>
      </c>
      <c r="G495" s="10" t="s">
        <v>553</v>
      </c>
      <c r="H495" s="11" t="s">
        <v>269</v>
      </c>
      <c r="I495" s="44" t="s">
        <v>80</v>
      </c>
      <c r="J495" s="44" t="s">
        <v>50</v>
      </c>
      <c r="K495" s="8" t="s">
        <v>1729</v>
      </c>
      <c r="L495" s="225" t="s">
        <v>1730</v>
      </c>
      <c r="M495" s="14">
        <v>83</v>
      </c>
      <c r="N495" s="93" t="s">
        <v>1412</v>
      </c>
      <c r="O495" s="25"/>
      <c r="P495" s="31" t="s">
        <v>49</v>
      </c>
      <c r="Q495" s="16" t="s">
        <v>1731</v>
      </c>
      <c r="R495" s="374" t="s">
        <v>1732</v>
      </c>
    </row>
    <row r="496" spans="1:18" ht="15.75" customHeight="1">
      <c r="A496" s="162"/>
      <c r="B496" s="465"/>
      <c r="C496" s="222">
        <v>1</v>
      </c>
      <c r="D496" s="465"/>
      <c r="E496" s="222">
        <v>76</v>
      </c>
      <c r="F496" s="222">
        <v>4</v>
      </c>
      <c r="G496" s="20" t="s">
        <v>553</v>
      </c>
      <c r="H496" s="21" t="s">
        <v>269</v>
      </c>
      <c r="I496" s="22" t="s">
        <v>80</v>
      </c>
      <c r="J496" s="22" t="s">
        <v>50</v>
      </c>
      <c r="K496" s="19" t="s">
        <v>1733</v>
      </c>
      <c r="L496" s="227"/>
      <c r="M496" s="23"/>
      <c r="N496" s="93" t="s">
        <v>1405</v>
      </c>
      <c r="O496" s="25"/>
      <c r="P496" s="31" t="s">
        <v>49</v>
      </c>
      <c r="Q496" s="16" t="s">
        <v>1731</v>
      </c>
      <c r="R496" s="374" t="s">
        <v>1732</v>
      </c>
    </row>
    <row r="497" spans="1:18" ht="15.75" customHeight="1">
      <c r="A497" s="151"/>
      <c r="B497" s="467"/>
      <c r="D497" s="467"/>
      <c r="I497" s="381"/>
      <c r="J497" s="381"/>
      <c r="N497" s="25"/>
      <c r="O497" s="25"/>
      <c r="P497" s="25"/>
      <c r="Q497" s="25"/>
    </row>
    <row r="498" spans="1:18" ht="15.75" customHeight="1">
      <c r="A498" s="1" t="s">
        <v>0</v>
      </c>
      <c r="B498" s="458"/>
      <c r="C498" s="2"/>
      <c r="D498" s="458"/>
      <c r="E498" s="2"/>
      <c r="F498" s="2"/>
      <c r="G498" s="3" t="s">
        <v>6</v>
      </c>
      <c r="H498" s="2" t="s">
        <v>7</v>
      </c>
      <c r="I498" s="2"/>
      <c r="J498" s="2"/>
      <c r="K498" s="2" t="s">
        <v>10</v>
      </c>
      <c r="L498" s="2" t="s">
        <v>11</v>
      </c>
      <c r="M498" s="2" t="s">
        <v>12</v>
      </c>
      <c r="N498" s="15"/>
      <c r="O498" s="25"/>
      <c r="P498" s="25"/>
      <c r="Q498" s="25"/>
    </row>
    <row r="499" spans="1:18" ht="15.75" customHeight="1">
      <c r="A499" s="6" t="s">
        <v>1734</v>
      </c>
      <c r="B499" s="468">
        <v>29</v>
      </c>
      <c r="C499" s="8">
        <v>4</v>
      </c>
      <c r="D499" s="468">
        <v>2590</v>
      </c>
      <c r="E499" s="9">
        <v>0</v>
      </c>
      <c r="F499" s="9">
        <f>4*2590</f>
        <v>10360</v>
      </c>
      <c r="G499" s="10" t="s">
        <v>1735</v>
      </c>
      <c r="H499" s="11" t="s">
        <v>20</v>
      </c>
      <c r="I499" s="390" t="s">
        <v>20</v>
      </c>
      <c r="J499" s="390" t="s">
        <v>20</v>
      </c>
      <c r="K499" s="9"/>
      <c r="L499" s="225" t="s">
        <v>1736</v>
      </c>
      <c r="M499" s="14">
        <v>84</v>
      </c>
      <c r="N499" s="15"/>
      <c r="O499" s="453" t="s">
        <v>1737</v>
      </c>
      <c r="P499" s="31" t="s">
        <v>40</v>
      </c>
      <c r="Q499" s="25"/>
    </row>
    <row r="500" spans="1:18" ht="15.75" customHeight="1">
      <c r="A500" s="464" t="s">
        <v>1738</v>
      </c>
      <c r="B500" s="462"/>
      <c r="C500" s="222">
        <v>1</v>
      </c>
      <c r="D500" s="462"/>
      <c r="E500" s="19">
        <v>2590</v>
      </c>
      <c r="F500" s="19">
        <v>290</v>
      </c>
      <c r="G500" s="20" t="s">
        <v>1739</v>
      </c>
      <c r="H500" s="21" t="s">
        <v>27</v>
      </c>
      <c r="I500" s="22" t="s">
        <v>28</v>
      </c>
      <c r="J500" s="22" t="s">
        <v>29</v>
      </c>
      <c r="K500" s="19" t="s">
        <v>1740</v>
      </c>
      <c r="L500" s="235"/>
      <c r="M500" s="37"/>
      <c r="N500" s="15"/>
      <c r="O500" s="453" t="s">
        <v>1741</v>
      </c>
      <c r="P500" s="16" t="s">
        <v>1742</v>
      </c>
      <c r="Q500" s="16" t="s">
        <v>1743</v>
      </c>
    </row>
    <row r="501" spans="1:18" ht="15.75" customHeight="1">
      <c r="A501" s="33">
        <v>6599969942</v>
      </c>
      <c r="B501" s="462"/>
      <c r="C501" s="222">
        <v>1</v>
      </c>
      <c r="D501" s="462"/>
      <c r="E501" s="19">
        <v>2586</v>
      </c>
      <c r="F501" s="19">
        <v>1</v>
      </c>
      <c r="G501" s="20" t="s">
        <v>553</v>
      </c>
      <c r="H501" s="21" t="s">
        <v>269</v>
      </c>
      <c r="I501" s="22" t="s">
        <v>80</v>
      </c>
      <c r="J501" s="22" t="s">
        <v>50</v>
      </c>
      <c r="K501" s="19" t="s">
        <v>1744</v>
      </c>
      <c r="L501" s="235"/>
      <c r="M501" s="37"/>
      <c r="N501" s="15"/>
      <c r="O501" s="453" t="s">
        <v>1745</v>
      </c>
      <c r="P501" s="16" t="s">
        <v>1742</v>
      </c>
      <c r="Q501" s="16" t="s">
        <v>1731</v>
      </c>
    </row>
    <row r="502" spans="1:18" ht="15.75" customHeight="1">
      <c r="A502" s="6" t="s">
        <v>1746</v>
      </c>
      <c r="B502" s="462"/>
      <c r="C502" s="9">
        <v>1</v>
      </c>
      <c r="D502" s="462"/>
      <c r="E502" s="8">
        <v>2590</v>
      </c>
      <c r="F502" s="8">
        <v>2130</v>
      </c>
      <c r="G502" s="10" t="s">
        <v>733</v>
      </c>
      <c r="H502" s="11" t="s">
        <v>89</v>
      </c>
      <c r="I502" s="44" t="s">
        <v>28</v>
      </c>
      <c r="J502" s="44" t="s">
        <v>29</v>
      </c>
      <c r="K502" s="8" t="s">
        <v>1747</v>
      </c>
      <c r="L502" s="235"/>
      <c r="M502" s="37"/>
      <c r="N502" s="15"/>
      <c r="O502" s="453" t="s">
        <v>1745</v>
      </c>
      <c r="P502" s="16" t="s">
        <v>1742</v>
      </c>
      <c r="Q502" s="16" t="s">
        <v>1214</v>
      </c>
    </row>
    <row r="503" spans="1:18" ht="15.75" customHeight="1">
      <c r="A503" s="33" t="s">
        <v>1748</v>
      </c>
      <c r="B503" s="462"/>
      <c r="C503" s="222">
        <v>1</v>
      </c>
      <c r="D503" s="462"/>
      <c r="E503" s="19">
        <v>2590</v>
      </c>
      <c r="F503" s="19">
        <v>4</v>
      </c>
      <c r="G503" s="20" t="s">
        <v>354</v>
      </c>
      <c r="H503" s="21" t="s">
        <v>46</v>
      </c>
      <c r="I503" s="22" t="s">
        <v>66</v>
      </c>
      <c r="J503" s="22" t="s">
        <v>42</v>
      </c>
      <c r="K503" s="19" t="s">
        <v>1749</v>
      </c>
      <c r="L503" s="235"/>
      <c r="M503" s="37"/>
      <c r="N503" s="15"/>
      <c r="O503" s="454" t="s">
        <v>1250</v>
      </c>
      <c r="P503" s="31" t="s">
        <v>49</v>
      </c>
      <c r="Q503" s="16" t="s">
        <v>1750</v>
      </c>
    </row>
    <row r="504" spans="1:18" ht="15.75" customHeight="1">
      <c r="A504" s="6" t="s">
        <v>1751</v>
      </c>
      <c r="B504" s="462"/>
      <c r="C504" s="9">
        <v>1</v>
      </c>
      <c r="D504" s="462"/>
      <c r="E504" s="11">
        <v>2590</v>
      </c>
      <c r="F504" s="11">
        <v>1410</v>
      </c>
      <c r="G504" s="10" t="s">
        <v>1752</v>
      </c>
      <c r="H504" s="11" t="s">
        <v>269</v>
      </c>
      <c r="I504" s="44" t="s">
        <v>78</v>
      </c>
      <c r="J504" s="44" t="s">
        <v>42</v>
      </c>
      <c r="K504" s="8" t="s">
        <v>1753</v>
      </c>
      <c r="L504" s="235"/>
      <c r="M504" s="37"/>
      <c r="N504" s="15"/>
      <c r="O504" s="453" t="s">
        <v>1754</v>
      </c>
      <c r="P504" s="31" t="s">
        <v>49</v>
      </c>
      <c r="Q504" s="16" t="s">
        <v>1755</v>
      </c>
    </row>
    <row r="505" spans="1:18" ht="15.75" customHeight="1">
      <c r="A505" s="33" t="s">
        <v>1756</v>
      </c>
      <c r="B505" s="462"/>
      <c r="C505" s="222">
        <v>1</v>
      </c>
      <c r="D505" s="462"/>
      <c r="E505" s="19">
        <v>2590</v>
      </c>
      <c r="F505" s="19">
        <v>3</v>
      </c>
      <c r="G505" s="20" t="s">
        <v>145</v>
      </c>
      <c r="H505" s="21" t="s">
        <v>46</v>
      </c>
      <c r="I505" s="22" t="s">
        <v>56</v>
      </c>
      <c r="J505" s="22" t="s">
        <v>34</v>
      </c>
      <c r="K505" s="19" t="s">
        <v>1757</v>
      </c>
      <c r="L505" s="235"/>
      <c r="M505" s="37"/>
      <c r="N505" s="15"/>
      <c r="O505" s="453" t="s">
        <v>1250</v>
      </c>
      <c r="P505" s="31" t="s">
        <v>49</v>
      </c>
      <c r="Q505" s="16" t="s">
        <v>1758</v>
      </c>
    </row>
    <row r="506" spans="1:18" ht="15.75" customHeight="1">
      <c r="A506" s="6" t="s">
        <v>1759</v>
      </c>
      <c r="B506" s="462"/>
      <c r="C506" s="9">
        <v>1</v>
      </c>
      <c r="D506" s="462"/>
      <c r="E506" s="8">
        <v>2590</v>
      </c>
      <c r="F506" s="8">
        <v>3</v>
      </c>
      <c r="G506" s="10" t="s">
        <v>145</v>
      </c>
      <c r="H506" s="11" t="s">
        <v>46</v>
      </c>
      <c r="I506" s="44" t="s">
        <v>56</v>
      </c>
      <c r="J506" s="44" t="s">
        <v>34</v>
      </c>
      <c r="K506" s="8" t="s">
        <v>1760</v>
      </c>
      <c r="L506" s="235"/>
      <c r="M506" s="37"/>
      <c r="N506" s="15"/>
      <c r="O506" s="453" t="s">
        <v>1250</v>
      </c>
      <c r="P506" s="31" t="s">
        <v>49</v>
      </c>
      <c r="Q506" s="25"/>
    </row>
    <row r="507" spans="1:18" ht="15.75" customHeight="1">
      <c r="A507" s="40" t="s">
        <v>1761</v>
      </c>
      <c r="B507" s="465"/>
      <c r="C507" s="222">
        <v>1</v>
      </c>
      <c r="D507" s="465"/>
      <c r="E507" s="21">
        <v>2559</v>
      </c>
      <c r="F507" s="21">
        <v>91</v>
      </c>
      <c r="G507" s="20" t="s">
        <v>1762</v>
      </c>
      <c r="H507" s="21" t="s">
        <v>269</v>
      </c>
      <c r="I507" s="22" t="s">
        <v>86</v>
      </c>
      <c r="J507" s="22" t="s">
        <v>50</v>
      </c>
      <c r="K507" s="19" t="s">
        <v>1763</v>
      </c>
      <c r="L507" s="227"/>
      <c r="M507" s="23"/>
      <c r="N507" s="93" t="s">
        <v>1412</v>
      </c>
      <c r="O507" s="548"/>
      <c r="P507" s="16" t="s">
        <v>1097</v>
      </c>
      <c r="Q507" s="16" t="s">
        <v>1764</v>
      </c>
      <c r="R507" s="374" t="s">
        <v>1732</v>
      </c>
    </row>
    <row r="508" spans="1:18" ht="87" customHeight="1">
      <c r="A508" s="151"/>
      <c r="B508" s="467"/>
      <c r="D508" s="467"/>
      <c r="I508" s="381"/>
      <c r="J508" s="381"/>
      <c r="N508" s="25"/>
      <c r="O508" s="25"/>
      <c r="P508" s="25"/>
      <c r="Q508" s="25"/>
    </row>
    <row r="509" spans="1:18" ht="15.75" customHeight="1">
      <c r="A509" s="1" t="s">
        <v>0</v>
      </c>
      <c r="B509" s="458"/>
      <c r="C509" s="2"/>
      <c r="D509" s="458"/>
      <c r="E509" s="2"/>
      <c r="F509" s="2"/>
      <c r="G509" s="3" t="s">
        <v>6</v>
      </c>
      <c r="H509" s="2" t="s">
        <v>7</v>
      </c>
      <c r="I509" s="2"/>
      <c r="J509" s="2"/>
      <c r="K509" s="2" t="s">
        <v>10</v>
      </c>
      <c r="L509" s="2" t="s">
        <v>11</v>
      </c>
      <c r="M509" s="2" t="s">
        <v>12</v>
      </c>
      <c r="N509" s="15"/>
      <c r="O509" s="25"/>
      <c r="P509" s="25"/>
      <c r="Q509" s="25"/>
    </row>
    <row r="510" spans="1:18" ht="15.75" customHeight="1">
      <c r="A510" s="6" t="s">
        <v>418</v>
      </c>
      <c r="B510" s="504">
        <v>8</v>
      </c>
      <c r="C510" s="8">
        <v>1</v>
      </c>
      <c r="D510" s="504">
        <v>5412</v>
      </c>
      <c r="E510" s="9">
        <v>0</v>
      </c>
      <c r="F510" s="9">
        <v>5412</v>
      </c>
      <c r="G510" s="10" t="s">
        <v>1765</v>
      </c>
      <c r="H510" s="11" t="s">
        <v>20</v>
      </c>
      <c r="I510" s="390" t="s">
        <v>20</v>
      </c>
      <c r="J510" s="390" t="s">
        <v>20</v>
      </c>
      <c r="K510" s="9"/>
      <c r="L510" s="39" t="s">
        <v>1766</v>
      </c>
      <c r="M510" s="79">
        <v>85</v>
      </c>
      <c r="N510" s="15"/>
      <c r="O510" s="454" t="s">
        <v>1767</v>
      </c>
      <c r="P510" s="31" t="s">
        <v>40</v>
      </c>
      <c r="Q510" s="25"/>
    </row>
    <row r="511" spans="1:18" ht="15.75" customHeight="1">
      <c r="A511" s="40" t="s">
        <v>1768</v>
      </c>
      <c r="B511" s="480"/>
      <c r="C511" s="222">
        <v>1</v>
      </c>
      <c r="D511" s="480"/>
      <c r="E511" s="222">
        <v>5048</v>
      </c>
      <c r="F511" s="338">
        <v>2</v>
      </c>
      <c r="G511" s="20" t="s">
        <v>121</v>
      </c>
      <c r="H511" s="21" t="s">
        <v>46</v>
      </c>
      <c r="I511" s="35" t="s">
        <v>74</v>
      </c>
      <c r="J511" s="35" t="s">
        <v>50</v>
      </c>
      <c r="K511" s="36" t="s">
        <v>1769</v>
      </c>
      <c r="L511" s="222"/>
      <c r="M511" s="217"/>
      <c r="N511" s="15"/>
      <c r="O511" s="454" t="s">
        <v>1250</v>
      </c>
      <c r="P511" s="16" t="s">
        <v>104</v>
      </c>
      <c r="Q511" s="25"/>
    </row>
    <row r="512" spans="1:18" ht="15.75" customHeight="1">
      <c r="A512" s="151"/>
      <c r="B512" s="467"/>
      <c r="D512" s="467"/>
      <c r="I512" s="381"/>
      <c r="J512" s="381"/>
      <c r="N512" s="25"/>
      <c r="O512" s="25"/>
      <c r="P512" s="25"/>
      <c r="Q512" s="25"/>
    </row>
    <row r="513" spans="1:17" ht="15.75" customHeight="1">
      <c r="A513" s="1" t="s">
        <v>0</v>
      </c>
      <c r="B513" s="458"/>
      <c r="C513" s="2"/>
      <c r="D513" s="458"/>
      <c r="E513" s="2"/>
      <c r="F513" s="2"/>
      <c r="G513" s="3" t="s">
        <v>6</v>
      </c>
      <c r="H513" s="2" t="s">
        <v>7</v>
      </c>
      <c r="I513" s="2"/>
      <c r="J513" s="2"/>
      <c r="K513" s="2" t="s">
        <v>10</v>
      </c>
      <c r="L513" s="2" t="s">
        <v>11</v>
      </c>
      <c r="M513" s="2" t="s">
        <v>12</v>
      </c>
      <c r="N513" s="15"/>
      <c r="O513" s="25"/>
      <c r="P513" s="25"/>
      <c r="Q513" s="25"/>
    </row>
    <row r="514" spans="1:17" ht="15.75" customHeight="1">
      <c r="A514" s="94"/>
      <c r="B514" s="549">
        <v>11</v>
      </c>
      <c r="C514" s="87">
        <v>1</v>
      </c>
      <c r="D514" s="549">
        <v>528</v>
      </c>
      <c r="E514" s="55">
        <v>525</v>
      </c>
      <c r="F514" s="55">
        <v>3</v>
      </c>
      <c r="G514" s="57" t="s">
        <v>379</v>
      </c>
      <c r="H514" s="84" t="s">
        <v>68</v>
      </c>
      <c r="I514" s="59" t="s">
        <v>105</v>
      </c>
      <c r="J514" s="59" t="s">
        <v>55</v>
      </c>
      <c r="K514" s="55" t="s">
        <v>308</v>
      </c>
      <c r="L514" s="54" t="s">
        <v>1770</v>
      </c>
      <c r="M514" s="55">
        <v>86</v>
      </c>
      <c r="N514" s="70"/>
      <c r="O514" s="454" t="s">
        <v>1771</v>
      </c>
      <c r="P514" s="16" t="s">
        <v>1772</v>
      </c>
      <c r="Q514" s="16" t="s">
        <v>1773</v>
      </c>
    </row>
    <row r="515" spans="1:17" ht="15.75" customHeight="1">
      <c r="A515" s="152" t="s">
        <v>1774</v>
      </c>
      <c r="B515" s="549"/>
      <c r="C515" s="148">
        <v>1</v>
      </c>
      <c r="D515" s="549"/>
      <c r="E515" s="63">
        <v>528</v>
      </c>
      <c r="F515" s="63">
        <v>99</v>
      </c>
      <c r="G515" s="66" t="s">
        <v>205</v>
      </c>
      <c r="H515" s="90" t="s">
        <v>46</v>
      </c>
      <c r="I515" s="72" t="s">
        <v>78</v>
      </c>
      <c r="J515" s="72" t="s">
        <v>42</v>
      </c>
      <c r="K515" s="63" t="s">
        <v>112</v>
      </c>
      <c r="L515" s="54"/>
      <c r="M515" s="55"/>
      <c r="N515" s="70"/>
      <c r="O515" s="454" t="s">
        <v>1771</v>
      </c>
      <c r="P515" s="16" t="s">
        <v>1775</v>
      </c>
      <c r="Q515" s="16" t="s">
        <v>1776</v>
      </c>
    </row>
    <row r="516" spans="1:17" ht="15.75" customHeight="1">
      <c r="A516" s="152">
        <v>0</v>
      </c>
      <c r="B516" s="549"/>
      <c r="C516" s="148">
        <v>1</v>
      </c>
      <c r="D516" s="549"/>
      <c r="E516" s="63">
        <v>36</v>
      </c>
      <c r="F516" s="63">
        <v>1</v>
      </c>
      <c r="G516" s="66" t="s">
        <v>1777</v>
      </c>
      <c r="H516" s="90" t="s">
        <v>46</v>
      </c>
      <c r="I516" s="72" t="s">
        <v>51</v>
      </c>
      <c r="J516" s="72" t="s">
        <v>32</v>
      </c>
      <c r="K516" s="63" t="s">
        <v>1778</v>
      </c>
      <c r="L516" s="54"/>
      <c r="M516" s="55"/>
      <c r="N516" s="70"/>
      <c r="O516" s="417"/>
      <c r="P516" s="16" t="s">
        <v>1779</v>
      </c>
      <c r="Q516" s="91" t="s">
        <v>139</v>
      </c>
    </row>
    <row r="517" spans="1:17" ht="15.75" customHeight="1">
      <c r="A517" s="151"/>
      <c r="B517" s="467"/>
      <c r="D517" s="467"/>
      <c r="I517" s="381"/>
      <c r="J517" s="381"/>
      <c r="N517" s="25"/>
      <c r="O517" s="25"/>
      <c r="P517" s="25"/>
      <c r="Q517" s="25"/>
    </row>
    <row r="518" spans="1:17" ht="102.75" customHeight="1">
      <c r="A518" s="1" t="s">
        <v>0</v>
      </c>
      <c r="B518" s="458"/>
      <c r="C518" s="2"/>
      <c r="D518" s="458"/>
      <c r="E518" s="2"/>
      <c r="F518" s="2"/>
      <c r="G518" s="3" t="s">
        <v>6</v>
      </c>
      <c r="H518" s="2" t="s">
        <v>7</v>
      </c>
      <c r="I518" s="2"/>
      <c r="J518" s="2"/>
      <c r="K518" s="2" t="s">
        <v>10</v>
      </c>
      <c r="L518" s="2" t="s">
        <v>11</v>
      </c>
      <c r="M518" s="2" t="s">
        <v>12</v>
      </c>
      <c r="N518" s="15"/>
      <c r="O518" s="16" t="s">
        <v>1780</v>
      </c>
      <c r="P518" s="25"/>
      <c r="Q518" s="25"/>
    </row>
    <row r="519" spans="1:17" ht="15.75" customHeight="1">
      <c r="A519" s="123" t="s">
        <v>1781</v>
      </c>
      <c r="B519" s="504">
        <v>23</v>
      </c>
      <c r="C519" s="9">
        <v>1</v>
      </c>
      <c r="D519" s="504">
        <v>208</v>
      </c>
      <c r="E519" s="8">
        <v>208</v>
      </c>
      <c r="F519" s="8">
        <v>30</v>
      </c>
      <c r="G519" s="172" t="s">
        <v>1782</v>
      </c>
      <c r="H519" s="11" t="s">
        <v>89</v>
      </c>
      <c r="I519" s="44" t="s">
        <v>28</v>
      </c>
      <c r="J519" s="44" t="s">
        <v>29</v>
      </c>
      <c r="K519" s="8" t="s">
        <v>1783</v>
      </c>
      <c r="L519" s="39" t="s">
        <v>1784</v>
      </c>
      <c r="M519" s="79">
        <v>87</v>
      </c>
      <c r="N519" s="15"/>
      <c r="O519" s="16" t="s">
        <v>1673</v>
      </c>
      <c r="P519" s="16" t="s">
        <v>1674</v>
      </c>
      <c r="Q519" s="16" t="s">
        <v>1675</v>
      </c>
    </row>
    <row r="520" spans="1:17" ht="15.75" customHeight="1">
      <c r="A520" s="151"/>
      <c r="B520" s="467"/>
      <c r="D520" s="467"/>
      <c r="I520" s="381"/>
      <c r="J520" s="381"/>
      <c r="N520" s="25"/>
      <c r="O520" s="25"/>
      <c r="P520" s="25"/>
      <c r="Q520" s="25"/>
    </row>
    <row r="521" spans="1:17" ht="15.75" customHeight="1">
      <c r="A521" s="1" t="s">
        <v>0</v>
      </c>
      <c r="B521" s="458"/>
      <c r="C521" s="2"/>
      <c r="D521" s="458"/>
      <c r="E521" s="2"/>
      <c r="F521" s="2"/>
      <c r="G521" s="3" t="s">
        <v>6</v>
      </c>
      <c r="H521" s="2" t="s">
        <v>7</v>
      </c>
      <c r="I521" s="2"/>
      <c r="J521" s="2"/>
      <c r="K521" s="2" t="s">
        <v>10</v>
      </c>
      <c r="L521" s="2" t="s">
        <v>11</v>
      </c>
      <c r="M521" s="2" t="s">
        <v>12</v>
      </c>
      <c r="N521" s="15"/>
      <c r="O521" s="25"/>
      <c r="P521" s="25"/>
      <c r="Q521" s="25"/>
    </row>
    <row r="522" spans="1:17" ht="15.75" customHeight="1">
      <c r="A522" s="6" t="s">
        <v>1785</v>
      </c>
      <c r="B522" s="468">
        <v>35</v>
      </c>
      <c r="C522" s="8">
        <v>5</v>
      </c>
      <c r="D522" s="468">
        <v>1205</v>
      </c>
      <c r="E522" s="9">
        <v>0</v>
      </c>
      <c r="F522" s="9">
        <f>5*1205</f>
        <v>6025</v>
      </c>
      <c r="G522" s="172" t="s">
        <v>1786</v>
      </c>
      <c r="H522" s="11" t="s">
        <v>20</v>
      </c>
      <c r="I522" s="390" t="s">
        <v>20</v>
      </c>
      <c r="J522" s="390" t="s">
        <v>20</v>
      </c>
      <c r="K522" s="9"/>
      <c r="L522" s="225" t="s">
        <v>1787</v>
      </c>
      <c r="M522" s="14">
        <v>88</v>
      </c>
      <c r="N522" s="15"/>
      <c r="O522" s="454" t="s">
        <v>1788</v>
      </c>
      <c r="P522" s="31" t="s">
        <v>40</v>
      </c>
      <c r="Q522" s="25"/>
    </row>
    <row r="523" spans="1:17" ht="15.75" customHeight="1">
      <c r="A523" s="33">
        <v>4149004</v>
      </c>
      <c r="B523" s="465"/>
      <c r="C523" s="222">
        <v>1</v>
      </c>
      <c r="D523" s="465"/>
      <c r="E523" s="19">
        <v>900</v>
      </c>
      <c r="F523" s="78">
        <v>1</v>
      </c>
      <c r="G523" s="170" t="s">
        <v>1789</v>
      </c>
      <c r="H523" s="21" t="s">
        <v>46</v>
      </c>
      <c r="I523" s="22" t="s">
        <v>51</v>
      </c>
      <c r="J523" s="22" t="s">
        <v>32</v>
      </c>
      <c r="K523" s="19" t="s">
        <v>1790</v>
      </c>
      <c r="L523" s="227"/>
      <c r="M523" s="23"/>
      <c r="N523" s="15"/>
      <c r="O523" s="550" t="s">
        <v>1250</v>
      </c>
      <c r="P523" s="16" t="s">
        <v>104</v>
      </c>
      <c r="Q523" s="25"/>
    </row>
    <row r="524" spans="1:17" ht="15.75" customHeight="1">
      <c r="A524" s="151"/>
      <c r="B524" s="467"/>
      <c r="D524" s="467"/>
      <c r="I524" s="381"/>
      <c r="J524" s="381"/>
      <c r="N524" s="25"/>
      <c r="O524" s="25"/>
      <c r="P524" s="25"/>
      <c r="Q524" s="25"/>
    </row>
    <row r="525" spans="1:17" ht="15.75" customHeight="1">
      <c r="A525" s="1" t="s">
        <v>0</v>
      </c>
      <c r="B525" s="458"/>
      <c r="C525" s="2"/>
      <c r="D525" s="458"/>
      <c r="E525" s="2"/>
      <c r="F525" s="2"/>
      <c r="G525" s="229" t="s">
        <v>6</v>
      </c>
      <c r="H525" s="2" t="s">
        <v>7</v>
      </c>
      <c r="I525" s="2"/>
      <c r="J525" s="2"/>
      <c r="K525" s="2" t="s">
        <v>10</v>
      </c>
      <c r="L525" s="2" t="s">
        <v>11</v>
      </c>
      <c r="M525" s="2" t="s">
        <v>12</v>
      </c>
      <c r="N525" s="15"/>
      <c r="O525" s="25"/>
      <c r="P525" s="25"/>
      <c r="Q525" s="25"/>
    </row>
    <row r="526" spans="1:17" ht="15.75" customHeight="1">
      <c r="A526" s="6" t="s">
        <v>1791</v>
      </c>
      <c r="B526" s="459">
        <v>14</v>
      </c>
      <c r="C526" s="122">
        <v>6</v>
      </c>
      <c r="D526" s="551">
        <v>6188</v>
      </c>
      <c r="E526" s="8">
        <v>0</v>
      </c>
      <c r="F526" s="8">
        <f>6*6188</f>
        <v>37128</v>
      </c>
      <c r="G526" s="231" t="s">
        <v>1792</v>
      </c>
      <c r="H526" s="11" t="s">
        <v>20</v>
      </c>
      <c r="I526" s="44" t="s">
        <v>20</v>
      </c>
      <c r="J526" s="44" t="s">
        <v>20</v>
      </c>
      <c r="K526" s="8"/>
      <c r="L526" s="7" t="s">
        <v>1793</v>
      </c>
      <c r="M526" s="14">
        <v>89</v>
      </c>
      <c r="N526" s="15"/>
      <c r="O526" s="454" t="s">
        <v>1788</v>
      </c>
      <c r="P526" s="31" t="s">
        <v>40</v>
      </c>
      <c r="Q526" s="25"/>
    </row>
    <row r="527" spans="1:17" ht="15.75" customHeight="1">
      <c r="A527" s="33" t="s">
        <v>1794</v>
      </c>
      <c r="B527" s="465"/>
      <c r="C527" s="19">
        <v>1</v>
      </c>
      <c r="D527" s="465"/>
      <c r="E527" s="19">
        <v>4518</v>
      </c>
      <c r="F527" s="19">
        <v>18</v>
      </c>
      <c r="G527" s="233" t="s">
        <v>553</v>
      </c>
      <c r="H527" s="21" t="s">
        <v>269</v>
      </c>
      <c r="I527" s="22" t="s">
        <v>80</v>
      </c>
      <c r="J527" s="22" t="s">
        <v>50</v>
      </c>
      <c r="K527" s="19" t="s">
        <v>1480</v>
      </c>
      <c r="L527" s="6"/>
      <c r="M527" s="23"/>
      <c r="N527" s="15"/>
      <c r="O527" s="453" t="s">
        <v>1250</v>
      </c>
      <c r="P527" s="31" t="s">
        <v>49</v>
      </c>
      <c r="Q527" s="16" t="s">
        <v>1795</v>
      </c>
    </row>
    <row r="528" spans="1:17" ht="15.75" customHeight="1">
      <c r="A528" s="151"/>
      <c r="B528" s="467"/>
      <c r="D528" s="467"/>
      <c r="I528" s="381"/>
      <c r="J528" s="381"/>
      <c r="N528" s="25"/>
      <c r="O528" s="25"/>
      <c r="P528" s="25"/>
      <c r="Q528" s="25"/>
    </row>
    <row r="529" spans="1:18" ht="15.75" customHeight="1">
      <c r="A529" s="1" t="s">
        <v>0</v>
      </c>
      <c r="B529" s="458"/>
      <c r="C529" s="2"/>
      <c r="D529" s="458"/>
      <c r="E529" s="2"/>
      <c r="F529" s="2"/>
      <c r="G529" s="3" t="s">
        <v>6</v>
      </c>
      <c r="H529" s="2" t="s">
        <v>7</v>
      </c>
      <c r="I529" s="2"/>
      <c r="J529" s="2"/>
      <c r="K529" s="2" t="s">
        <v>10</v>
      </c>
      <c r="L529" s="2" t="s">
        <v>11</v>
      </c>
      <c r="M529" s="2" t="s">
        <v>12</v>
      </c>
      <c r="N529" s="15"/>
      <c r="O529" s="25"/>
      <c r="P529" s="25"/>
      <c r="Q529" s="25"/>
    </row>
    <row r="530" spans="1:18" ht="15.75" customHeight="1">
      <c r="A530" s="6" t="s">
        <v>1796</v>
      </c>
      <c r="B530" s="459">
        <v>26</v>
      </c>
      <c r="C530" s="122">
        <v>1</v>
      </c>
      <c r="D530" s="551">
        <v>114894</v>
      </c>
      <c r="E530" s="9">
        <v>0</v>
      </c>
      <c r="F530" s="9">
        <v>114894</v>
      </c>
      <c r="G530" s="10" t="s">
        <v>1797</v>
      </c>
      <c r="H530" s="11" t="s">
        <v>20</v>
      </c>
      <c r="I530" s="390" t="s">
        <v>20</v>
      </c>
      <c r="J530" s="390" t="s">
        <v>20</v>
      </c>
      <c r="K530" s="9"/>
      <c r="L530" s="7" t="s">
        <v>1798</v>
      </c>
      <c r="M530" s="14">
        <v>90</v>
      </c>
      <c r="N530" s="15"/>
      <c r="O530" s="454" t="s">
        <v>1788</v>
      </c>
      <c r="P530" s="31" t="s">
        <v>40</v>
      </c>
      <c r="Q530" s="25"/>
    </row>
    <row r="531" spans="1:18" ht="15.75" customHeight="1">
      <c r="A531" s="33">
        <v>4149004</v>
      </c>
      <c r="B531" s="465"/>
      <c r="C531" s="222">
        <v>1</v>
      </c>
      <c r="D531" s="465"/>
      <c r="E531" s="19">
        <v>84945</v>
      </c>
      <c r="F531" s="78">
        <v>28</v>
      </c>
      <c r="G531" s="20" t="s">
        <v>252</v>
      </c>
      <c r="H531" s="21" t="s">
        <v>46</v>
      </c>
      <c r="I531" s="35" t="s">
        <v>51</v>
      </c>
      <c r="J531" s="35" t="s">
        <v>32</v>
      </c>
      <c r="K531" s="36" t="s">
        <v>1799</v>
      </c>
      <c r="L531" s="6"/>
      <c r="M531" s="23"/>
      <c r="N531" s="15"/>
      <c r="O531" s="453" t="s">
        <v>1250</v>
      </c>
      <c r="P531" s="16" t="s">
        <v>104</v>
      </c>
      <c r="Q531" s="25"/>
    </row>
    <row r="532" spans="1:18" ht="15.75" customHeight="1">
      <c r="A532" s="151"/>
      <c r="B532" s="467"/>
      <c r="D532" s="467"/>
      <c r="I532" s="381"/>
      <c r="J532" s="381"/>
      <c r="N532" s="25"/>
      <c r="O532" s="25"/>
      <c r="P532" s="25"/>
      <c r="Q532" s="25"/>
    </row>
    <row r="533" spans="1:18" ht="15.75" customHeight="1">
      <c r="A533" s="1" t="s">
        <v>0</v>
      </c>
      <c r="B533" s="458"/>
      <c r="C533" s="2"/>
      <c r="D533" s="458"/>
      <c r="E533" s="2"/>
      <c r="F533" s="2"/>
      <c r="G533" s="3" t="s">
        <v>6</v>
      </c>
      <c r="H533" s="2" t="s">
        <v>7</v>
      </c>
      <c r="I533" s="2"/>
      <c r="J533" s="2"/>
      <c r="K533" s="2" t="s">
        <v>10</v>
      </c>
      <c r="L533" s="2" t="s">
        <v>11</v>
      </c>
      <c r="M533" s="2" t="s">
        <v>12</v>
      </c>
      <c r="O533" s="25"/>
      <c r="P533" s="25"/>
      <c r="Q533" s="25"/>
    </row>
    <row r="534" spans="1:18" ht="15.75" customHeight="1">
      <c r="A534" s="6" t="s">
        <v>1800</v>
      </c>
      <c r="B534" s="468">
        <v>47</v>
      </c>
      <c r="C534" s="8">
        <v>2</v>
      </c>
      <c r="D534" s="468">
        <v>176</v>
      </c>
      <c r="E534" s="9">
        <v>0</v>
      </c>
      <c r="F534" s="9">
        <f>2*176</f>
        <v>352</v>
      </c>
      <c r="G534" s="10" t="s">
        <v>408</v>
      </c>
      <c r="H534" s="11" t="s">
        <v>20</v>
      </c>
      <c r="I534" s="390" t="s">
        <v>20</v>
      </c>
      <c r="J534" s="390" t="s">
        <v>20</v>
      </c>
      <c r="K534" s="9"/>
      <c r="L534" s="225" t="s">
        <v>1801</v>
      </c>
      <c r="M534" s="14">
        <v>91</v>
      </c>
      <c r="N534" s="93" t="s">
        <v>1405</v>
      </c>
      <c r="O534" s="25"/>
      <c r="P534" s="31" t="s">
        <v>40</v>
      </c>
      <c r="Q534" s="25"/>
      <c r="R534" s="91" t="s">
        <v>99</v>
      </c>
    </row>
    <row r="535" spans="1:18" ht="15.75" customHeight="1">
      <c r="A535" s="33" t="s">
        <v>1802</v>
      </c>
      <c r="B535" s="462"/>
      <c r="C535" s="222">
        <v>1</v>
      </c>
      <c r="D535" s="462"/>
      <c r="E535" s="21">
        <v>175</v>
      </c>
      <c r="F535" s="21">
        <v>175</v>
      </c>
      <c r="G535" s="20" t="s">
        <v>1803</v>
      </c>
      <c r="H535" s="21" t="s">
        <v>269</v>
      </c>
      <c r="I535" s="35" t="s">
        <v>74</v>
      </c>
      <c r="J535" s="35" t="s">
        <v>42</v>
      </c>
      <c r="K535" s="36" t="s">
        <v>1804</v>
      </c>
      <c r="L535" s="235"/>
      <c r="M535" s="37"/>
      <c r="N535" s="93" t="s">
        <v>989</v>
      </c>
      <c r="O535" s="25"/>
      <c r="P535" s="31" t="s">
        <v>49</v>
      </c>
      <c r="Q535" s="16" t="s">
        <v>1805</v>
      </c>
      <c r="R535" s="16" t="s">
        <v>1806</v>
      </c>
    </row>
    <row r="536" spans="1:18" ht="15.75" customHeight="1">
      <c r="A536" s="6" t="s">
        <v>1807</v>
      </c>
      <c r="B536" s="465"/>
      <c r="C536" s="9">
        <v>1</v>
      </c>
      <c r="D536" s="465"/>
      <c r="E536" s="8">
        <v>164</v>
      </c>
      <c r="F536" s="8">
        <v>2</v>
      </c>
      <c r="G536" s="10" t="s">
        <v>1808</v>
      </c>
      <c r="H536" s="11" t="s">
        <v>53</v>
      </c>
      <c r="I536" s="38" t="s">
        <v>35</v>
      </c>
      <c r="J536" s="38" t="s">
        <v>32</v>
      </c>
      <c r="K536" s="39" t="s">
        <v>1809</v>
      </c>
      <c r="L536" s="227"/>
      <c r="M536" s="23"/>
      <c r="N536" s="93" t="s">
        <v>1405</v>
      </c>
      <c r="O536" s="25"/>
      <c r="P536" s="31" t="s">
        <v>49</v>
      </c>
      <c r="Q536" s="91" t="s">
        <v>139</v>
      </c>
      <c r="R536" s="61" t="s">
        <v>1810</v>
      </c>
    </row>
    <row r="537" spans="1:18" ht="15.75" customHeight="1">
      <c r="A537" s="151"/>
      <c r="B537" s="467"/>
      <c r="D537" s="467"/>
      <c r="I537" s="381"/>
      <c r="J537" s="381"/>
      <c r="N537" s="25"/>
      <c r="O537" s="25"/>
      <c r="P537" s="25"/>
      <c r="Q537" s="25"/>
    </row>
    <row r="538" spans="1:18" ht="15.75" customHeight="1">
      <c r="A538" s="1" t="s">
        <v>0</v>
      </c>
      <c r="B538" s="458"/>
      <c r="C538" s="2"/>
      <c r="D538" s="458"/>
      <c r="E538" s="2"/>
      <c r="F538" s="2"/>
      <c r="G538" s="229" t="s">
        <v>6</v>
      </c>
      <c r="H538" s="2" t="s">
        <v>7</v>
      </c>
      <c r="I538" s="2"/>
      <c r="J538" s="2"/>
      <c r="K538" s="2" t="s">
        <v>10</v>
      </c>
      <c r="L538" s="2" t="s">
        <v>11</v>
      </c>
      <c r="M538" s="2" t="s">
        <v>12</v>
      </c>
      <c r="N538" s="15"/>
      <c r="O538" s="16" t="s">
        <v>1811</v>
      </c>
      <c r="P538" s="25"/>
      <c r="Q538" s="25"/>
    </row>
    <row r="539" spans="1:18" ht="15.75" customHeight="1">
      <c r="A539" s="6" t="s">
        <v>1812</v>
      </c>
      <c r="B539" s="459">
        <v>41</v>
      </c>
      <c r="C539" s="8">
        <v>10</v>
      </c>
      <c r="D539" s="459">
        <v>38488</v>
      </c>
      <c r="E539" s="8">
        <v>0</v>
      </c>
      <c r="F539" s="8">
        <v>384880</v>
      </c>
      <c r="G539" s="231" t="s">
        <v>1813</v>
      </c>
      <c r="H539" s="11" t="s">
        <v>20</v>
      </c>
      <c r="I539" s="44" t="s">
        <v>20</v>
      </c>
      <c r="J539" s="44" t="s">
        <v>20</v>
      </c>
      <c r="K539" s="8"/>
      <c r="L539" s="7" t="s">
        <v>1814</v>
      </c>
      <c r="M539" s="14">
        <v>92</v>
      </c>
      <c r="N539" s="15"/>
      <c r="O539" s="16" t="s">
        <v>181</v>
      </c>
      <c r="P539" s="31" t="s">
        <v>40</v>
      </c>
      <c r="Q539" s="25"/>
    </row>
    <row r="540" spans="1:18" ht="15.75" customHeight="1">
      <c r="A540" s="33">
        <v>5071440</v>
      </c>
      <c r="B540" s="465"/>
      <c r="C540" s="19">
        <v>1</v>
      </c>
      <c r="D540" s="465"/>
      <c r="E540" s="19">
        <v>38488</v>
      </c>
      <c r="F540" s="78">
        <v>1</v>
      </c>
      <c r="G540" s="233" t="s">
        <v>1215</v>
      </c>
      <c r="H540" s="21" t="s">
        <v>53</v>
      </c>
      <c r="I540" s="22" t="s">
        <v>33</v>
      </c>
      <c r="J540" s="22" t="s">
        <v>32</v>
      </c>
      <c r="K540" s="19" t="s">
        <v>422</v>
      </c>
      <c r="L540" s="6"/>
      <c r="M540" s="23"/>
      <c r="N540" s="15"/>
      <c r="O540" s="16" t="s">
        <v>1086</v>
      </c>
      <c r="P540" s="16" t="s">
        <v>104</v>
      </c>
      <c r="Q540" s="16" t="s">
        <v>1815</v>
      </c>
    </row>
    <row r="541" spans="1:18" ht="15.75" customHeight="1">
      <c r="A541" s="151"/>
      <c r="B541" s="467"/>
      <c r="D541" s="467"/>
      <c r="I541" s="381"/>
      <c r="J541" s="381"/>
      <c r="N541" s="25"/>
      <c r="O541" s="25"/>
      <c r="P541" s="25"/>
      <c r="Q541" s="25"/>
    </row>
    <row r="542" spans="1:18" ht="15.75" customHeight="1">
      <c r="A542" s="1" t="s">
        <v>0</v>
      </c>
      <c r="B542" s="458"/>
      <c r="C542" s="2"/>
      <c r="D542" s="458"/>
      <c r="E542" s="2"/>
      <c r="F542" s="2"/>
      <c r="G542" s="229" t="s">
        <v>6</v>
      </c>
      <c r="H542" s="2" t="s">
        <v>7</v>
      </c>
      <c r="I542" s="2"/>
      <c r="J542" s="2"/>
      <c r="K542" s="2" t="s">
        <v>10</v>
      </c>
      <c r="L542" s="2" t="s">
        <v>11</v>
      </c>
      <c r="M542" s="2" t="s">
        <v>12</v>
      </c>
      <c r="O542" s="25"/>
      <c r="P542" s="25"/>
      <c r="Q542" s="25"/>
    </row>
    <row r="543" spans="1:18" ht="15.75" customHeight="1">
      <c r="A543" s="6" t="s">
        <v>1816</v>
      </c>
      <c r="B543" s="459">
        <v>26</v>
      </c>
      <c r="C543" s="8">
        <v>5</v>
      </c>
      <c r="D543" s="459">
        <v>36461</v>
      </c>
      <c r="E543" s="8">
        <v>0</v>
      </c>
      <c r="F543" s="8">
        <f>5*36461</f>
        <v>182305</v>
      </c>
      <c r="G543" s="231" t="s">
        <v>1817</v>
      </c>
      <c r="H543" s="11" t="s">
        <v>20</v>
      </c>
      <c r="I543" s="44" t="s">
        <v>20</v>
      </c>
      <c r="J543" s="44" t="s">
        <v>20</v>
      </c>
      <c r="K543" s="8"/>
      <c r="L543" s="7" t="s">
        <v>1818</v>
      </c>
      <c r="M543" s="14">
        <v>93</v>
      </c>
      <c r="N543" s="93" t="s">
        <v>1412</v>
      </c>
      <c r="O543" s="226"/>
      <c r="P543" s="25"/>
      <c r="Q543" s="16" t="s">
        <v>22</v>
      </c>
      <c r="R543" s="91" t="s">
        <v>99</v>
      </c>
    </row>
    <row r="544" spans="1:18" ht="15.75" customHeight="1">
      <c r="A544" s="33">
        <v>1051440</v>
      </c>
      <c r="B544" s="465"/>
      <c r="C544" s="19">
        <v>1</v>
      </c>
      <c r="D544" s="465"/>
      <c r="E544" s="19">
        <v>36461</v>
      </c>
      <c r="F544" s="19">
        <v>65</v>
      </c>
      <c r="G544" s="233" t="s">
        <v>1215</v>
      </c>
      <c r="H544" s="21" t="s">
        <v>53</v>
      </c>
      <c r="I544" s="22" t="s">
        <v>33</v>
      </c>
      <c r="J544" s="22" t="s">
        <v>32</v>
      </c>
      <c r="K544" s="19" t="s">
        <v>422</v>
      </c>
      <c r="L544" s="6"/>
      <c r="M544" s="23"/>
      <c r="N544" s="93" t="s">
        <v>989</v>
      </c>
      <c r="O544" s="25"/>
      <c r="P544" s="31" t="s">
        <v>49</v>
      </c>
      <c r="Q544" s="91" t="s">
        <v>139</v>
      </c>
      <c r="R544" s="383" t="s">
        <v>22</v>
      </c>
    </row>
    <row r="545" spans="1:17" ht="15.75" customHeight="1">
      <c r="A545" s="151"/>
      <c r="B545" s="467"/>
      <c r="D545" s="467"/>
      <c r="I545" s="381"/>
      <c r="J545" s="381"/>
      <c r="N545" s="25"/>
      <c r="O545" s="25"/>
      <c r="P545" s="25"/>
      <c r="Q545" s="25"/>
    </row>
    <row r="546" spans="1:17" ht="15.75" customHeight="1">
      <c r="A546" s="1" t="s">
        <v>0</v>
      </c>
      <c r="B546" s="458"/>
      <c r="C546" s="2"/>
      <c r="D546" s="458"/>
      <c r="E546" s="2"/>
      <c r="F546" s="2"/>
      <c r="G546" s="3" t="s">
        <v>6</v>
      </c>
      <c r="H546" s="2" t="s">
        <v>7</v>
      </c>
      <c r="I546" s="2"/>
      <c r="J546" s="2"/>
      <c r="K546" s="2" t="s">
        <v>10</v>
      </c>
      <c r="L546" s="2" t="s">
        <v>11</v>
      </c>
      <c r="M546" s="2" t="s">
        <v>12</v>
      </c>
      <c r="N546" s="15"/>
      <c r="O546" s="16" t="s">
        <v>1819</v>
      </c>
      <c r="P546" s="400"/>
      <c r="Q546" s="25"/>
    </row>
    <row r="547" spans="1:17" ht="15.75" customHeight="1">
      <c r="A547" s="6" t="s">
        <v>1820</v>
      </c>
      <c r="B547" s="468">
        <v>27</v>
      </c>
      <c r="C547" s="8">
        <v>3</v>
      </c>
      <c r="D547" s="468">
        <v>650</v>
      </c>
      <c r="E547" s="9">
        <v>0</v>
      </c>
      <c r="F547" s="9">
        <f>3*650</f>
        <v>1950</v>
      </c>
      <c r="G547" s="10" t="s">
        <v>1821</v>
      </c>
      <c r="H547" s="11" t="s">
        <v>20</v>
      </c>
      <c r="I547" s="390" t="s">
        <v>20</v>
      </c>
      <c r="J547" s="390" t="s">
        <v>20</v>
      </c>
      <c r="K547" s="9"/>
      <c r="L547" s="225" t="s">
        <v>1822</v>
      </c>
      <c r="M547" s="313">
        <v>94</v>
      </c>
      <c r="N547" s="15"/>
      <c r="O547" s="16" t="s">
        <v>1823</v>
      </c>
      <c r="P547" s="31" t="s">
        <v>40</v>
      </c>
      <c r="Q547" s="25"/>
    </row>
    <row r="548" spans="1:17" ht="15.75" customHeight="1">
      <c r="A548" s="162"/>
      <c r="B548" s="462"/>
      <c r="C548" s="19">
        <v>1</v>
      </c>
      <c r="D548" s="462"/>
      <c r="E548" s="222">
        <v>623</v>
      </c>
      <c r="F548" s="222">
        <v>6</v>
      </c>
      <c r="G548" s="20" t="s">
        <v>1824</v>
      </c>
      <c r="H548" s="21" t="s">
        <v>46</v>
      </c>
      <c r="I548" s="35" t="s">
        <v>100</v>
      </c>
      <c r="J548" s="35" t="s">
        <v>50</v>
      </c>
      <c r="K548" s="36" t="s">
        <v>1661</v>
      </c>
      <c r="L548" s="235"/>
      <c r="M548" s="315"/>
      <c r="N548" s="15"/>
      <c r="O548" s="16" t="s">
        <v>1825</v>
      </c>
      <c r="P548" s="31" t="s">
        <v>49</v>
      </c>
      <c r="Q548" s="16" t="s">
        <v>1826</v>
      </c>
    </row>
    <row r="549" spans="1:17" ht="15.75" customHeight="1">
      <c r="A549" s="123" t="s">
        <v>1827</v>
      </c>
      <c r="B549" s="462"/>
      <c r="C549" s="552">
        <v>1</v>
      </c>
      <c r="D549" s="462"/>
      <c r="E549" s="9">
        <v>650</v>
      </c>
      <c r="F549" s="9">
        <v>10</v>
      </c>
      <c r="G549" s="10" t="s">
        <v>704</v>
      </c>
      <c r="H549" s="11" t="s">
        <v>89</v>
      </c>
      <c r="I549" s="44" t="s">
        <v>28</v>
      </c>
      <c r="J549" s="44" t="s">
        <v>29</v>
      </c>
      <c r="K549" s="8" t="s">
        <v>1828</v>
      </c>
      <c r="L549" s="235"/>
      <c r="M549" s="315"/>
      <c r="N549" s="15"/>
      <c r="O549" s="16" t="s">
        <v>1829</v>
      </c>
      <c r="P549" s="31" t="s">
        <v>40</v>
      </c>
      <c r="Q549" s="25"/>
    </row>
    <row r="550" spans="1:17" ht="15.75" customHeight="1">
      <c r="A550" s="40" t="s">
        <v>1827</v>
      </c>
      <c r="B550" s="465"/>
      <c r="C550" s="553">
        <v>1</v>
      </c>
      <c r="D550" s="465"/>
      <c r="E550" s="222">
        <v>650</v>
      </c>
      <c r="F550" s="338">
        <v>10</v>
      </c>
      <c r="G550" s="170" t="s">
        <v>704</v>
      </c>
      <c r="H550" s="21" t="s">
        <v>89</v>
      </c>
      <c r="I550" s="22" t="s">
        <v>28</v>
      </c>
      <c r="J550" s="22" t="s">
        <v>42</v>
      </c>
      <c r="K550" s="19" t="s">
        <v>1157</v>
      </c>
      <c r="L550" s="227"/>
      <c r="M550" s="317"/>
      <c r="N550" s="15"/>
      <c r="O550" s="16" t="s">
        <v>1830</v>
      </c>
      <c r="P550" s="16" t="s">
        <v>1831</v>
      </c>
      <c r="Q550" s="25"/>
    </row>
    <row r="551" spans="1:17" ht="15.75" customHeight="1">
      <c r="A551" s="287"/>
      <c r="B551" s="467"/>
      <c r="C551" s="554"/>
      <c r="D551" s="467"/>
      <c r="E551" s="96"/>
      <c r="F551" s="96"/>
      <c r="G551" s="287"/>
      <c r="H551" s="99"/>
      <c r="I551" s="98"/>
      <c r="J551" s="98"/>
      <c r="K551" s="98"/>
      <c r="L551" s="96"/>
      <c r="M551" s="96"/>
      <c r="N551" s="25"/>
      <c r="O551" s="25"/>
      <c r="P551" s="25"/>
      <c r="Q551" s="25"/>
    </row>
    <row r="552" spans="1:17" ht="15.75" customHeight="1">
      <c r="A552" s="1" t="s">
        <v>0</v>
      </c>
      <c r="B552" s="458"/>
      <c r="C552" s="2"/>
      <c r="D552" s="458"/>
      <c r="E552" s="2"/>
      <c r="F552" s="2"/>
      <c r="G552" s="3" t="s">
        <v>6</v>
      </c>
      <c r="H552" s="2" t="s">
        <v>7</v>
      </c>
      <c r="I552" s="2"/>
      <c r="J552" s="2"/>
      <c r="K552" s="2" t="s">
        <v>10</v>
      </c>
      <c r="L552" s="2" t="s">
        <v>11</v>
      </c>
      <c r="M552" s="2" t="s">
        <v>12</v>
      </c>
      <c r="N552" s="15"/>
      <c r="O552" s="25"/>
      <c r="P552" s="25"/>
      <c r="Q552" s="25"/>
    </row>
    <row r="553" spans="1:17" ht="15.75" customHeight="1">
      <c r="A553" s="555" t="s">
        <v>1832</v>
      </c>
      <c r="B553" s="504">
        <v>6</v>
      </c>
      <c r="C553" s="9">
        <v>1</v>
      </c>
      <c r="D553" s="504">
        <v>2</v>
      </c>
      <c r="E553" s="122">
        <v>2</v>
      </c>
      <c r="F553" s="122">
        <v>1</v>
      </c>
      <c r="G553" s="172" t="s">
        <v>1833</v>
      </c>
      <c r="H553" s="11" t="s">
        <v>46</v>
      </c>
      <c r="I553" s="44" t="s">
        <v>47</v>
      </c>
      <c r="J553" s="44" t="s">
        <v>42</v>
      </c>
      <c r="K553" s="8" t="s">
        <v>1157</v>
      </c>
      <c r="L553" s="39" t="s">
        <v>1834</v>
      </c>
      <c r="M553" s="79">
        <v>95</v>
      </c>
      <c r="N553" s="15"/>
      <c r="O553" s="454" t="s">
        <v>1250</v>
      </c>
      <c r="P553" s="31" t="s">
        <v>49</v>
      </c>
      <c r="Q553" s="16" t="s">
        <v>1835</v>
      </c>
    </row>
    <row r="554" spans="1:17" ht="15.75" customHeight="1">
      <c r="A554" s="151"/>
      <c r="B554" s="467"/>
      <c r="D554" s="467"/>
      <c r="I554" s="381"/>
      <c r="J554" s="381"/>
      <c r="N554" s="25"/>
      <c r="O554" s="25"/>
      <c r="P554" s="25"/>
      <c r="Q554" s="25"/>
    </row>
    <row r="555" spans="1:17" ht="15.75" customHeight="1">
      <c r="A555" s="1" t="s">
        <v>0</v>
      </c>
      <c r="B555" s="458"/>
      <c r="C555" s="2"/>
      <c r="D555" s="458"/>
      <c r="E555" s="2"/>
      <c r="F555" s="2"/>
      <c r="G555" s="229" t="s">
        <v>6</v>
      </c>
      <c r="H555" s="2" t="s">
        <v>7</v>
      </c>
      <c r="I555" s="2"/>
      <c r="J555" s="2"/>
      <c r="K555" s="2" t="s">
        <v>10</v>
      </c>
      <c r="L555" s="2" t="s">
        <v>11</v>
      </c>
      <c r="M555" s="2" t="s">
        <v>12</v>
      </c>
      <c r="N555" s="15"/>
      <c r="O555" s="25"/>
      <c r="P555" s="25"/>
      <c r="Q555" s="25"/>
    </row>
    <row r="556" spans="1:17" ht="15.75" customHeight="1">
      <c r="A556" s="6" t="s">
        <v>1836</v>
      </c>
      <c r="B556" s="459">
        <v>21</v>
      </c>
      <c r="C556" s="8">
        <v>10</v>
      </c>
      <c r="D556" s="459">
        <v>33002</v>
      </c>
      <c r="E556" s="8">
        <v>0</v>
      </c>
      <c r="F556" s="8">
        <v>330020</v>
      </c>
      <c r="G556" s="231" t="s">
        <v>1837</v>
      </c>
      <c r="H556" s="11" t="s">
        <v>20</v>
      </c>
      <c r="I556" s="44" t="s">
        <v>20</v>
      </c>
      <c r="J556" s="44" t="s">
        <v>20</v>
      </c>
      <c r="K556" s="8"/>
      <c r="L556" s="7" t="s">
        <v>1838</v>
      </c>
      <c r="M556" s="14">
        <v>96</v>
      </c>
      <c r="N556" s="15"/>
      <c r="O556" s="454" t="s">
        <v>1839</v>
      </c>
      <c r="P556" s="31" t="s">
        <v>40</v>
      </c>
      <c r="Q556" s="25"/>
    </row>
    <row r="557" spans="1:17" ht="15.75" customHeight="1">
      <c r="A557" s="33" t="s">
        <v>1840</v>
      </c>
      <c r="B557" s="462"/>
      <c r="C557" s="19">
        <v>1</v>
      </c>
      <c r="D557" s="462"/>
      <c r="E557" s="19">
        <v>33002</v>
      </c>
      <c r="F557" s="19">
        <v>9</v>
      </c>
      <c r="G557" s="233" t="s">
        <v>1642</v>
      </c>
      <c r="H557" s="21" t="s">
        <v>46</v>
      </c>
      <c r="I557" s="35" t="s">
        <v>78</v>
      </c>
      <c r="J557" s="35" t="s">
        <v>42</v>
      </c>
      <c r="K557" s="36" t="s">
        <v>102</v>
      </c>
      <c r="L557" s="34"/>
      <c r="M557" s="37"/>
      <c r="N557" s="15"/>
      <c r="O557" s="556" t="s">
        <v>1841</v>
      </c>
      <c r="P557" s="16" t="s">
        <v>1842</v>
      </c>
      <c r="Q557" s="25"/>
    </row>
    <row r="558" spans="1:17" ht="15.75" customHeight="1">
      <c r="A558" s="6">
        <v>29051440</v>
      </c>
      <c r="B558" s="462"/>
      <c r="C558" s="8">
        <v>1</v>
      </c>
      <c r="D558" s="462"/>
      <c r="E558" s="8">
        <v>33002</v>
      </c>
      <c r="F558" s="8">
        <v>10</v>
      </c>
      <c r="G558" s="231" t="s">
        <v>1215</v>
      </c>
      <c r="H558" s="11" t="s">
        <v>53</v>
      </c>
      <c r="I558" s="38" t="s">
        <v>33</v>
      </c>
      <c r="J558" s="38" t="s">
        <v>32</v>
      </c>
      <c r="K558" s="39" t="s">
        <v>1843</v>
      </c>
      <c r="L558" s="34"/>
      <c r="M558" s="37"/>
      <c r="N558" s="15"/>
      <c r="O558" s="454" t="s">
        <v>1250</v>
      </c>
      <c r="P558" s="31" t="s">
        <v>49</v>
      </c>
      <c r="Q558" s="16" t="s">
        <v>139</v>
      </c>
    </row>
    <row r="559" spans="1:17" ht="15.75" customHeight="1">
      <c r="A559" s="33">
        <v>1014314</v>
      </c>
      <c r="B559" s="465"/>
      <c r="C559" s="19">
        <v>1</v>
      </c>
      <c r="D559" s="465"/>
      <c r="E559" s="19">
        <v>33002</v>
      </c>
      <c r="F559" s="19">
        <v>530</v>
      </c>
      <c r="G559" s="233" t="s">
        <v>252</v>
      </c>
      <c r="H559" s="21" t="s">
        <v>46</v>
      </c>
      <c r="I559" s="35" t="s">
        <v>51</v>
      </c>
      <c r="J559" s="35" t="s">
        <v>32</v>
      </c>
      <c r="K559" s="36" t="s">
        <v>54</v>
      </c>
      <c r="L559" s="6"/>
      <c r="M559" s="23"/>
      <c r="N559" s="15"/>
      <c r="O559" s="556" t="s">
        <v>1844</v>
      </c>
      <c r="P559" s="31" t="s">
        <v>49</v>
      </c>
      <c r="Q559" s="25"/>
    </row>
    <row r="560" spans="1:17" ht="15.75" customHeight="1">
      <c r="A560" s="151"/>
      <c r="B560" s="467"/>
      <c r="D560" s="467"/>
      <c r="I560" s="381"/>
      <c r="J560" s="381"/>
      <c r="N560" s="25"/>
      <c r="O560" s="25"/>
      <c r="P560" s="25"/>
      <c r="Q560" s="25"/>
    </row>
    <row r="561" spans="1:18" ht="153.75" customHeight="1">
      <c r="A561" s="1" t="s">
        <v>0</v>
      </c>
      <c r="B561" s="458"/>
      <c r="C561" s="2"/>
      <c r="D561" s="458"/>
      <c r="E561" s="2"/>
      <c r="F561" s="2"/>
      <c r="G561" s="3" t="s">
        <v>6</v>
      </c>
      <c r="H561" s="2" t="s">
        <v>7</v>
      </c>
      <c r="I561" s="2"/>
      <c r="J561" s="2"/>
      <c r="K561" s="2" t="s">
        <v>10</v>
      </c>
      <c r="L561" s="2" t="s">
        <v>11</v>
      </c>
      <c r="M561" s="2" t="s">
        <v>12</v>
      </c>
      <c r="N561" s="15"/>
      <c r="O561" s="25"/>
      <c r="P561" s="25"/>
      <c r="Q561" s="25"/>
    </row>
    <row r="562" spans="1:18" ht="15.75" customHeight="1">
      <c r="A562" s="557" t="s">
        <v>1845</v>
      </c>
      <c r="B562" s="558">
        <v>65</v>
      </c>
      <c r="C562" s="559">
        <v>11</v>
      </c>
      <c r="D562" s="558">
        <v>65548</v>
      </c>
      <c r="E562" s="87">
        <v>0</v>
      </c>
      <c r="F562" s="87">
        <f>11*65548</f>
        <v>721028</v>
      </c>
      <c r="G562" s="560" t="s">
        <v>1846</v>
      </c>
      <c r="H562" s="561" t="s">
        <v>20</v>
      </c>
      <c r="I562" s="402" t="s">
        <v>20</v>
      </c>
      <c r="J562" s="402" t="s">
        <v>20</v>
      </c>
      <c r="K562" s="87"/>
      <c r="L562" s="559" t="s">
        <v>1847</v>
      </c>
      <c r="M562" s="559">
        <v>97</v>
      </c>
      <c r="N562" s="70"/>
      <c r="O562" s="454" t="s">
        <v>1848</v>
      </c>
      <c r="P562" s="31" t="s">
        <v>40</v>
      </c>
      <c r="Q562" s="25"/>
    </row>
    <row r="563" spans="1:18" ht="15.75" customHeight="1">
      <c r="A563" s="562">
        <v>2202</v>
      </c>
      <c r="B563" s="558"/>
      <c r="C563" s="148">
        <v>1</v>
      </c>
      <c r="D563" s="558"/>
      <c r="E563" s="563">
        <v>65548</v>
      </c>
      <c r="F563" s="563">
        <v>5</v>
      </c>
      <c r="G563" s="564" t="s">
        <v>1849</v>
      </c>
      <c r="H563" s="565" t="s">
        <v>46</v>
      </c>
      <c r="I563" s="566" t="s">
        <v>79</v>
      </c>
      <c r="J563" s="566" t="s">
        <v>42</v>
      </c>
      <c r="K563" s="562" t="s">
        <v>102</v>
      </c>
      <c r="L563" s="559"/>
      <c r="M563" s="559"/>
      <c r="N563" s="70"/>
      <c r="O563" s="454" t="s">
        <v>1250</v>
      </c>
      <c r="P563" s="31" t="s">
        <v>49</v>
      </c>
      <c r="Q563" s="16" t="s">
        <v>1850</v>
      </c>
    </row>
    <row r="564" spans="1:18" ht="15.75" customHeight="1">
      <c r="A564" s="562">
        <v>-2204.69</v>
      </c>
      <c r="B564" s="558"/>
      <c r="C564" s="148">
        <v>1</v>
      </c>
      <c r="D564" s="558"/>
      <c r="E564" s="563">
        <v>65511</v>
      </c>
      <c r="F564" s="563">
        <v>10</v>
      </c>
      <c r="G564" s="564" t="s">
        <v>1851</v>
      </c>
      <c r="H564" s="565" t="s">
        <v>27</v>
      </c>
      <c r="I564" s="566" t="s">
        <v>66</v>
      </c>
      <c r="J564" s="566" t="s">
        <v>42</v>
      </c>
      <c r="K564" s="562" t="s">
        <v>273</v>
      </c>
      <c r="L564" s="559"/>
      <c r="M564" s="559"/>
      <c r="N564" s="52"/>
      <c r="O564" s="454" t="s">
        <v>1852</v>
      </c>
      <c r="P564" s="31" t="s">
        <v>49</v>
      </c>
      <c r="Q564" s="16" t="s">
        <v>1853</v>
      </c>
    </row>
    <row r="565" spans="1:18" ht="15.75" customHeight="1">
      <c r="A565" s="562">
        <v>-116.67</v>
      </c>
      <c r="B565" s="558"/>
      <c r="C565" s="148">
        <v>1</v>
      </c>
      <c r="D565" s="558"/>
      <c r="E565" s="563">
        <v>62978</v>
      </c>
      <c r="F565" s="563">
        <v>4</v>
      </c>
      <c r="G565" s="564" t="s">
        <v>1854</v>
      </c>
      <c r="H565" s="565" t="s">
        <v>27</v>
      </c>
      <c r="I565" s="566" t="s">
        <v>66</v>
      </c>
      <c r="J565" s="566" t="s">
        <v>42</v>
      </c>
      <c r="K565" s="562" t="s">
        <v>1855</v>
      </c>
      <c r="L565" s="559"/>
      <c r="M565" s="559"/>
      <c r="N565" s="52"/>
      <c r="O565" s="454" t="s">
        <v>1856</v>
      </c>
      <c r="P565" s="31" t="s">
        <v>49</v>
      </c>
      <c r="Q565" s="25"/>
    </row>
    <row r="566" spans="1:18" ht="15.75" customHeight="1">
      <c r="A566" s="557">
        <v>-23</v>
      </c>
      <c r="B566" s="558"/>
      <c r="C566" s="87">
        <v>1</v>
      </c>
      <c r="D566" s="558"/>
      <c r="E566" s="559">
        <v>65548</v>
      </c>
      <c r="F566" s="558">
        <v>1</v>
      </c>
      <c r="G566" s="560" t="s">
        <v>1857</v>
      </c>
      <c r="H566" s="561" t="s">
        <v>27</v>
      </c>
      <c r="I566" s="567" t="s">
        <v>66</v>
      </c>
      <c r="J566" s="567" t="s">
        <v>42</v>
      </c>
      <c r="K566" s="557" t="s">
        <v>1858</v>
      </c>
      <c r="L566" s="559"/>
      <c r="M566" s="559"/>
      <c r="N566" s="70"/>
      <c r="O566" s="454" t="s">
        <v>1250</v>
      </c>
      <c r="P566" s="16" t="s">
        <v>104</v>
      </c>
      <c r="Q566" s="568" t="s">
        <v>1859</v>
      </c>
    </row>
    <row r="567" spans="1:18" ht="15.75" customHeight="1">
      <c r="A567" s="562">
        <v>14041441</v>
      </c>
      <c r="B567" s="558"/>
      <c r="C567" s="148">
        <v>1</v>
      </c>
      <c r="D567" s="558"/>
      <c r="E567" s="563">
        <v>61558</v>
      </c>
      <c r="F567" s="563">
        <v>199</v>
      </c>
      <c r="G567" s="564" t="s">
        <v>249</v>
      </c>
      <c r="H567" s="565" t="s">
        <v>53</v>
      </c>
      <c r="I567" s="566" t="s">
        <v>33</v>
      </c>
      <c r="J567" s="566" t="s">
        <v>32</v>
      </c>
      <c r="K567" s="562" t="s">
        <v>1860</v>
      </c>
      <c r="L567" s="559"/>
      <c r="M567" s="559"/>
      <c r="N567" s="70"/>
      <c r="O567" s="454" t="s">
        <v>1861</v>
      </c>
      <c r="P567" s="16" t="s">
        <v>1862</v>
      </c>
      <c r="Q567" s="16" t="s">
        <v>139</v>
      </c>
    </row>
    <row r="568" spans="1:18" ht="15.75" customHeight="1">
      <c r="A568" s="557"/>
      <c r="B568" s="558"/>
      <c r="C568" s="557">
        <v>1</v>
      </c>
      <c r="D568" s="558"/>
      <c r="E568" s="557">
        <v>64507</v>
      </c>
      <c r="F568" s="557">
        <v>5</v>
      </c>
      <c r="G568" s="567" t="s">
        <v>249</v>
      </c>
      <c r="H568" s="567" t="s">
        <v>53</v>
      </c>
      <c r="I568" s="567" t="s">
        <v>33</v>
      </c>
      <c r="J568" s="567" t="s">
        <v>32</v>
      </c>
      <c r="K568" s="557" t="s">
        <v>1863</v>
      </c>
      <c r="L568" s="559"/>
      <c r="M568" s="559"/>
      <c r="N568" s="70"/>
      <c r="O568" s="454" t="s">
        <v>1250</v>
      </c>
      <c r="P568" s="31" t="s">
        <v>49</v>
      </c>
      <c r="Q568" s="25"/>
    </row>
    <row r="569" spans="1:18" ht="15.75" customHeight="1">
      <c r="A569" s="562">
        <v>4431008</v>
      </c>
      <c r="B569" s="558"/>
      <c r="C569" s="148">
        <v>1</v>
      </c>
      <c r="D569" s="558"/>
      <c r="E569" s="563">
        <v>65548</v>
      </c>
      <c r="F569" s="563">
        <v>5741</v>
      </c>
      <c r="G569" s="569" t="s">
        <v>252</v>
      </c>
      <c r="H569" s="565" t="s">
        <v>46</v>
      </c>
      <c r="I569" s="566" t="s">
        <v>51</v>
      </c>
      <c r="J569" s="566" t="s">
        <v>32</v>
      </c>
      <c r="K569" s="562" t="s">
        <v>1864</v>
      </c>
      <c r="L569" s="559"/>
      <c r="M569" s="559"/>
      <c r="N569" s="70"/>
      <c r="O569" s="570" t="s">
        <v>1250</v>
      </c>
      <c r="P569" s="31" t="s">
        <v>49</v>
      </c>
      <c r="Q569" s="16" t="s">
        <v>1865</v>
      </c>
    </row>
    <row r="570" spans="1:18" ht="153.75" customHeight="1">
      <c r="A570" s="557">
        <v>-23</v>
      </c>
      <c r="B570" s="558"/>
      <c r="C570" s="557">
        <v>1</v>
      </c>
      <c r="D570" s="558"/>
      <c r="E570" s="557">
        <v>54882</v>
      </c>
      <c r="F570" s="557">
        <v>1</v>
      </c>
      <c r="G570" s="567" t="s">
        <v>1866</v>
      </c>
      <c r="H570" s="567" t="s">
        <v>27</v>
      </c>
      <c r="I570" s="567" t="s">
        <v>66</v>
      </c>
      <c r="J570" s="567" t="s">
        <v>42</v>
      </c>
      <c r="K570" s="557" t="s">
        <v>1867</v>
      </c>
      <c r="L570" s="559"/>
      <c r="M570" s="559"/>
      <c r="N570" s="70"/>
      <c r="O570" s="454" t="s">
        <v>1250</v>
      </c>
      <c r="P570" s="31" t="s">
        <v>49</v>
      </c>
      <c r="Q570" s="16" t="s">
        <v>1868</v>
      </c>
    </row>
    <row r="571" spans="1:18" ht="15.75" customHeight="1">
      <c r="A571" s="562">
        <v>-7</v>
      </c>
      <c r="B571" s="558"/>
      <c r="C571" s="148">
        <v>1</v>
      </c>
      <c r="D571" s="558"/>
      <c r="E571" s="563">
        <v>65548</v>
      </c>
      <c r="F571" s="563">
        <v>10</v>
      </c>
      <c r="G571" s="569" t="s">
        <v>1869</v>
      </c>
      <c r="H571" s="565" t="s">
        <v>27</v>
      </c>
      <c r="I571" s="571" t="s">
        <v>66</v>
      </c>
      <c r="J571" s="571" t="s">
        <v>42</v>
      </c>
      <c r="K571" s="563" t="s">
        <v>1442</v>
      </c>
      <c r="L571" s="559"/>
      <c r="M571" s="559"/>
      <c r="N571" s="70"/>
      <c r="O571" s="454" t="s">
        <v>1250</v>
      </c>
      <c r="P571" s="31" t="s">
        <v>49</v>
      </c>
      <c r="Q571" s="25"/>
    </row>
    <row r="572" spans="1:18" ht="15.75" customHeight="1">
      <c r="A572" s="557"/>
      <c r="B572" s="558"/>
      <c r="C572" s="557">
        <v>1</v>
      </c>
      <c r="D572" s="558"/>
      <c r="E572" s="557">
        <v>65540</v>
      </c>
      <c r="F572" s="557">
        <v>5946</v>
      </c>
      <c r="G572" s="567" t="s">
        <v>1870</v>
      </c>
      <c r="H572" s="557"/>
      <c r="I572" s="567" t="s">
        <v>100</v>
      </c>
      <c r="J572" s="567" t="s">
        <v>50</v>
      </c>
      <c r="K572" s="557" t="s">
        <v>112</v>
      </c>
      <c r="L572" s="559"/>
      <c r="M572" s="559"/>
      <c r="N572" s="60" t="s">
        <v>1871</v>
      </c>
      <c r="O572" s="25"/>
      <c r="P572" s="16" t="s">
        <v>576</v>
      </c>
      <c r="Q572" s="16" t="s">
        <v>1872</v>
      </c>
      <c r="R572" s="383" t="s">
        <v>1873</v>
      </c>
    </row>
    <row r="573" spans="1:18" ht="15.75" customHeight="1">
      <c r="A573" s="151"/>
      <c r="B573" s="467"/>
      <c r="D573" s="467"/>
      <c r="I573" s="381"/>
      <c r="J573" s="381"/>
      <c r="N573" s="25"/>
      <c r="O573" s="25"/>
      <c r="P573" s="25"/>
      <c r="Q573" s="25"/>
    </row>
    <row r="574" spans="1:18" ht="15.75" customHeight="1">
      <c r="A574" s="1" t="s">
        <v>0</v>
      </c>
      <c r="B574" s="458"/>
      <c r="C574" s="2"/>
      <c r="D574" s="458"/>
      <c r="E574" s="2"/>
      <c r="F574" s="2"/>
      <c r="G574" s="3" t="s">
        <v>6</v>
      </c>
      <c r="H574" s="2" t="s">
        <v>7</v>
      </c>
      <c r="I574" s="2"/>
      <c r="J574" s="2"/>
      <c r="K574" s="2" t="s">
        <v>10</v>
      </c>
      <c r="L574" s="2" t="s">
        <v>11</v>
      </c>
      <c r="M574" s="2" t="s">
        <v>12</v>
      </c>
      <c r="N574" s="15"/>
      <c r="O574" s="25"/>
      <c r="P574" s="25"/>
      <c r="Q574" s="25"/>
    </row>
    <row r="575" spans="1:18" ht="15.75" customHeight="1">
      <c r="A575" s="6" t="s">
        <v>1874</v>
      </c>
      <c r="B575" s="468">
        <v>53</v>
      </c>
      <c r="C575" s="8">
        <v>6</v>
      </c>
      <c r="D575" s="468">
        <v>22004</v>
      </c>
      <c r="E575" s="9">
        <v>0</v>
      </c>
      <c r="F575" s="9">
        <f>6*22004</f>
        <v>132024</v>
      </c>
      <c r="G575" s="10" t="s">
        <v>1875</v>
      </c>
      <c r="H575" s="11" t="s">
        <v>20</v>
      </c>
      <c r="I575" s="390" t="s">
        <v>20</v>
      </c>
      <c r="J575" s="390" t="s">
        <v>20</v>
      </c>
      <c r="K575" s="9"/>
      <c r="L575" s="225" t="s">
        <v>1876</v>
      </c>
      <c r="M575" s="14">
        <v>98</v>
      </c>
      <c r="N575" s="15"/>
      <c r="O575" s="572" t="s">
        <v>1848</v>
      </c>
      <c r="P575" s="31" t="s">
        <v>40</v>
      </c>
      <c r="Q575" s="25"/>
    </row>
    <row r="576" spans="1:18" ht="15.75" customHeight="1">
      <c r="A576" s="33">
        <v>10081439</v>
      </c>
      <c r="B576" s="462"/>
      <c r="C576" s="222">
        <v>1</v>
      </c>
      <c r="D576" s="462"/>
      <c r="E576" s="19">
        <v>22004</v>
      </c>
      <c r="F576" s="19">
        <v>1</v>
      </c>
      <c r="G576" s="20" t="s">
        <v>249</v>
      </c>
      <c r="H576" s="21" t="s">
        <v>53</v>
      </c>
      <c r="I576" s="35" t="s">
        <v>33</v>
      </c>
      <c r="J576" s="35" t="s">
        <v>32</v>
      </c>
      <c r="K576" s="36" t="s">
        <v>422</v>
      </c>
      <c r="L576" s="235"/>
      <c r="M576" s="37"/>
      <c r="N576" s="15"/>
      <c r="O576" s="572" t="s">
        <v>1250</v>
      </c>
      <c r="P576" s="31" t="s">
        <v>49</v>
      </c>
      <c r="Q576" s="16" t="s">
        <v>1877</v>
      </c>
    </row>
    <row r="577" spans="1:18" ht="15.75" customHeight="1">
      <c r="A577" s="6">
        <v>2905</v>
      </c>
      <c r="B577" s="462"/>
      <c r="C577" s="9">
        <v>1</v>
      </c>
      <c r="D577" s="462"/>
      <c r="E577" s="8">
        <v>22004</v>
      </c>
      <c r="F577" s="8">
        <v>4</v>
      </c>
      <c r="G577" s="10" t="s">
        <v>1878</v>
      </c>
      <c r="H577" s="11" t="s">
        <v>46</v>
      </c>
      <c r="I577" s="38" t="s">
        <v>78</v>
      </c>
      <c r="J577" s="38" t="s">
        <v>42</v>
      </c>
      <c r="K577" s="39" t="s">
        <v>102</v>
      </c>
      <c r="L577" s="235"/>
      <c r="M577" s="37"/>
      <c r="N577" s="15"/>
      <c r="O577" s="572" t="s">
        <v>1250</v>
      </c>
      <c r="P577" s="31" t="s">
        <v>49</v>
      </c>
      <c r="Q577" s="16" t="s">
        <v>108</v>
      </c>
    </row>
    <row r="578" spans="1:18" ht="15.75" customHeight="1">
      <c r="A578" s="33">
        <v>20031440</v>
      </c>
      <c r="B578" s="462" t="s">
        <v>1879</v>
      </c>
      <c r="C578" s="222">
        <v>1</v>
      </c>
      <c r="D578" s="462"/>
      <c r="E578" s="19">
        <v>20047</v>
      </c>
      <c r="F578" s="19">
        <v>50</v>
      </c>
      <c r="G578" s="20" t="s">
        <v>249</v>
      </c>
      <c r="H578" s="21" t="s">
        <v>53</v>
      </c>
      <c r="I578" s="35" t="s">
        <v>33</v>
      </c>
      <c r="J578" s="35" t="s">
        <v>32</v>
      </c>
      <c r="K578" s="36" t="s">
        <v>1860</v>
      </c>
      <c r="L578" s="235"/>
      <c r="M578" s="37"/>
      <c r="N578" s="93" t="s">
        <v>989</v>
      </c>
      <c r="O578" s="417"/>
      <c r="P578" s="31" t="s">
        <v>49</v>
      </c>
      <c r="Q578" s="250" t="s">
        <v>139</v>
      </c>
      <c r="R578" s="374" t="s">
        <v>103</v>
      </c>
    </row>
    <row r="579" spans="1:18" ht="15.75" customHeight="1">
      <c r="A579" s="6" t="s">
        <v>1880</v>
      </c>
      <c r="B579" s="462"/>
      <c r="C579" s="9">
        <v>1</v>
      </c>
      <c r="D579" s="462"/>
      <c r="E579" s="8">
        <v>21307</v>
      </c>
      <c r="F579" s="8">
        <v>313</v>
      </c>
      <c r="G579" s="10" t="s">
        <v>1881</v>
      </c>
      <c r="H579" s="11" t="s">
        <v>46</v>
      </c>
      <c r="I579" s="38" t="s">
        <v>74</v>
      </c>
      <c r="J579" s="38" t="s">
        <v>42</v>
      </c>
      <c r="K579" s="39" t="s">
        <v>1882</v>
      </c>
      <c r="L579" s="235"/>
      <c r="M579" s="37"/>
      <c r="N579" s="15"/>
      <c r="O579" s="572" t="s">
        <v>1883</v>
      </c>
      <c r="P579" s="16" t="s">
        <v>1097</v>
      </c>
      <c r="Q579" s="16" t="s">
        <v>1884</v>
      </c>
    </row>
    <row r="580" spans="1:18" ht="15.75" customHeight="1">
      <c r="A580" s="33">
        <v>4001008</v>
      </c>
      <c r="B580" s="462"/>
      <c r="C580" s="222">
        <v>1</v>
      </c>
      <c r="D580" s="462"/>
      <c r="E580" s="19">
        <v>22004</v>
      </c>
      <c r="F580" s="19">
        <v>1745</v>
      </c>
      <c r="G580" s="20" t="s">
        <v>1885</v>
      </c>
      <c r="H580" s="21" t="s">
        <v>46</v>
      </c>
      <c r="I580" s="35" t="s">
        <v>51</v>
      </c>
      <c r="J580" s="35" t="s">
        <v>32</v>
      </c>
      <c r="K580" s="36" t="s">
        <v>1864</v>
      </c>
      <c r="L580" s="235"/>
      <c r="M580" s="37"/>
      <c r="N580" s="15"/>
      <c r="O580" s="572" t="s">
        <v>1250</v>
      </c>
      <c r="P580" s="31" t="s">
        <v>49</v>
      </c>
      <c r="Q580" s="16" t="s">
        <v>1886</v>
      </c>
    </row>
    <row r="581" spans="1:18" ht="15.75" customHeight="1">
      <c r="A581" s="6">
        <v>29051440</v>
      </c>
      <c r="B581" s="462"/>
      <c r="C581" s="9">
        <v>1</v>
      </c>
      <c r="D581" s="462"/>
      <c r="E581" s="8">
        <v>22003</v>
      </c>
      <c r="F581" s="8">
        <v>4</v>
      </c>
      <c r="G581" s="10" t="s">
        <v>249</v>
      </c>
      <c r="H581" s="11" t="s">
        <v>53</v>
      </c>
      <c r="I581" s="38" t="s">
        <v>33</v>
      </c>
      <c r="J581" s="38" t="s">
        <v>32</v>
      </c>
      <c r="K581" s="39" t="s">
        <v>1863</v>
      </c>
      <c r="L581" s="235"/>
      <c r="M581" s="37"/>
      <c r="N581" s="15"/>
      <c r="O581" s="572" t="s">
        <v>1250</v>
      </c>
      <c r="P581" s="31" t="s">
        <v>49</v>
      </c>
      <c r="Q581" s="250" t="s">
        <v>139</v>
      </c>
    </row>
    <row r="582" spans="1:18" ht="15.75" customHeight="1">
      <c r="A582" s="33">
        <v>2006</v>
      </c>
      <c r="B582" s="465"/>
      <c r="C582" s="222">
        <v>1</v>
      </c>
      <c r="D582" s="465"/>
      <c r="E582" s="19">
        <v>18780</v>
      </c>
      <c r="F582" s="19">
        <v>15</v>
      </c>
      <c r="G582" s="20" t="s">
        <v>1887</v>
      </c>
      <c r="H582" s="21" t="s">
        <v>46</v>
      </c>
      <c r="I582" s="22" t="s">
        <v>100</v>
      </c>
      <c r="J582" s="22" t="s">
        <v>50</v>
      </c>
      <c r="K582" s="19" t="s">
        <v>253</v>
      </c>
      <c r="L582" s="227"/>
      <c r="M582" s="23"/>
      <c r="N582" s="15"/>
      <c r="O582" s="572" t="s">
        <v>1250</v>
      </c>
      <c r="P582" s="31" t="s">
        <v>49</v>
      </c>
      <c r="Q582" s="16" t="s">
        <v>1888</v>
      </c>
    </row>
    <row r="583" spans="1:18" ht="15.75" customHeight="1">
      <c r="A583" s="151"/>
      <c r="B583" s="467"/>
      <c r="D583" s="467"/>
      <c r="I583" s="381"/>
      <c r="J583" s="381"/>
      <c r="N583" s="25"/>
      <c r="O583" s="25"/>
      <c r="P583" s="25"/>
      <c r="Q583" s="25"/>
    </row>
    <row r="584" spans="1:18" ht="15.75" customHeight="1">
      <c r="A584" s="1" t="s">
        <v>0</v>
      </c>
      <c r="B584" s="458"/>
      <c r="C584" s="2"/>
      <c r="D584" s="458"/>
      <c r="E584" s="2"/>
      <c r="F584" s="2"/>
      <c r="G584" s="229" t="s">
        <v>6</v>
      </c>
      <c r="H584" s="2" t="s">
        <v>7</v>
      </c>
      <c r="I584" s="2"/>
      <c r="J584" s="2"/>
      <c r="K584" s="2" t="s">
        <v>10</v>
      </c>
      <c r="L584" s="2" t="s">
        <v>11</v>
      </c>
      <c r="M584" s="2" t="s">
        <v>12</v>
      </c>
      <c r="N584" s="15"/>
      <c r="O584" s="25"/>
      <c r="P584" s="25"/>
      <c r="Q584" s="25"/>
    </row>
    <row r="585" spans="1:18" ht="15.75" customHeight="1">
      <c r="A585" s="6" t="s">
        <v>1889</v>
      </c>
      <c r="B585" s="459">
        <v>10</v>
      </c>
      <c r="C585" s="8">
        <v>4</v>
      </c>
      <c r="D585" s="459">
        <v>2</v>
      </c>
      <c r="E585" s="8">
        <v>0</v>
      </c>
      <c r="F585" s="8">
        <v>8</v>
      </c>
      <c r="G585" s="231" t="s">
        <v>1890</v>
      </c>
      <c r="H585" s="11" t="s">
        <v>20</v>
      </c>
      <c r="I585" s="44" t="s">
        <v>20</v>
      </c>
      <c r="J585" s="44" t="s">
        <v>20</v>
      </c>
      <c r="K585" s="8"/>
      <c r="L585" s="7" t="s">
        <v>1891</v>
      </c>
      <c r="M585" s="14">
        <v>99</v>
      </c>
      <c r="N585" s="15"/>
      <c r="O585" s="454" t="s">
        <v>1892</v>
      </c>
      <c r="P585" s="16" t="s">
        <v>40</v>
      </c>
      <c r="Q585" s="16" t="s">
        <v>1893</v>
      </c>
    </row>
    <row r="586" spans="1:18" ht="15.75" customHeight="1">
      <c r="A586" s="573" t="s">
        <v>1894</v>
      </c>
      <c r="B586" s="465"/>
      <c r="C586" s="19">
        <v>1</v>
      </c>
      <c r="D586" s="465"/>
      <c r="E586" s="19">
        <v>2</v>
      </c>
      <c r="F586" s="19">
        <v>1</v>
      </c>
      <c r="G586" s="233" t="s">
        <v>1895</v>
      </c>
      <c r="H586" s="21" t="s">
        <v>269</v>
      </c>
      <c r="I586" s="35" t="s">
        <v>94</v>
      </c>
      <c r="J586" s="35" t="s">
        <v>50</v>
      </c>
      <c r="K586" s="36" t="s">
        <v>586</v>
      </c>
      <c r="L586" s="6"/>
      <c r="M586" s="23"/>
      <c r="N586" s="15"/>
      <c r="O586" s="454" t="s">
        <v>1250</v>
      </c>
      <c r="P586" s="31" t="s">
        <v>49</v>
      </c>
      <c r="Q586" s="25"/>
    </row>
    <row r="587" spans="1:18" ht="15.75" customHeight="1">
      <c r="A587" s="151"/>
      <c r="B587" s="467"/>
      <c r="D587" s="467"/>
      <c r="I587" s="381"/>
      <c r="J587" s="381"/>
      <c r="N587" s="25"/>
      <c r="O587" s="25"/>
      <c r="P587" s="25"/>
      <c r="Q587" s="25"/>
    </row>
    <row r="588" spans="1:18" ht="15.75" customHeight="1">
      <c r="A588" s="1" t="s">
        <v>0</v>
      </c>
      <c r="B588" s="458"/>
      <c r="C588" s="2"/>
      <c r="D588" s="458"/>
      <c r="E588" s="2"/>
      <c r="F588" s="2"/>
      <c r="G588" s="3" t="s">
        <v>6</v>
      </c>
      <c r="H588" s="2" t="s">
        <v>7</v>
      </c>
      <c r="I588" s="2"/>
      <c r="J588" s="2"/>
      <c r="K588" s="2" t="s">
        <v>10</v>
      </c>
      <c r="L588" s="2" t="s">
        <v>11</v>
      </c>
      <c r="M588" s="2" t="s">
        <v>12</v>
      </c>
      <c r="N588" s="15"/>
      <c r="O588" s="25"/>
      <c r="P588" s="25"/>
      <c r="Q588" s="25"/>
    </row>
    <row r="589" spans="1:18" ht="15.75" customHeight="1">
      <c r="A589" s="6" t="s">
        <v>1896</v>
      </c>
      <c r="B589" s="459">
        <v>15</v>
      </c>
      <c r="C589" s="9">
        <v>1</v>
      </c>
      <c r="D589" s="459">
        <v>245</v>
      </c>
      <c r="E589" s="11">
        <v>245</v>
      </c>
      <c r="F589" s="11">
        <v>245</v>
      </c>
      <c r="G589" s="10" t="s">
        <v>1897</v>
      </c>
      <c r="H589" s="11" t="s">
        <v>53</v>
      </c>
      <c r="I589" s="44" t="s">
        <v>36</v>
      </c>
      <c r="J589" s="44" t="s">
        <v>32</v>
      </c>
      <c r="K589" s="8" t="s">
        <v>421</v>
      </c>
      <c r="L589" s="7" t="s">
        <v>1898</v>
      </c>
      <c r="M589" s="14">
        <v>100</v>
      </c>
      <c r="N589" s="15"/>
      <c r="O589" s="453" t="s">
        <v>1250</v>
      </c>
      <c r="P589" s="31" t="s">
        <v>49</v>
      </c>
      <c r="Q589" s="250" t="s">
        <v>139</v>
      </c>
    </row>
    <row r="590" spans="1:18" ht="15.75" customHeight="1">
      <c r="A590" s="33" t="s">
        <v>1899</v>
      </c>
      <c r="B590" s="465"/>
      <c r="C590" s="222">
        <v>1</v>
      </c>
      <c r="D590" s="465"/>
      <c r="E590" s="21">
        <v>237</v>
      </c>
      <c r="F590" s="21">
        <v>237</v>
      </c>
      <c r="G590" s="20" t="s">
        <v>498</v>
      </c>
      <c r="H590" s="21" t="s">
        <v>46</v>
      </c>
      <c r="I590" s="35" t="s">
        <v>100</v>
      </c>
      <c r="J590" s="35" t="s">
        <v>50</v>
      </c>
      <c r="K590" s="36" t="s">
        <v>1312</v>
      </c>
      <c r="L590" s="6"/>
      <c r="M590" s="23"/>
      <c r="N590" s="15"/>
      <c r="O590" s="454" t="s">
        <v>1900</v>
      </c>
      <c r="P590" s="16" t="s">
        <v>1842</v>
      </c>
      <c r="Q590" s="16" t="s">
        <v>482</v>
      </c>
    </row>
    <row r="591" spans="1:18" ht="15.75" customHeight="1">
      <c r="A591" s="151"/>
      <c r="B591" s="467"/>
      <c r="D591" s="467"/>
      <c r="I591" s="381"/>
      <c r="J591" s="381"/>
      <c r="N591" s="25"/>
      <c r="O591" s="25"/>
      <c r="P591" s="25"/>
      <c r="Q591" s="25"/>
    </row>
    <row r="592" spans="1:18" ht="15.75" customHeight="1">
      <c r="A592" s="1" t="s">
        <v>0</v>
      </c>
      <c r="B592" s="458"/>
      <c r="C592" s="2"/>
      <c r="D592" s="458"/>
      <c r="E592" s="2"/>
      <c r="F592" s="2"/>
      <c r="G592" s="3" t="s">
        <v>6</v>
      </c>
      <c r="H592" s="2" t="s">
        <v>7</v>
      </c>
      <c r="I592" s="2"/>
      <c r="J592" s="2"/>
      <c r="K592" s="2" t="s">
        <v>10</v>
      </c>
      <c r="L592" s="2" t="s">
        <v>11</v>
      </c>
      <c r="M592" s="2" t="s">
        <v>12</v>
      </c>
      <c r="N592" s="15"/>
      <c r="O592" s="25"/>
      <c r="P592" s="25"/>
      <c r="Q592" s="25"/>
    </row>
    <row r="593" spans="1:18" ht="15.75" customHeight="1">
      <c r="A593" s="6">
        <v>7223514</v>
      </c>
      <c r="B593" s="504">
        <v>14</v>
      </c>
      <c r="C593" s="9">
        <v>1</v>
      </c>
      <c r="D593" s="504">
        <v>2272</v>
      </c>
      <c r="E593" s="8">
        <v>2272</v>
      </c>
      <c r="F593" s="8">
        <v>1</v>
      </c>
      <c r="G593" s="172" t="s">
        <v>252</v>
      </c>
      <c r="H593" s="11" t="s">
        <v>46</v>
      </c>
      <c r="I593" s="38" t="s">
        <v>51</v>
      </c>
      <c r="J593" s="38" t="s">
        <v>32</v>
      </c>
      <c r="K593" s="39" t="s">
        <v>1901</v>
      </c>
      <c r="L593" s="39" t="s">
        <v>1902</v>
      </c>
      <c r="M593" s="79">
        <v>101</v>
      </c>
      <c r="N593" s="15"/>
      <c r="O593" s="454" t="s">
        <v>1250</v>
      </c>
      <c r="P593" s="31" t="s">
        <v>49</v>
      </c>
      <c r="Q593" s="250" t="s">
        <v>139</v>
      </c>
    </row>
    <row r="594" spans="1:18" ht="15.75" customHeight="1">
      <c r="A594" s="151"/>
      <c r="B594" s="467"/>
      <c r="D594" s="467"/>
      <c r="I594" s="381"/>
      <c r="J594" s="381"/>
      <c r="N594" s="25"/>
      <c r="O594" s="25"/>
      <c r="P594" s="25"/>
      <c r="Q594" s="25"/>
    </row>
    <row r="595" spans="1:18" ht="15.75" customHeight="1">
      <c r="A595" s="1" t="s">
        <v>0</v>
      </c>
      <c r="B595" s="458"/>
      <c r="C595" s="2"/>
      <c r="D595" s="458"/>
      <c r="E595" s="2"/>
      <c r="F595" s="2"/>
      <c r="G595" s="229" t="s">
        <v>6</v>
      </c>
      <c r="H595" s="2" t="s">
        <v>7</v>
      </c>
      <c r="I595" s="2"/>
      <c r="J595" s="2"/>
      <c r="K595" s="2" t="s">
        <v>10</v>
      </c>
      <c r="L595" s="2" t="s">
        <v>11</v>
      </c>
      <c r="M595" s="2" t="s">
        <v>12</v>
      </c>
      <c r="O595" s="25"/>
      <c r="P595" s="25"/>
      <c r="Q595" s="25"/>
    </row>
    <row r="596" spans="1:18" ht="15.75" customHeight="1">
      <c r="A596" s="123" t="s">
        <v>1903</v>
      </c>
      <c r="B596" s="468">
        <v>23</v>
      </c>
      <c r="C596" s="8">
        <v>1</v>
      </c>
      <c r="D596" s="468">
        <v>72</v>
      </c>
      <c r="E596" s="8">
        <v>72</v>
      </c>
      <c r="F596" s="8">
        <v>4</v>
      </c>
      <c r="G596" s="231" t="s">
        <v>704</v>
      </c>
      <c r="H596" s="11" t="s">
        <v>27</v>
      </c>
      <c r="I596" s="44" t="s">
        <v>28</v>
      </c>
      <c r="J596" s="44" t="s">
        <v>29</v>
      </c>
      <c r="K596" s="8" t="s">
        <v>1904</v>
      </c>
      <c r="L596" s="225" t="s">
        <v>1905</v>
      </c>
      <c r="M596" s="14">
        <v>102</v>
      </c>
      <c r="N596" s="93" t="s">
        <v>989</v>
      </c>
      <c r="O596" s="25"/>
      <c r="P596" s="16" t="s">
        <v>31</v>
      </c>
      <c r="Q596" s="25"/>
      <c r="R596" s="61" t="s">
        <v>1906</v>
      </c>
    </row>
    <row r="597" spans="1:18" ht="15.75" customHeight="1">
      <c r="A597" s="40" t="s">
        <v>1907</v>
      </c>
      <c r="B597" s="462"/>
      <c r="C597" s="19">
        <v>1</v>
      </c>
      <c r="D597" s="462"/>
      <c r="E597" s="19">
        <v>61</v>
      </c>
      <c r="F597" s="19">
        <v>54</v>
      </c>
      <c r="G597" s="233" t="s">
        <v>1908</v>
      </c>
      <c r="H597" s="21" t="s">
        <v>27</v>
      </c>
      <c r="I597" s="22" t="s">
        <v>28</v>
      </c>
      <c r="J597" s="22" t="s">
        <v>29</v>
      </c>
      <c r="K597" s="19" t="s">
        <v>1909</v>
      </c>
      <c r="L597" s="235"/>
      <c r="M597" s="37"/>
      <c r="N597" s="93" t="s">
        <v>989</v>
      </c>
      <c r="O597" s="25"/>
      <c r="P597" s="25"/>
      <c r="Q597" s="25"/>
      <c r="R597" s="61" t="s">
        <v>1906</v>
      </c>
    </row>
    <row r="598" spans="1:18" ht="15.75" customHeight="1">
      <c r="A598" s="6" t="s">
        <v>604</v>
      </c>
      <c r="B598" s="465"/>
      <c r="C598" s="8">
        <v>1</v>
      </c>
      <c r="D598" s="465"/>
      <c r="E598" s="8"/>
      <c r="F598" s="8"/>
      <c r="G598" s="231" t="s">
        <v>1910</v>
      </c>
      <c r="H598" s="11" t="s">
        <v>20</v>
      </c>
      <c r="I598" s="44" t="s">
        <v>20</v>
      </c>
      <c r="J598" s="44" t="s">
        <v>20</v>
      </c>
      <c r="K598" s="8"/>
      <c r="L598" s="227"/>
      <c r="M598" s="23"/>
      <c r="N598" s="93" t="s">
        <v>989</v>
      </c>
      <c r="O598" s="25"/>
      <c r="P598" s="25"/>
      <c r="Q598" s="226"/>
      <c r="R598" s="16" t="s">
        <v>99</v>
      </c>
    </row>
    <row r="599" spans="1:18" ht="15.75" customHeight="1">
      <c r="A599" s="151"/>
      <c r="B599" s="467"/>
      <c r="D599" s="467"/>
      <c r="I599" s="381"/>
      <c r="J599" s="381"/>
      <c r="N599" s="25"/>
      <c r="O599" s="25"/>
      <c r="P599" s="25"/>
      <c r="Q599" s="25"/>
    </row>
    <row r="600" spans="1:18" ht="15.75" customHeight="1">
      <c r="A600" s="1" t="s">
        <v>0</v>
      </c>
      <c r="B600" s="458"/>
      <c r="C600" s="2"/>
      <c r="D600" s="458"/>
      <c r="E600" s="2"/>
      <c r="F600" s="2"/>
      <c r="G600" s="3" t="s">
        <v>6</v>
      </c>
      <c r="H600" s="2" t="s">
        <v>7</v>
      </c>
      <c r="I600" s="2"/>
      <c r="J600" s="2"/>
      <c r="K600" s="2" t="s">
        <v>10</v>
      </c>
      <c r="L600" s="2" t="s">
        <v>11</v>
      </c>
      <c r="M600" s="2" t="s">
        <v>12</v>
      </c>
      <c r="N600" s="15"/>
      <c r="O600" s="25"/>
      <c r="P600" s="25"/>
      <c r="Q600" s="25"/>
    </row>
    <row r="601" spans="1:18" ht="15.75" customHeight="1">
      <c r="A601" s="6" t="s">
        <v>1911</v>
      </c>
      <c r="B601" s="459">
        <v>63</v>
      </c>
      <c r="C601" s="8">
        <v>11</v>
      </c>
      <c r="D601" s="459">
        <v>919</v>
      </c>
      <c r="E601" s="9">
        <v>0</v>
      </c>
      <c r="F601" s="9">
        <f>11*919</f>
        <v>10109</v>
      </c>
      <c r="G601" s="172" t="s">
        <v>1912</v>
      </c>
      <c r="H601" s="11" t="s">
        <v>20</v>
      </c>
      <c r="I601" s="390" t="s">
        <v>20</v>
      </c>
      <c r="J601" s="390" t="s">
        <v>20</v>
      </c>
      <c r="K601" s="9"/>
      <c r="L601" s="7" t="s">
        <v>1913</v>
      </c>
      <c r="M601" s="14">
        <v>103</v>
      </c>
      <c r="N601" s="15"/>
      <c r="O601" s="454" t="s">
        <v>1298</v>
      </c>
      <c r="P601" s="31" t="s">
        <v>40</v>
      </c>
      <c r="Q601" s="25"/>
    </row>
    <row r="602" spans="1:18" ht="15.75" customHeight="1">
      <c r="A602" s="33">
        <v>4378006</v>
      </c>
      <c r="B602" s="465"/>
      <c r="C602" s="222">
        <v>1</v>
      </c>
      <c r="D602" s="465"/>
      <c r="E602" s="19">
        <v>919</v>
      </c>
      <c r="F602" s="19">
        <v>17</v>
      </c>
      <c r="G602" s="170" t="s">
        <v>1685</v>
      </c>
      <c r="H602" s="21" t="s">
        <v>46</v>
      </c>
      <c r="I602" s="35" t="s">
        <v>51</v>
      </c>
      <c r="J602" s="35" t="s">
        <v>32</v>
      </c>
      <c r="K602" s="36" t="s">
        <v>1864</v>
      </c>
      <c r="L602" s="6"/>
      <c r="M602" s="23"/>
      <c r="N602" s="15"/>
      <c r="O602" s="454" t="s">
        <v>1250</v>
      </c>
      <c r="P602" s="31" t="s">
        <v>49</v>
      </c>
      <c r="Q602" s="16" t="s">
        <v>1886</v>
      </c>
    </row>
    <row r="603" spans="1:18" ht="15.75" customHeight="1">
      <c r="A603" s="151"/>
      <c r="B603" s="467"/>
      <c r="D603" s="467"/>
      <c r="I603" s="381"/>
      <c r="J603" s="381"/>
      <c r="N603" s="25"/>
      <c r="O603" s="25"/>
      <c r="P603" s="25"/>
      <c r="Q603" s="25"/>
    </row>
    <row r="604" spans="1:18" ht="15.75" customHeight="1">
      <c r="A604" s="1" t="s">
        <v>0</v>
      </c>
      <c r="B604" s="458"/>
      <c r="C604" s="2"/>
      <c r="D604" s="458"/>
      <c r="E604" s="2"/>
      <c r="F604" s="2"/>
      <c r="G604" s="3" t="s">
        <v>6</v>
      </c>
      <c r="H604" s="2" t="s">
        <v>7</v>
      </c>
      <c r="I604" s="2"/>
      <c r="J604" s="2"/>
      <c r="K604" s="2" t="s">
        <v>10</v>
      </c>
      <c r="L604" s="2" t="s">
        <v>11</v>
      </c>
      <c r="M604" s="2" t="s">
        <v>12</v>
      </c>
      <c r="N604" s="15"/>
      <c r="O604" s="25"/>
      <c r="P604" s="25"/>
      <c r="Q604" s="25"/>
    </row>
    <row r="605" spans="1:18" ht="15.75" customHeight="1">
      <c r="A605" s="6" t="s">
        <v>1914</v>
      </c>
      <c r="B605" s="468">
        <v>35</v>
      </c>
      <c r="C605" s="8">
        <v>8</v>
      </c>
      <c r="D605" s="468">
        <v>24563</v>
      </c>
      <c r="E605" s="9">
        <v>0</v>
      </c>
      <c r="F605" s="9">
        <f>8*24563</f>
        <v>196504</v>
      </c>
      <c r="G605" s="10" t="s">
        <v>1915</v>
      </c>
      <c r="H605" s="11" t="s">
        <v>20</v>
      </c>
      <c r="I605" s="390" t="s">
        <v>20</v>
      </c>
      <c r="J605" s="390" t="s">
        <v>20</v>
      </c>
      <c r="K605" s="9"/>
      <c r="L605" s="225" t="s">
        <v>1916</v>
      </c>
      <c r="M605" s="14">
        <v>104</v>
      </c>
      <c r="N605" s="15"/>
      <c r="O605" s="454" t="s">
        <v>1298</v>
      </c>
      <c r="P605" s="31" t="s">
        <v>40</v>
      </c>
      <c r="Q605" s="25"/>
    </row>
    <row r="606" spans="1:18" ht="15.75" customHeight="1">
      <c r="A606" s="33">
        <v>9081440</v>
      </c>
      <c r="B606" s="462"/>
      <c r="C606" s="222">
        <v>1</v>
      </c>
      <c r="D606" s="462"/>
      <c r="E606" s="19">
        <v>24593</v>
      </c>
      <c r="F606" s="19">
        <v>83</v>
      </c>
      <c r="G606" s="20" t="s">
        <v>249</v>
      </c>
      <c r="H606" s="170" t="s">
        <v>53</v>
      </c>
      <c r="I606" s="35" t="s">
        <v>33</v>
      </c>
      <c r="J606" s="35" t="s">
        <v>32</v>
      </c>
      <c r="K606" s="36" t="s">
        <v>1863</v>
      </c>
      <c r="L606" s="235"/>
      <c r="M606" s="37"/>
      <c r="N606" s="15"/>
      <c r="O606" s="454" t="s">
        <v>1250</v>
      </c>
      <c r="P606" s="31" t="s">
        <v>49</v>
      </c>
      <c r="Q606" s="250" t="s">
        <v>139</v>
      </c>
    </row>
    <row r="607" spans="1:18" ht="15.75" customHeight="1">
      <c r="A607" s="6">
        <v>4371047</v>
      </c>
      <c r="B607" s="462"/>
      <c r="C607" s="9">
        <v>1</v>
      </c>
      <c r="D607" s="462"/>
      <c r="E607" s="8">
        <v>24593</v>
      </c>
      <c r="F607" s="8">
        <v>6745</v>
      </c>
      <c r="G607" s="10" t="s">
        <v>1685</v>
      </c>
      <c r="H607" s="172" t="s">
        <v>46</v>
      </c>
      <c r="I607" s="38" t="s">
        <v>51</v>
      </c>
      <c r="J607" s="38" t="s">
        <v>32</v>
      </c>
      <c r="K607" s="39" t="s">
        <v>1864</v>
      </c>
      <c r="L607" s="235"/>
      <c r="M607" s="37"/>
      <c r="N607" s="15"/>
      <c r="O607" s="454" t="s">
        <v>1250</v>
      </c>
      <c r="P607" s="31" t="s">
        <v>49</v>
      </c>
      <c r="Q607" s="16" t="s">
        <v>1886</v>
      </c>
    </row>
    <row r="608" spans="1:18" ht="15.75" customHeight="1">
      <c r="A608" s="33" t="s">
        <v>1917</v>
      </c>
      <c r="B608" s="465"/>
      <c r="C608" s="222">
        <v>1</v>
      </c>
      <c r="D608" s="465"/>
      <c r="E608" s="19">
        <v>9929</v>
      </c>
      <c r="F608" s="19">
        <v>3</v>
      </c>
      <c r="G608" s="20" t="s">
        <v>1918</v>
      </c>
      <c r="H608" s="170" t="s">
        <v>27</v>
      </c>
      <c r="I608" s="35" t="s">
        <v>66</v>
      </c>
      <c r="J608" s="35" t="s">
        <v>42</v>
      </c>
      <c r="K608" s="36" t="s">
        <v>1919</v>
      </c>
      <c r="L608" s="227"/>
      <c r="M608" s="23"/>
      <c r="N608" s="15"/>
      <c r="O608" s="453" t="s">
        <v>1250</v>
      </c>
      <c r="P608" s="31" t="s">
        <v>49</v>
      </c>
      <c r="Q608" s="16" t="s">
        <v>1920</v>
      </c>
    </row>
    <row r="609" spans="1:18" ht="15.75" customHeight="1">
      <c r="B609" s="467"/>
      <c r="D609" s="467"/>
      <c r="I609" s="381"/>
      <c r="J609" s="381"/>
      <c r="N609" s="25"/>
      <c r="O609" s="25"/>
      <c r="P609" s="25"/>
      <c r="Q609" s="25"/>
    </row>
    <row r="610" spans="1:18" ht="15.75" customHeight="1">
      <c r="A610" s="1" t="s">
        <v>0</v>
      </c>
      <c r="B610" s="458"/>
      <c r="C610" s="2"/>
      <c r="D610" s="458"/>
      <c r="E610" s="2"/>
      <c r="F610" s="2"/>
      <c r="G610" s="3" t="s">
        <v>6</v>
      </c>
      <c r="H610" s="2" t="s">
        <v>7</v>
      </c>
      <c r="I610" s="2"/>
      <c r="J610" s="2"/>
      <c r="K610" s="2" t="s">
        <v>10</v>
      </c>
      <c r="L610" s="2" t="s">
        <v>11</v>
      </c>
      <c r="M610" s="2" t="s">
        <v>12</v>
      </c>
      <c r="N610" s="15"/>
      <c r="O610" s="25"/>
      <c r="P610" s="25"/>
      <c r="Q610" s="25"/>
    </row>
    <row r="611" spans="1:18" ht="15.75" customHeight="1">
      <c r="A611" s="6">
        <v>122020</v>
      </c>
      <c r="B611" s="459">
        <v>18</v>
      </c>
      <c r="C611" s="9">
        <v>1</v>
      </c>
      <c r="D611" s="459">
        <v>119</v>
      </c>
      <c r="E611" s="8">
        <v>119</v>
      </c>
      <c r="F611" s="8">
        <v>2</v>
      </c>
      <c r="G611" s="172" t="s">
        <v>498</v>
      </c>
      <c r="H611" s="11" t="s">
        <v>46</v>
      </c>
      <c r="I611" s="44" t="s">
        <v>100</v>
      </c>
      <c r="J611" s="44" t="s">
        <v>50</v>
      </c>
      <c r="K611" s="8" t="s">
        <v>1312</v>
      </c>
      <c r="L611" s="7" t="s">
        <v>1921</v>
      </c>
      <c r="M611" s="14">
        <v>105</v>
      </c>
      <c r="N611" s="15"/>
      <c r="O611" s="454" t="s">
        <v>1922</v>
      </c>
      <c r="P611" s="16" t="s">
        <v>280</v>
      </c>
      <c r="Q611" s="16" t="s">
        <v>482</v>
      </c>
    </row>
    <row r="612" spans="1:18" ht="25.5" customHeight="1">
      <c r="A612" s="33">
        <v>2021443</v>
      </c>
      <c r="B612" s="465"/>
      <c r="C612" s="222">
        <v>1</v>
      </c>
      <c r="D612" s="465"/>
      <c r="E612" s="21">
        <v>108</v>
      </c>
      <c r="F612" s="21">
        <v>108</v>
      </c>
      <c r="G612" s="170" t="s">
        <v>1923</v>
      </c>
      <c r="H612" s="21" t="s">
        <v>53</v>
      </c>
      <c r="I612" s="22" t="s">
        <v>33</v>
      </c>
      <c r="J612" s="22" t="s">
        <v>32</v>
      </c>
      <c r="K612" s="19" t="s">
        <v>1378</v>
      </c>
      <c r="L612" s="6"/>
      <c r="M612" s="23"/>
      <c r="N612" s="93" t="s">
        <v>741</v>
      </c>
      <c r="O612" s="453" t="s">
        <v>1924</v>
      </c>
      <c r="P612" s="16" t="s">
        <v>162</v>
      </c>
      <c r="Q612" s="25"/>
      <c r="R612" s="574" t="s">
        <v>1925</v>
      </c>
    </row>
    <row r="613" spans="1:18" ht="15.75" customHeight="1">
      <c r="A613" s="151"/>
      <c r="B613" s="467"/>
      <c r="D613" s="467"/>
      <c r="I613" s="381"/>
      <c r="J613" s="381"/>
      <c r="N613" s="25"/>
      <c r="O613" s="25"/>
      <c r="P613" s="25"/>
      <c r="Q613" s="25"/>
    </row>
    <row r="614" spans="1:18" ht="15.75" customHeight="1">
      <c r="A614" s="1" t="s">
        <v>0</v>
      </c>
      <c r="B614" s="458"/>
      <c r="C614" s="2"/>
      <c r="D614" s="458"/>
      <c r="E614" s="2"/>
      <c r="F614" s="2"/>
      <c r="G614" s="229" t="s">
        <v>6</v>
      </c>
      <c r="H614" s="2" t="s">
        <v>7</v>
      </c>
      <c r="I614" s="2"/>
      <c r="J614" s="2"/>
      <c r="K614" s="2" t="s">
        <v>10</v>
      </c>
      <c r="L614" s="2" t="s">
        <v>11</v>
      </c>
      <c r="M614" s="2" t="s">
        <v>12</v>
      </c>
      <c r="N614" s="15"/>
      <c r="O614" s="16" t="s">
        <v>1926</v>
      </c>
      <c r="P614" s="25"/>
      <c r="Q614" s="25"/>
    </row>
    <row r="615" spans="1:18" ht="15.75" customHeight="1">
      <c r="A615" s="33" t="s">
        <v>1927</v>
      </c>
      <c r="B615" s="575">
        <v>32</v>
      </c>
      <c r="C615" s="19">
        <v>1</v>
      </c>
      <c r="D615" s="575">
        <v>13621</v>
      </c>
      <c r="E615" s="19">
        <v>13573</v>
      </c>
      <c r="F615" s="19">
        <v>1</v>
      </c>
      <c r="G615" s="233" t="s">
        <v>1928</v>
      </c>
      <c r="H615" s="21" t="s">
        <v>46</v>
      </c>
      <c r="I615" s="444" t="s">
        <v>51</v>
      </c>
      <c r="J615" s="444" t="s">
        <v>32</v>
      </c>
      <c r="K615" s="445" t="s">
        <v>1929</v>
      </c>
      <c r="L615" s="36" t="s">
        <v>1930</v>
      </c>
      <c r="M615" s="576">
        <v>106</v>
      </c>
      <c r="N615" s="25"/>
      <c r="O615" s="16" t="s">
        <v>1931</v>
      </c>
      <c r="P615" s="16" t="s">
        <v>49</v>
      </c>
      <c r="Q615" s="16" t="s">
        <v>1932</v>
      </c>
    </row>
    <row r="616" spans="1:18" ht="15.75" customHeight="1">
      <c r="A616" s="151"/>
      <c r="B616" s="467"/>
      <c r="D616" s="467"/>
      <c r="I616" s="381"/>
      <c r="J616" s="381"/>
      <c r="N616" s="25"/>
      <c r="O616" s="25"/>
      <c r="P616" s="25"/>
      <c r="Q616" s="25"/>
    </row>
    <row r="617" spans="1:18" ht="15.75" customHeight="1">
      <c r="A617" s="1" t="s">
        <v>0</v>
      </c>
      <c r="B617" s="458"/>
      <c r="C617" s="2"/>
      <c r="D617" s="458"/>
      <c r="E617" s="2"/>
      <c r="F617" s="2"/>
      <c r="G617" s="3" t="s">
        <v>6</v>
      </c>
      <c r="H617" s="2" t="s">
        <v>7</v>
      </c>
      <c r="I617" s="2"/>
      <c r="J617" s="2"/>
      <c r="K617" s="2" t="s">
        <v>10</v>
      </c>
      <c r="L617" s="2" t="s">
        <v>11</v>
      </c>
      <c r="M617" s="2" t="s">
        <v>12</v>
      </c>
      <c r="N617" s="15"/>
      <c r="O617" s="577" t="s">
        <v>1933</v>
      </c>
      <c r="P617" s="578" t="s">
        <v>1934</v>
      </c>
      <c r="Q617" s="25"/>
    </row>
    <row r="618" spans="1:18" ht="15.75" customHeight="1">
      <c r="A618" s="6" t="s">
        <v>1935</v>
      </c>
      <c r="B618" s="459">
        <v>49</v>
      </c>
      <c r="C618" s="122">
        <v>22</v>
      </c>
      <c r="D618" s="551">
        <v>89819</v>
      </c>
      <c r="E618" s="9">
        <v>0</v>
      </c>
      <c r="F618" s="9">
        <f>22*89819</f>
        <v>1976018</v>
      </c>
      <c r="G618" s="10" t="s">
        <v>1936</v>
      </c>
      <c r="H618" s="11" t="s">
        <v>20</v>
      </c>
      <c r="I618" s="390" t="s">
        <v>20</v>
      </c>
      <c r="J618" s="390" t="s">
        <v>20</v>
      </c>
      <c r="K618" s="9"/>
      <c r="L618" s="7" t="s">
        <v>1937</v>
      </c>
      <c r="M618" s="14">
        <v>107</v>
      </c>
      <c r="N618" s="15"/>
      <c r="O618" s="25"/>
      <c r="P618" s="16" t="s">
        <v>280</v>
      </c>
      <c r="Q618" s="107" t="s">
        <v>800</v>
      </c>
    </row>
    <row r="619" spans="1:18" ht="15.75" customHeight="1">
      <c r="A619" s="33">
        <v>11031440</v>
      </c>
      <c r="B619" s="462"/>
      <c r="C619" s="222">
        <v>1</v>
      </c>
      <c r="D619" s="462"/>
      <c r="E619" s="19">
        <v>36118</v>
      </c>
      <c r="F619" s="19">
        <v>145</v>
      </c>
      <c r="G619" s="20" t="s">
        <v>249</v>
      </c>
      <c r="H619" s="21" t="s">
        <v>53</v>
      </c>
      <c r="I619" s="35" t="s">
        <v>33</v>
      </c>
      <c r="J619" s="35" t="s">
        <v>32</v>
      </c>
      <c r="K619" s="36" t="s">
        <v>1860</v>
      </c>
      <c r="L619" s="34"/>
      <c r="M619" s="37"/>
      <c r="N619" s="15"/>
      <c r="O619" s="25"/>
      <c r="P619" s="25"/>
      <c r="Q619" s="579"/>
    </row>
    <row r="620" spans="1:18" ht="15.75" customHeight="1">
      <c r="A620" s="6">
        <v>99</v>
      </c>
      <c r="B620" s="462"/>
      <c r="C620" s="9">
        <v>1</v>
      </c>
      <c r="D620" s="462"/>
      <c r="E620" s="122">
        <v>1532</v>
      </c>
      <c r="F620" s="122">
        <v>22</v>
      </c>
      <c r="G620" s="10" t="s">
        <v>1685</v>
      </c>
      <c r="H620" s="11" t="s">
        <v>46</v>
      </c>
      <c r="I620" s="38" t="s">
        <v>51</v>
      </c>
      <c r="J620" s="38" t="s">
        <v>32</v>
      </c>
      <c r="K620" s="39" t="s">
        <v>1938</v>
      </c>
      <c r="L620" s="34"/>
      <c r="M620" s="37"/>
      <c r="N620" s="15"/>
      <c r="O620" s="25"/>
      <c r="P620" s="25"/>
      <c r="Q620" s="579"/>
    </row>
    <row r="621" spans="1:18" ht="15.75" customHeight="1">
      <c r="A621" s="33">
        <v>3971001</v>
      </c>
      <c r="B621" s="465"/>
      <c r="C621" s="222">
        <v>1</v>
      </c>
      <c r="D621" s="465"/>
      <c r="E621" s="19">
        <v>70931</v>
      </c>
      <c r="F621" s="19">
        <v>20194</v>
      </c>
      <c r="G621" s="20" t="s">
        <v>1939</v>
      </c>
      <c r="H621" s="21" t="s">
        <v>46</v>
      </c>
      <c r="I621" s="35" t="s">
        <v>51</v>
      </c>
      <c r="J621" s="35" t="s">
        <v>32</v>
      </c>
      <c r="K621" s="36" t="s">
        <v>1864</v>
      </c>
      <c r="L621" s="6"/>
      <c r="M621" s="23"/>
      <c r="N621" s="15"/>
      <c r="O621" s="25"/>
      <c r="P621" s="25"/>
      <c r="Q621" s="109"/>
    </row>
    <row r="622" spans="1:18" ht="15.75" customHeight="1">
      <c r="A622" s="151"/>
      <c r="B622" s="467"/>
      <c r="D622" s="467"/>
      <c r="I622" s="381"/>
      <c r="J622" s="381"/>
      <c r="N622" s="25"/>
      <c r="O622" s="25"/>
      <c r="P622" s="25"/>
      <c r="Q622" s="25"/>
    </row>
    <row r="623" spans="1:18" ht="15.75" customHeight="1">
      <c r="A623" s="291" t="s">
        <v>0</v>
      </c>
      <c r="B623" s="580"/>
      <c r="C623" s="292"/>
      <c r="D623" s="580"/>
      <c r="E623" s="292"/>
      <c r="F623" s="292"/>
      <c r="G623" s="293" t="s">
        <v>6</v>
      </c>
      <c r="H623" s="292" t="s">
        <v>7</v>
      </c>
      <c r="I623" s="292"/>
      <c r="J623" s="292"/>
      <c r="K623" s="292" t="s">
        <v>10</v>
      </c>
      <c r="L623" s="292" t="s">
        <v>11</v>
      </c>
      <c r="M623" s="292" t="s">
        <v>12</v>
      </c>
      <c r="N623" s="581"/>
      <c r="O623" s="582" t="s">
        <v>1933</v>
      </c>
      <c r="P623" s="583" t="s">
        <v>1934</v>
      </c>
      <c r="Q623" s="584"/>
    </row>
    <row r="624" spans="1:18" ht="15.75" customHeight="1">
      <c r="A624" s="294">
        <v>10081439</v>
      </c>
      <c r="B624" s="504">
        <v>34</v>
      </c>
      <c r="C624" s="296">
        <v>1</v>
      </c>
      <c r="D624" s="504">
        <v>63224</v>
      </c>
      <c r="E624" s="295">
        <v>63224</v>
      </c>
      <c r="F624" s="585">
        <v>1</v>
      </c>
      <c r="G624" s="297" t="s">
        <v>249</v>
      </c>
      <c r="H624" s="298" t="s">
        <v>53</v>
      </c>
      <c r="I624" s="307" t="s">
        <v>33</v>
      </c>
      <c r="J624" s="307" t="s">
        <v>32</v>
      </c>
      <c r="K624" s="295" t="s">
        <v>421</v>
      </c>
      <c r="L624" s="294" t="s">
        <v>1940</v>
      </c>
      <c r="M624" s="295">
        <v>108</v>
      </c>
      <c r="N624" s="355"/>
      <c r="O624" s="586"/>
      <c r="P624" s="356" t="s">
        <v>280</v>
      </c>
      <c r="Q624" s="587" t="s">
        <v>800</v>
      </c>
    </row>
    <row r="625" spans="1:17" ht="15.75" customHeight="1">
      <c r="A625" s="310">
        <v>10081439</v>
      </c>
      <c r="B625" s="504"/>
      <c r="C625" s="311">
        <v>1</v>
      </c>
      <c r="D625" s="504"/>
      <c r="E625" s="303">
        <v>63210</v>
      </c>
      <c r="F625" s="303">
        <v>1</v>
      </c>
      <c r="G625" s="304" t="s">
        <v>249</v>
      </c>
      <c r="H625" s="305" t="s">
        <v>53</v>
      </c>
      <c r="I625" s="361" t="s">
        <v>33</v>
      </c>
      <c r="J625" s="361" t="s">
        <v>32</v>
      </c>
      <c r="K625" s="310" t="s">
        <v>422</v>
      </c>
      <c r="L625" s="294"/>
      <c r="M625" s="295"/>
      <c r="N625" s="355"/>
      <c r="O625" s="586"/>
      <c r="P625" s="586"/>
      <c r="Q625" s="588"/>
    </row>
    <row r="626" spans="1:17" ht="15.75" customHeight="1">
      <c r="A626" s="294">
        <v>20031440</v>
      </c>
      <c r="B626" s="504"/>
      <c r="C626" s="296">
        <v>1</v>
      </c>
      <c r="D626" s="504"/>
      <c r="E626" s="295">
        <v>59665</v>
      </c>
      <c r="F626" s="295">
        <v>55</v>
      </c>
      <c r="G626" s="297" t="s">
        <v>249</v>
      </c>
      <c r="H626" s="298" t="s">
        <v>53</v>
      </c>
      <c r="I626" s="362" t="s">
        <v>33</v>
      </c>
      <c r="J626" s="362" t="s">
        <v>32</v>
      </c>
      <c r="K626" s="294" t="s">
        <v>1860</v>
      </c>
      <c r="L626" s="294"/>
      <c r="M626" s="295"/>
      <c r="N626" s="355"/>
      <c r="O626" s="586"/>
      <c r="P626" s="586"/>
      <c r="Q626" s="588"/>
    </row>
    <row r="627" spans="1:17" ht="15.75" customHeight="1">
      <c r="A627" s="310">
        <v>99</v>
      </c>
      <c r="B627" s="504"/>
      <c r="C627" s="311">
        <v>1</v>
      </c>
      <c r="D627" s="504"/>
      <c r="E627" s="589">
        <v>741</v>
      </c>
      <c r="F627" s="589">
        <v>22</v>
      </c>
      <c r="G627" s="304" t="s">
        <v>1685</v>
      </c>
      <c r="H627" s="305" t="s">
        <v>46</v>
      </c>
      <c r="I627" s="361" t="s">
        <v>51</v>
      </c>
      <c r="J627" s="361" t="s">
        <v>32</v>
      </c>
      <c r="K627" s="310" t="s">
        <v>1938</v>
      </c>
      <c r="L627" s="294"/>
      <c r="M627" s="295"/>
      <c r="N627" s="355"/>
      <c r="O627" s="586"/>
      <c r="P627" s="586"/>
      <c r="Q627" s="588"/>
    </row>
    <row r="628" spans="1:17" ht="15.75" customHeight="1">
      <c r="A628" s="294">
        <v>4419048</v>
      </c>
      <c r="B628" s="504"/>
      <c r="C628" s="296">
        <v>1</v>
      </c>
      <c r="D628" s="504"/>
      <c r="E628" s="295">
        <v>62751</v>
      </c>
      <c r="F628" s="295">
        <v>4651</v>
      </c>
      <c r="G628" s="297" t="s">
        <v>1939</v>
      </c>
      <c r="H628" s="298" t="s">
        <v>46</v>
      </c>
      <c r="I628" s="362" t="s">
        <v>51</v>
      </c>
      <c r="J628" s="362" t="s">
        <v>32</v>
      </c>
      <c r="K628" s="294" t="s">
        <v>1864</v>
      </c>
      <c r="L628" s="294"/>
      <c r="M628" s="295"/>
      <c r="N628" s="355"/>
      <c r="O628" s="586"/>
      <c r="P628" s="586"/>
      <c r="Q628" s="590"/>
    </row>
    <row r="629" spans="1:17" ht="74.25" customHeight="1">
      <c r="A629" s="591"/>
      <c r="B629" s="592">
        <f t="shared" ref="B629:F629" si="0">SUM(B2:B628)</f>
        <v>2731</v>
      </c>
      <c r="C629" s="592">
        <f t="shared" si="0"/>
        <v>639</v>
      </c>
      <c r="D629" s="592">
        <f t="shared" si="0"/>
        <v>2921572</v>
      </c>
      <c r="E629" s="592">
        <f t="shared" si="0"/>
        <v>7576910</v>
      </c>
      <c r="F629" s="592">
        <f t="shared" si="0"/>
        <v>11261630</v>
      </c>
      <c r="G629" s="365" t="s">
        <v>927</v>
      </c>
      <c r="N629" s="226"/>
      <c r="O629" s="226"/>
      <c r="P629" s="226"/>
      <c r="Q629" s="226"/>
    </row>
    <row r="630" spans="1:17" ht="15.75" customHeight="1">
      <c r="A630" s="381"/>
      <c r="B630" s="381"/>
      <c r="C630" s="381"/>
      <c r="D630" s="381"/>
      <c r="E630" s="381"/>
      <c r="F630" s="381"/>
      <c r="N630" s="226"/>
      <c r="O630" s="226"/>
      <c r="P630" s="226"/>
      <c r="Q630" s="226"/>
    </row>
    <row r="631" spans="1:17" ht="15.75" customHeight="1">
      <c r="A631" s="381"/>
      <c r="B631" s="381"/>
      <c r="C631" s="381"/>
      <c r="D631" s="381"/>
      <c r="E631" s="381"/>
      <c r="G631" s="381"/>
      <c r="N631" s="226"/>
      <c r="O631" s="226"/>
      <c r="P631" s="226"/>
      <c r="Q631" s="226"/>
    </row>
    <row r="632" spans="1:17" ht="15.75" customHeight="1">
      <c r="A632" s="381"/>
      <c r="B632" s="381"/>
      <c r="C632" s="381"/>
      <c r="D632" s="381"/>
      <c r="F632" s="593"/>
      <c r="G632" s="381"/>
      <c r="N632" s="226"/>
      <c r="O632" s="226"/>
      <c r="P632" s="226"/>
      <c r="Q632" s="226"/>
    </row>
    <row r="633" spans="1:17" ht="15.75" customHeight="1">
      <c r="A633" s="381"/>
      <c r="B633" s="381"/>
      <c r="C633" s="381"/>
      <c r="D633" s="381"/>
      <c r="G633" s="381"/>
      <c r="N633" s="226"/>
      <c r="O633" s="226"/>
      <c r="P633" s="226"/>
      <c r="Q633" s="226"/>
    </row>
    <row r="634" spans="1:17" ht="15.75" customHeight="1">
      <c r="A634" s="381"/>
      <c r="B634" s="381"/>
      <c r="C634" s="381"/>
      <c r="D634" s="381"/>
      <c r="G634" s="381"/>
      <c r="N634" s="226"/>
      <c r="O634" s="226"/>
      <c r="P634" s="226"/>
      <c r="Q634" s="226"/>
    </row>
    <row r="635" spans="1:17" ht="15.75" customHeight="1">
      <c r="A635" s="381"/>
      <c r="B635" s="381"/>
      <c r="C635" s="381"/>
      <c r="D635" s="364">
        <v>2921572</v>
      </c>
      <c r="E635" s="364">
        <v>7576910</v>
      </c>
      <c r="G635" s="381"/>
      <c r="N635" s="226"/>
      <c r="O635" s="226"/>
      <c r="P635" s="226"/>
      <c r="Q635" s="226"/>
    </row>
    <row r="636" spans="1:17" ht="15.75" customHeight="1">
      <c r="A636" s="381"/>
      <c r="B636" s="381"/>
      <c r="C636" s="381"/>
      <c r="D636" s="381"/>
      <c r="G636" s="381"/>
      <c r="N636" s="226"/>
      <c r="O636" s="226"/>
      <c r="P636" s="226"/>
      <c r="Q636" s="226"/>
    </row>
    <row r="637" spans="1:17" ht="15.75" customHeight="1">
      <c r="A637" s="381"/>
      <c r="B637" s="381"/>
      <c r="C637" s="381"/>
      <c r="D637" s="381"/>
      <c r="G637" s="381"/>
      <c r="N637" s="226"/>
      <c r="O637" s="226"/>
    </row>
    <row r="638" spans="1:17" ht="15.75" customHeight="1">
      <c r="A638" s="381"/>
      <c r="B638" s="381"/>
      <c r="C638" s="381"/>
      <c r="D638" s="381"/>
      <c r="G638" s="381"/>
      <c r="N638" s="226"/>
      <c r="O638" s="226"/>
    </row>
    <row r="639" spans="1:17" ht="15.75" customHeight="1">
      <c r="A639" s="381"/>
      <c r="B639" s="381"/>
      <c r="C639" s="381"/>
      <c r="D639" s="381"/>
      <c r="G639" s="381"/>
      <c r="N639" s="226"/>
      <c r="O639" s="226"/>
    </row>
    <row r="640" spans="1:17" ht="15.75" customHeight="1">
      <c r="A640" s="381"/>
      <c r="B640" s="381"/>
      <c r="C640" s="381"/>
      <c r="D640" s="381"/>
      <c r="G640" s="381"/>
      <c r="N640" s="226"/>
      <c r="O640" s="226"/>
    </row>
    <row r="641" spans="1:15" ht="15.75" customHeight="1">
      <c r="A641" s="381"/>
      <c r="B641" s="381"/>
      <c r="C641" s="381"/>
      <c r="D641" s="381"/>
      <c r="G641" s="381"/>
      <c r="N641" s="226"/>
      <c r="O641" s="226"/>
    </row>
    <row r="642" spans="1:15" ht="15.75" customHeight="1">
      <c r="A642" s="381"/>
      <c r="B642" s="381"/>
      <c r="C642" s="381"/>
      <c r="D642" s="381"/>
      <c r="G642" s="381"/>
      <c r="N642" s="226"/>
      <c r="O642" s="226"/>
    </row>
    <row r="643" spans="1:15" ht="15.75" customHeight="1">
      <c r="A643" s="381"/>
      <c r="B643" s="381"/>
      <c r="C643" s="381"/>
      <c r="D643" s="381"/>
      <c r="G643" s="381"/>
      <c r="N643" s="226"/>
      <c r="O643" s="226"/>
    </row>
    <row r="644" spans="1:15" ht="15.75" customHeight="1">
      <c r="A644" s="381"/>
      <c r="B644" s="381"/>
      <c r="C644" s="381"/>
      <c r="D644" s="381"/>
      <c r="G644" s="381"/>
      <c r="N644" s="226"/>
      <c r="O644" s="226"/>
    </row>
    <row r="645" spans="1:15" ht="15.75" customHeight="1">
      <c r="A645" s="381"/>
      <c r="B645" s="381"/>
      <c r="C645" s="381"/>
      <c r="D645" s="381"/>
      <c r="G645" s="381"/>
      <c r="N645" s="226"/>
      <c r="O645" s="226"/>
    </row>
    <row r="646" spans="1:15" ht="15.75" customHeight="1">
      <c r="A646" s="381"/>
      <c r="B646" s="381"/>
      <c r="C646" s="381"/>
      <c r="D646" s="381"/>
      <c r="G646" s="381"/>
      <c r="N646" s="226"/>
      <c r="O646" s="226"/>
    </row>
    <row r="647" spans="1:15" ht="15.75" customHeight="1">
      <c r="A647" s="381"/>
      <c r="B647" s="381"/>
      <c r="C647" s="381"/>
      <c r="D647" s="381"/>
      <c r="G647" s="381"/>
      <c r="N647" s="226"/>
      <c r="O647" s="226"/>
    </row>
    <row r="648" spans="1:15" ht="15.75" customHeight="1">
      <c r="A648" s="381"/>
      <c r="B648" s="381"/>
      <c r="C648" s="381"/>
      <c r="D648" s="381"/>
      <c r="G648" s="381"/>
      <c r="N648" s="226"/>
      <c r="O648" s="226"/>
    </row>
    <row r="649" spans="1:15" ht="15.75" customHeight="1">
      <c r="A649" s="381"/>
      <c r="B649" s="381"/>
      <c r="C649" s="381"/>
      <c r="D649" s="381"/>
      <c r="G649" s="381"/>
      <c r="N649" s="226"/>
      <c r="O649" s="226"/>
    </row>
    <row r="650" spans="1:15" ht="15.75" customHeight="1">
      <c r="A650" s="381"/>
      <c r="B650" s="381"/>
      <c r="C650" s="381"/>
      <c r="D650" s="381"/>
      <c r="G650" s="381"/>
      <c r="N650" s="226"/>
      <c r="O650" s="226"/>
    </row>
    <row r="651" spans="1:15" ht="15.75" customHeight="1">
      <c r="A651" s="381"/>
      <c r="B651" s="381"/>
      <c r="C651" s="381"/>
      <c r="D651" s="381"/>
      <c r="G651" s="381"/>
      <c r="N651" s="226"/>
      <c r="O651" s="226"/>
    </row>
    <row r="652" spans="1:15" ht="15.75" customHeight="1">
      <c r="A652" s="381"/>
      <c r="B652" s="381"/>
      <c r="C652" s="381"/>
      <c r="D652" s="381"/>
      <c r="G652" s="381"/>
      <c r="N652" s="226"/>
      <c r="O652" s="226"/>
    </row>
    <row r="653" spans="1:15" ht="15.75" customHeight="1">
      <c r="A653" s="381"/>
      <c r="B653" s="381"/>
      <c r="C653" s="381"/>
      <c r="D653" s="381"/>
      <c r="G653" s="381"/>
      <c r="N653" s="226"/>
      <c r="O653" s="226"/>
    </row>
    <row r="654" spans="1:15" ht="15.75" customHeight="1">
      <c r="A654" s="381"/>
      <c r="B654" s="381"/>
      <c r="C654" s="381"/>
      <c r="D654" s="381"/>
      <c r="G654" s="381"/>
      <c r="N654" s="226"/>
      <c r="O654" s="226"/>
    </row>
    <row r="655" spans="1:15" ht="15.75" customHeight="1">
      <c r="A655" s="381"/>
      <c r="B655" s="381"/>
      <c r="C655" s="381"/>
      <c r="D655" s="381"/>
      <c r="G655" s="381"/>
      <c r="N655" s="226"/>
      <c r="O655" s="226"/>
    </row>
    <row r="656" spans="1:15" ht="15.75" customHeight="1">
      <c r="A656" s="381"/>
      <c r="B656" s="381"/>
      <c r="C656" s="381"/>
      <c r="D656" s="381"/>
      <c r="G656" s="381"/>
      <c r="N656" s="226"/>
      <c r="O656" s="226"/>
    </row>
    <row r="657" spans="1:17" ht="15.75" customHeight="1">
      <c r="A657" s="381"/>
      <c r="B657" s="381"/>
      <c r="C657" s="381"/>
      <c r="D657" s="381"/>
      <c r="E657" s="381"/>
      <c r="F657" s="381"/>
      <c r="N657" s="226"/>
      <c r="O657" s="226"/>
    </row>
    <row r="658" spans="1:17" ht="15.75" customHeight="1">
      <c r="A658" s="381"/>
      <c r="B658" s="381"/>
      <c r="C658" s="381"/>
      <c r="D658" s="381"/>
      <c r="E658" s="381"/>
      <c r="F658" s="381"/>
      <c r="N658" s="226"/>
      <c r="O658" s="226"/>
    </row>
    <row r="659" spans="1:17" ht="15.75" customHeight="1">
      <c r="A659" s="381"/>
      <c r="B659" s="381"/>
      <c r="C659" s="381"/>
      <c r="D659" s="381"/>
      <c r="E659" s="381"/>
      <c r="F659" s="381"/>
      <c r="N659" s="226"/>
      <c r="O659" s="226"/>
    </row>
    <row r="660" spans="1:17" ht="15.75" customHeight="1">
      <c r="A660" s="381"/>
      <c r="B660" s="381"/>
      <c r="C660" s="381"/>
      <c r="D660" s="381"/>
      <c r="E660" s="381"/>
      <c r="F660" s="381"/>
      <c r="N660" s="226"/>
      <c r="O660" s="226"/>
    </row>
    <row r="661" spans="1:17" ht="15.75" customHeight="1">
      <c r="A661" s="381"/>
      <c r="B661" s="381"/>
      <c r="C661" s="381"/>
      <c r="D661" s="381"/>
      <c r="E661" s="381"/>
      <c r="F661" s="381"/>
      <c r="N661" s="226"/>
      <c r="O661" s="226"/>
    </row>
    <row r="662" spans="1:17" ht="15.75" customHeight="1">
      <c r="A662" s="381"/>
      <c r="B662" s="381"/>
      <c r="C662" s="381"/>
      <c r="D662" s="381"/>
      <c r="E662" s="381"/>
      <c r="F662" s="381"/>
      <c r="N662" s="226"/>
      <c r="O662" s="226"/>
    </row>
    <row r="663" spans="1:17" ht="15.75" customHeight="1">
      <c r="A663" s="381"/>
      <c r="B663" s="381"/>
      <c r="C663" s="381"/>
      <c r="D663" s="381"/>
      <c r="E663" s="381"/>
      <c r="F663" s="381"/>
      <c r="N663" s="226"/>
      <c r="O663" s="226"/>
      <c r="P663" s="226"/>
      <c r="Q663" s="226"/>
    </row>
    <row r="664" spans="1:17" ht="15.75" customHeight="1">
      <c r="A664" s="381"/>
      <c r="B664" s="381"/>
      <c r="C664" s="381"/>
      <c r="D664" s="381"/>
      <c r="E664" s="381"/>
      <c r="F664" s="381"/>
      <c r="N664" s="226"/>
      <c r="O664" s="226"/>
      <c r="P664" s="226"/>
      <c r="Q664" s="226"/>
    </row>
    <row r="665" spans="1:17" ht="15.75" customHeight="1">
      <c r="A665" s="381"/>
      <c r="B665" s="381"/>
      <c r="C665" s="381"/>
      <c r="D665" s="381"/>
      <c r="E665" s="381"/>
      <c r="F665" s="381"/>
      <c r="N665" s="226"/>
      <c r="O665" s="226"/>
      <c r="P665" s="226"/>
      <c r="Q665" s="226"/>
    </row>
    <row r="666" spans="1:17" ht="15.75" customHeight="1">
      <c r="A666" s="381"/>
      <c r="B666" s="381"/>
      <c r="C666" s="381"/>
      <c r="D666" s="381"/>
      <c r="E666" s="381"/>
      <c r="F666" s="381"/>
      <c r="N666" s="226"/>
      <c r="O666" s="226"/>
      <c r="P666" s="226"/>
      <c r="Q666" s="226"/>
    </row>
    <row r="667" spans="1:17" ht="15.75" customHeight="1">
      <c r="A667" s="381"/>
      <c r="B667" s="381"/>
      <c r="C667" s="381"/>
      <c r="D667" s="381"/>
      <c r="E667" s="381"/>
      <c r="F667" s="381"/>
      <c r="N667" s="226"/>
      <c r="O667" s="226"/>
      <c r="P667" s="226"/>
      <c r="Q667" s="226"/>
    </row>
    <row r="668" spans="1:17" ht="15.75" customHeight="1">
      <c r="A668" s="381"/>
      <c r="B668" s="381"/>
      <c r="C668" s="381"/>
      <c r="D668" s="381"/>
      <c r="E668" s="381"/>
      <c r="F668" s="381"/>
      <c r="N668" s="226"/>
      <c r="O668" s="226"/>
      <c r="P668" s="226"/>
      <c r="Q668" s="226"/>
    </row>
    <row r="669" spans="1:17" ht="15.75" customHeight="1">
      <c r="A669" s="381"/>
      <c r="B669" s="381"/>
      <c r="C669" s="381"/>
      <c r="D669" s="381"/>
      <c r="E669" s="381"/>
      <c r="F669" s="381"/>
      <c r="N669" s="226"/>
      <c r="O669" s="226"/>
      <c r="P669" s="226"/>
      <c r="Q669" s="226"/>
    </row>
    <row r="670" spans="1:17" ht="15.75" customHeight="1">
      <c r="A670" s="381"/>
      <c r="B670" s="381"/>
      <c r="C670" s="381"/>
      <c r="D670" s="381"/>
      <c r="E670" s="381"/>
      <c r="F670" s="381"/>
      <c r="N670" s="226"/>
      <c r="O670" s="226"/>
      <c r="P670" s="226"/>
      <c r="Q670" s="226"/>
    </row>
    <row r="671" spans="1:17" ht="15.75" customHeight="1">
      <c r="A671" s="381"/>
      <c r="B671" s="381"/>
      <c r="C671" s="381"/>
      <c r="D671" s="381"/>
      <c r="E671" s="381"/>
      <c r="F671" s="381"/>
      <c r="N671" s="226"/>
      <c r="O671" s="226"/>
      <c r="P671" s="226"/>
      <c r="Q671" s="226"/>
    </row>
    <row r="672" spans="1:17" ht="15.75" customHeight="1">
      <c r="A672" s="381"/>
      <c r="B672" s="381"/>
      <c r="C672" s="381"/>
      <c r="D672" s="381"/>
      <c r="E672" s="381"/>
      <c r="F672" s="381"/>
      <c r="N672" s="226"/>
      <c r="O672" s="226"/>
      <c r="P672" s="226"/>
      <c r="Q672" s="226"/>
    </row>
    <row r="673" spans="1:17" ht="15.75" customHeight="1">
      <c r="A673" s="381"/>
      <c r="B673" s="381"/>
      <c r="C673" s="381"/>
      <c r="D673" s="381"/>
      <c r="E673" s="381"/>
      <c r="F673" s="381"/>
      <c r="N673" s="226"/>
      <c r="O673" s="226"/>
      <c r="P673" s="226"/>
      <c r="Q673" s="226"/>
    </row>
    <row r="674" spans="1:17" ht="15.75" customHeight="1">
      <c r="A674" s="381"/>
      <c r="B674" s="381"/>
      <c r="C674" s="381"/>
      <c r="D674" s="381"/>
      <c r="E674" s="381"/>
      <c r="F674" s="381"/>
      <c r="N674" s="226"/>
      <c r="O674" s="226"/>
      <c r="P674" s="226"/>
      <c r="Q674" s="226"/>
    </row>
    <row r="675" spans="1:17" ht="15.75" customHeight="1">
      <c r="A675" s="381"/>
      <c r="B675" s="381"/>
      <c r="C675" s="381"/>
      <c r="D675" s="381"/>
      <c r="E675" s="381"/>
      <c r="F675" s="381"/>
      <c r="N675" s="226"/>
      <c r="O675" s="226"/>
      <c r="P675" s="226"/>
      <c r="Q675" s="226"/>
    </row>
    <row r="676" spans="1:17" ht="15.75" customHeight="1">
      <c r="A676" s="381"/>
      <c r="B676" s="381"/>
      <c r="C676" s="381"/>
      <c r="D676" s="381"/>
      <c r="E676" s="381"/>
      <c r="F676" s="381"/>
      <c r="N676" s="226"/>
      <c r="O676" s="226"/>
      <c r="P676" s="226"/>
      <c r="Q676" s="226"/>
    </row>
    <row r="677" spans="1:17" ht="15.75" customHeight="1">
      <c r="A677" s="381"/>
      <c r="B677" s="381"/>
      <c r="C677" s="381"/>
      <c r="D677" s="381"/>
      <c r="E677" s="381"/>
      <c r="F677" s="381"/>
      <c r="N677" s="226"/>
      <c r="O677" s="226"/>
      <c r="P677" s="226"/>
      <c r="Q677" s="226"/>
    </row>
    <row r="678" spans="1:17" ht="15.75" customHeight="1">
      <c r="A678" s="381"/>
      <c r="B678" s="381"/>
      <c r="C678" s="381"/>
      <c r="D678" s="381"/>
      <c r="E678" s="381"/>
      <c r="F678" s="381"/>
      <c r="N678" s="226"/>
      <c r="O678" s="226"/>
      <c r="P678" s="226"/>
      <c r="Q678" s="226"/>
    </row>
    <row r="679" spans="1:17" ht="15.75" customHeight="1">
      <c r="A679" s="381"/>
      <c r="B679" s="381"/>
      <c r="C679" s="381"/>
      <c r="D679" s="381"/>
      <c r="E679" s="381"/>
      <c r="F679" s="381"/>
      <c r="N679" s="226"/>
      <c r="O679" s="226"/>
      <c r="P679" s="226"/>
      <c r="Q679" s="226"/>
    </row>
    <row r="680" spans="1:17" ht="15.75" customHeight="1">
      <c r="A680" s="381"/>
      <c r="B680" s="381"/>
      <c r="C680" s="381"/>
      <c r="D680" s="381"/>
      <c r="E680" s="381"/>
      <c r="F680" s="381"/>
      <c r="N680" s="226"/>
      <c r="O680" s="226"/>
      <c r="P680" s="226"/>
      <c r="Q680" s="226"/>
    </row>
    <row r="681" spans="1:17" ht="15.75" customHeight="1">
      <c r="A681" s="381"/>
      <c r="B681" s="381"/>
      <c r="C681" s="381"/>
      <c r="D681" s="381"/>
      <c r="E681" s="381"/>
      <c r="F681" s="381"/>
      <c r="N681" s="226"/>
      <c r="O681" s="226"/>
      <c r="P681" s="226"/>
      <c r="Q681" s="226"/>
    </row>
    <row r="682" spans="1:17" ht="15.75" customHeight="1">
      <c r="A682" s="381"/>
      <c r="B682" s="381"/>
      <c r="C682" s="381"/>
      <c r="D682" s="381"/>
      <c r="E682" s="381"/>
      <c r="F682" s="381"/>
      <c r="N682" s="226"/>
      <c r="O682" s="226"/>
      <c r="P682" s="226"/>
      <c r="Q682" s="226"/>
    </row>
    <row r="683" spans="1:17" ht="15.75" customHeight="1">
      <c r="A683" s="381"/>
      <c r="B683" s="381"/>
      <c r="C683" s="381"/>
      <c r="D683" s="381"/>
      <c r="E683" s="381"/>
      <c r="F683" s="381"/>
      <c r="N683" s="226"/>
      <c r="O683" s="226"/>
      <c r="P683" s="226"/>
      <c r="Q683" s="226"/>
    </row>
    <row r="684" spans="1:17" ht="15.75" customHeight="1">
      <c r="A684" s="381"/>
      <c r="B684" s="381"/>
      <c r="C684" s="381"/>
      <c r="D684" s="381"/>
      <c r="E684" s="381"/>
      <c r="F684" s="381"/>
      <c r="N684" s="226"/>
      <c r="O684" s="226"/>
      <c r="P684" s="226"/>
      <c r="Q684" s="226"/>
    </row>
    <row r="685" spans="1:17" ht="15.75" customHeight="1">
      <c r="A685" s="381"/>
      <c r="B685" s="381"/>
      <c r="C685" s="381"/>
      <c r="D685" s="381"/>
      <c r="E685" s="381"/>
      <c r="F685" s="381"/>
      <c r="N685" s="226"/>
      <c r="O685" s="226"/>
      <c r="P685" s="226"/>
      <c r="Q685" s="226"/>
    </row>
    <row r="686" spans="1:17" ht="15.75" customHeight="1">
      <c r="A686" s="381"/>
      <c r="B686" s="381"/>
      <c r="C686" s="381"/>
      <c r="D686" s="381"/>
      <c r="E686" s="381"/>
      <c r="F686" s="381"/>
      <c r="N686" s="226"/>
      <c r="O686" s="226"/>
      <c r="P686" s="226"/>
      <c r="Q686" s="226"/>
    </row>
    <row r="687" spans="1:17" ht="15.75" customHeight="1">
      <c r="A687" s="381"/>
      <c r="B687" s="381"/>
      <c r="C687" s="381"/>
      <c r="D687" s="381"/>
      <c r="E687" s="381"/>
      <c r="F687" s="381"/>
      <c r="N687" s="226"/>
      <c r="O687" s="226"/>
      <c r="P687" s="226"/>
      <c r="Q687" s="226"/>
    </row>
    <row r="688" spans="1:17" ht="15.75" customHeight="1">
      <c r="A688" s="381"/>
      <c r="B688" s="381"/>
      <c r="C688" s="381"/>
      <c r="D688" s="381"/>
      <c r="E688" s="381"/>
      <c r="F688" s="381"/>
      <c r="N688" s="226"/>
      <c r="O688" s="226"/>
      <c r="P688" s="226"/>
      <c r="Q688" s="226"/>
    </row>
    <row r="689" spans="1:17" ht="15.75" customHeight="1">
      <c r="A689" s="381"/>
      <c r="B689" s="381"/>
      <c r="C689" s="381"/>
      <c r="D689" s="381"/>
      <c r="E689" s="381"/>
      <c r="F689" s="381"/>
      <c r="N689" s="226"/>
      <c r="O689" s="226"/>
      <c r="P689" s="226"/>
      <c r="Q689" s="226"/>
    </row>
    <row r="690" spans="1:17" ht="15.75" customHeight="1">
      <c r="A690" s="381"/>
      <c r="B690" s="381"/>
      <c r="C690" s="381"/>
      <c r="D690" s="381"/>
      <c r="E690" s="381"/>
      <c r="F690" s="381"/>
      <c r="N690" s="226"/>
      <c r="O690" s="226"/>
      <c r="P690" s="226"/>
      <c r="Q690" s="226"/>
    </row>
    <row r="691" spans="1:17" ht="15.75" customHeight="1">
      <c r="A691" s="381"/>
      <c r="B691" s="381"/>
      <c r="C691" s="381"/>
      <c r="D691" s="381"/>
      <c r="E691" s="381"/>
      <c r="F691" s="381"/>
      <c r="N691" s="226"/>
      <c r="O691" s="226"/>
      <c r="P691" s="226"/>
      <c r="Q691" s="226"/>
    </row>
    <row r="692" spans="1:17" ht="15.75" customHeight="1">
      <c r="A692" s="381"/>
      <c r="B692" s="381"/>
      <c r="C692" s="381"/>
      <c r="D692" s="381"/>
      <c r="E692" s="381"/>
      <c r="F692" s="381"/>
      <c r="N692" s="226"/>
      <c r="O692" s="226"/>
      <c r="P692" s="226"/>
      <c r="Q692" s="226"/>
    </row>
    <row r="693" spans="1:17" ht="15.75" customHeight="1">
      <c r="A693" s="381"/>
      <c r="B693" s="381"/>
      <c r="C693" s="381"/>
      <c r="D693" s="381"/>
      <c r="E693" s="381"/>
      <c r="F693" s="381"/>
      <c r="N693" s="226"/>
      <c r="O693" s="226"/>
      <c r="P693" s="226"/>
      <c r="Q693" s="226"/>
    </row>
    <row r="694" spans="1:17" ht="15.75" customHeight="1">
      <c r="A694" s="381"/>
      <c r="B694" s="381"/>
      <c r="C694" s="381"/>
      <c r="D694" s="381"/>
      <c r="E694" s="381"/>
      <c r="F694" s="381"/>
      <c r="N694" s="226"/>
      <c r="O694" s="226"/>
      <c r="P694" s="226"/>
      <c r="Q694" s="226"/>
    </row>
    <row r="695" spans="1:17" ht="15.75" customHeight="1">
      <c r="A695" s="381"/>
      <c r="B695" s="381"/>
      <c r="C695" s="381"/>
      <c r="D695" s="381"/>
      <c r="E695" s="381"/>
      <c r="F695" s="381"/>
      <c r="N695" s="226"/>
      <c r="O695" s="226"/>
      <c r="P695" s="226"/>
      <c r="Q695" s="226"/>
    </row>
    <row r="696" spans="1:17" ht="15.75" customHeight="1">
      <c r="A696" s="381"/>
      <c r="B696" s="381"/>
      <c r="C696" s="381"/>
      <c r="D696" s="381"/>
      <c r="E696" s="381"/>
      <c r="F696" s="381"/>
      <c r="N696" s="226"/>
      <c r="O696" s="226"/>
      <c r="P696" s="226"/>
      <c r="Q696" s="226"/>
    </row>
    <row r="697" spans="1:17" ht="15.75" customHeight="1">
      <c r="A697" s="381"/>
      <c r="B697" s="381"/>
      <c r="C697" s="381"/>
      <c r="D697" s="381"/>
      <c r="E697" s="381"/>
      <c r="F697" s="381"/>
      <c r="N697" s="226"/>
      <c r="O697" s="226"/>
      <c r="P697" s="226"/>
      <c r="Q697" s="226"/>
    </row>
    <row r="698" spans="1:17" ht="15.75" customHeight="1">
      <c r="A698" s="381"/>
      <c r="B698" s="381"/>
      <c r="C698" s="381"/>
      <c r="D698" s="381"/>
      <c r="E698" s="381"/>
      <c r="F698" s="381"/>
      <c r="N698" s="226"/>
      <c r="O698" s="226"/>
      <c r="P698" s="226"/>
      <c r="Q698" s="226"/>
    </row>
    <row r="699" spans="1:17" ht="15.75" customHeight="1">
      <c r="A699" s="381"/>
      <c r="B699" s="381"/>
      <c r="C699" s="381"/>
      <c r="D699" s="381"/>
      <c r="E699" s="381"/>
      <c r="F699" s="381"/>
      <c r="N699" s="226"/>
      <c r="O699" s="226"/>
      <c r="P699" s="226"/>
      <c r="Q699" s="226"/>
    </row>
    <row r="700" spans="1:17" ht="15.75" customHeight="1">
      <c r="A700" s="381"/>
      <c r="B700" s="381"/>
      <c r="C700" s="381"/>
      <c r="D700" s="381"/>
      <c r="E700" s="381"/>
      <c r="F700" s="381"/>
      <c r="N700" s="226"/>
      <c r="O700" s="226"/>
      <c r="P700" s="226"/>
      <c r="Q700" s="226"/>
    </row>
    <row r="701" spans="1:17" ht="15.75" customHeight="1">
      <c r="A701" s="381"/>
      <c r="B701" s="381"/>
      <c r="C701" s="381"/>
      <c r="D701" s="381"/>
      <c r="E701" s="381"/>
      <c r="F701" s="381"/>
      <c r="N701" s="226"/>
      <c r="O701" s="226"/>
      <c r="P701" s="226"/>
      <c r="Q701" s="226"/>
    </row>
    <row r="702" spans="1:17" ht="15.75" customHeight="1">
      <c r="A702" s="381"/>
      <c r="B702" s="381"/>
      <c r="C702" s="381"/>
      <c r="D702" s="381"/>
      <c r="E702" s="381"/>
      <c r="F702" s="381"/>
      <c r="N702" s="226"/>
      <c r="O702" s="226"/>
      <c r="P702" s="226"/>
      <c r="Q702" s="226"/>
    </row>
    <row r="703" spans="1:17" ht="15.75" customHeight="1">
      <c r="A703" s="381"/>
      <c r="B703" s="381"/>
      <c r="C703" s="381"/>
      <c r="D703" s="381"/>
      <c r="E703" s="381"/>
      <c r="F703" s="381"/>
      <c r="N703" s="226"/>
      <c r="O703" s="226"/>
      <c r="P703" s="226"/>
      <c r="Q703" s="226"/>
    </row>
    <row r="704" spans="1:17" ht="15.75" customHeight="1">
      <c r="A704" s="381"/>
      <c r="B704" s="381"/>
      <c r="C704" s="381"/>
      <c r="D704" s="381"/>
      <c r="E704" s="381"/>
      <c r="F704" s="381"/>
      <c r="N704" s="226"/>
      <c r="O704" s="226"/>
      <c r="P704" s="226"/>
      <c r="Q704" s="226"/>
    </row>
    <row r="705" spans="1:17" ht="15.75" customHeight="1">
      <c r="A705" s="381"/>
      <c r="B705" s="381"/>
      <c r="C705" s="381"/>
      <c r="D705" s="381"/>
      <c r="E705" s="381"/>
      <c r="F705" s="381"/>
      <c r="N705" s="226"/>
      <c r="O705" s="226"/>
      <c r="P705" s="226"/>
      <c r="Q705" s="226"/>
    </row>
    <row r="706" spans="1:17" ht="15.75" customHeight="1">
      <c r="A706" s="381"/>
      <c r="B706" s="381"/>
      <c r="C706" s="381"/>
      <c r="D706" s="381"/>
      <c r="E706" s="381"/>
      <c r="F706" s="381"/>
      <c r="N706" s="226"/>
      <c r="O706" s="226"/>
      <c r="P706" s="226"/>
      <c r="Q706" s="226"/>
    </row>
    <row r="707" spans="1:17" ht="15.75" customHeight="1">
      <c r="A707" s="381"/>
      <c r="B707" s="381"/>
      <c r="C707" s="381"/>
      <c r="D707" s="381"/>
      <c r="E707" s="381"/>
      <c r="F707" s="381"/>
      <c r="N707" s="226"/>
      <c r="O707" s="226"/>
      <c r="P707" s="226"/>
      <c r="Q707" s="226"/>
    </row>
    <row r="708" spans="1:17" ht="15.75" customHeight="1">
      <c r="A708" s="381"/>
      <c r="B708" s="381"/>
      <c r="C708" s="381"/>
      <c r="D708" s="381"/>
      <c r="E708" s="381"/>
      <c r="F708" s="381"/>
      <c r="N708" s="226"/>
      <c r="O708" s="226"/>
      <c r="P708" s="226"/>
      <c r="Q708" s="226"/>
    </row>
    <row r="709" spans="1:17" ht="15.75" customHeight="1">
      <c r="A709" s="381"/>
      <c r="B709" s="381"/>
      <c r="C709" s="381"/>
      <c r="D709" s="381"/>
      <c r="E709" s="381"/>
      <c r="F709" s="381"/>
      <c r="N709" s="226"/>
      <c r="O709" s="226"/>
      <c r="P709" s="226"/>
      <c r="Q709" s="226"/>
    </row>
    <row r="710" spans="1:17" ht="15.75" customHeight="1">
      <c r="A710" s="381"/>
      <c r="B710" s="381"/>
      <c r="C710" s="381"/>
      <c r="D710" s="381"/>
      <c r="E710" s="381"/>
      <c r="F710" s="381"/>
      <c r="N710" s="226"/>
      <c r="O710" s="226"/>
      <c r="P710" s="226"/>
      <c r="Q710" s="226"/>
    </row>
    <row r="711" spans="1:17" ht="15.75" customHeight="1">
      <c r="A711" s="381"/>
      <c r="B711" s="381"/>
      <c r="C711" s="381"/>
      <c r="D711" s="381"/>
      <c r="E711" s="381"/>
      <c r="F711" s="381"/>
      <c r="N711" s="226"/>
      <c r="O711" s="226"/>
      <c r="P711" s="226"/>
      <c r="Q711" s="226"/>
    </row>
    <row r="712" spans="1:17" ht="15.75" customHeight="1">
      <c r="A712" s="381"/>
      <c r="B712" s="381"/>
      <c r="C712" s="381"/>
      <c r="D712" s="381"/>
      <c r="E712" s="381"/>
      <c r="F712" s="381"/>
      <c r="N712" s="226"/>
      <c r="O712" s="226"/>
      <c r="P712" s="226"/>
      <c r="Q712" s="226"/>
    </row>
    <row r="713" spans="1:17" ht="15.75" customHeight="1">
      <c r="A713" s="381"/>
      <c r="B713" s="381"/>
      <c r="C713" s="381"/>
      <c r="D713" s="381"/>
      <c r="E713" s="381"/>
      <c r="F713" s="381"/>
      <c r="N713" s="226"/>
      <c r="O713" s="226"/>
      <c r="P713" s="226"/>
      <c r="Q713" s="226"/>
    </row>
    <row r="714" spans="1:17" ht="15.75" customHeight="1">
      <c r="A714" s="381"/>
      <c r="B714" s="381"/>
      <c r="C714" s="381"/>
      <c r="D714" s="381"/>
      <c r="E714" s="381"/>
      <c r="F714" s="381"/>
      <c r="N714" s="226"/>
      <c r="O714" s="226"/>
      <c r="P714" s="226"/>
      <c r="Q714" s="226"/>
    </row>
    <row r="715" spans="1:17" ht="15.75" customHeight="1">
      <c r="A715" s="381"/>
      <c r="B715" s="381"/>
      <c r="C715" s="381"/>
      <c r="D715" s="381"/>
      <c r="E715" s="381"/>
      <c r="F715" s="381"/>
      <c r="N715" s="226"/>
      <c r="O715" s="226"/>
      <c r="P715" s="226"/>
      <c r="Q715" s="226"/>
    </row>
    <row r="716" spans="1:17" ht="15.75" customHeight="1">
      <c r="A716" s="381"/>
      <c r="B716" s="381"/>
      <c r="C716" s="381"/>
      <c r="D716" s="381"/>
      <c r="E716" s="381"/>
      <c r="F716" s="381"/>
      <c r="N716" s="226"/>
      <c r="O716" s="226"/>
      <c r="P716" s="226"/>
      <c r="Q716" s="226"/>
    </row>
    <row r="717" spans="1:17" ht="15.75" customHeight="1">
      <c r="A717" s="381"/>
      <c r="B717" s="381"/>
      <c r="C717" s="381"/>
      <c r="D717" s="381"/>
      <c r="E717" s="381"/>
      <c r="F717" s="381"/>
      <c r="N717" s="226"/>
      <c r="O717" s="226"/>
      <c r="P717" s="226"/>
      <c r="Q717" s="226"/>
    </row>
    <row r="718" spans="1:17" ht="15.75" customHeight="1">
      <c r="A718" s="381"/>
      <c r="B718" s="381"/>
      <c r="C718" s="381"/>
      <c r="D718" s="381"/>
      <c r="E718" s="381"/>
      <c r="F718" s="381"/>
      <c r="N718" s="226"/>
      <c r="O718" s="226"/>
      <c r="P718" s="226"/>
      <c r="Q718" s="226"/>
    </row>
    <row r="719" spans="1:17" ht="15.75" customHeight="1">
      <c r="A719" s="381"/>
      <c r="B719" s="381"/>
      <c r="C719" s="381"/>
      <c r="D719" s="381"/>
      <c r="E719" s="381"/>
      <c r="F719" s="381"/>
      <c r="N719" s="226"/>
      <c r="O719" s="226"/>
      <c r="P719" s="226"/>
      <c r="Q719" s="226"/>
    </row>
    <row r="720" spans="1:17" ht="15.75" customHeight="1">
      <c r="A720" s="381"/>
      <c r="B720" s="381"/>
      <c r="C720" s="381"/>
      <c r="D720" s="381"/>
      <c r="E720" s="381"/>
      <c r="F720" s="381"/>
      <c r="N720" s="226"/>
      <c r="O720" s="226"/>
      <c r="P720" s="226"/>
      <c r="Q720" s="226"/>
    </row>
    <row r="721" spans="1:17" ht="15.75" customHeight="1">
      <c r="A721" s="381"/>
      <c r="B721" s="381"/>
      <c r="C721" s="381"/>
      <c r="D721" s="381"/>
      <c r="E721" s="381"/>
      <c r="F721" s="381"/>
      <c r="N721" s="226"/>
      <c r="O721" s="226"/>
      <c r="P721" s="226"/>
      <c r="Q721" s="226"/>
    </row>
    <row r="722" spans="1:17" ht="15.75" customHeight="1">
      <c r="A722" s="381"/>
      <c r="B722" s="381"/>
      <c r="C722" s="381"/>
      <c r="D722" s="381"/>
      <c r="E722" s="381"/>
      <c r="F722" s="381"/>
      <c r="N722" s="226"/>
      <c r="O722" s="226"/>
      <c r="P722" s="226"/>
      <c r="Q722" s="226"/>
    </row>
    <row r="723" spans="1:17" ht="15.75" customHeight="1">
      <c r="A723" s="381"/>
      <c r="B723" s="381"/>
      <c r="C723" s="381"/>
      <c r="D723" s="381"/>
      <c r="E723" s="381"/>
      <c r="F723" s="381"/>
      <c r="N723" s="226"/>
      <c r="O723" s="226"/>
      <c r="P723" s="226"/>
      <c r="Q723" s="226"/>
    </row>
    <row r="724" spans="1:17" ht="15.75" customHeight="1">
      <c r="A724" s="381"/>
      <c r="B724" s="381"/>
      <c r="C724" s="381"/>
      <c r="D724" s="381"/>
      <c r="E724" s="381"/>
      <c r="F724" s="381"/>
      <c r="N724" s="226"/>
      <c r="O724" s="226"/>
      <c r="P724" s="226"/>
      <c r="Q724" s="226"/>
    </row>
    <row r="725" spans="1:17" ht="15.75" customHeight="1">
      <c r="A725" s="381"/>
      <c r="B725" s="381"/>
      <c r="C725" s="381"/>
      <c r="D725" s="381"/>
      <c r="E725" s="381"/>
      <c r="F725" s="381"/>
      <c r="N725" s="226"/>
      <c r="O725" s="226"/>
      <c r="P725" s="226"/>
      <c r="Q725" s="226"/>
    </row>
    <row r="726" spans="1:17" ht="15.75" customHeight="1">
      <c r="A726" s="381"/>
      <c r="B726" s="381"/>
      <c r="C726" s="381"/>
      <c r="D726" s="381"/>
      <c r="E726" s="381"/>
      <c r="F726" s="381"/>
      <c r="N726" s="226"/>
      <c r="O726" s="226"/>
      <c r="P726" s="226"/>
      <c r="Q726" s="226"/>
    </row>
    <row r="727" spans="1:17" ht="15.75" customHeight="1">
      <c r="A727" s="381"/>
      <c r="B727" s="381"/>
      <c r="C727" s="381"/>
      <c r="D727" s="381"/>
      <c r="E727" s="381"/>
      <c r="F727" s="381"/>
      <c r="N727" s="226"/>
      <c r="O727" s="226"/>
      <c r="P727" s="226"/>
      <c r="Q727" s="226"/>
    </row>
    <row r="728" spans="1:17" ht="15.75" customHeight="1">
      <c r="A728" s="381"/>
      <c r="B728" s="381"/>
      <c r="C728" s="381"/>
      <c r="D728" s="381"/>
      <c r="E728" s="381"/>
      <c r="F728" s="381"/>
      <c r="N728" s="226"/>
      <c r="O728" s="226"/>
      <c r="P728" s="226"/>
      <c r="Q728" s="226"/>
    </row>
    <row r="729" spans="1:17" ht="15.75" customHeight="1">
      <c r="A729" s="381"/>
      <c r="B729" s="381"/>
      <c r="C729" s="381"/>
      <c r="D729" s="381"/>
      <c r="E729" s="381"/>
      <c r="F729" s="381"/>
      <c r="N729" s="226"/>
      <c r="O729" s="226"/>
      <c r="P729" s="226"/>
      <c r="Q729" s="226"/>
    </row>
    <row r="730" spans="1:17" ht="15.75" customHeight="1">
      <c r="A730" s="381"/>
      <c r="B730" s="381"/>
      <c r="C730" s="381"/>
      <c r="D730" s="381"/>
      <c r="E730" s="381"/>
      <c r="F730" s="381"/>
      <c r="N730" s="226"/>
      <c r="O730" s="226"/>
      <c r="P730" s="226"/>
      <c r="Q730" s="226"/>
    </row>
    <row r="731" spans="1:17" ht="15.75" customHeight="1">
      <c r="A731" s="381"/>
      <c r="B731" s="381"/>
      <c r="C731" s="381"/>
      <c r="D731" s="381"/>
      <c r="E731" s="381"/>
      <c r="F731" s="381"/>
      <c r="N731" s="226"/>
      <c r="O731" s="226"/>
      <c r="P731" s="226"/>
      <c r="Q731" s="226"/>
    </row>
    <row r="732" spans="1:17" ht="15.75" customHeight="1">
      <c r="A732" s="381"/>
      <c r="B732" s="381"/>
      <c r="C732" s="381"/>
      <c r="D732" s="381"/>
      <c r="E732" s="381"/>
      <c r="F732" s="381"/>
      <c r="N732" s="226"/>
      <c r="O732" s="226"/>
      <c r="P732" s="226"/>
      <c r="Q732" s="226"/>
    </row>
    <row r="733" spans="1:17" ht="15.75" customHeight="1">
      <c r="A733" s="381"/>
      <c r="B733" s="381"/>
      <c r="C733" s="381"/>
      <c r="D733" s="381"/>
      <c r="E733" s="381"/>
      <c r="F733" s="381"/>
      <c r="N733" s="226"/>
      <c r="O733" s="226"/>
      <c r="P733" s="226"/>
      <c r="Q733" s="226"/>
    </row>
    <row r="734" spans="1:17" ht="15.75" customHeight="1">
      <c r="A734" s="381"/>
      <c r="B734" s="381"/>
      <c r="C734" s="381"/>
      <c r="D734" s="381"/>
      <c r="E734" s="381"/>
      <c r="F734" s="381"/>
      <c r="N734" s="226"/>
      <c r="O734" s="226"/>
      <c r="P734" s="226"/>
      <c r="Q734" s="226"/>
    </row>
    <row r="735" spans="1:17" ht="15.75" customHeight="1">
      <c r="A735" s="381"/>
      <c r="B735" s="381"/>
      <c r="C735" s="381"/>
      <c r="D735" s="381"/>
      <c r="E735" s="381"/>
      <c r="F735" s="381"/>
      <c r="N735" s="226"/>
      <c r="O735" s="226"/>
      <c r="P735" s="226"/>
      <c r="Q735" s="226"/>
    </row>
    <row r="736" spans="1:17" ht="15.75" customHeight="1">
      <c r="A736" s="381"/>
      <c r="B736" s="381"/>
      <c r="C736" s="381"/>
      <c r="D736" s="381"/>
      <c r="E736" s="381"/>
      <c r="F736" s="381"/>
      <c r="N736" s="226"/>
      <c r="O736" s="226"/>
      <c r="P736" s="226"/>
      <c r="Q736" s="226"/>
    </row>
    <row r="737" spans="1:17" ht="15.75" customHeight="1">
      <c r="A737" s="381"/>
      <c r="B737" s="381"/>
      <c r="C737" s="381"/>
      <c r="D737" s="381"/>
      <c r="E737" s="381"/>
      <c r="F737" s="381"/>
      <c r="N737" s="226"/>
      <c r="O737" s="226"/>
      <c r="P737" s="226"/>
      <c r="Q737" s="226"/>
    </row>
    <row r="738" spans="1:17" ht="15.75" customHeight="1">
      <c r="A738" s="381"/>
      <c r="B738" s="381"/>
      <c r="C738" s="381"/>
      <c r="D738" s="381"/>
      <c r="E738" s="381"/>
      <c r="F738" s="381"/>
      <c r="N738" s="226"/>
      <c r="O738" s="226"/>
      <c r="P738" s="226"/>
      <c r="Q738" s="226"/>
    </row>
    <row r="739" spans="1:17" ht="15.75" customHeight="1">
      <c r="A739" s="381"/>
      <c r="B739" s="381"/>
      <c r="C739" s="381"/>
      <c r="D739" s="381"/>
      <c r="E739" s="381"/>
      <c r="F739" s="381"/>
      <c r="N739" s="226"/>
      <c r="O739" s="226"/>
      <c r="P739" s="226"/>
      <c r="Q739" s="226"/>
    </row>
    <row r="740" spans="1:17" ht="15.75" customHeight="1">
      <c r="A740" s="381"/>
      <c r="B740" s="381"/>
      <c r="C740" s="381"/>
      <c r="D740" s="381"/>
      <c r="E740" s="381"/>
      <c r="F740" s="381"/>
      <c r="N740" s="226"/>
      <c r="O740" s="226"/>
      <c r="P740" s="226"/>
      <c r="Q740" s="226"/>
    </row>
    <row r="741" spans="1:17" ht="15.75" customHeight="1">
      <c r="A741" s="381"/>
      <c r="B741" s="381"/>
      <c r="C741" s="381"/>
      <c r="D741" s="381"/>
      <c r="E741" s="381"/>
      <c r="F741" s="381"/>
      <c r="N741" s="226"/>
      <c r="O741" s="226"/>
      <c r="P741" s="226"/>
      <c r="Q741" s="226"/>
    </row>
    <row r="742" spans="1:17" ht="15.75" customHeight="1">
      <c r="A742" s="381"/>
      <c r="B742" s="381"/>
      <c r="C742" s="381"/>
      <c r="D742" s="381"/>
      <c r="E742" s="381"/>
      <c r="F742" s="381"/>
      <c r="N742" s="226"/>
      <c r="O742" s="226"/>
      <c r="P742" s="226"/>
      <c r="Q742" s="226"/>
    </row>
    <row r="743" spans="1:17" ht="15.75" customHeight="1">
      <c r="A743" s="381"/>
      <c r="B743" s="381"/>
      <c r="C743" s="381"/>
      <c r="D743" s="381"/>
      <c r="E743" s="381"/>
      <c r="F743" s="381"/>
      <c r="N743" s="226"/>
      <c r="O743" s="226"/>
      <c r="P743" s="226"/>
      <c r="Q743" s="226"/>
    </row>
    <row r="744" spans="1:17" ht="15.75" customHeight="1">
      <c r="A744" s="381"/>
      <c r="B744" s="381"/>
      <c r="C744" s="381"/>
      <c r="D744" s="381"/>
      <c r="E744" s="381"/>
      <c r="F744" s="381"/>
      <c r="N744" s="226"/>
      <c r="O744" s="226"/>
      <c r="P744" s="226"/>
      <c r="Q744" s="226"/>
    </row>
    <row r="745" spans="1:17" ht="15.75" customHeight="1">
      <c r="A745" s="381"/>
      <c r="B745" s="381"/>
      <c r="C745" s="381"/>
      <c r="D745" s="381"/>
      <c r="E745" s="381"/>
      <c r="F745" s="381"/>
      <c r="N745" s="226"/>
      <c r="O745" s="226"/>
      <c r="P745" s="226"/>
      <c r="Q745" s="226"/>
    </row>
    <row r="746" spans="1:17" ht="15.75" customHeight="1">
      <c r="A746" s="381"/>
      <c r="B746" s="381"/>
      <c r="C746" s="381"/>
      <c r="D746" s="381"/>
      <c r="E746" s="381"/>
      <c r="F746" s="381"/>
      <c r="N746" s="226"/>
      <c r="O746" s="226"/>
      <c r="P746" s="226"/>
      <c r="Q746" s="226"/>
    </row>
    <row r="747" spans="1:17" ht="15.75" customHeight="1">
      <c r="A747" s="381"/>
      <c r="B747" s="381"/>
      <c r="C747" s="381"/>
      <c r="D747" s="381"/>
      <c r="E747" s="381"/>
      <c r="F747" s="381"/>
      <c r="N747" s="226"/>
      <c r="O747" s="226"/>
      <c r="P747" s="226"/>
      <c r="Q747" s="226"/>
    </row>
    <row r="748" spans="1:17" ht="15.75" customHeight="1">
      <c r="A748" s="381"/>
      <c r="B748" s="381"/>
      <c r="C748" s="381"/>
      <c r="D748" s="381"/>
      <c r="E748" s="381"/>
      <c r="F748" s="381"/>
      <c r="N748" s="226"/>
      <c r="O748" s="226"/>
      <c r="P748" s="226"/>
      <c r="Q748" s="226"/>
    </row>
    <row r="749" spans="1:17" ht="15.75" customHeight="1">
      <c r="A749" s="381"/>
      <c r="B749" s="381"/>
      <c r="C749" s="381"/>
      <c r="D749" s="381"/>
      <c r="E749" s="381"/>
      <c r="F749" s="381"/>
      <c r="N749" s="226"/>
      <c r="O749" s="226"/>
      <c r="P749" s="226"/>
      <c r="Q749" s="226"/>
    </row>
    <row r="750" spans="1:17" ht="15.75" customHeight="1">
      <c r="A750" s="381"/>
      <c r="B750" s="381"/>
      <c r="C750" s="381"/>
      <c r="D750" s="381"/>
      <c r="E750" s="381"/>
      <c r="F750" s="381"/>
      <c r="N750" s="226"/>
      <c r="O750" s="226"/>
      <c r="P750" s="226"/>
      <c r="Q750" s="226"/>
    </row>
    <row r="751" spans="1:17" ht="15.75" customHeight="1">
      <c r="A751" s="381"/>
      <c r="B751" s="381"/>
      <c r="C751" s="381"/>
      <c r="D751" s="381"/>
      <c r="E751" s="381"/>
      <c r="F751" s="381"/>
      <c r="N751" s="226"/>
      <c r="O751" s="226"/>
      <c r="P751" s="226"/>
      <c r="Q751" s="226"/>
    </row>
    <row r="752" spans="1:17" ht="15.75" customHeight="1">
      <c r="A752" s="381"/>
      <c r="B752" s="381"/>
      <c r="C752" s="381"/>
      <c r="D752" s="381"/>
      <c r="E752" s="381"/>
      <c r="F752" s="381"/>
      <c r="N752" s="226"/>
      <c r="O752" s="226"/>
      <c r="P752" s="226"/>
      <c r="Q752" s="226"/>
    </row>
    <row r="753" spans="1:17" ht="15.75" customHeight="1">
      <c r="A753" s="381"/>
      <c r="B753" s="381"/>
      <c r="C753" s="381"/>
      <c r="D753" s="381"/>
      <c r="E753" s="381"/>
      <c r="F753" s="381"/>
      <c r="N753" s="226"/>
      <c r="O753" s="226"/>
      <c r="P753" s="226"/>
      <c r="Q753" s="226"/>
    </row>
    <row r="754" spans="1:17" ht="15.75" customHeight="1">
      <c r="A754" s="381"/>
      <c r="B754" s="381"/>
      <c r="C754" s="381"/>
      <c r="D754" s="381"/>
      <c r="E754" s="381"/>
      <c r="F754" s="381"/>
      <c r="N754" s="226"/>
      <c r="O754" s="226"/>
      <c r="P754" s="226"/>
      <c r="Q754" s="226"/>
    </row>
    <row r="755" spans="1:17" ht="15.75" customHeight="1">
      <c r="A755" s="381"/>
      <c r="B755" s="381"/>
      <c r="C755" s="381"/>
      <c r="D755" s="381"/>
      <c r="E755" s="381"/>
      <c r="F755" s="381"/>
      <c r="N755" s="226"/>
      <c r="O755" s="226"/>
      <c r="P755" s="226"/>
      <c r="Q755" s="226"/>
    </row>
    <row r="756" spans="1:17" ht="15.75" customHeight="1">
      <c r="A756" s="381"/>
      <c r="B756" s="381"/>
      <c r="C756" s="381"/>
      <c r="D756" s="381"/>
      <c r="E756" s="381"/>
      <c r="F756" s="381"/>
      <c r="N756" s="226"/>
      <c r="O756" s="226"/>
      <c r="P756" s="226"/>
      <c r="Q756" s="226"/>
    </row>
    <row r="757" spans="1:17" ht="15.75" customHeight="1">
      <c r="A757" s="381"/>
      <c r="B757" s="381"/>
      <c r="C757" s="381"/>
      <c r="D757" s="381"/>
      <c r="E757" s="381"/>
      <c r="F757" s="381"/>
      <c r="N757" s="226"/>
      <c r="O757" s="226"/>
      <c r="P757" s="226"/>
      <c r="Q757" s="226"/>
    </row>
    <row r="758" spans="1:17" ht="15.75" customHeight="1">
      <c r="A758" s="381"/>
      <c r="B758" s="381"/>
      <c r="C758" s="381"/>
      <c r="D758" s="381"/>
      <c r="E758" s="381"/>
      <c r="F758" s="381"/>
      <c r="N758" s="226"/>
      <c r="O758" s="226"/>
      <c r="P758" s="226"/>
      <c r="Q758" s="226"/>
    </row>
    <row r="759" spans="1:17" ht="15.75" customHeight="1">
      <c r="A759" s="381"/>
      <c r="B759" s="381"/>
      <c r="C759" s="381"/>
      <c r="D759" s="381"/>
      <c r="E759" s="381"/>
      <c r="F759" s="381"/>
      <c r="N759" s="226"/>
      <c r="O759" s="226"/>
      <c r="P759" s="226"/>
      <c r="Q759" s="226"/>
    </row>
    <row r="760" spans="1:17" ht="15.75" customHeight="1">
      <c r="A760" s="381"/>
      <c r="B760" s="381"/>
      <c r="C760" s="381"/>
      <c r="D760" s="381"/>
      <c r="E760" s="381"/>
      <c r="F760" s="381"/>
      <c r="N760" s="226"/>
      <c r="O760" s="226"/>
      <c r="P760" s="226"/>
      <c r="Q760" s="226"/>
    </row>
    <row r="761" spans="1:17" ht="15.75" customHeight="1">
      <c r="A761" s="381"/>
      <c r="B761" s="381"/>
      <c r="C761" s="381"/>
      <c r="D761" s="381"/>
      <c r="E761" s="381"/>
      <c r="F761" s="381"/>
      <c r="N761" s="226"/>
      <c r="O761" s="226"/>
      <c r="P761" s="226"/>
      <c r="Q761" s="226"/>
    </row>
    <row r="762" spans="1:17" ht="15.75" customHeight="1">
      <c r="A762" s="381"/>
      <c r="B762" s="381"/>
      <c r="C762" s="381"/>
      <c r="D762" s="381"/>
      <c r="E762" s="381"/>
      <c r="F762" s="381"/>
      <c r="N762" s="226"/>
      <c r="O762" s="226"/>
      <c r="P762" s="226"/>
      <c r="Q762" s="226"/>
    </row>
    <row r="763" spans="1:17" ht="15.75" customHeight="1">
      <c r="A763" s="381"/>
      <c r="B763" s="381"/>
      <c r="C763" s="381"/>
      <c r="D763" s="381"/>
      <c r="E763" s="381"/>
      <c r="F763" s="381"/>
      <c r="N763" s="226"/>
      <c r="O763" s="226"/>
      <c r="P763" s="226"/>
      <c r="Q763" s="226"/>
    </row>
    <row r="764" spans="1:17" ht="15.75" customHeight="1">
      <c r="A764" s="381"/>
      <c r="B764" s="381"/>
      <c r="C764" s="381"/>
      <c r="D764" s="381"/>
      <c r="E764" s="381"/>
      <c r="F764" s="381"/>
      <c r="N764" s="226"/>
      <c r="O764" s="226"/>
      <c r="P764" s="226"/>
      <c r="Q764" s="226"/>
    </row>
    <row r="765" spans="1:17" ht="15.75" customHeight="1">
      <c r="A765" s="381"/>
      <c r="B765" s="381"/>
      <c r="C765" s="381"/>
      <c r="D765" s="381"/>
      <c r="E765" s="381"/>
      <c r="F765" s="381"/>
      <c r="N765" s="226"/>
      <c r="O765" s="226"/>
      <c r="P765" s="226"/>
      <c r="Q765" s="226"/>
    </row>
    <row r="766" spans="1:17" ht="15.75" customHeight="1">
      <c r="A766" s="381"/>
      <c r="B766" s="381"/>
      <c r="C766" s="381"/>
      <c r="D766" s="381"/>
      <c r="E766" s="381"/>
      <c r="F766" s="381"/>
      <c r="N766" s="226"/>
      <c r="O766" s="226"/>
      <c r="P766" s="226"/>
      <c r="Q766" s="226"/>
    </row>
    <row r="767" spans="1:17" ht="15.75" customHeight="1">
      <c r="A767" s="381"/>
      <c r="B767" s="381"/>
      <c r="C767" s="381"/>
      <c r="D767" s="381"/>
      <c r="E767" s="381"/>
      <c r="F767" s="381"/>
      <c r="N767" s="226"/>
      <c r="O767" s="226"/>
      <c r="P767" s="226"/>
      <c r="Q767" s="226"/>
    </row>
    <row r="768" spans="1:17" ht="15.75" customHeight="1">
      <c r="A768" s="381"/>
      <c r="B768" s="381"/>
      <c r="C768" s="381"/>
      <c r="D768" s="381"/>
      <c r="E768" s="381"/>
      <c r="F768" s="381"/>
      <c r="N768" s="226"/>
      <c r="O768" s="226"/>
      <c r="P768" s="226"/>
      <c r="Q768" s="226"/>
    </row>
    <row r="769" spans="1:17" ht="15.75" customHeight="1">
      <c r="A769" s="381"/>
      <c r="B769" s="381"/>
      <c r="C769" s="381"/>
      <c r="D769" s="381"/>
      <c r="E769" s="381"/>
      <c r="F769" s="381"/>
      <c r="N769" s="226"/>
      <c r="O769" s="226"/>
      <c r="P769" s="226"/>
      <c r="Q769" s="226"/>
    </row>
    <row r="770" spans="1:17" ht="15.75" customHeight="1">
      <c r="A770" s="381"/>
      <c r="B770" s="381"/>
      <c r="C770" s="381"/>
      <c r="D770" s="381"/>
      <c r="E770" s="381"/>
      <c r="F770" s="381"/>
      <c r="N770" s="226"/>
      <c r="O770" s="226"/>
      <c r="P770" s="226"/>
      <c r="Q770" s="226"/>
    </row>
    <row r="771" spans="1:17" ht="15.75" customHeight="1">
      <c r="A771" s="381"/>
      <c r="B771" s="381"/>
      <c r="C771" s="381"/>
      <c r="D771" s="381"/>
      <c r="E771" s="381"/>
      <c r="F771" s="381"/>
      <c r="N771" s="226"/>
      <c r="O771" s="226"/>
      <c r="P771" s="226"/>
      <c r="Q771" s="226"/>
    </row>
    <row r="772" spans="1:17" ht="15.75" customHeight="1">
      <c r="A772" s="381"/>
      <c r="B772" s="381"/>
      <c r="C772" s="381"/>
      <c r="D772" s="381"/>
      <c r="E772" s="381"/>
      <c r="F772" s="381"/>
      <c r="N772" s="226"/>
      <c r="O772" s="226"/>
      <c r="P772" s="226"/>
      <c r="Q772" s="226"/>
    </row>
    <row r="773" spans="1:17" ht="15.75" customHeight="1">
      <c r="A773" s="381"/>
      <c r="B773" s="381"/>
      <c r="C773" s="381"/>
      <c r="D773" s="381"/>
      <c r="E773" s="381"/>
      <c r="F773" s="381"/>
      <c r="N773" s="226"/>
      <c r="O773" s="226"/>
      <c r="P773" s="226"/>
      <c r="Q773" s="226"/>
    </row>
    <row r="774" spans="1:17" ht="15.75" customHeight="1">
      <c r="A774" s="381"/>
      <c r="B774" s="381"/>
      <c r="C774" s="381"/>
      <c r="D774" s="381"/>
      <c r="E774" s="381"/>
      <c r="F774" s="381"/>
      <c r="N774" s="226"/>
      <c r="O774" s="226"/>
      <c r="P774" s="226"/>
      <c r="Q774" s="226"/>
    </row>
    <row r="775" spans="1:17" ht="15.75" customHeight="1">
      <c r="A775" s="381"/>
      <c r="B775" s="381"/>
      <c r="C775" s="381"/>
      <c r="D775" s="381"/>
      <c r="E775" s="381"/>
      <c r="F775" s="381"/>
      <c r="N775" s="226"/>
      <c r="O775" s="226"/>
      <c r="P775" s="226"/>
      <c r="Q775" s="226"/>
    </row>
    <row r="776" spans="1:17" ht="15.75" customHeight="1">
      <c r="A776" s="381"/>
      <c r="B776" s="381"/>
      <c r="C776" s="381"/>
      <c r="D776" s="381"/>
      <c r="E776" s="381"/>
      <c r="F776" s="381"/>
      <c r="N776" s="226"/>
      <c r="O776" s="226"/>
      <c r="P776" s="226"/>
      <c r="Q776" s="226"/>
    </row>
    <row r="777" spans="1:17" ht="15.75" customHeight="1">
      <c r="A777" s="381"/>
      <c r="B777" s="381"/>
      <c r="C777" s="381"/>
      <c r="D777" s="381"/>
      <c r="E777" s="381"/>
      <c r="F777" s="381"/>
      <c r="N777" s="226"/>
      <c r="O777" s="226"/>
      <c r="P777" s="226"/>
      <c r="Q777" s="226"/>
    </row>
    <row r="778" spans="1:17" ht="15.75" customHeight="1">
      <c r="A778" s="381"/>
      <c r="B778" s="381"/>
      <c r="C778" s="381"/>
      <c r="D778" s="381"/>
      <c r="E778" s="381"/>
      <c r="F778" s="381"/>
      <c r="N778" s="226"/>
      <c r="O778" s="226"/>
      <c r="P778" s="226"/>
      <c r="Q778" s="226"/>
    </row>
    <row r="779" spans="1:17" ht="15.75" customHeight="1">
      <c r="A779" s="381"/>
      <c r="B779" s="381"/>
      <c r="C779" s="381"/>
      <c r="D779" s="381"/>
      <c r="E779" s="381"/>
      <c r="F779" s="381"/>
      <c r="N779" s="226"/>
      <c r="O779" s="226"/>
      <c r="P779" s="226"/>
      <c r="Q779" s="226"/>
    </row>
    <row r="780" spans="1:17" ht="15.75" customHeight="1">
      <c r="A780" s="381"/>
      <c r="B780" s="381"/>
      <c r="C780" s="381"/>
      <c r="D780" s="381"/>
      <c r="E780" s="381"/>
      <c r="F780" s="381"/>
      <c r="N780" s="226"/>
      <c r="O780" s="226"/>
      <c r="P780" s="226"/>
      <c r="Q780" s="226"/>
    </row>
    <row r="781" spans="1:17" ht="15.75" customHeight="1">
      <c r="A781" s="381"/>
      <c r="B781" s="381"/>
      <c r="C781" s="381"/>
      <c r="D781" s="381"/>
      <c r="E781" s="381"/>
      <c r="F781" s="381"/>
      <c r="N781" s="226"/>
      <c r="O781" s="226"/>
      <c r="P781" s="226"/>
      <c r="Q781" s="226"/>
    </row>
    <row r="782" spans="1:17" ht="15.75" customHeight="1">
      <c r="A782" s="381"/>
      <c r="B782" s="381"/>
      <c r="C782" s="381"/>
      <c r="D782" s="381"/>
      <c r="E782" s="381"/>
      <c r="F782" s="381"/>
      <c r="N782" s="226"/>
      <c r="O782" s="226"/>
      <c r="P782" s="226"/>
      <c r="Q782" s="226"/>
    </row>
    <row r="783" spans="1:17" ht="15.75" customHeight="1">
      <c r="A783" s="381"/>
      <c r="B783" s="381"/>
      <c r="C783" s="381"/>
      <c r="D783" s="381"/>
      <c r="E783" s="381"/>
      <c r="F783" s="381"/>
      <c r="N783" s="226"/>
      <c r="O783" s="226"/>
      <c r="P783" s="226"/>
      <c r="Q783" s="226"/>
    </row>
    <row r="784" spans="1:17" ht="15.75" customHeight="1">
      <c r="A784" s="381"/>
      <c r="B784" s="381"/>
      <c r="C784" s="381"/>
      <c r="D784" s="381"/>
      <c r="E784" s="381"/>
      <c r="F784" s="381"/>
      <c r="N784" s="226"/>
      <c r="O784" s="226"/>
      <c r="P784" s="226"/>
      <c r="Q784" s="226"/>
    </row>
    <row r="785" spans="1:17" ht="15.75" customHeight="1">
      <c r="A785" s="381"/>
      <c r="B785" s="381"/>
      <c r="C785" s="381"/>
      <c r="D785" s="381"/>
      <c r="E785" s="381"/>
      <c r="F785" s="381"/>
      <c r="N785" s="226"/>
      <c r="O785" s="226"/>
      <c r="P785" s="226"/>
      <c r="Q785" s="226"/>
    </row>
    <row r="786" spans="1:17" ht="15.75" customHeight="1">
      <c r="A786" s="381"/>
      <c r="B786" s="381"/>
      <c r="C786" s="381"/>
      <c r="D786" s="381"/>
      <c r="E786" s="381"/>
      <c r="F786" s="381"/>
      <c r="N786" s="226"/>
      <c r="O786" s="226"/>
      <c r="P786" s="226"/>
      <c r="Q786" s="226"/>
    </row>
    <row r="787" spans="1:17" ht="15.75" customHeight="1">
      <c r="A787" s="381"/>
      <c r="B787" s="381"/>
      <c r="C787" s="381"/>
      <c r="D787" s="381"/>
      <c r="E787" s="381"/>
      <c r="F787" s="381"/>
      <c r="N787" s="226"/>
      <c r="O787" s="226"/>
      <c r="P787" s="226"/>
      <c r="Q787" s="226"/>
    </row>
    <row r="788" spans="1:17" ht="15.75" customHeight="1">
      <c r="A788" s="381"/>
      <c r="B788" s="381"/>
      <c r="C788" s="381"/>
      <c r="D788" s="381"/>
      <c r="E788" s="381"/>
      <c r="F788" s="381"/>
      <c r="N788" s="226"/>
      <c r="O788" s="226"/>
      <c r="P788" s="226"/>
      <c r="Q788" s="226"/>
    </row>
    <row r="789" spans="1:17" ht="15.75" customHeight="1">
      <c r="A789" s="381"/>
      <c r="B789" s="381"/>
      <c r="C789" s="381"/>
      <c r="D789" s="381"/>
      <c r="E789" s="381"/>
      <c r="F789" s="381"/>
      <c r="N789" s="226"/>
      <c r="O789" s="226"/>
      <c r="P789" s="226"/>
      <c r="Q789" s="226"/>
    </row>
    <row r="790" spans="1:17" ht="15.75" customHeight="1">
      <c r="A790" s="381"/>
      <c r="B790" s="381"/>
      <c r="C790" s="381"/>
      <c r="D790" s="381"/>
      <c r="E790" s="381"/>
      <c r="F790" s="381"/>
      <c r="N790" s="226"/>
      <c r="O790" s="226"/>
      <c r="P790" s="226"/>
      <c r="Q790" s="226"/>
    </row>
    <row r="791" spans="1:17" ht="15.75" customHeight="1">
      <c r="A791" s="381"/>
      <c r="B791" s="381"/>
      <c r="C791" s="381"/>
      <c r="D791" s="381"/>
      <c r="E791" s="381"/>
      <c r="F791" s="381"/>
      <c r="N791" s="226"/>
      <c r="O791" s="226"/>
      <c r="P791" s="226"/>
      <c r="Q791" s="226"/>
    </row>
    <row r="792" spans="1:17" ht="15.75" customHeight="1">
      <c r="A792" s="381"/>
      <c r="B792" s="381"/>
      <c r="C792" s="381"/>
      <c r="D792" s="381"/>
      <c r="E792" s="381"/>
      <c r="F792" s="381"/>
      <c r="N792" s="226"/>
      <c r="O792" s="226"/>
      <c r="P792" s="226"/>
      <c r="Q792" s="226"/>
    </row>
    <row r="793" spans="1:17" ht="15.75" customHeight="1">
      <c r="A793" s="381"/>
      <c r="B793" s="381"/>
      <c r="C793" s="381"/>
      <c r="D793" s="381"/>
      <c r="E793" s="381"/>
      <c r="F793" s="381"/>
      <c r="N793" s="226"/>
      <c r="O793" s="226"/>
      <c r="P793" s="226"/>
      <c r="Q793" s="226"/>
    </row>
    <row r="794" spans="1:17" ht="15.75" customHeight="1">
      <c r="A794" s="381"/>
      <c r="B794" s="381"/>
      <c r="C794" s="381"/>
      <c r="D794" s="381"/>
      <c r="E794" s="381"/>
      <c r="F794" s="381"/>
      <c r="N794" s="226"/>
      <c r="O794" s="226"/>
      <c r="P794" s="226"/>
      <c r="Q794" s="226"/>
    </row>
    <row r="795" spans="1:17" ht="15.75" customHeight="1">
      <c r="A795" s="381"/>
      <c r="B795" s="381"/>
      <c r="C795" s="381"/>
      <c r="D795" s="381"/>
      <c r="E795" s="381"/>
      <c r="F795" s="381"/>
      <c r="N795" s="226"/>
      <c r="O795" s="226"/>
      <c r="P795" s="226"/>
      <c r="Q795" s="226"/>
    </row>
    <row r="796" spans="1:17" ht="15.75" customHeight="1">
      <c r="A796" s="381"/>
      <c r="B796" s="381"/>
      <c r="C796" s="381"/>
      <c r="D796" s="381"/>
      <c r="E796" s="381"/>
      <c r="F796" s="381"/>
      <c r="N796" s="226"/>
      <c r="O796" s="226"/>
      <c r="P796" s="226"/>
      <c r="Q796" s="226"/>
    </row>
    <row r="797" spans="1:17" ht="15.75" customHeight="1">
      <c r="A797" s="381"/>
      <c r="B797" s="381"/>
      <c r="C797" s="381"/>
      <c r="D797" s="381"/>
      <c r="E797" s="381"/>
      <c r="F797" s="381"/>
      <c r="N797" s="226"/>
      <c r="O797" s="226"/>
      <c r="P797" s="226"/>
      <c r="Q797" s="226"/>
    </row>
    <row r="798" spans="1:17" ht="15.75" customHeight="1">
      <c r="A798" s="381"/>
      <c r="B798" s="381"/>
      <c r="C798" s="381"/>
      <c r="D798" s="381"/>
      <c r="E798" s="381"/>
      <c r="F798" s="381"/>
      <c r="N798" s="226"/>
      <c r="O798" s="226"/>
      <c r="P798" s="226"/>
      <c r="Q798" s="226"/>
    </row>
    <row r="799" spans="1:17" ht="15.75" customHeight="1">
      <c r="A799" s="381"/>
      <c r="B799" s="381"/>
      <c r="C799" s="381"/>
      <c r="D799" s="381"/>
      <c r="E799" s="381"/>
      <c r="F799" s="381"/>
      <c r="N799" s="226"/>
      <c r="O799" s="226"/>
      <c r="P799" s="226"/>
      <c r="Q799" s="226"/>
    </row>
    <row r="800" spans="1:17" ht="15.75" customHeight="1">
      <c r="A800" s="381"/>
      <c r="B800" s="381"/>
      <c r="C800" s="381"/>
      <c r="D800" s="381"/>
      <c r="E800" s="381"/>
      <c r="F800" s="381"/>
      <c r="N800" s="226"/>
      <c r="O800" s="226"/>
      <c r="P800" s="226"/>
      <c r="Q800" s="226"/>
    </row>
    <row r="801" spans="1:17" ht="15.75" customHeight="1">
      <c r="A801" s="381"/>
      <c r="B801" s="381"/>
      <c r="C801" s="381"/>
      <c r="D801" s="381"/>
      <c r="E801" s="381"/>
      <c r="F801" s="381"/>
      <c r="N801" s="226"/>
      <c r="O801" s="226"/>
      <c r="P801" s="226"/>
      <c r="Q801" s="226"/>
    </row>
    <row r="802" spans="1:17" ht="15.75" customHeight="1">
      <c r="A802" s="381"/>
      <c r="B802" s="381"/>
      <c r="C802" s="381"/>
      <c r="D802" s="381"/>
      <c r="E802" s="381"/>
      <c r="F802" s="381"/>
      <c r="N802" s="226"/>
      <c r="O802" s="226"/>
      <c r="P802" s="226"/>
      <c r="Q802" s="226"/>
    </row>
    <row r="803" spans="1:17" ht="15.75" customHeight="1">
      <c r="A803" s="381"/>
      <c r="B803" s="381"/>
      <c r="C803" s="381"/>
      <c r="D803" s="381"/>
      <c r="E803" s="381"/>
      <c r="F803" s="381"/>
      <c r="N803" s="226"/>
      <c r="O803" s="226"/>
      <c r="P803" s="226"/>
      <c r="Q803" s="226"/>
    </row>
    <row r="804" spans="1:17" ht="15.75" customHeight="1">
      <c r="A804" s="381"/>
      <c r="B804" s="381"/>
      <c r="C804" s="381"/>
      <c r="D804" s="381"/>
      <c r="E804" s="381"/>
      <c r="F804" s="381"/>
      <c r="N804" s="226"/>
      <c r="O804" s="226"/>
      <c r="P804" s="226"/>
      <c r="Q804" s="226"/>
    </row>
    <row r="805" spans="1:17" ht="15.75" customHeight="1">
      <c r="A805" s="381"/>
      <c r="B805" s="381"/>
      <c r="C805" s="381"/>
      <c r="D805" s="381"/>
      <c r="E805" s="381"/>
      <c r="F805" s="381"/>
      <c r="N805" s="226"/>
      <c r="O805" s="226"/>
      <c r="P805" s="226"/>
      <c r="Q805" s="226"/>
    </row>
    <row r="806" spans="1:17" ht="15.75" customHeight="1">
      <c r="A806" s="381"/>
      <c r="B806" s="381"/>
      <c r="C806" s="381"/>
      <c r="D806" s="381"/>
      <c r="E806" s="381"/>
      <c r="F806" s="381"/>
      <c r="N806" s="226"/>
      <c r="O806" s="226"/>
      <c r="P806" s="226"/>
      <c r="Q806" s="226"/>
    </row>
    <row r="807" spans="1:17" ht="15.75" customHeight="1">
      <c r="A807" s="381"/>
      <c r="B807" s="381"/>
      <c r="C807" s="381"/>
      <c r="D807" s="381"/>
      <c r="E807" s="381"/>
      <c r="F807" s="381"/>
      <c r="N807" s="226"/>
      <c r="O807" s="226"/>
      <c r="P807" s="226"/>
      <c r="Q807" s="226"/>
    </row>
    <row r="808" spans="1:17" ht="15.75" customHeight="1">
      <c r="A808" s="381"/>
      <c r="B808" s="381"/>
      <c r="C808" s="381"/>
      <c r="D808" s="381"/>
      <c r="E808" s="381"/>
      <c r="F808" s="381"/>
      <c r="N808" s="226"/>
      <c r="O808" s="226"/>
      <c r="P808" s="226"/>
      <c r="Q808" s="226"/>
    </row>
    <row r="809" spans="1:17" ht="15.75" customHeight="1">
      <c r="A809" s="381"/>
      <c r="B809" s="381"/>
      <c r="C809" s="381"/>
      <c r="D809" s="381"/>
      <c r="E809" s="381"/>
      <c r="F809" s="381"/>
      <c r="N809" s="226"/>
      <c r="O809" s="226"/>
      <c r="P809" s="226"/>
      <c r="Q809" s="226"/>
    </row>
    <row r="810" spans="1:17" ht="15.75" customHeight="1">
      <c r="A810" s="381"/>
      <c r="B810" s="381"/>
      <c r="C810" s="381"/>
      <c r="D810" s="381"/>
      <c r="E810" s="381"/>
      <c r="F810" s="381"/>
      <c r="N810" s="226"/>
      <c r="O810" s="226"/>
      <c r="P810" s="226"/>
      <c r="Q810" s="226"/>
    </row>
    <row r="811" spans="1:17" ht="15.75" customHeight="1">
      <c r="A811" s="381"/>
      <c r="B811" s="381"/>
      <c r="C811" s="381"/>
      <c r="D811" s="381"/>
      <c r="E811" s="381"/>
      <c r="F811" s="381"/>
      <c r="N811" s="226"/>
      <c r="O811" s="226"/>
      <c r="P811" s="226"/>
      <c r="Q811" s="226"/>
    </row>
    <row r="812" spans="1:17" ht="15.75" customHeight="1">
      <c r="A812" s="381"/>
      <c r="B812" s="381"/>
      <c r="C812" s="381"/>
      <c r="D812" s="381"/>
      <c r="E812" s="381"/>
      <c r="F812" s="381"/>
      <c r="N812" s="226"/>
      <c r="O812" s="226"/>
      <c r="P812" s="226"/>
      <c r="Q812" s="226"/>
    </row>
    <row r="813" spans="1:17" ht="15.75" customHeight="1">
      <c r="A813" s="381"/>
      <c r="B813" s="381"/>
      <c r="C813" s="381"/>
      <c r="D813" s="381"/>
      <c r="E813" s="381"/>
      <c r="F813" s="381"/>
      <c r="N813" s="226"/>
      <c r="O813" s="226"/>
      <c r="P813" s="226"/>
      <c r="Q813" s="226"/>
    </row>
    <row r="814" spans="1:17" ht="15.75" customHeight="1">
      <c r="A814" s="381"/>
      <c r="B814" s="381"/>
      <c r="C814" s="381"/>
      <c r="D814" s="381"/>
      <c r="E814" s="381"/>
      <c r="F814" s="381"/>
      <c r="N814" s="226"/>
      <c r="O814" s="226"/>
      <c r="P814" s="226"/>
      <c r="Q814" s="226"/>
    </row>
    <row r="815" spans="1:17" ht="15.75" customHeight="1">
      <c r="A815" s="381"/>
      <c r="B815" s="381"/>
      <c r="C815" s="381"/>
      <c r="D815" s="381"/>
      <c r="E815" s="381"/>
      <c r="F815" s="381"/>
      <c r="N815" s="226"/>
      <c r="O815" s="226"/>
      <c r="P815" s="226"/>
      <c r="Q815" s="226"/>
    </row>
    <row r="816" spans="1:17" ht="15.75" customHeight="1">
      <c r="A816" s="381"/>
      <c r="B816" s="381"/>
      <c r="C816" s="381"/>
      <c r="D816" s="381"/>
      <c r="E816" s="381"/>
      <c r="F816" s="381"/>
      <c r="N816" s="226"/>
      <c r="O816" s="226"/>
      <c r="P816" s="226"/>
      <c r="Q816" s="226"/>
    </row>
    <row r="817" spans="1:17" ht="15.75" customHeight="1">
      <c r="A817" s="381"/>
      <c r="B817" s="381"/>
      <c r="C817" s="381"/>
      <c r="D817" s="381"/>
      <c r="E817" s="381"/>
      <c r="F817" s="381"/>
      <c r="N817" s="226"/>
      <c r="O817" s="226"/>
      <c r="P817" s="226"/>
      <c r="Q817" s="226"/>
    </row>
    <row r="818" spans="1:17" ht="15.75" customHeight="1">
      <c r="A818" s="381"/>
      <c r="B818" s="381"/>
      <c r="C818" s="381"/>
      <c r="D818" s="381"/>
      <c r="E818" s="381"/>
      <c r="F818" s="381"/>
      <c r="N818" s="226"/>
      <c r="O818" s="226"/>
      <c r="P818" s="226"/>
      <c r="Q818" s="226"/>
    </row>
    <row r="819" spans="1:17" ht="15.75" customHeight="1">
      <c r="A819" s="381"/>
      <c r="B819" s="381"/>
      <c r="C819" s="381"/>
      <c r="D819" s="381"/>
      <c r="E819" s="381"/>
      <c r="F819" s="381"/>
      <c r="N819" s="226"/>
      <c r="O819" s="226"/>
      <c r="P819" s="226"/>
      <c r="Q819" s="226"/>
    </row>
    <row r="820" spans="1:17" ht="15.75" customHeight="1">
      <c r="A820" s="381"/>
      <c r="B820" s="381"/>
      <c r="C820" s="381"/>
      <c r="D820" s="381"/>
      <c r="E820" s="381"/>
      <c r="F820" s="381"/>
      <c r="N820" s="226"/>
      <c r="O820" s="226"/>
      <c r="P820" s="226"/>
      <c r="Q820" s="226"/>
    </row>
    <row r="821" spans="1:17" ht="15.75" customHeight="1">
      <c r="A821" s="381"/>
      <c r="B821" s="381"/>
      <c r="C821" s="381"/>
      <c r="D821" s="381"/>
      <c r="E821" s="381"/>
      <c r="F821" s="381"/>
      <c r="N821" s="226"/>
      <c r="O821" s="226"/>
      <c r="P821" s="226"/>
      <c r="Q821" s="226"/>
    </row>
    <row r="822" spans="1:17" ht="15.75" customHeight="1">
      <c r="A822" s="381"/>
      <c r="B822" s="381"/>
      <c r="C822" s="381"/>
      <c r="D822" s="381"/>
      <c r="E822" s="381"/>
      <c r="F822" s="381"/>
      <c r="N822" s="226"/>
      <c r="O822" s="226"/>
      <c r="P822" s="226"/>
      <c r="Q822" s="226"/>
    </row>
    <row r="823" spans="1:17" ht="15.75" customHeight="1">
      <c r="A823" s="381"/>
      <c r="B823" s="381"/>
      <c r="C823" s="381"/>
      <c r="D823" s="381"/>
      <c r="E823" s="381"/>
      <c r="F823" s="381"/>
      <c r="N823" s="226"/>
      <c r="O823" s="226"/>
      <c r="P823" s="226"/>
      <c r="Q823" s="226"/>
    </row>
    <row r="824" spans="1:17" ht="15.75" customHeight="1">
      <c r="A824" s="381"/>
      <c r="B824" s="381"/>
      <c r="C824" s="381"/>
      <c r="D824" s="381"/>
      <c r="E824" s="381"/>
      <c r="F824" s="381"/>
      <c r="N824" s="226"/>
      <c r="O824" s="226"/>
      <c r="P824" s="226"/>
      <c r="Q824" s="226"/>
    </row>
    <row r="825" spans="1:17" ht="15.75" customHeight="1">
      <c r="A825" s="381"/>
      <c r="B825" s="381"/>
      <c r="C825" s="381"/>
      <c r="D825" s="381"/>
      <c r="E825" s="381"/>
      <c r="F825" s="381"/>
      <c r="N825" s="226"/>
      <c r="O825" s="226"/>
      <c r="P825" s="226"/>
      <c r="Q825" s="226"/>
    </row>
    <row r="826" spans="1:17" ht="15.75" customHeight="1">
      <c r="A826" s="381"/>
      <c r="B826" s="381"/>
      <c r="C826" s="381"/>
      <c r="D826" s="381"/>
      <c r="E826" s="381"/>
      <c r="F826" s="381"/>
    </row>
    <row r="827" spans="1:17" ht="15.75" customHeight="1">
      <c r="A827" s="381"/>
      <c r="B827" s="381"/>
      <c r="C827" s="381"/>
      <c r="D827" s="381"/>
      <c r="E827" s="381"/>
      <c r="F827" s="381"/>
    </row>
    <row r="828" spans="1:17" ht="15.75" customHeight="1">
      <c r="A828" s="381"/>
      <c r="B828" s="381"/>
      <c r="C828" s="381"/>
      <c r="D828" s="381"/>
      <c r="E828" s="381"/>
      <c r="F828" s="381"/>
    </row>
    <row r="829" spans="1:17" ht="15.75" customHeight="1">
      <c r="A829" s="381"/>
      <c r="B829" s="381"/>
      <c r="C829" s="381"/>
      <c r="D829" s="381"/>
      <c r="E829" s="381"/>
      <c r="F829" s="381"/>
    </row>
    <row r="830" spans="1:17" ht="15.75" customHeight="1">
      <c r="A830" s="380"/>
      <c r="B830" s="380"/>
      <c r="C830" s="380"/>
      <c r="D830" s="380"/>
      <c r="E830" s="380"/>
      <c r="F830" s="381"/>
    </row>
    <row r="831" spans="1:17" ht="15.75" customHeight="1">
      <c r="A831" s="380"/>
      <c r="B831" s="380"/>
      <c r="C831" s="380"/>
      <c r="D831" s="380"/>
      <c r="E831" s="380"/>
      <c r="F831" s="381"/>
    </row>
    <row r="832" spans="1:17" ht="15.75" customHeight="1">
      <c r="A832" s="380"/>
      <c r="B832" s="380"/>
      <c r="C832" s="380"/>
      <c r="D832" s="380"/>
      <c r="E832" s="380"/>
      <c r="F832" s="381"/>
    </row>
    <row r="833" spans="1:6" ht="15.75" customHeight="1">
      <c r="A833" s="380"/>
      <c r="B833" s="380"/>
      <c r="C833" s="380"/>
      <c r="D833" s="380"/>
      <c r="E833" s="380"/>
      <c r="F833" s="381"/>
    </row>
    <row r="834" spans="1:6" ht="15.75" customHeight="1">
      <c r="A834" s="380"/>
      <c r="B834" s="380"/>
      <c r="C834" s="380"/>
      <c r="D834" s="380"/>
      <c r="E834" s="380"/>
      <c r="F834" s="381"/>
    </row>
    <row r="835" spans="1:6" ht="15.75" customHeight="1">
      <c r="A835" s="380"/>
      <c r="B835" s="380"/>
      <c r="C835" s="380"/>
      <c r="D835" s="380"/>
      <c r="E835" s="380"/>
      <c r="F835" s="381"/>
    </row>
    <row r="836" spans="1:6" ht="15.75" customHeight="1"/>
    <row r="837" spans="1:6" ht="15.75" customHeight="1"/>
    <row r="838" spans="1:6" ht="15.75" customHeight="1"/>
    <row r="839" spans="1:6" ht="15.75" customHeight="1"/>
    <row r="840" spans="1:6" ht="15.75" customHeight="1"/>
    <row r="841" spans="1:6" ht="15.75" customHeight="1"/>
    <row r="842" spans="1:6" ht="15.75" customHeight="1"/>
    <row r="843" spans="1:6" ht="15.75" customHeight="1"/>
    <row r="844" spans="1:6" ht="15.75" customHeight="1"/>
    <row r="845" spans="1:6" ht="15.75" customHeight="1"/>
    <row r="846" spans="1:6" ht="15.75" customHeight="1"/>
    <row r="847" spans="1:6" ht="15.75" customHeight="1"/>
    <row r="848" spans="1:6"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829" xr:uid="{00000000-0009-0000-0000-000001000000}"/>
  <dataValidations count="2">
    <dataValidation type="list" allowBlank="1" showErrorMessage="1" sqref="I2:I628" xr:uid="{00000000-0002-0000-0100-000000000000}">
      <formula1>$AC$3:$AC$27</formula1>
    </dataValidation>
    <dataValidation type="list" allowBlank="1" showErrorMessage="1" sqref="J2:J628" xr:uid="{00000000-0002-0000-0100-000001000000}">
      <formula1>$AA$3:$AA$9</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A997"/>
  <sheetViews>
    <sheetView topLeftCell="J7" zoomScaleNormal="100" workbookViewId="0">
      <pane ySplit="3" topLeftCell="A10" activePane="bottomLeft" state="frozen"/>
      <selection activeCell="J7" sqref="J7"/>
      <selection pane="bottomLeft" activeCell="O31" sqref="O31:O33"/>
    </sheetView>
  </sheetViews>
  <sheetFormatPr baseColWidth="10" defaultColWidth="11.1640625" defaultRowHeight="15" customHeight="1"/>
  <cols>
    <col min="1" max="2" width="8.5" customWidth="1"/>
    <col min="3" max="3" width="4.5" customWidth="1"/>
    <col min="4" max="5" width="8.5" customWidth="1"/>
    <col min="6" max="6" width="7.6640625" customWidth="1"/>
    <col min="7" max="9" width="9" customWidth="1"/>
    <col min="10" max="10" width="10.1640625" customWidth="1"/>
    <col min="11" max="11" width="14.5" customWidth="1"/>
    <col min="12" max="12" width="12.6640625" customWidth="1"/>
    <col min="13" max="13" width="10.6640625" customWidth="1"/>
    <col min="14" max="14" width="11.6640625" customWidth="1"/>
    <col min="15" max="15" width="12.33203125" customWidth="1"/>
    <col min="16" max="16" width="27.1640625" customWidth="1"/>
    <col min="17" max="17" width="11.6640625" customWidth="1"/>
    <col min="18" max="18" width="64" customWidth="1"/>
    <col min="19" max="19" width="45.5" hidden="1" customWidth="1"/>
    <col min="20" max="20" width="15.5" hidden="1" customWidth="1"/>
    <col min="21" max="21" width="13.1640625" hidden="1" customWidth="1"/>
    <col min="22" max="22" width="14.5" customWidth="1"/>
    <col min="23" max="25" width="8.5" customWidth="1"/>
    <col min="26" max="26" width="12.5" customWidth="1"/>
    <col min="27" max="27" width="8.5" customWidth="1"/>
  </cols>
  <sheetData>
    <row r="1" spans="4:27" ht="15.75" customHeight="1"/>
    <row r="2" spans="4:27" ht="15.75" customHeight="1">
      <c r="D2" s="648" t="s">
        <v>1941</v>
      </c>
      <c r="E2" s="637"/>
      <c r="F2" s="638"/>
      <c r="G2" s="648" t="s">
        <v>1942</v>
      </c>
      <c r="H2" s="637"/>
      <c r="I2" s="638"/>
      <c r="J2" s="648" t="s">
        <v>1943</v>
      </c>
      <c r="K2" s="637"/>
      <c r="L2" s="638"/>
      <c r="M2" s="648" t="s">
        <v>1944</v>
      </c>
      <c r="N2" s="637"/>
      <c r="O2" s="638"/>
    </row>
    <row r="3" spans="4:27" ht="15.75" customHeight="1">
      <c r="D3" s="594" t="s">
        <v>1945</v>
      </c>
      <c r="E3" s="594" t="s">
        <v>1946</v>
      </c>
      <c r="F3" s="594" t="s">
        <v>1947</v>
      </c>
      <c r="G3" s="594" t="s">
        <v>1945</v>
      </c>
      <c r="H3" s="594" t="s">
        <v>1946</v>
      </c>
      <c r="I3" s="594" t="s">
        <v>1947</v>
      </c>
      <c r="J3" s="594" t="s">
        <v>1945</v>
      </c>
      <c r="K3" s="594" t="s">
        <v>1946</v>
      </c>
      <c r="L3" s="594" t="s">
        <v>1947</v>
      </c>
      <c r="M3" s="594" t="s">
        <v>1945</v>
      </c>
      <c r="N3" s="594" t="s">
        <v>1946</v>
      </c>
      <c r="O3" s="594" t="s">
        <v>1947</v>
      </c>
    </row>
    <row r="4" spans="4:27" ht="15.75" customHeight="1">
      <c r="D4" s="595">
        <f>SUM(E4:F4)</f>
        <v>5200</v>
      </c>
      <c r="E4" s="595">
        <v>2731</v>
      </c>
      <c r="F4" s="595">
        <v>2469</v>
      </c>
      <c r="G4" s="596">
        <v>1428</v>
      </c>
      <c r="H4" s="595">
        <v>639</v>
      </c>
      <c r="I4" s="595">
        <v>789</v>
      </c>
      <c r="J4" s="595">
        <f>SUM(K4:L4)</f>
        <v>19952524</v>
      </c>
      <c r="K4" s="596">
        <v>7576910</v>
      </c>
      <c r="L4" s="596">
        <v>12375614</v>
      </c>
      <c r="M4" s="595">
        <f>SUM(N4:O4)</f>
        <v>21788692</v>
      </c>
      <c r="N4" s="596">
        <v>11261630</v>
      </c>
      <c r="O4" s="596">
        <v>10527062</v>
      </c>
      <c r="P4" s="26" t="s">
        <v>1948</v>
      </c>
    </row>
    <row r="5" spans="4:27" ht="15.75" customHeight="1">
      <c r="D5" s="364"/>
      <c r="E5" s="364"/>
      <c r="F5" s="364"/>
      <c r="G5" s="364">
        <v>644</v>
      </c>
      <c r="H5" s="364">
        <v>333</v>
      </c>
      <c r="I5" s="364">
        <v>311</v>
      </c>
      <c r="J5" s="364">
        <f>K5+L5</f>
        <v>19952524</v>
      </c>
      <c r="K5" s="364">
        <v>7576910</v>
      </c>
      <c r="L5" s="364">
        <v>12375614</v>
      </c>
      <c r="M5" s="364">
        <f>N5+O5</f>
        <v>2886075</v>
      </c>
      <c r="N5" s="364">
        <v>1686568</v>
      </c>
      <c r="O5" s="364">
        <v>1199507</v>
      </c>
      <c r="P5" s="364" t="s">
        <v>1949</v>
      </c>
    </row>
    <row r="6" spans="4:27" ht="15.75" customHeight="1">
      <c r="D6" s="597"/>
      <c r="E6" s="597"/>
      <c r="F6" s="597"/>
      <c r="G6" s="597"/>
      <c r="H6" s="597"/>
      <c r="I6" s="597"/>
      <c r="J6" s="597"/>
      <c r="K6" s="597"/>
      <c r="L6" s="597"/>
      <c r="M6" s="597">
        <f t="shared" ref="M6:O6" si="0">M5/J5</f>
        <v>0.14464711331759331</v>
      </c>
      <c r="N6" s="597">
        <f t="shared" si="0"/>
        <v>0.22259311513532562</v>
      </c>
      <c r="O6" s="597">
        <f t="shared" si="0"/>
        <v>9.6925049536936106E-2</v>
      </c>
      <c r="P6" s="598" t="s">
        <v>1950</v>
      </c>
    </row>
    <row r="7" spans="4:27" ht="15.75" customHeight="1">
      <c r="AA7" s="381"/>
    </row>
    <row r="8" spans="4:27" ht="15.75" customHeight="1">
      <c r="I8" s="636" t="s">
        <v>1951</v>
      </c>
      <c r="J8" s="637"/>
      <c r="K8" s="638"/>
      <c r="L8" s="636" t="s">
        <v>1952</v>
      </c>
      <c r="M8" s="637"/>
      <c r="N8" s="638"/>
      <c r="O8" s="636" t="s">
        <v>1953</v>
      </c>
      <c r="P8" s="637"/>
      <c r="Q8" s="638"/>
      <c r="R8" s="636" t="s">
        <v>7</v>
      </c>
      <c r="S8" s="638"/>
      <c r="T8" s="636" t="s">
        <v>1954</v>
      </c>
      <c r="U8" s="634"/>
      <c r="V8" s="635"/>
      <c r="W8" s="599"/>
    </row>
    <row r="9" spans="4:27" ht="15.75" customHeight="1">
      <c r="I9" s="600" t="s">
        <v>1955</v>
      </c>
      <c r="J9" s="600" t="s">
        <v>1956</v>
      </c>
      <c r="K9" s="600" t="s">
        <v>1947</v>
      </c>
      <c r="L9" s="600" t="s">
        <v>1955</v>
      </c>
      <c r="M9" s="600" t="s">
        <v>1946</v>
      </c>
      <c r="N9" s="600" t="s">
        <v>1957</v>
      </c>
      <c r="O9" s="600" t="s">
        <v>1955</v>
      </c>
      <c r="P9" s="600" t="s">
        <v>1946</v>
      </c>
      <c r="Q9" s="600" t="s">
        <v>1947</v>
      </c>
      <c r="R9" s="600" t="s">
        <v>1958</v>
      </c>
      <c r="S9" s="600" t="s">
        <v>1959</v>
      </c>
      <c r="T9" s="600" t="s">
        <v>1960</v>
      </c>
      <c r="U9" s="600" t="s">
        <v>1961</v>
      </c>
      <c r="V9" s="600" t="s">
        <v>1986</v>
      </c>
      <c r="W9" s="600" t="s">
        <v>1962</v>
      </c>
    </row>
    <row r="10" spans="4:27" ht="15.75" customHeight="1">
      <c r="I10" s="601">
        <f t="shared" ref="I10:I35" si="1">SUM(J10:K10)</f>
        <v>84</v>
      </c>
      <c r="J10" s="601">
        <v>53</v>
      </c>
      <c r="K10" s="601">
        <v>31</v>
      </c>
      <c r="L10" s="601">
        <f t="shared" ref="L10:L33" si="2">SUM(M10:N10)</f>
        <v>3023189</v>
      </c>
      <c r="M10" s="601">
        <v>1531982</v>
      </c>
      <c r="N10" s="601">
        <v>1491207</v>
      </c>
      <c r="O10" s="601">
        <f t="shared" ref="O10:O35" si="3">SUM(P10:Q10)</f>
        <v>27798</v>
      </c>
      <c r="P10" s="602">
        <v>24546</v>
      </c>
      <c r="Q10" s="601">
        <v>3252</v>
      </c>
      <c r="R10" s="603" t="s">
        <v>33</v>
      </c>
      <c r="S10" s="640" t="s">
        <v>32</v>
      </c>
      <c r="T10" s="604" t="s">
        <v>1963</v>
      </c>
      <c r="U10" s="604" t="s">
        <v>1964</v>
      </c>
      <c r="V10" s="618" t="s">
        <v>1979</v>
      </c>
      <c r="W10" s="601">
        <v>1</v>
      </c>
      <c r="Z10" s="381"/>
    </row>
    <row r="11" spans="4:27" ht="15.75" customHeight="1">
      <c r="D11" s="648" t="s">
        <v>1965</v>
      </c>
      <c r="E11" s="637"/>
      <c r="F11" s="638"/>
      <c r="I11" s="601">
        <f t="shared" si="1"/>
        <v>4</v>
      </c>
      <c r="J11" s="601">
        <v>3</v>
      </c>
      <c r="K11" s="601">
        <v>1</v>
      </c>
      <c r="L11" s="601">
        <f t="shared" si="2"/>
        <v>2878</v>
      </c>
      <c r="M11" s="601">
        <v>2816</v>
      </c>
      <c r="N11" s="601">
        <v>62</v>
      </c>
      <c r="O11" s="601">
        <f t="shared" si="3"/>
        <v>264</v>
      </c>
      <c r="P11" s="601">
        <v>202</v>
      </c>
      <c r="Q11" s="601">
        <v>62</v>
      </c>
      <c r="R11" s="603" t="s">
        <v>35</v>
      </c>
      <c r="S11" s="641"/>
      <c r="T11" s="604" t="s">
        <v>1963</v>
      </c>
      <c r="U11" s="604" t="s">
        <v>1964</v>
      </c>
      <c r="V11" s="618" t="s">
        <v>1979</v>
      </c>
      <c r="W11" s="601">
        <v>2</v>
      </c>
      <c r="Z11" s="605"/>
    </row>
    <row r="12" spans="4:27" ht="15.75" customHeight="1">
      <c r="D12" s="594" t="s">
        <v>1955</v>
      </c>
      <c r="E12" s="594" t="s">
        <v>1946</v>
      </c>
      <c r="F12" s="594" t="s">
        <v>1947</v>
      </c>
      <c r="I12" s="601">
        <f t="shared" si="1"/>
        <v>22</v>
      </c>
      <c r="J12" s="601">
        <v>7</v>
      </c>
      <c r="K12" s="601">
        <v>15</v>
      </c>
      <c r="L12" s="601">
        <f t="shared" si="2"/>
        <v>167490</v>
      </c>
      <c r="M12" s="601">
        <v>144008</v>
      </c>
      <c r="N12" s="601">
        <v>23482</v>
      </c>
      <c r="O12" s="601">
        <f t="shared" si="3"/>
        <v>6947</v>
      </c>
      <c r="P12" s="601">
        <v>6439</v>
      </c>
      <c r="Q12" s="601">
        <v>508</v>
      </c>
      <c r="R12" s="603" t="s">
        <v>36</v>
      </c>
      <c r="S12" s="641"/>
      <c r="T12" s="604" t="s">
        <v>1963</v>
      </c>
      <c r="U12" s="604" t="s">
        <v>1964</v>
      </c>
      <c r="V12" s="618" t="s">
        <v>1979</v>
      </c>
      <c r="W12" s="601">
        <v>3</v>
      </c>
      <c r="Z12" s="605"/>
    </row>
    <row r="13" spans="4:27" ht="15.75" customHeight="1">
      <c r="D13" s="601">
        <v>208</v>
      </c>
      <c r="E13" s="601">
        <v>108</v>
      </c>
      <c r="F13" s="601">
        <v>100</v>
      </c>
      <c r="I13" s="601">
        <f t="shared" si="1"/>
        <v>21</v>
      </c>
      <c r="J13" s="601">
        <v>19</v>
      </c>
      <c r="K13" s="601">
        <v>2</v>
      </c>
      <c r="L13" s="601">
        <f t="shared" si="2"/>
        <v>207528</v>
      </c>
      <c r="M13" s="601">
        <v>195870</v>
      </c>
      <c r="N13" s="601">
        <v>11658</v>
      </c>
      <c r="O13" s="601">
        <f t="shared" si="3"/>
        <v>23652</v>
      </c>
      <c r="P13" s="601">
        <v>23291</v>
      </c>
      <c r="Q13" s="601">
        <v>361</v>
      </c>
      <c r="R13" s="603" t="s">
        <v>43</v>
      </c>
      <c r="S13" s="641"/>
      <c r="T13" s="604" t="s">
        <v>1963</v>
      </c>
      <c r="U13" s="601"/>
      <c r="V13" s="618" t="s">
        <v>1979</v>
      </c>
      <c r="W13" s="601">
        <v>4</v>
      </c>
      <c r="Z13" s="605"/>
    </row>
    <row r="14" spans="4:27" ht="15.75" customHeight="1">
      <c r="I14" s="601">
        <f t="shared" si="1"/>
        <v>51</v>
      </c>
      <c r="J14" s="601">
        <v>31</v>
      </c>
      <c r="K14" s="601">
        <v>20</v>
      </c>
      <c r="L14" s="601">
        <f t="shared" si="2"/>
        <v>1322095</v>
      </c>
      <c r="M14" s="601">
        <v>656939</v>
      </c>
      <c r="N14" s="601">
        <v>665156</v>
      </c>
      <c r="O14" s="601">
        <f t="shared" si="3"/>
        <v>42857</v>
      </c>
      <c r="P14" s="601">
        <v>42060</v>
      </c>
      <c r="Q14" s="601">
        <v>797</v>
      </c>
      <c r="R14" s="603" t="s">
        <v>51</v>
      </c>
      <c r="S14" s="642"/>
      <c r="T14" s="604" t="s">
        <v>1963</v>
      </c>
      <c r="U14" s="601"/>
      <c r="V14" s="618" t="s">
        <v>1979</v>
      </c>
      <c r="W14" s="601">
        <v>5</v>
      </c>
      <c r="Z14" s="605"/>
    </row>
    <row r="15" spans="4:27" ht="15.75" customHeight="1">
      <c r="I15" s="601">
        <f t="shared" si="1"/>
        <v>20</v>
      </c>
      <c r="J15" s="601">
        <v>16</v>
      </c>
      <c r="K15" s="601">
        <v>4</v>
      </c>
      <c r="L15" s="601">
        <f t="shared" si="2"/>
        <v>1306827</v>
      </c>
      <c r="M15" s="601">
        <v>50879</v>
      </c>
      <c r="N15" s="601">
        <v>1255948</v>
      </c>
      <c r="O15" s="601">
        <f t="shared" si="3"/>
        <v>3410</v>
      </c>
      <c r="P15" s="601">
        <v>103</v>
      </c>
      <c r="Q15" s="601">
        <v>3307</v>
      </c>
      <c r="R15" s="603" t="s">
        <v>56</v>
      </c>
      <c r="S15" s="640" t="s">
        <v>34</v>
      </c>
      <c r="T15" s="604" t="s">
        <v>1963</v>
      </c>
      <c r="U15" s="604" t="s">
        <v>1964</v>
      </c>
      <c r="V15" s="618" t="s">
        <v>1979</v>
      </c>
      <c r="W15" s="601">
        <v>6</v>
      </c>
      <c r="Z15" s="605"/>
    </row>
    <row r="16" spans="4:27" ht="15.75" customHeight="1">
      <c r="I16" s="601">
        <f t="shared" si="1"/>
        <v>8</v>
      </c>
      <c r="J16" s="601">
        <v>1</v>
      </c>
      <c r="K16" s="601">
        <v>7</v>
      </c>
      <c r="L16" s="601">
        <f t="shared" si="2"/>
        <v>2725729</v>
      </c>
      <c r="M16" s="601">
        <v>10912</v>
      </c>
      <c r="N16" s="601">
        <v>2714817</v>
      </c>
      <c r="O16" s="601">
        <f t="shared" si="3"/>
        <v>1398</v>
      </c>
      <c r="P16" s="601">
        <v>119</v>
      </c>
      <c r="Q16" s="601">
        <v>1279</v>
      </c>
      <c r="R16" s="603" t="s">
        <v>60</v>
      </c>
      <c r="S16" s="641"/>
      <c r="T16" s="604" t="s">
        <v>1963</v>
      </c>
      <c r="U16" s="601"/>
      <c r="V16" s="618" t="s">
        <v>1979</v>
      </c>
      <c r="W16" s="601">
        <v>7</v>
      </c>
      <c r="Z16" s="605"/>
    </row>
    <row r="17" spans="9:26" ht="15.75" customHeight="1">
      <c r="I17" s="601">
        <f t="shared" si="1"/>
        <v>10</v>
      </c>
      <c r="J17" s="601">
        <v>4</v>
      </c>
      <c r="K17" s="601">
        <v>6</v>
      </c>
      <c r="L17" s="601">
        <f t="shared" si="2"/>
        <v>243450</v>
      </c>
      <c r="M17" s="601">
        <v>25579</v>
      </c>
      <c r="N17" s="601">
        <v>217871</v>
      </c>
      <c r="O17" s="601">
        <f t="shared" si="3"/>
        <v>348052</v>
      </c>
      <c r="P17" s="381">
        <v>131104</v>
      </c>
      <c r="Q17" s="601">
        <v>216948</v>
      </c>
      <c r="R17" s="603" t="s">
        <v>61</v>
      </c>
      <c r="S17" s="642"/>
      <c r="T17" s="604" t="s">
        <v>1963</v>
      </c>
      <c r="U17" s="604" t="s">
        <v>1964</v>
      </c>
      <c r="V17" s="618" t="s">
        <v>1979</v>
      </c>
      <c r="W17" s="601">
        <v>8</v>
      </c>
      <c r="Z17" s="605"/>
    </row>
    <row r="18" spans="9:26" ht="15.75" customHeight="1">
      <c r="I18" s="601">
        <f t="shared" si="1"/>
        <v>51</v>
      </c>
      <c r="J18" s="601">
        <v>26</v>
      </c>
      <c r="K18" s="601">
        <v>25</v>
      </c>
      <c r="L18" s="601">
        <f t="shared" si="2"/>
        <v>955885</v>
      </c>
      <c r="M18" s="601">
        <v>579323</v>
      </c>
      <c r="N18" s="601">
        <v>376562</v>
      </c>
      <c r="O18" s="601">
        <f t="shared" si="3"/>
        <v>48148</v>
      </c>
      <c r="P18" s="601">
        <v>34450</v>
      </c>
      <c r="Q18" s="601">
        <v>13698</v>
      </c>
      <c r="R18" s="603" t="s">
        <v>28</v>
      </c>
      <c r="S18" s="606" t="s">
        <v>29</v>
      </c>
      <c r="T18" s="604" t="s">
        <v>1966</v>
      </c>
      <c r="U18" s="601"/>
      <c r="V18" s="618" t="s">
        <v>1966</v>
      </c>
      <c r="W18" s="601">
        <v>9</v>
      </c>
      <c r="Z18" s="605"/>
    </row>
    <row r="19" spans="9:26" ht="15.75" customHeight="1">
      <c r="I19" s="601">
        <f t="shared" si="1"/>
        <v>42</v>
      </c>
      <c r="J19" s="601">
        <v>23</v>
      </c>
      <c r="K19" s="601">
        <v>19</v>
      </c>
      <c r="L19" s="601">
        <f t="shared" si="2"/>
        <v>1513724</v>
      </c>
      <c r="M19" s="601">
        <v>789300</v>
      </c>
      <c r="N19" s="601">
        <v>724424</v>
      </c>
      <c r="O19" s="601">
        <f t="shared" si="3"/>
        <v>6023</v>
      </c>
      <c r="P19" s="601">
        <v>1500</v>
      </c>
      <c r="Q19" s="601">
        <v>4523</v>
      </c>
      <c r="R19" s="603" t="s">
        <v>66</v>
      </c>
      <c r="S19" s="640" t="s">
        <v>42</v>
      </c>
      <c r="T19" s="604" t="s">
        <v>1963</v>
      </c>
      <c r="U19" s="601"/>
      <c r="V19" s="617" t="s">
        <v>1976</v>
      </c>
      <c r="W19" s="601">
        <v>10</v>
      </c>
      <c r="Z19" s="605"/>
    </row>
    <row r="20" spans="9:26" ht="15.75" customHeight="1">
      <c r="I20" s="601">
        <f t="shared" si="1"/>
        <v>25</v>
      </c>
      <c r="J20" s="601">
        <v>7</v>
      </c>
      <c r="K20" s="601">
        <v>18</v>
      </c>
      <c r="L20" s="601">
        <f t="shared" si="2"/>
        <v>149748</v>
      </c>
      <c r="M20" s="601">
        <v>41335</v>
      </c>
      <c r="N20" s="601">
        <v>108413</v>
      </c>
      <c r="O20" s="601">
        <f t="shared" si="3"/>
        <v>98055</v>
      </c>
      <c r="P20" s="601">
        <v>29</v>
      </c>
      <c r="Q20" s="601">
        <v>98026</v>
      </c>
      <c r="R20" s="603" t="s">
        <v>946</v>
      </c>
      <c r="S20" s="641"/>
      <c r="T20" s="604" t="s">
        <v>1963</v>
      </c>
      <c r="U20" s="601"/>
      <c r="V20" s="617" t="s">
        <v>1963</v>
      </c>
      <c r="W20" s="601">
        <v>11</v>
      </c>
      <c r="Z20" s="605"/>
    </row>
    <row r="21" spans="9:26" ht="15.75" customHeight="1">
      <c r="I21" s="601">
        <f t="shared" si="1"/>
        <v>60</v>
      </c>
      <c r="J21" s="601">
        <v>23</v>
      </c>
      <c r="K21" s="601">
        <v>37</v>
      </c>
      <c r="L21" s="601">
        <f t="shared" si="2"/>
        <v>3551639</v>
      </c>
      <c r="M21" s="602">
        <v>689476</v>
      </c>
      <c r="N21" s="601">
        <v>2862163</v>
      </c>
      <c r="O21" s="601">
        <f t="shared" si="3"/>
        <v>715718</v>
      </c>
      <c r="P21" s="601">
        <v>122593</v>
      </c>
      <c r="Q21" s="602">
        <v>593125</v>
      </c>
      <c r="R21" s="603" t="s">
        <v>74</v>
      </c>
      <c r="S21" s="641"/>
      <c r="T21" s="604" t="s">
        <v>1963</v>
      </c>
      <c r="U21" s="601"/>
      <c r="V21" s="617" t="s">
        <v>1978</v>
      </c>
      <c r="W21" s="601">
        <v>12</v>
      </c>
    </row>
    <row r="22" spans="9:26" ht="15.75" customHeight="1">
      <c r="I22" s="601">
        <f t="shared" si="1"/>
        <v>20</v>
      </c>
      <c r="J22" s="601">
        <v>9</v>
      </c>
      <c r="K22" s="601">
        <v>11</v>
      </c>
      <c r="L22" s="601">
        <f t="shared" si="2"/>
        <v>454136</v>
      </c>
      <c r="M22" s="601">
        <v>190670</v>
      </c>
      <c r="N22" s="601">
        <v>263466</v>
      </c>
      <c r="O22" s="601">
        <f t="shared" si="3"/>
        <v>8460</v>
      </c>
      <c r="P22" s="601">
        <v>7796</v>
      </c>
      <c r="Q22" s="601">
        <v>664</v>
      </c>
      <c r="R22" s="603" t="s">
        <v>47</v>
      </c>
      <c r="S22" s="641"/>
      <c r="T22" s="604" t="s">
        <v>1963</v>
      </c>
      <c r="U22" s="601"/>
      <c r="V22" s="617" t="s">
        <v>1963</v>
      </c>
      <c r="W22" s="601">
        <v>13</v>
      </c>
    </row>
    <row r="23" spans="9:26" ht="15.75" customHeight="1">
      <c r="I23" s="601">
        <f t="shared" si="1"/>
        <v>55</v>
      </c>
      <c r="J23" s="601">
        <v>27</v>
      </c>
      <c r="K23" s="601">
        <v>28</v>
      </c>
      <c r="L23" s="601">
        <f t="shared" si="2"/>
        <v>618331</v>
      </c>
      <c r="M23" s="601">
        <v>546026</v>
      </c>
      <c r="N23" s="601">
        <v>72305</v>
      </c>
      <c r="O23" s="601">
        <f t="shared" si="3"/>
        <v>5075</v>
      </c>
      <c r="P23" s="601">
        <v>4792</v>
      </c>
      <c r="Q23" s="601">
        <v>283</v>
      </c>
      <c r="R23" s="603" t="s">
        <v>78</v>
      </c>
      <c r="S23" s="641"/>
      <c r="T23" s="604" t="s">
        <v>1963</v>
      </c>
      <c r="U23" s="604" t="s">
        <v>1964</v>
      </c>
      <c r="V23" s="618" t="s">
        <v>1963</v>
      </c>
      <c r="W23" s="601">
        <v>14</v>
      </c>
    </row>
    <row r="24" spans="9:26" ht="15.75" customHeight="1">
      <c r="I24" s="601">
        <f t="shared" si="1"/>
        <v>14</v>
      </c>
      <c r="J24" s="601">
        <v>5</v>
      </c>
      <c r="K24" s="601">
        <v>9</v>
      </c>
      <c r="L24" s="601">
        <f t="shared" si="2"/>
        <v>120958</v>
      </c>
      <c r="M24" s="601">
        <v>101078</v>
      </c>
      <c r="N24" s="601">
        <v>19880</v>
      </c>
      <c r="O24" s="601">
        <f t="shared" si="3"/>
        <v>1838</v>
      </c>
      <c r="P24" s="601">
        <v>138</v>
      </c>
      <c r="Q24" s="601">
        <v>1700</v>
      </c>
      <c r="R24" s="603" t="s">
        <v>79</v>
      </c>
      <c r="S24" s="642"/>
      <c r="T24" s="604" t="s">
        <v>1963</v>
      </c>
      <c r="U24" s="601"/>
      <c r="V24" s="617" t="s">
        <v>1963</v>
      </c>
      <c r="W24" s="601">
        <v>15</v>
      </c>
    </row>
    <row r="25" spans="9:26" ht="15.75" customHeight="1">
      <c r="I25" s="601">
        <f t="shared" si="1"/>
        <v>28</v>
      </c>
      <c r="J25" s="601">
        <v>15</v>
      </c>
      <c r="K25" s="601">
        <v>13</v>
      </c>
      <c r="L25" s="601">
        <f t="shared" si="2"/>
        <v>548569</v>
      </c>
      <c r="M25" s="601">
        <v>415413</v>
      </c>
      <c r="N25" s="601">
        <v>133156</v>
      </c>
      <c r="O25" s="601">
        <f t="shared" si="3"/>
        <v>132803</v>
      </c>
      <c r="P25" s="601">
        <v>3101</v>
      </c>
      <c r="Q25" s="601">
        <v>129702</v>
      </c>
      <c r="R25" s="603" t="s">
        <v>80</v>
      </c>
      <c r="S25" s="640" t="s">
        <v>50</v>
      </c>
      <c r="T25" s="604" t="s">
        <v>1963</v>
      </c>
      <c r="U25" s="601"/>
      <c r="V25" s="617" t="s">
        <v>1978</v>
      </c>
      <c r="W25" s="601">
        <v>16</v>
      </c>
    </row>
    <row r="26" spans="9:26" ht="15.75" customHeight="1">
      <c r="I26" s="601">
        <f t="shared" si="1"/>
        <v>7</v>
      </c>
      <c r="J26" s="601">
        <v>5</v>
      </c>
      <c r="K26" s="601">
        <v>2</v>
      </c>
      <c r="L26" s="601">
        <f t="shared" si="2"/>
        <v>105001</v>
      </c>
      <c r="M26" s="601">
        <v>104222</v>
      </c>
      <c r="N26" s="601">
        <v>779</v>
      </c>
      <c r="O26" s="601">
        <f t="shared" si="3"/>
        <v>102533</v>
      </c>
      <c r="P26" s="601">
        <v>101754</v>
      </c>
      <c r="Q26" s="601">
        <v>779</v>
      </c>
      <c r="R26" s="603" t="s">
        <v>86</v>
      </c>
      <c r="S26" s="641"/>
      <c r="T26" s="604" t="s">
        <v>1963</v>
      </c>
      <c r="U26" s="601"/>
      <c r="V26" s="617" t="s">
        <v>1978</v>
      </c>
      <c r="W26" s="601">
        <v>17</v>
      </c>
    </row>
    <row r="27" spans="9:26" ht="15.75" customHeight="1">
      <c r="I27" s="601">
        <f t="shared" si="1"/>
        <v>3</v>
      </c>
      <c r="J27" s="601">
        <v>2</v>
      </c>
      <c r="K27" s="601">
        <v>1</v>
      </c>
      <c r="L27" s="601">
        <f t="shared" si="2"/>
        <v>2910</v>
      </c>
      <c r="M27" s="601">
        <v>1428</v>
      </c>
      <c r="N27" s="601">
        <v>1482</v>
      </c>
      <c r="O27" s="601">
        <f t="shared" si="3"/>
        <v>177</v>
      </c>
      <c r="P27" s="601">
        <v>172</v>
      </c>
      <c r="Q27" s="601">
        <v>5</v>
      </c>
      <c r="R27" s="603" t="s">
        <v>92</v>
      </c>
      <c r="S27" s="641"/>
      <c r="T27" s="604" t="s">
        <v>1963</v>
      </c>
      <c r="U27" s="601"/>
      <c r="V27" s="617" t="s">
        <v>1978</v>
      </c>
      <c r="W27" s="601">
        <v>18</v>
      </c>
    </row>
    <row r="28" spans="9:26" ht="15.75" customHeight="1">
      <c r="I28" s="601">
        <f t="shared" si="1"/>
        <v>5</v>
      </c>
      <c r="J28" s="601">
        <v>4</v>
      </c>
      <c r="K28" s="601">
        <v>1</v>
      </c>
      <c r="L28" s="601">
        <f t="shared" si="2"/>
        <v>18663</v>
      </c>
      <c r="M28" s="601">
        <v>17431</v>
      </c>
      <c r="N28" s="601">
        <v>1232</v>
      </c>
      <c r="O28" s="601">
        <f t="shared" si="3"/>
        <v>850</v>
      </c>
      <c r="P28" s="601">
        <v>63</v>
      </c>
      <c r="Q28" s="601">
        <v>787</v>
      </c>
      <c r="R28" s="603" t="s">
        <v>93</v>
      </c>
      <c r="S28" s="641"/>
      <c r="T28" s="604" t="s">
        <v>1963</v>
      </c>
      <c r="U28" s="601"/>
      <c r="V28" s="617" t="s">
        <v>1978</v>
      </c>
      <c r="W28" s="601">
        <v>19</v>
      </c>
    </row>
    <row r="29" spans="9:26" ht="15.75" customHeight="1">
      <c r="I29" s="601">
        <f t="shared" si="1"/>
        <v>1</v>
      </c>
      <c r="J29" s="601">
        <v>1</v>
      </c>
      <c r="K29" s="601">
        <v>0</v>
      </c>
      <c r="L29" s="601">
        <f t="shared" si="2"/>
        <v>2</v>
      </c>
      <c r="M29" s="601">
        <v>2</v>
      </c>
      <c r="N29" s="601">
        <v>0</v>
      </c>
      <c r="O29" s="601">
        <f t="shared" si="3"/>
        <v>1</v>
      </c>
      <c r="P29" s="601">
        <v>1</v>
      </c>
      <c r="Q29" s="601">
        <v>0</v>
      </c>
      <c r="R29" s="603" t="s">
        <v>94</v>
      </c>
      <c r="S29" s="641"/>
      <c r="T29" s="604" t="s">
        <v>1963</v>
      </c>
      <c r="U29" s="604" t="s">
        <v>1964</v>
      </c>
      <c r="V29" s="618" t="s">
        <v>1976</v>
      </c>
      <c r="W29" s="601">
        <v>20</v>
      </c>
    </row>
    <row r="30" spans="9:26" ht="15.75" customHeight="1">
      <c r="I30" s="601">
        <f t="shared" si="1"/>
        <v>89</v>
      </c>
      <c r="J30" s="601">
        <v>41</v>
      </c>
      <c r="K30" s="601">
        <v>48</v>
      </c>
      <c r="L30" s="601">
        <f t="shared" si="2"/>
        <v>2733272</v>
      </c>
      <c r="M30" s="601">
        <v>1410424</v>
      </c>
      <c r="N30" s="601">
        <v>1322848</v>
      </c>
      <c r="O30" s="601">
        <f t="shared" si="3"/>
        <v>1032423</v>
      </c>
      <c r="P30" s="601">
        <v>989292</v>
      </c>
      <c r="Q30" s="601">
        <v>43131</v>
      </c>
      <c r="R30" s="603" t="s">
        <v>100</v>
      </c>
      <c r="S30" s="642"/>
      <c r="T30" s="604" t="s">
        <v>1963</v>
      </c>
      <c r="U30" s="604" t="s">
        <v>1964</v>
      </c>
      <c r="V30" s="618" t="s">
        <v>1963</v>
      </c>
      <c r="W30" s="601">
        <v>21</v>
      </c>
    </row>
    <row r="31" spans="9:26" ht="15.75" customHeight="1">
      <c r="I31" s="601">
        <f t="shared" si="1"/>
        <v>11</v>
      </c>
      <c r="J31" s="601">
        <v>6</v>
      </c>
      <c r="K31" s="601">
        <v>5</v>
      </c>
      <c r="L31" s="601">
        <f t="shared" si="2"/>
        <v>103180</v>
      </c>
      <c r="M31" s="602">
        <v>39130</v>
      </c>
      <c r="N31" s="602">
        <v>64050</v>
      </c>
      <c r="O31" s="601">
        <f t="shared" si="3"/>
        <v>11713</v>
      </c>
      <c r="P31" s="601">
        <v>4472</v>
      </c>
      <c r="Q31" s="601">
        <v>7241</v>
      </c>
      <c r="R31" s="603" t="s">
        <v>105</v>
      </c>
      <c r="S31" s="643" t="s">
        <v>55</v>
      </c>
      <c r="T31" s="604" t="s">
        <v>1967</v>
      </c>
      <c r="U31" s="601"/>
      <c r="V31" s="618" t="s">
        <v>1967</v>
      </c>
      <c r="W31" s="601">
        <v>22</v>
      </c>
    </row>
    <row r="32" spans="9:26" ht="15.75" customHeight="1">
      <c r="I32" s="601">
        <f t="shared" si="1"/>
        <v>4</v>
      </c>
      <c r="J32" s="601">
        <v>2</v>
      </c>
      <c r="K32" s="601">
        <v>2</v>
      </c>
      <c r="L32" s="601">
        <f t="shared" si="2"/>
        <v>53806</v>
      </c>
      <c r="M32" s="601">
        <v>9203</v>
      </c>
      <c r="N32" s="602">
        <v>44603</v>
      </c>
      <c r="O32" s="601">
        <f t="shared" si="3"/>
        <v>4109</v>
      </c>
      <c r="P32" s="601">
        <v>2845</v>
      </c>
      <c r="Q32" s="601">
        <v>1264</v>
      </c>
      <c r="R32" s="603" t="s">
        <v>109</v>
      </c>
      <c r="S32" s="641"/>
      <c r="T32" s="604" t="s">
        <v>1967</v>
      </c>
      <c r="U32" s="601"/>
      <c r="V32" s="618" t="s">
        <v>1967</v>
      </c>
      <c r="W32" s="601">
        <v>23</v>
      </c>
    </row>
    <row r="33" spans="9:23" ht="15.75" customHeight="1">
      <c r="I33" s="601">
        <f t="shared" si="1"/>
        <v>31</v>
      </c>
      <c r="J33" s="601">
        <v>10</v>
      </c>
      <c r="K33" s="601">
        <v>21</v>
      </c>
      <c r="L33" s="601">
        <f t="shared" si="2"/>
        <v>23514</v>
      </c>
      <c r="M33" s="602">
        <v>23464</v>
      </c>
      <c r="N33" s="602">
        <v>50</v>
      </c>
      <c r="O33" s="601">
        <f t="shared" si="3"/>
        <v>263771</v>
      </c>
      <c r="P33" s="602">
        <v>185706</v>
      </c>
      <c r="Q33" s="602">
        <v>78065</v>
      </c>
      <c r="R33" s="603" t="s">
        <v>69</v>
      </c>
      <c r="S33" s="642"/>
      <c r="T33" s="604" t="s">
        <v>1967</v>
      </c>
      <c r="U33" s="601"/>
      <c r="V33" s="618" t="s">
        <v>1967</v>
      </c>
      <c r="W33" s="601">
        <v>24</v>
      </c>
    </row>
    <row r="34" spans="9:23" ht="15.75" customHeight="1">
      <c r="I34" s="601">
        <f t="shared" si="1"/>
        <v>784</v>
      </c>
      <c r="J34" s="601">
        <v>306</v>
      </c>
      <c r="K34" s="601">
        <v>478</v>
      </c>
      <c r="L34" s="602">
        <v>0</v>
      </c>
      <c r="M34" s="602">
        <v>0</v>
      </c>
      <c r="N34" s="602">
        <v>0</v>
      </c>
      <c r="O34" s="601">
        <f t="shared" si="3"/>
        <v>18902617</v>
      </c>
      <c r="P34" s="601">
        <v>9575062</v>
      </c>
      <c r="Q34" s="601">
        <v>9327555</v>
      </c>
      <c r="R34" s="603" t="s">
        <v>20</v>
      </c>
      <c r="S34" s="607" t="s">
        <v>20</v>
      </c>
      <c r="T34" s="604" t="s">
        <v>1967</v>
      </c>
      <c r="U34" s="601"/>
      <c r="V34" s="618" t="s">
        <v>1967</v>
      </c>
      <c r="W34" s="601">
        <v>25</v>
      </c>
    </row>
    <row r="35" spans="9:23" ht="15.75" customHeight="1">
      <c r="I35" s="608">
        <f t="shared" si="1"/>
        <v>1450</v>
      </c>
      <c r="J35" s="608">
        <f t="shared" ref="J35:K35" si="4">SUM(J10:J34)</f>
        <v>646</v>
      </c>
      <c r="K35" s="608">
        <f t="shared" si="4"/>
        <v>804</v>
      </c>
      <c r="L35" s="608">
        <f>SUM(M35:N35)</f>
        <v>19952524</v>
      </c>
      <c r="M35" s="608">
        <f t="shared" ref="M35:N35" si="5">SUM(M10:M34)</f>
        <v>7576910</v>
      </c>
      <c r="N35" s="608">
        <f t="shared" si="5"/>
        <v>12375614</v>
      </c>
      <c r="O35" s="608">
        <f t="shared" si="3"/>
        <v>21788692</v>
      </c>
      <c r="P35" s="608">
        <f t="shared" ref="P35:Q35" si="6">SUM(P10:P34)</f>
        <v>11261630</v>
      </c>
      <c r="Q35" s="608">
        <f t="shared" si="6"/>
        <v>10527062</v>
      </c>
      <c r="R35" s="644" t="s">
        <v>1968</v>
      </c>
      <c r="S35" s="645"/>
      <c r="T35" s="608"/>
      <c r="U35" s="608"/>
      <c r="V35" s="616"/>
      <c r="W35" s="608"/>
    </row>
    <row r="36" spans="9:23" ht="15.75" customHeight="1"/>
    <row r="37" spans="9:23" ht="15.75" customHeight="1">
      <c r="I37" s="609">
        <f>G4-I34</f>
        <v>644</v>
      </c>
      <c r="J37" s="608">
        <f t="shared" ref="J37:Q37" si="7">J35-J34</f>
        <v>340</v>
      </c>
      <c r="K37" s="608">
        <f t="shared" si="7"/>
        <v>326</v>
      </c>
      <c r="L37" s="608">
        <f t="shared" si="7"/>
        <v>19952524</v>
      </c>
      <c r="M37" s="608">
        <f t="shared" si="7"/>
        <v>7576910</v>
      </c>
      <c r="N37" s="608">
        <f t="shared" si="7"/>
        <v>12375614</v>
      </c>
      <c r="O37" s="608">
        <f t="shared" si="7"/>
        <v>2886075</v>
      </c>
      <c r="P37" s="608">
        <f t="shared" si="7"/>
        <v>1686568</v>
      </c>
      <c r="Q37" s="608">
        <f t="shared" si="7"/>
        <v>1199507</v>
      </c>
      <c r="R37" s="610" t="s">
        <v>1969</v>
      </c>
    </row>
    <row r="38" spans="9:23" ht="15.75" customHeight="1">
      <c r="I38" s="597"/>
      <c r="J38" s="597"/>
      <c r="K38" s="597"/>
      <c r="L38" s="597"/>
      <c r="M38" s="597"/>
      <c r="N38" s="597"/>
      <c r="O38" s="597"/>
      <c r="P38" s="597">
        <f>P37/O37</f>
        <v>0.58438120977452079</v>
      </c>
      <c r="Q38" s="597">
        <f>Q37/O37</f>
        <v>0.41561879022547926</v>
      </c>
      <c r="R38" s="598" t="s">
        <v>1970</v>
      </c>
    </row>
    <row r="39" spans="9:23" ht="15.75" customHeight="1">
      <c r="I39" s="597"/>
      <c r="J39" s="597"/>
      <c r="K39" s="597"/>
      <c r="L39" s="597"/>
      <c r="M39" s="597"/>
      <c r="N39" s="597"/>
      <c r="O39" s="597">
        <f t="shared" ref="O39:Q39" si="8">O37/L37</f>
        <v>0.14464711331759331</v>
      </c>
      <c r="P39" s="597">
        <f t="shared" si="8"/>
        <v>0.22259311513532562</v>
      </c>
      <c r="Q39" s="597">
        <f t="shared" si="8"/>
        <v>9.6925049536936106E-2</v>
      </c>
      <c r="R39" s="598" t="s">
        <v>1971</v>
      </c>
    </row>
    <row r="40" spans="9:23" ht="15.75" customHeight="1"/>
    <row r="41" spans="9:23" ht="15.75" customHeight="1"/>
    <row r="42" spans="9:23" ht="15.75" customHeight="1"/>
    <row r="43" spans="9:23" ht="15.75" customHeight="1">
      <c r="I43" s="636" t="s">
        <v>1951</v>
      </c>
      <c r="J43" s="637"/>
      <c r="K43" s="638"/>
      <c r="L43" s="636" t="s">
        <v>1972</v>
      </c>
      <c r="M43" s="634"/>
      <c r="N43" s="634"/>
      <c r="O43" s="634" t="s">
        <v>1973</v>
      </c>
      <c r="P43" s="634"/>
      <c r="Q43" s="635"/>
      <c r="R43" s="599"/>
    </row>
    <row r="44" spans="9:23" ht="15.75" customHeight="1">
      <c r="I44" s="600" t="s">
        <v>1955</v>
      </c>
      <c r="J44" s="600" t="s">
        <v>1956</v>
      </c>
      <c r="K44" s="600" t="s">
        <v>1947</v>
      </c>
      <c r="L44" s="600" t="s">
        <v>1955</v>
      </c>
      <c r="M44" s="600" t="s">
        <v>1946</v>
      </c>
      <c r="N44" s="600" t="s">
        <v>1957</v>
      </c>
      <c r="O44" s="600" t="s">
        <v>1955</v>
      </c>
      <c r="P44" s="600" t="s">
        <v>1946</v>
      </c>
      <c r="Q44" s="600" t="s">
        <v>1947</v>
      </c>
      <c r="R44" s="600" t="s">
        <v>1974</v>
      </c>
    </row>
    <row r="45" spans="9:23" ht="15.75" customHeight="1">
      <c r="I45" s="639" t="s">
        <v>1975</v>
      </c>
      <c r="J45" s="646"/>
      <c r="K45" s="646"/>
      <c r="L45" s="646"/>
      <c r="M45" s="646"/>
      <c r="N45" s="646"/>
      <c r="O45" s="646"/>
      <c r="P45" s="646"/>
      <c r="Q45" s="647"/>
      <c r="R45" s="601" t="s">
        <v>1976</v>
      </c>
    </row>
    <row r="46" spans="9:23" ht="15.75" customHeight="1">
      <c r="I46" s="601">
        <f t="shared" ref="I46:I47" si="9">SUM(J46:K46)</f>
        <v>830</v>
      </c>
      <c r="J46" s="601">
        <f t="shared" ref="J46:K46" si="10">SUM(J31:J34)</f>
        <v>324</v>
      </c>
      <c r="K46" s="601">
        <f t="shared" si="10"/>
        <v>506</v>
      </c>
      <c r="L46" s="601">
        <f t="shared" ref="L46:L47" si="11">SUM(M46:N46)</f>
        <v>180500</v>
      </c>
      <c r="M46" s="601">
        <f t="shared" ref="M46:N46" si="12">SUM(M31:M34)</f>
        <v>71797</v>
      </c>
      <c r="N46" s="601">
        <f t="shared" si="12"/>
        <v>108703</v>
      </c>
      <c r="O46" s="601">
        <f t="shared" ref="O46:O47" si="13">SUM(P46:Q46)</f>
        <v>19182210</v>
      </c>
      <c r="P46" s="601">
        <f t="shared" ref="P46:Q46" si="14">SUM(P31:P34)</f>
        <v>9768085</v>
      </c>
      <c r="Q46" s="601">
        <f t="shared" si="14"/>
        <v>9414125</v>
      </c>
      <c r="R46" s="601" t="s">
        <v>1967</v>
      </c>
    </row>
    <row r="47" spans="9:23" ht="15.75" customHeight="1">
      <c r="I47" s="611">
        <f t="shared" si="9"/>
        <v>46</v>
      </c>
      <c r="J47" s="611">
        <f t="shared" ref="J47:K47" si="15">J46-J34</f>
        <v>18</v>
      </c>
      <c r="K47" s="611">
        <f t="shared" si="15"/>
        <v>28</v>
      </c>
      <c r="L47" s="611">
        <f t="shared" si="11"/>
        <v>180500</v>
      </c>
      <c r="M47" s="611">
        <f t="shared" ref="M47:N47" si="16">M46-M34</f>
        <v>71797</v>
      </c>
      <c r="N47" s="611">
        <f t="shared" si="16"/>
        <v>108703</v>
      </c>
      <c r="O47" s="611">
        <f t="shared" si="13"/>
        <v>279593</v>
      </c>
      <c r="P47" s="611">
        <f t="shared" ref="P47:Q47" si="17">P46-P34</f>
        <v>193023</v>
      </c>
      <c r="Q47" s="611">
        <f t="shared" si="17"/>
        <v>86570</v>
      </c>
      <c r="R47" s="612" t="s">
        <v>1977</v>
      </c>
    </row>
    <row r="48" spans="9:23" ht="15.75" customHeight="1">
      <c r="I48" s="639" t="s">
        <v>1975</v>
      </c>
      <c r="J48" s="637"/>
      <c r="K48" s="637"/>
      <c r="L48" s="637"/>
      <c r="M48" s="637"/>
      <c r="N48" s="637"/>
      <c r="O48" s="637"/>
      <c r="P48" s="637"/>
      <c r="Q48" s="638"/>
      <c r="R48" s="601" t="s">
        <v>1978</v>
      </c>
    </row>
    <row r="49" spans="9:18" ht="15.75" customHeight="1">
      <c r="I49" s="601">
        <f t="shared" ref="I49:I50" si="18">SUM(J49:K49)</f>
        <v>51</v>
      </c>
      <c r="J49" s="601">
        <f t="shared" ref="J49:K49" si="19">J18</f>
        <v>26</v>
      </c>
      <c r="K49" s="601">
        <f t="shared" si="19"/>
        <v>25</v>
      </c>
      <c r="L49" s="601">
        <f t="shared" ref="L49:L50" si="20">SUM(M49:N49)</f>
        <v>955885</v>
      </c>
      <c r="M49" s="601">
        <f t="shared" ref="M49:N49" si="21">M18</f>
        <v>579323</v>
      </c>
      <c r="N49" s="601">
        <f t="shared" si="21"/>
        <v>376562</v>
      </c>
      <c r="O49" s="601">
        <f t="shared" ref="O49:O50" si="22">SUM(P49:Q49)</f>
        <v>48148</v>
      </c>
      <c r="P49" s="601">
        <f t="shared" ref="P49" si="23">P18</f>
        <v>34450</v>
      </c>
      <c r="Q49" s="601">
        <f>Q18</f>
        <v>13698</v>
      </c>
      <c r="R49" s="601" t="s">
        <v>1966</v>
      </c>
    </row>
    <row r="50" spans="9:18" ht="15.75" customHeight="1">
      <c r="I50" s="601">
        <f t="shared" si="18"/>
        <v>569</v>
      </c>
      <c r="J50" s="601">
        <f t="shared" ref="J50:K50" si="24">SUM(J10:J17,J19:J30)</f>
        <v>296</v>
      </c>
      <c r="K50" s="601">
        <f t="shared" si="24"/>
        <v>273</v>
      </c>
      <c r="L50" s="601">
        <f t="shared" si="20"/>
        <v>18816139</v>
      </c>
      <c r="M50" s="601">
        <f t="shared" ref="M50:N50" si="25">SUM(M10:M17,M19:M30)</f>
        <v>6925790</v>
      </c>
      <c r="N50" s="601">
        <f t="shared" si="25"/>
        <v>11890349</v>
      </c>
      <c r="O50" s="601">
        <f t="shared" si="22"/>
        <v>2558334</v>
      </c>
      <c r="P50" s="601">
        <f t="shared" ref="P50" si="26">SUM(P10:P17,P19:P30)</f>
        <v>1459095</v>
      </c>
      <c r="Q50" s="601">
        <f>SUM(Q10:Q17,Q19:Q30)</f>
        <v>1099239</v>
      </c>
      <c r="R50" s="601" t="s">
        <v>1963</v>
      </c>
    </row>
    <row r="51" spans="9:18" ht="15.75" customHeight="1">
      <c r="I51" s="639" t="s">
        <v>1975</v>
      </c>
      <c r="J51" s="637"/>
      <c r="K51" s="637"/>
      <c r="L51" s="637"/>
      <c r="M51" s="637"/>
      <c r="N51" s="637"/>
      <c r="O51" s="637"/>
      <c r="P51" s="637"/>
      <c r="Q51" s="638"/>
      <c r="R51" s="601" t="s">
        <v>1979</v>
      </c>
    </row>
    <row r="52" spans="9:18" ht="15.75" customHeight="1">
      <c r="I52" s="639" t="s">
        <v>1975</v>
      </c>
      <c r="J52" s="637"/>
      <c r="K52" s="637"/>
      <c r="L52" s="637"/>
      <c r="M52" s="637"/>
      <c r="N52" s="637"/>
      <c r="O52" s="637"/>
      <c r="P52" s="637"/>
      <c r="Q52" s="638"/>
      <c r="R52" s="601" t="s">
        <v>1980</v>
      </c>
    </row>
    <row r="53" spans="9:18" ht="15.75" customHeight="1">
      <c r="I53" s="601">
        <f>SUM(J53:K53)</f>
        <v>285</v>
      </c>
      <c r="J53" s="601">
        <f t="shared" ref="J53:K53" si="27">SUM(J10:J12,J15,J17,J30,J29,J23)</f>
        <v>152</v>
      </c>
      <c r="K53" s="601">
        <f t="shared" si="27"/>
        <v>133</v>
      </c>
      <c r="L53" s="601">
        <f>SUM(M53:N53)</f>
        <v>8095439</v>
      </c>
      <c r="M53" s="601">
        <f t="shared" ref="M53:N53" si="28">SUM(M10:M12,M15,M17,M30,M29,M23)</f>
        <v>3711716</v>
      </c>
      <c r="N53" s="601">
        <f t="shared" si="28"/>
        <v>4383723</v>
      </c>
      <c r="O53" s="601">
        <f>SUM(P53:Q53)</f>
        <v>1423970</v>
      </c>
      <c r="P53" s="601">
        <f t="shared" ref="P53:Q53" si="29">SUM(P10:P12,P15,P17,P30,P29,P23)</f>
        <v>1156479</v>
      </c>
      <c r="Q53" s="601">
        <f t="shared" si="29"/>
        <v>267491</v>
      </c>
      <c r="R53" s="601" t="s">
        <v>1964</v>
      </c>
    </row>
    <row r="54" spans="9:18" ht="15.75" customHeight="1">
      <c r="I54" s="601">
        <v>0</v>
      </c>
      <c r="J54" s="601">
        <v>0</v>
      </c>
      <c r="K54" s="601">
        <v>0</v>
      </c>
      <c r="L54" s="601">
        <v>0</v>
      </c>
      <c r="M54" s="601">
        <v>0</v>
      </c>
      <c r="N54" s="601">
        <v>0</v>
      </c>
      <c r="O54" s="601">
        <v>0</v>
      </c>
      <c r="P54" s="601">
        <v>0</v>
      </c>
      <c r="Q54" s="601">
        <v>0</v>
      </c>
      <c r="R54" s="601" t="s">
        <v>1981</v>
      </c>
    </row>
    <row r="55" spans="9:18" ht="15.75" customHeight="1">
      <c r="I55" s="639" t="s">
        <v>1975</v>
      </c>
      <c r="J55" s="637"/>
      <c r="K55" s="637"/>
      <c r="L55" s="637"/>
      <c r="M55" s="637"/>
      <c r="N55" s="637"/>
      <c r="O55" s="637"/>
      <c r="P55" s="637"/>
      <c r="Q55" s="638"/>
      <c r="R55" s="601" t="s">
        <v>1982</v>
      </c>
    </row>
    <row r="56" spans="9:18" ht="15.75" customHeight="1">
      <c r="I56" s="613">
        <f t="shared" ref="I56:Q56" si="30">SUM(I46,I49,I50,I53,I54)</f>
        <v>1735</v>
      </c>
      <c r="J56" s="613">
        <f t="shared" si="30"/>
        <v>798</v>
      </c>
      <c r="K56" s="613">
        <f t="shared" si="30"/>
        <v>937</v>
      </c>
      <c r="L56" s="613">
        <f t="shared" si="30"/>
        <v>28047963</v>
      </c>
      <c r="M56" s="613">
        <f t="shared" si="30"/>
        <v>11288626</v>
      </c>
      <c r="N56" s="613">
        <f t="shared" si="30"/>
        <v>16759337</v>
      </c>
      <c r="O56" s="613">
        <f t="shared" si="30"/>
        <v>23212662</v>
      </c>
      <c r="P56" s="613">
        <f t="shared" si="30"/>
        <v>12418109</v>
      </c>
      <c r="Q56" s="608">
        <f t="shared" si="30"/>
        <v>10794553</v>
      </c>
      <c r="R56" s="613" t="s">
        <v>1983</v>
      </c>
    </row>
    <row r="57" spans="9:18" ht="15.75" customHeight="1">
      <c r="I57" s="613">
        <f t="shared" ref="I57:Q57" si="31">I56-I34</f>
        <v>951</v>
      </c>
      <c r="J57" s="613">
        <f t="shared" si="31"/>
        <v>492</v>
      </c>
      <c r="K57" s="613">
        <f t="shared" si="31"/>
        <v>459</v>
      </c>
      <c r="L57" s="613">
        <f t="shared" si="31"/>
        <v>28047963</v>
      </c>
      <c r="M57" s="613">
        <f t="shared" si="31"/>
        <v>11288626</v>
      </c>
      <c r="N57" s="613">
        <f t="shared" si="31"/>
        <v>16759337</v>
      </c>
      <c r="O57" s="613">
        <f t="shared" si="31"/>
        <v>4310045</v>
      </c>
      <c r="P57" s="613">
        <f t="shared" si="31"/>
        <v>2843047</v>
      </c>
      <c r="Q57" s="608">
        <f t="shared" si="31"/>
        <v>1466998</v>
      </c>
      <c r="R57" s="610" t="s">
        <v>1984</v>
      </c>
    </row>
    <row r="58" spans="9:18" ht="15.75" customHeight="1"/>
    <row r="59" spans="9:18" ht="15.75" customHeight="1">
      <c r="P59" s="614"/>
      <c r="R59" s="615" t="s">
        <v>1985</v>
      </c>
    </row>
    <row r="60" spans="9:18" ht="15.75" customHeight="1"/>
    <row r="61" spans="9:18" ht="15.75" customHeight="1">
      <c r="I61" s="633" t="s">
        <v>1987</v>
      </c>
      <c r="J61" s="633"/>
      <c r="K61" s="633"/>
      <c r="L61" s="633"/>
      <c r="M61" s="633"/>
      <c r="N61" s="633"/>
      <c r="O61" s="633"/>
      <c r="P61" s="633"/>
      <c r="Q61" s="633"/>
      <c r="R61" s="633"/>
    </row>
    <row r="62" spans="9:18" ht="15.75" customHeight="1">
      <c r="I62" s="636" t="s">
        <v>1951</v>
      </c>
      <c r="J62" s="637"/>
      <c r="K62" s="638"/>
      <c r="L62" s="636" t="s">
        <v>1972</v>
      </c>
      <c r="M62" s="634"/>
      <c r="N62" s="634"/>
      <c r="O62" s="634" t="s">
        <v>1973</v>
      </c>
      <c r="P62" s="634"/>
      <c r="Q62" s="635"/>
      <c r="R62" s="600"/>
    </row>
    <row r="63" spans="9:18" ht="15.75" customHeight="1">
      <c r="I63" s="600" t="s">
        <v>1955</v>
      </c>
      <c r="J63" s="600" t="s">
        <v>1956</v>
      </c>
      <c r="K63" s="600" t="s">
        <v>1947</v>
      </c>
      <c r="L63" s="600" t="s">
        <v>1955</v>
      </c>
      <c r="M63" s="600" t="s">
        <v>1946</v>
      </c>
      <c r="N63" s="600" t="s">
        <v>1957</v>
      </c>
      <c r="O63" s="600" t="s">
        <v>1955</v>
      </c>
      <c r="P63" s="600" t="s">
        <v>1946</v>
      </c>
      <c r="Q63" s="600" t="s">
        <v>1947</v>
      </c>
      <c r="R63" s="600" t="s">
        <v>1974</v>
      </c>
    </row>
    <row r="64" spans="9:18" ht="15.75" customHeight="1">
      <c r="I64" s="601">
        <f t="shared" ref="I64:Q64" si="32">SUM(I19,I29)</f>
        <v>43</v>
      </c>
      <c r="J64" s="601">
        <f t="shared" si="32"/>
        <v>24</v>
      </c>
      <c r="K64" s="601">
        <f t="shared" si="32"/>
        <v>19</v>
      </c>
      <c r="L64" s="601">
        <f t="shared" si="32"/>
        <v>1513726</v>
      </c>
      <c r="M64" s="601">
        <f t="shared" si="32"/>
        <v>789302</v>
      </c>
      <c r="N64" s="601">
        <f t="shared" si="32"/>
        <v>724424</v>
      </c>
      <c r="O64" s="601">
        <f t="shared" si="32"/>
        <v>6024</v>
      </c>
      <c r="P64" s="601">
        <f t="shared" si="32"/>
        <v>1501</v>
      </c>
      <c r="Q64" s="601">
        <f t="shared" si="32"/>
        <v>4523</v>
      </c>
      <c r="R64" s="601" t="s">
        <v>1976</v>
      </c>
    </row>
    <row r="65" spans="9:18" ht="15.75" customHeight="1">
      <c r="I65" s="601">
        <f t="shared" ref="I65:Q65" si="33">SUM(I31:I34)</f>
        <v>830</v>
      </c>
      <c r="J65" s="601">
        <f t="shared" si="33"/>
        <v>324</v>
      </c>
      <c r="K65" s="601">
        <f t="shared" si="33"/>
        <v>506</v>
      </c>
      <c r="L65" s="601">
        <f t="shared" si="33"/>
        <v>180500</v>
      </c>
      <c r="M65" s="601">
        <f t="shared" si="33"/>
        <v>71797</v>
      </c>
      <c r="N65" s="601">
        <f t="shared" si="33"/>
        <v>108703</v>
      </c>
      <c r="O65" s="601">
        <f t="shared" si="33"/>
        <v>19182210</v>
      </c>
      <c r="P65" s="601">
        <f t="shared" si="33"/>
        <v>9768085</v>
      </c>
      <c r="Q65" s="601">
        <f t="shared" si="33"/>
        <v>9414125</v>
      </c>
      <c r="R65" s="601" t="s">
        <v>1967</v>
      </c>
    </row>
    <row r="66" spans="9:18" ht="15.75" customHeight="1">
      <c r="I66" s="611">
        <f t="shared" ref="I66:Q66" si="34">I65-I34</f>
        <v>46</v>
      </c>
      <c r="J66" s="611">
        <f t="shared" si="34"/>
        <v>18</v>
      </c>
      <c r="K66" s="611">
        <f t="shared" si="34"/>
        <v>28</v>
      </c>
      <c r="L66" s="611">
        <f t="shared" si="34"/>
        <v>180500</v>
      </c>
      <c r="M66" s="611">
        <f t="shared" si="34"/>
        <v>71797</v>
      </c>
      <c r="N66" s="611">
        <f t="shared" si="34"/>
        <v>108703</v>
      </c>
      <c r="O66" s="611">
        <f t="shared" si="34"/>
        <v>279593</v>
      </c>
      <c r="P66" s="611">
        <f t="shared" si="34"/>
        <v>193023</v>
      </c>
      <c r="Q66" s="611">
        <f t="shared" si="34"/>
        <v>86570</v>
      </c>
      <c r="R66" s="612" t="s">
        <v>1977</v>
      </c>
    </row>
    <row r="67" spans="9:18" ht="15.75" customHeight="1">
      <c r="I67" s="601">
        <f t="shared" ref="I67:Q67" si="35">SUM(I21,I25,I26,I27,I28)</f>
        <v>103</v>
      </c>
      <c r="J67" s="601">
        <f t="shared" si="35"/>
        <v>49</v>
      </c>
      <c r="K67" s="601">
        <f t="shared" si="35"/>
        <v>54</v>
      </c>
      <c r="L67" s="601">
        <f t="shared" si="35"/>
        <v>4226782</v>
      </c>
      <c r="M67" s="601">
        <f t="shared" si="35"/>
        <v>1227970</v>
      </c>
      <c r="N67" s="601">
        <f t="shared" si="35"/>
        <v>2998812</v>
      </c>
      <c r="O67" s="601">
        <f t="shared" si="35"/>
        <v>952081</v>
      </c>
      <c r="P67" s="601">
        <f t="shared" si="35"/>
        <v>227683</v>
      </c>
      <c r="Q67" s="601">
        <f t="shared" si="35"/>
        <v>724398</v>
      </c>
      <c r="R67" s="601" t="s">
        <v>1978</v>
      </c>
    </row>
    <row r="68" spans="9:18" ht="15.75" customHeight="1">
      <c r="I68" s="601">
        <f t="shared" ref="I68:Q68" si="36">I18</f>
        <v>51</v>
      </c>
      <c r="J68" s="601">
        <f t="shared" si="36"/>
        <v>26</v>
      </c>
      <c r="K68" s="601">
        <f t="shared" si="36"/>
        <v>25</v>
      </c>
      <c r="L68" s="601">
        <f t="shared" si="36"/>
        <v>955885</v>
      </c>
      <c r="M68" s="601">
        <f t="shared" si="36"/>
        <v>579323</v>
      </c>
      <c r="N68" s="601">
        <f t="shared" si="36"/>
        <v>376562</v>
      </c>
      <c r="O68" s="601">
        <f t="shared" si="36"/>
        <v>48148</v>
      </c>
      <c r="P68" s="601">
        <f t="shared" si="36"/>
        <v>34450</v>
      </c>
      <c r="Q68" s="601">
        <f t="shared" si="36"/>
        <v>13698</v>
      </c>
      <c r="R68" s="601" t="s">
        <v>1966</v>
      </c>
    </row>
    <row r="69" spans="9:18" ht="15.75" customHeight="1">
      <c r="I69" s="601">
        <f t="shared" ref="I69:Q69" si="37">SUM(I20,I22,I23,I24,I30)</f>
        <v>203</v>
      </c>
      <c r="J69" s="601">
        <f t="shared" si="37"/>
        <v>89</v>
      </c>
      <c r="K69" s="601">
        <f t="shared" si="37"/>
        <v>114</v>
      </c>
      <c r="L69" s="601">
        <f t="shared" si="37"/>
        <v>4076445</v>
      </c>
      <c r="M69" s="601">
        <f t="shared" si="37"/>
        <v>2289533</v>
      </c>
      <c r="N69" s="601">
        <f t="shared" si="37"/>
        <v>1786912</v>
      </c>
      <c r="O69" s="601">
        <f t="shared" si="37"/>
        <v>1145851</v>
      </c>
      <c r="P69" s="601">
        <f t="shared" si="37"/>
        <v>1002047</v>
      </c>
      <c r="Q69" s="601">
        <f t="shared" si="37"/>
        <v>143804</v>
      </c>
      <c r="R69" s="601" t="s">
        <v>1963</v>
      </c>
    </row>
    <row r="70" spans="9:18" ht="15.75" customHeight="1">
      <c r="I70" s="601">
        <f t="shared" ref="I70:Q70" si="38">SUM(I10:I17)</f>
        <v>220</v>
      </c>
      <c r="J70" s="601">
        <f t="shared" si="38"/>
        <v>134</v>
      </c>
      <c r="K70" s="601">
        <f t="shared" si="38"/>
        <v>86</v>
      </c>
      <c r="L70" s="601">
        <f t="shared" si="38"/>
        <v>8999186</v>
      </c>
      <c r="M70" s="601">
        <f t="shared" si="38"/>
        <v>2618985</v>
      </c>
      <c r="N70" s="601">
        <f t="shared" si="38"/>
        <v>6380201</v>
      </c>
      <c r="O70" s="601">
        <f t="shared" si="38"/>
        <v>454378</v>
      </c>
      <c r="P70" s="601">
        <f t="shared" si="38"/>
        <v>227864</v>
      </c>
      <c r="Q70" s="601">
        <f t="shared" si="38"/>
        <v>226514</v>
      </c>
      <c r="R70" s="601" t="s">
        <v>1979</v>
      </c>
    </row>
    <row r="71" spans="9:18" ht="15.75" customHeight="1">
      <c r="I71" s="613">
        <f t="shared" ref="I71:Q71" si="39">SUM(I64,I65,I67,I68,I69,I70)</f>
        <v>1450</v>
      </c>
      <c r="J71" s="613">
        <f t="shared" si="39"/>
        <v>646</v>
      </c>
      <c r="K71" s="613">
        <f t="shared" si="39"/>
        <v>804</v>
      </c>
      <c r="L71" s="613">
        <f t="shared" si="39"/>
        <v>19952524</v>
      </c>
      <c r="M71" s="613">
        <f t="shared" si="39"/>
        <v>7576910</v>
      </c>
      <c r="N71" s="613">
        <f t="shared" si="39"/>
        <v>12375614</v>
      </c>
      <c r="O71" s="613">
        <f t="shared" si="39"/>
        <v>21788692</v>
      </c>
      <c r="P71" s="613">
        <f t="shared" si="39"/>
        <v>11261630</v>
      </c>
      <c r="Q71" s="613">
        <f t="shared" si="39"/>
        <v>10527062</v>
      </c>
      <c r="R71" s="613" t="s">
        <v>1983</v>
      </c>
    </row>
    <row r="72" spans="9:18" ht="15.75" customHeight="1">
      <c r="I72" s="613">
        <f t="shared" ref="I72:Q72" si="40">I71-I34</f>
        <v>666</v>
      </c>
      <c r="J72" s="613">
        <f t="shared" si="40"/>
        <v>340</v>
      </c>
      <c r="K72" s="613">
        <f t="shared" si="40"/>
        <v>326</v>
      </c>
      <c r="L72" s="613">
        <f t="shared" si="40"/>
        <v>19952524</v>
      </c>
      <c r="M72" s="613">
        <f t="shared" si="40"/>
        <v>7576910</v>
      </c>
      <c r="N72" s="613">
        <f t="shared" si="40"/>
        <v>12375614</v>
      </c>
      <c r="O72" s="613">
        <f>O71-O34</f>
        <v>2886075</v>
      </c>
      <c r="P72" s="613">
        <f t="shared" si="40"/>
        <v>1686568</v>
      </c>
      <c r="Q72" s="613">
        <f t="shared" si="40"/>
        <v>1199507</v>
      </c>
      <c r="R72" s="613" t="s">
        <v>1984</v>
      </c>
    </row>
    <row r="73" spans="9:18" ht="15.75" customHeight="1"/>
    <row r="74" spans="9:18" ht="15.75" customHeight="1">
      <c r="O74">
        <v>2886075</v>
      </c>
    </row>
    <row r="75" spans="9:18" ht="15.75" customHeight="1"/>
    <row r="76" spans="9:18" ht="15.75" customHeight="1"/>
    <row r="77" spans="9:18" ht="15.75" customHeight="1"/>
    <row r="78" spans="9:18" ht="15.75" customHeight="1"/>
    <row r="79" spans="9:18" ht="15.75" customHeight="1"/>
    <row r="80" spans="9: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8">
    <mergeCell ref="D2:F2"/>
    <mergeCell ref="G2:I2"/>
    <mergeCell ref="J2:L2"/>
    <mergeCell ref="M2:O2"/>
    <mergeCell ref="I8:K8"/>
    <mergeCell ref="L8:N8"/>
    <mergeCell ref="D11:F11"/>
    <mergeCell ref="O8:Q8"/>
    <mergeCell ref="R8:S8"/>
    <mergeCell ref="S10:S14"/>
    <mergeCell ref="T8:V8"/>
    <mergeCell ref="S15:S17"/>
    <mergeCell ref="S19:S24"/>
    <mergeCell ref="S25:S30"/>
    <mergeCell ref="I51:Q51"/>
    <mergeCell ref="I52:Q52"/>
    <mergeCell ref="S31:S33"/>
    <mergeCell ref="R35:S35"/>
    <mergeCell ref="I43:K43"/>
    <mergeCell ref="I45:Q45"/>
    <mergeCell ref="I48:Q48"/>
    <mergeCell ref="I61:R61"/>
    <mergeCell ref="O43:Q43"/>
    <mergeCell ref="L43:N43"/>
    <mergeCell ref="O62:Q62"/>
    <mergeCell ref="L62:N62"/>
    <mergeCell ref="I62:K62"/>
    <mergeCell ref="I55:Q5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C37F-9C3B-7540-8B55-A4B1B7DFAC75}">
  <dimension ref="A1:O46"/>
  <sheetViews>
    <sheetView topLeftCell="G28" zoomScale="90" zoomScaleNormal="90" workbookViewId="0">
      <selection activeCell="L32" sqref="L32:L37"/>
    </sheetView>
  </sheetViews>
  <sheetFormatPr baseColWidth="10" defaultRowHeight="16"/>
  <cols>
    <col min="7" max="7" width="29.6640625" bestFit="1" customWidth="1"/>
    <col min="8" max="9" width="26.5" bestFit="1" customWidth="1"/>
    <col min="10" max="10" width="55" bestFit="1" customWidth="1"/>
  </cols>
  <sheetData>
    <row r="1" spans="1:15">
      <c r="A1" s="636" t="s">
        <v>1951</v>
      </c>
      <c r="B1" s="637"/>
      <c r="C1" s="638"/>
      <c r="D1" s="636" t="s">
        <v>1952</v>
      </c>
      <c r="E1" s="637"/>
      <c r="F1" s="638"/>
      <c r="G1" s="636" t="s">
        <v>1953</v>
      </c>
      <c r="H1" s="637"/>
      <c r="I1" s="638"/>
      <c r="J1" s="636" t="s">
        <v>7</v>
      </c>
      <c r="K1" s="638"/>
      <c r="L1" s="636" t="s">
        <v>1954</v>
      </c>
      <c r="M1" s="634"/>
      <c r="N1" s="635"/>
      <c r="O1" s="600"/>
    </row>
    <row r="2" spans="1:15">
      <c r="A2" s="600" t="s">
        <v>1955</v>
      </c>
      <c r="B2" s="600" t="s">
        <v>1956</v>
      </c>
      <c r="C2" s="600" t="s">
        <v>1947</v>
      </c>
      <c r="D2" s="600" t="s">
        <v>1955</v>
      </c>
      <c r="E2" s="600" t="s">
        <v>1946</v>
      </c>
      <c r="F2" s="600" t="s">
        <v>1957</v>
      </c>
      <c r="G2" s="600" t="s">
        <v>1955</v>
      </c>
      <c r="H2" s="600" t="s">
        <v>1946</v>
      </c>
      <c r="I2" s="600" t="s">
        <v>1947</v>
      </c>
      <c r="J2" s="600" t="s">
        <v>1958</v>
      </c>
      <c r="K2" s="600" t="s">
        <v>1959</v>
      </c>
      <c r="L2" s="600" t="s">
        <v>1960</v>
      </c>
      <c r="M2" s="600" t="s">
        <v>1961</v>
      </c>
      <c r="N2" s="600" t="s">
        <v>1986</v>
      </c>
      <c r="O2" s="600" t="s">
        <v>1962</v>
      </c>
    </row>
    <row r="3" spans="1:15">
      <c r="A3" s="601">
        <f t="shared" ref="A3:A28" si="0">SUM(B3:C3)</f>
        <v>84</v>
      </c>
      <c r="B3" s="601">
        <v>53</v>
      </c>
      <c r="C3" s="601">
        <v>31</v>
      </c>
      <c r="D3" s="601">
        <f t="shared" ref="D3:D26" si="1">SUM(E3:F3)</f>
        <v>3023189</v>
      </c>
      <c r="E3" s="601">
        <v>1531982</v>
      </c>
      <c r="F3" s="601">
        <v>1491207</v>
      </c>
      <c r="G3" s="601">
        <f t="shared" ref="G3:G28" si="2">SUM(H3:I3)</f>
        <v>27798</v>
      </c>
      <c r="H3" s="603">
        <v>24546</v>
      </c>
      <c r="I3" s="601">
        <v>3252</v>
      </c>
      <c r="J3" s="603" t="s">
        <v>33</v>
      </c>
      <c r="K3" s="640" t="s">
        <v>32</v>
      </c>
      <c r="L3" s="604" t="s">
        <v>1963</v>
      </c>
      <c r="M3" s="604" t="s">
        <v>1964</v>
      </c>
      <c r="N3" s="618" t="s">
        <v>1979</v>
      </c>
      <c r="O3" s="601">
        <v>1</v>
      </c>
    </row>
    <row r="4" spans="1:15">
      <c r="A4" s="601">
        <f t="shared" si="0"/>
        <v>4</v>
      </c>
      <c r="B4" s="601">
        <v>3</v>
      </c>
      <c r="C4" s="601">
        <v>1</v>
      </c>
      <c r="D4" s="601">
        <f t="shared" si="1"/>
        <v>2878</v>
      </c>
      <c r="E4" s="601">
        <v>2816</v>
      </c>
      <c r="F4" s="601">
        <v>62</v>
      </c>
      <c r="G4" s="601">
        <f t="shared" si="2"/>
        <v>264</v>
      </c>
      <c r="H4" s="601">
        <v>202</v>
      </c>
      <c r="I4" s="601">
        <v>62</v>
      </c>
      <c r="J4" s="603" t="s">
        <v>35</v>
      </c>
      <c r="K4" s="641"/>
      <c r="L4" s="604" t="s">
        <v>1963</v>
      </c>
      <c r="M4" s="604" t="s">
        <v>1964</v>
      </c>
      <c r="N4" s="618" t="s">
        <v>1979</v>
      </c>
      <c r="O4" s="601">
        <v>2</v>
      </c>
    </row>
    <row r="5" spans="1:15">
      <c r="A5" s="601">
        <f t="shared" si="0"/>
        <v>22</v>
      </c>
      <c r="B5" s="601">
        <v>7</v>
      </c>
      <c r="C5" s="601">
        <v>15</v>
      </c>
      <c r="D5" s="601">
        <f t="shared" si="1"/>
        <v>167490</v>
      </c>
      <c r="E5" s="601">
        <v>144008</v>
      </c>
      <c r="F5" s="601">
        <v>23482</v>
      </c>
      <c r="G5" s="601">
        <f t="shared" si="2"/>
        <v>6947</v>
      </c>
      <c r="H5" s="601">
        <v>6439</v>
      </c>
      <c r="I5" s="601">
        <v>508</v>
      </c>
      <c r="J5" s="603" t="s">
        <v>36</v>
      </c>
      <c r="K5" s="641"/>
      <c r="L5" s="604" t="s">
        <v>1963</v>
      </c>
      <c r="M5" s="604" t="s">
        <v>1964</v>
      </c>
      <c r="N5" s="618" t="s">
        <v>1979</v>
      </c>
      <c r="O5" s="601">
        <v>3</v>
      </c>
    </row>
    <row r="6" spans="1:15">
      <c r="A6" s="601">
        <f t="shared" si="0"/>
        <v>21</v>
      </c>
      <c r="B6" s="601">
        <v>19</v>
      </c>
      <c r="C6" s="601">
        <v>2</v>
      </c>
      <c r="D6" s="601">
        <f t="shared" si="1"/>
        <v>207528</v>
      </c>
      <c r="E6" s="601">
        <v>195870</v>
      </c>
      <c r="F6" s="601">
        <v>11658</v>
      </c>
      <c r="G6" s="601">
        <f t="shared" si="2"/>
        <v>23652</v>
      </c>
      <c r="H6" s="601">
        <v>23291</v>
      </c>
      <c r="I6" s="601">
        <v>361</v>
      </c>
      <c r="J6" s="603" t="s">
        <v>43</v>
      </c>
      <c r="K6" s="641"/>
      <c r="L6" s="604" t="s">
        <v>1963</v>
      </c>
      <c r="M6" s="601"/>
      <c r="N6" s="618" t="s">
        <v>1979</v>
      </c>
      <c r="O6" s="601">
        <v>4</v>
      </c>
    </row>
    <row r="7" spans="1:15">
      <c r="A7" s="601">
        <f t="shared" si="0"/>
        <v>51</v>
      </c>
      <c r="B7" s="601">
        <v>31</v>
      </c>
      <c r="C7" s="601">
        <v>20</v>
      </c>
      <c r="D7" s="601">
        <f t="shared" si="1"/>
        <v>1322095</v>
      </c>
      <c r="E7" s="601">
        <v>656939</v>
      </c>
      <c r="F7" s="601">
        <v>665156</v>
      </c>
      <c r="G7" s="601">
        <f t="shared" si="2"/>
        <v>42857</v>
      </c>
      <c r="H7" s="601">
        <v>42060</v>
      </c>
      <c r="I7" s="601">
        <v>797</v>
      </c>
      <c r="J7" s="603" t="s">
        <v>51</v>
      </c>
      <c r="K7" s="642"/>
      <c r="L7" s="604" t="s">
        <v>1963</v>
      </c>
      <c r="M7" s="601"/>
      <c r="N7" s="618" t="s">
        <v>1979</v>
      </c>
      <c r="O7" s="601">
        <v>5</v>
      </c>
    </row>
    <row r="8" spans="1:15">
      <c r="A8" s="601">
        <f t="shared" si="0"/>
        <v>20</v>
      </c>
      <c r="B8" s="601">
        <v>16</v>
      </c>
      <c r="C8" s="601">
        <v>4</v>
      </c>
      <c r="D8" s="601">
        <f t="shared" si="1"/>
        <v>1306827</v>
      </c>
      <c r="E8" s="601">
        <v>50879</v>
      </c>
      <c r="F8" s="601">
        <v>1255948</v>
      </c>
      <c r="G8" s="601">
        <f t="shared" si="2"/>
        <v>3410</v>
      </c>
      <c r="H8" s="601">
        <v>103</v>
      </c>
      <c r="I8" s="601">
        <v>3307</v>
      </c>
      <c r="J8" s="603" t="s">
        <v>56</v>
      </c>
      <c r="K8" s="640" t="s">
        <v>34</v>
      </c>
      <c r="L8" s="604" t="s">
        <v>1963</v>
      </c>
      <c r="M8" s="604" t="s">
        <v>1964</v>
      </c>
      <c r="N8" s="618" t="s">
        <v>1979</v>
      </c>
      <c r="O8" s="601">
        <v>6</v>
      </c>
    </row>
    <row r="9" spans="1:15">
      <c r="A9" s="601">
        <f t="shared" si="0"/>
        <v>8</v>
      </c>
      <c r="B9" s="601">
        <v>1</v>
      </c>
      <c r="C9" s="601">
        <v>7</v>
      </c>
      <c r="D9" s="601">
        <f t="shared" si="1"/>
        <v>2725729</v>
      </c>
      <c r="E9" s="601">
        <v>10912</v>
      </c>
      <c r="F9" s="601">
        <v>2714817</v>
      </c>
      <c r="G9" s="601">
        <f t="shared" si="2"/>
        <v>1398</v>
      </c>
      <c r="H9" s="601">
        <v>119</v>
      </c>
      <c r="I9" s="601">
        <v>1279</v>
      </c>
      <c r="J9" s="603" t="s">
        <v>60</v>
      </c>
      <c r="K9" s="641"/>
      <c r="L9" s="604" t="s">
        <v>1963</v>
      </c>
      <c r="M9" s="601"/>
      <c r="N9" s="618" t="s">
        <v>1979</v>
      </c>
      <c r="O9" s="601">
        <v>7</v>
      </c>
    </row>
    <row r="10" spans="1:15">
      <c r="A10" s="601">
        <f t="shared" si="0"/>
        <v>10</v>
      </c>
      <c r="B10" s="601">
        <v>4</v>
      </c>
      <c r="C10" s="601">
        <v>6</v>
      </c>
      <c r="D10" s="601">
        <f t="shared" si="1"/>
        <v>243450</v>
      </c>
      <c r="E10" s="601">
        <v>25579</v>
      </c>
      <c r="F10" s="601">
        <v>217871</v>
      </c>
      <c r="G10" s="601">
        <f t="shared" si="2"/>
        <v>348052</v>
      </c>
      <c r="H10" s="381">
        <v>131104</v>
      </c>
      <c r="I10" s="601">
        <v>216948</v>
      </c>
      <c r="J10" s="603" t="s">
        <v>61</v>
      </c>
      <c r="K10" s="642"/>
      <c r="L10" s="604" t="s">
        <v>1963</v>
      </c>
      <c r="M10" s="604" t="s">
        <v>1964</v>
      </c>
      <c r="N10" s="618" t="s">
        <v>1979</v>
      </c>
      <c r="O10" s="601">
        <v>8</v>
      </c>
    </row>
    <row r="11" spans="1:15">
      <c r="A11" s="601">
        <f t="shared" si="0"/>
        <v>51</v>
      </c>
      <c r="B11" s="601">
        <v>26</v>
      </c>
      <c r="C11" s="601">
        <v>25</v>
      </c>
      <c r="D11" s="601">
        <f t="shared" si="1"/>
        <v>955885</v>
      </c>
      <c r="E11" s="601">
        <v>579323</v>
      </c>
      <c r="F11" s="601">
        <v>376562</v>
      </c>
      <c r="G11" s="601">
        <f t="shared" si="2"/>
        <v>48148</v>
      </c>
      <c r="H11" s="601">
        <v>34450</v>
      </c>
      <c r="I11" s="601">
        <v>13698</v>
      </c>
      <c r="J11" s="603" t="s">
        <v>28</v>
      </c>
      <c r="K11" s="606" t="s">
        <v>29</v>
      </c>
      <c r="L11" s="604" t="s">
        <v>1966</v>
      </c>
      <c r="M11" s="601"/>
      <c r="N11" s="618" t="s">
        <v>1966</v>
      </c>
      <c r="O11" s="601">
        <v>9</v>
      </c>
    </row>
    <row r="12" spans="1:15">
      <c r="A12" s="601">
        <f t="shared" si="0"/>
        <v>42</v>
      </c>
      <c r="B12" s="601">
        <v>23</v>
      </c>
      <c r="C12" s="601">
        <v>19</v>
      </c>
      <c r="D12" s="601">
        <f t="shared" si="1"/>
        <v>1513724</v>
      </c>
      <c r="E12" s="601">
        <v>789300</v>
      </c>
      <c r="F12" s="601">
        <v>724424</v>
      </c>
      <c r="G12" s="601">
        <f t="shared" si="2"/>
        <v>6023</v>
      </c>
      <c r="H12" s="601">
        <v>1500</v>
      </c>
      <c r="I12" s="601">
        <v>4523</v>
      </c>
      <c r="J12" s="603" t="s">
        <v>66</v>
      </c>
      <c r="K12" s="640" t="s">
        <v>42</v>
      </c>
      <c r="L12" s="604" t="s">
        <v>1963</v>
      </c>
      <c r="M12" s="601"/>
      <c r="N12" s="617" t="s">
        <v>1976</v>
      </c>
      <c r="O12" s="601">
        <v>10</v>
      </c>
    </row>
    <row r="13" spans="1:15">
      <c r="A13" s="601">
        <f t="shared" si="0"/>
        <v>25</v>
      </c>
      <c r="B13" s="601">
        <v>7</v>
      </c>
      <c r="C13" s="601">
        <v>18</v>
      </c>
      <c r="D13" s="601">
        <f t="shared" si="1"/>
        <v>149748</v>
      </c>
      <c r="E13" s="601">
        <v>41335</v>
      </c>
      <c r="F13" s="601">
        <v>108413</v>
      </c>
      <c r="G13" s="601">
        <f t="shared" si="2"/>
        <v>98055</v>
      </c>
      <c r="H13" s="601">
        <v>29</v>
      </c>
      <c r="I13" s="601">
        <v>98026</v>
      </c>
      <c r="J13" s="603" t="s">
        <v>946</v>
      </c>
      <c r="K13" s="641"/>
      <c r="L13" s="604" t="s">
        <v>1963</v>
      </c>
      <c r="M13" s="601"/>
      <c r="N13" s="617" t="s">
        <v>1963</v>
      </c>
      <c r="O13" s="601">
        <v>11</v>
      </c>
    </row>
    <row r="14" spans="1:15">
      <c r="A14" s="601">
        <f t="shared" si="0"/>
        <v>60</v>
      </c>
      <c r="B14" s="601">
        <v>23</v>
      </c>
      <c r="C14" s="601">
        <v>37</v>
      </c>
      <c r="D14" s="601">
        <f t="shared" si="1"/>
        <v>3551639</v>
      </c>
      <c r="E14" s="603">
        <v>689476</v>
      </c>
      <c r="F14" s="601">
        <v>2862163</v>
      </c>
      <c r="G14" s="601">
        <f t="shared" si="2"/>
        <v>715601</v>
      </c>
      <c r="H14" s="620">
        <f>122593-46-14</f>
        <v>122533</v>
      </c>
      <c r="I14" s="621">
        <f>593125-57</f>
        <v>593068</v>
      </c>
      <c r="J14" s="603" t="s">
        <v>74</v>
      </c>
      <c r="K14" s="641"/>
      <c r="L14" s="604" t="s">
        <v>1963</v>
      </c>
      <c r="M14" s="601"/>
      <c r="N14" s="617" t="s">
        <v>1978</v>
      </c>
      <c r="O14" s="601">
        <v>12</v>
      </c>
    </row>
    <row r="15" spans="1:15">
      <c r="A15" s="601">
        <f t="shared" si="0"/>
        <v>20</v>
      </c>
      <c r="B15" s="601">
        <v>9</v>
      </c>
      <c r="C15" s="601">
        <v>11</v>
      </c>
      <c r="D15" s="601">
        <f t="shared" si="1"/>
        <v>454136</v>
      </c>
      <c r="E15" s="601">
        <v>190670</v>
      </c>
      <c r="F15" s="601">
        <v>263466</v>
      </c>
      <c r="G15" s="601">
        <f t="shared" si="2"/>
        <v>8460</v>
      </c>
      <c r="H15" s="601">
        <v>7796</v>
      </c>
      <c r="I15" s="601">
        <v>664</v>
      </c>
      <c r="J15" s="603" t="s">
        <v>47</v>
      </c>
      <c r="K15" s="641"/>
      <c r="L15" s="604" t="s">
        <v>1963</v>
      </c>
      <c r="M15" s="601"/>
      <c r="N15" s="617" t="s">
        <v>1963</v>
      </c>
      <c r="O15" s="601">
        <v>13</v>
      </c>
    </row>
    <row r="16" spans="1:15">
      <c r="A16" s="601">
        <f t="shared" si="0"/>
        <v>55</v>
      </c>
      <c r="B16" s="601">
        <v>27</v>
      </c>
      <c r="C16" s="601">
        <v>28</v>
      </c>
      <c r="D16" s="601">
        <f t="shared" si="1"/>
        <v>618331</v>
      </c>
      <c r="E16" s="601">
        <v>546026</v>
      </c>
      <c r="F16" s="601">
        <v>72305</v>
      </c>
      <c r="G16" s="601">
        <f t="shared" si="2"/>
        <v>5075</v>
      </c>
      <c r="H16" s="601">
        <v>4792</v>
      </c>
      <c r="I16" s="601">
        <v>283</v>
      </c>
      <c r="J16" s="603" t="s">
        <v>78</v>
      </c>
      <c r="K16" s="641"/>
      <c r="L16" s="604" t="s">
        <v>1963</v>
      </c>
      <c r="M16" s="604" t="s">
        <v>1964</v>
      </c>
      <c r="N16" s="618" t="s">
        <v>1963</v>
      </c>
      <c r="O16" s="601">
        <v>14</v>
      </c>
    </row>
    <row r="17" spans="1:15">
      <c r="A17" s="601">
        <f t="shared" si="0"/>
        <v>14</v>
      </c>
      <c r="B17" s="601">
        <v>5</v>
      </c>
      <c r="C17" s="601">
        <v>9</v>
      </c>
      <c r="D17" s="601">
        <f t="shared" si="1"/>
        <v>120958</v>
      </c>
      <c r="E17" s="601">
        <v>101078</v>
      </c>
      <c r="F17" s="601">
        <v>19880</v>
      </c>
      <c r="G17" s="601">
        <f t="shared" si="2"/>
        <v>1838</v>
      </c>
      <c r="H17" s="601">
        <v>138</v>
      </c>
      <c r="I17" s="601">
        <v>1700</v>
      </c>
      <c r="J17" s="603" t="s">
        <v>79</v>
      </c>
      <c r="K17" s="642"/>
      <c r="L17" s="604" t="s">
        <v>1963</v>
      </c>
      <c r="M17" s="601"/>
      <c r="N17" s="617" t="s">
        <v>1963</v>
      </c>
      <c r="O17" s="601">
        <v>15</v>
      </c>
    </row>
    <row r="18" spans="1:15">
      <c r="A18" s="601">
        <f t="shared" si="0"/>
        <v>28</v>
      </c>
      <c r="B18" s="601">
        <v>15</v>
      </c>
      <c r="C18" s="601">
        <v>13</v>
      </c>
      <c r="D18" s="601">
        <f t="shared" si="1"/>
        <v>548569</v>
      </c>
      <c r="E18" s="601">
        <v>415413</v>
      </c>
      <c r="F18" s="601">
        <v>133156</v>
      </c>
      <c r="G18" s="601">
        <f t="shared" si="2"/>
        <v>132803</v>
      </c>
      <c r="H18" s="601">
        <v>3101</v>
      </c>
      <c r="I18" s="601">
        <v>129702</v>
      </c>
      <c r="J18" s="603" t="s">
        <v>80</v>
      </c>
      <c r="K18" s="640" t="s">
        <v>50</v>
      </c>
      <c r="L18" s="604" t="s">
        <v>1963</v>
      </c>
      <c r="M18" s="601"/>
      <c r="N18" s="617" t="s">
        <v>1978</v>
      </c>
      <c r="O18" s="601">
        <v>16</v>
      </c>
    </row>
    <row r="19" spans="1:15">
      <c r="A19" s="601">
        <f t="shared" si="0"/>
        <v>7</v>
      </c>
      <c r="B19" s="601">
        <v>5</v>
      </c>
      <c r="C19" s="601">
        <v>2</v>
      </c>
      <c r="D19" s="601">
        <f t="shared" si="1"/>
        <v>105001</v>
      </c>
      <c r="E19" s="601">
        <v>104222</v>
      </c>
      <c r="F19" s="601">
        <v>779</v>
      </c>
      <c r="G19" s="601">
        <f t="shared" si="2"/>
        <v>102533</v>
      </c>
      <c r="H19" s="601">
        <v>101754</v>
      </c>
      <c r="I19" s="601">
        <v>779</v>
      </c>
      <c r="J19" s="603" t="s">
        <v>86</v>
      </c>
      <c r="K19" s="641"/>
      <c r="L19" s="604" t="s">
        <v>1963</v>
      </c>
      <c r="M19" s="601"/>
      <c r="N19" s="617" t="s">
        <v>1978</v>
      </c>
      <c r="O19" s="601">
        <v>17</v>
      </c>
    </row>
    <row r="20" spans="1:15">
      <c r="A20" s="601">
        <f t="shared" si="0"/>
        <v>3</v>
      </c>
      <c r="B20" s="601">
        <v>2</v>
      </c>
      <c r="C20" s="601">
        <v>1</v>
      </c>
      <c r="D20" s="601">
        <f t="shared" si="1"/>
        <v>2910</v>
      </c>
      <c r="E20" s="601">
        <v>1428</v>
      </c>
      <c r="F20" s="601">
        <v>1482</v>
      </c>
      <c r="G20" s="601">
        <f t="shared" si="2"/>
        <v>280</v>
      </c>
      <c r="H20" s="620">
        <f>172+46</f>
        <v>218</v>
      </c>
      <c r="I20" s="620">
        <f>5+57</f>
        <v>62</v>
      </c>
      <c r="J20" s="603" t="s">
        <v>92</v>
      </c>
      <c r="K20" s="641"/>
      <c r="L20" s="604" t="s">
        <v>1963</v>
      </c>
      <c r="M20" s="601"/>
      <c r="N20" s="617" t="s">
        <v>1978</v>
      </c>
      <c r="O20" s="601">
        <v>18</v>
      </c>
    </row>
    <row r="21" spans="1:15">
      <c r="A21" s="601">
        <f t="shared" si="0"/>
        <v>5</v>
      </c>
      <c r="B21" s="601">
        <v>4</v>
      </c>
      <c r="C21" s="601">
        <v>1</v>
      </c>
      <c r="D21" s="601">
        <f t="shared" si="1"/>
        <v>18663</v>
      </c>
      <c r="E21" s="601">
        <v>17431</v>
      </c>
      <c r="F21" s="601">
        <v>1232</v>
      </c>
      <c r="G21" s="601">
        <f t="shared" si="2"/>
        <v>864</v>
      </c>
      <c r="H21" s="620">
        <f>63+14</f>
        <v>77</v>
      </c>
      <c r="I21" s="601">
        <v>787</v>
      </c>
      <c r="J21" s="603" t="s">
        <v>93</v>
      </c>
      <c r="K21" s="641"/>
      <c r="L21" s="604" t="s">
        <v>1963</v>
      </c>
      <c r="M21" s="601"/>
      <c r="N21" s="617" t="s">
        <v>1978</v>
      </c>
      <c r="O21" s="601">
        <v>19</v>
      </c>
    </row>
    <row r="22" spans="1:15">
      <c r="A22" s="601">
        <f t="shared" si="0"/>
        <v>1</v>
      </c>
      <c r="B22" s="601">
        <v>1</v>
      </c>
      <c r="C22" s="601">
        <v>0</v>
      </c>
      <c r="D22" s="601">
        <f t="shared" si="1"/>
        <v>2</v>
      </c>
      <c r="E22" s="601">
        <v>2</v>
      </c>
      <c r="F22" s="601">
        <v>0</v>
      </c>
      <c r="G22" s="601">
        <f t="shared" si="2"/>
        <v>1</v>
      </c>
      <c r="H22" s="601">
        <v>1</v>
      </c>
      <c r="I22" s="601">
        <v>0</v>
      </c>
      <c r="J22" s="603" t="s">
        <v>94</v>
      </c>
      <c r="K22" s="641"/>
      <c r="L22" s="604" t="s">
        <v>1963</v>
      </c>
      <c r="M22" s="604" t="s">
        <v>1964</v>
      </c>
      <c r="N22" s="618" t="s">
        <v>1976</v>
      </c>
      <c r="O22" s="601">
        <v>20</v>
      </c>
    </row>
    <row r="23" spans="1:15">
      <c r="A23" s="601">
        <f t="shared" si="0"/>
        <v>89</v>
      </c>
      <c r="B23" s="601">
        <v>41</v>
      </c>
      <c r="C23" s="601">
        <v>48</v>
      </c>
      <c r="D23" s="601">
        <f t="shared" si="1"/>
        <v>2733272</v>
      </c>
      <c r="E23" s="601">
        <v>1410424</v>
      </c>
      <c r="F23" s="601">
        <v>1322848</v>
      </c>
      <c r="G23" s="601">
        <f t="shared" si="2"/>
        <v>1032423</v>
      </c>
      <c r="H23" s="601">
        <v>989292</v>
      </c>
      <c r="I23" s="601">
        <v>43131</v>
      </c>
      <c r="J23" s="603" t="s">
        <v>100</v>
      </c>
      <c r="K23" s="642"/>
      <c r="L23" s="604" t="s">
        <v>1963</v>
      </c>
      <c r="M23" s="604" t="s">
        <v>1964</v>
      </c>
      <c r="N23" s="618" t="s">
        <v>1963</v>
      </c>
      <c r="O23" s="601">
        <v>21</v>
      </c>
    </row>
    <row r="24" spans="1:15">
      <c r="A24" s="601">
        <f t="shared" si="0"/>
        <v>11</v>
      </c>
      <c r="B24" s="601">
        <v>6</v>
      </c>
      <c r="C24" s="601">
        <v>5</v>
      </c>
      <c r="D24" s="601">
        <f t="shared" si="1"/>
        <v>103180</v>
      </c>
      <c r="E24" s="603">
        <v>39130</v>
      </c>
      <c r="F24" s="603">
        <v>64050</v>
      </c>
      <c r="G24" s="601">
        <f t="shared" si="2"/>
        <v>11713</v>
      </c>
      <c r="H24" s="601">
        <v>4472</v>
      </c>
      <c r="I24" s="601">
        <v>7241</v>
      </c>
      <c r="J24" s="603" t="s">
        <v>105</v>
      </c>
      <c r="K24" s="643" t="s">
        <v>55</v>
      </c>
      <c r="L24" s="604" t="s">
        <v>1967</v>
      </c>
      <c r="M24" s="601"/>
      <c r="N24" s="618" t="s">
        <v>1967</v>
      </c>
      <c r="O24" s="601">
        <v>22</v>
      </c>
    </row>
    <row r="25" spans="1:15">
      <c r="A25" s="601">
        <f t="shared" si="0"/>
        <v>4</v>
      </c>
      <c r="B25" s="601">
        <v>2</v>
      </c>
      <c r="C25" s="601">
        <v>2</v>
      </c>
      <c r="D25" s="601">
        <f t="shared" si="1"/>
        <v>53806</v>
      </c>
      <c r="E25" s="601">
        <v>9203</v>
      </c>
      <c r="F25" s="603">
        <v>44603</v>
      </c>
      <c r="G25" s="601">
        <f t="shared" si="2"/>
        <v>4109</v>
      </c>
      <c r="H25" s="601">
        <v>2845</v>
      </c>
      <c r="I25" s="601">
        <v>1264</v>
      </c>
      <c r="J25" s="603" t="s">
        <v>109</v>
      </c>
      <c r="K25" s="641"/>
      <c r="L25" s="604" t="s">
        <v>1967</v>
      </c>
      <c r="M25" s="601"/>
      <c r="N25" s="618" t="s">
        <v>1967</v>
      </c>
      <c r="O25" s="601">
        <v>23</v>
      </c>
    </row>
    <row r="26" spans="1:15">
      <c r="A26" s="601">
        <f t="shared" si="0"/>
        <v>31</v>
      </c>
      <c r="B26" s="601">
        <v>10</v>
      </c>
      <c r="C26" s="601">
        <v>21</v>
      </c>
      <c r="D26" s="601">
        <f t="shared" si="1"/>
        <v>23514</v>
      </c>
      <c r="E26" s="603">
        <v>23464</v>
      </c>
      <c r="F26" s="603">
        <v>50</v>
      </c>
      <c r="G26" s="601">
        <f t="shared" si="2"/>
        <v>263771</v>
      </c>
      <c r="H26" s="603">
        <v>185706</v>
      </c>
      <c r="I26" s="603">
        <v>78065</v>
      </c>
      <c r="J26" s="603" t="s">
        <v>69</v>
      </c>
      <c r="K26" s="642"/>
      <c r="L26" s="604" t="s">
        <v>1967</v>
      </c>
      <c r="M26" s="601"/>
      <c r="N26" s="618" t="s">
        <v>1967</v>
      </c>
      <c r="O26" s="601">
        <v>24</v>
      </c>
    </row>
    <row r="27" spans="1:15">
      <c r="A27" s="601">
        <f t="shared" si="0"/>
        <v>784</v>
      </c>
      <c r="B27" s="601">
        <v>306</v>
      </c>
      <c r="C27" s="601">
        <v>478</v>
      </c>
      <c r="D27" s="603">
        <v>0</v>
      </c>
      <c r="E27" s="603">
        <v>0</v>
      </c>
      <c r="F27" s="603">
        <v>0</v>
      </c>
      <c r="G27" s="601">
        <f t="shared" si="2"/>
        <v>18902617</v>
      </c>
      <c r="H27" s="601">
        <v>9575062</v>
      </c>
      <c r="I27" s="601">
        <v>9327555</v>
      </c>
      <c r="J27" s="603" t="s">
        <v>20</v>
      </c>
      <c r="K27" s="607" t="s">
        <v>20</v>
      </c>
      <c r="L27" s="604" t="s">
        <v>1967</v>
      </c>
      <c r="M27" s="601"/>
      <c r="N27" s="618" t="s">
        <v>1967</v>
      </c>
      <c r="O27" s="601">
        <v>25</v>
      </c>
    </row>
    <row r="28" spans="1:15">
      <c r="A28" s="613">
        <f t="shared" si="0"/>
        <v>1450</v>
      </c>
      <c r="B28" s="613">
        <f t="shared" ref="B28:C28" si="3">SUM(B3:B27)</f>
        <v>646</v>
      </c>
      <c r="C28" s="613">
        <f t="shared" si="3"/>
        <v>804</v>
      </c>
      <c r="D28" s="613">
        <f>SUM(E28:F28)</f>
        <v>19952524</v>
      </c>
      <c r="E28" s="613">
        <f t="shared" ref="E28:F28" si="4">SUM(E3:E27)</f>
        <v>7576910</v>
      </c>
      <c r="F28" s="613">
        <f t="shared" si="4"/>
        <v>12375614</v>
      </c>
      <c r="G28" s="613">
        <f t="shared" si="2"/>
        <v>21788692</v>
      </c>
      <c r="H28" s="613">
        <f t="shared" ref="H28:I28" si="5">SUM(H3:H27)</f>
        <v>11261630</v>
      </c>
      <c r="I28" s="613">
        <f t="shared" si="5"/>
        <v>10527062</v>
      </c>
      <c r="J28" s="644" t="s">
        <v>1968</v>
      </c>
      <c r="K28" s="645"/>
      <c r="L28" s="613"/>
      <c r="M28" s="613"/>
      <c r="N28" s="616"/>
      <c r="O28" s="613"/>
    </row>
    <row r="30" spans="1:15" ht="45">
      <c r="D30" s="622" t="s">
        <v>1988</v>
      </c>
      <c r="E30" s="622" t="s">
        <v>1989</v>
      </c>
      <c r="F30" s="622" t="s">
        <v>1974</v>
      </c>
    </row>
    <row r="31" spans="1:15" ht="45">
      <c r="D31" s="623" t="s">
        <v>1990</v>
      </c>
      <c r="E31" s="622" t="s">
        <v>1946</v>
      </c>
      <c r="F31" s="622" t="s">
        <v>1947</v>
      </c>
      <c r="G31" s="624" t="s">
        <v>1990</v>
      </c>
      <c r="H31" s="622" t="s">
        <v>1946</v>
      </c>
      <c r="I31" s="622" t="s">
        <v>1947</v>
      </c>
      <c r="N31">
        <f>احصائيات!O37</f>
        <v>2886075</v>
      </c>
    </row>
    <row r="32" spans="1:15" ht="45">
      <c r="D32" s="624">
        <v>43</v>
      </c>
      <c r="E32" s="624">
        <v>24</v>
      </c>
      <c r="F32" s="624">
        <v>19</v>
      </c>
      <c r="G32" s="625">
        <v>6024</v>
      </c>
      <c r="H32" s="625">
        <v>1501</v>
      </c>
      <c r="I32" s="625">
        <v>4523</v>
      </c>
      <c r="J32" s="624" t="s">
        <v>1976</v>
      </c>
      <c r="K32" t="s">
        <v>1993</v>
      </c>
      <c r="L32" s="632">
        <f>G32/N31</f>
        <v>2.0872638444946858E-3</v>
      </c>
      <c r="M32" s="631">
        <v>30</v>
      </c>
    </row>
    <row r="33" spans="2:13" ht="45">
      <c r="B33" s="628">
        <v>19952524</v>
      </c>
      <c r="D33" s="624">
        <v>830</v>
      </c>
      <c r="E33" s="624">
        <v>324</v>
      </c>
      <c r="F33" s="624">
        <v>506</v>
      </c>
      <c r="G33" s="625">
        <v>19182210</v>
      </c>
      <c r="H33" s="625">
        <v>9768085</v>
      </c>
      <c r="I33" s="625">
        <v>9414125</v>
      </c>
      <c r="J33" s="624" t="s">
        <v>1967</v>
      </c>
      <c r="K33" t="s">
        <v>1994</v>
      </c>
      <c r="L33" s="632">
        <f>279593/N31</f>
        <v>9.6876553797111992E-2</v>
      </c>
      <c r="M33" s="631">
        <v>10</v>
      </c>
    </row>
    <row r="34" spans="2:13" ht="45">
      <c r="D34" s="624">
        <v>103</v>
      </c>
      <c r="E34" s="624">
        <v>49</v>
      </c>
      <c r="F34" s="624">
        <v>54</v>
      </c>
      <c r="G34" s="625">
        <v>952081</v>
      </c>
      <c r="H34" s="625">
        <v>227683</v>
      </c>
      <c r="I34" s="625">
        <v>724398</v>
      </c>
      <c r="J34" s="624" t="s">
        <v>1978</v>
      </c>
      <c r="K34" t="s">
        <v>1996</v>
      </c>
      <c r="L34" s="632">
        <f>G34/N31</f>
        <v>0.32988782342801209</v>
      </c>
      <c r="M34" s="631">
        <v>15</v>
      </c>
    </row>
    <row r="35" spans="2:13" ht="45">
      <c r="D35" s="624">
        <v>51</v>
      </c>
      <c r="E35" s="624">
        <v>26</v>
      </c>
      <c r="F35" s="624">
        <v>25</v>
      </c>
      <c r="G35" s="625">
        <v>48148</v>
      </c>
      <c r="H35" s="625">
        <v>34450</v>
      </c>
      <c r="I35" s="625">
        <v>13698</v>
      </c>
      <c r="J35" s="624" t="s">
        <v>1966</v>
      </c>
      <c r="K35" t="s">
        <v>1997</v>
      </c>
      <c r="L35" s="632">
        <f>G35/N31</f>
        <v>1.6682865136907393E-2</v>
      </c>
      <c r="M35" s="631">
        <v>5</v>
      </c>
    </row>
    <row r="36" spans="2:13" ht="45">
      <c r="D36" s="624">
        <v>203</v>
      </c>
      <c r="E36" s="624">
        <v>89</v>
      </c>
      <c r="F36" s="624">
        <v>114</v>
      </c>
      <c r="G36" s="625">
        <v>1145851</v>
      </c>
      <c r="H36" s="625">
        <v>1002047</v>
      </c>
      <c r="I36" s="625">
        <v>143804</v>
      </c>
      <c r="J36" s="624" t="s">
        <v>1963</v>
      </c>
      <c r="K36" t="s">
        <v>1998</v>
      </c>
      <c r="L36" s="632">
        <f>G36/N31</f>
        <v>0.3970274507765737</v>
      </c>
      <c r="M36" s="631">
        <v>20</v>
      </c>
    </row>
    <row r="37" spans="2:13" ht="45">
      <c r="D37" s="624">
        <v>220</v>
      </c>
      <c r="E37" s="624">
        <v>134</v>
      </c>
      <c r="F37" s="624">
        <v>86</v>
      </c>
      <c r="G37" s="625">
        <v>454378</v>
      </c>
      <c r="H37" s="625">
        <v>227864</v>
      </c>
      <c r="I37" s="625">
        <v>226514</v>
      </c>
      <c r="J37" s="624" t="s">
        <v>1979</v>
      </c>
      <c r="K37" t="s">
        <v>1995</v>
      </c>
      <c r="L37" s="632">
        <f>G37/N31</f>
        <v>0.15743804301690012</v>
      </c>
      <c r="M37" s="631">
        <v>20</v>
      </c>
    </row>
    <row r="38" spans="2:13">
      <c r="D38" s="627">
        <f t="shared" ref="D38:H38" si="6">SUM(D32:D37)</f>
        <v>1450</v>
      </c>
      <c r="E38" s="627">
        <f t="shared" si="6"/>
        <v>646</v>
      </c>
      <c r="F38" s="627">
        <f t="shared" si="6"/>
        <v>804</v>
      </c>
      <c r="G38" s="627">
        <f t="shared" si="6"/>
        <v>21788692</v>
      </c>
      <c r="H38" s="627">
        <f t="shared" si="6"/>
        <v>11261630</v>
      </c>
      <c r="I38" s="627">
        <f>SUM(I32:I37)</f>
        <v>10527062</v>
      </c>
      <c r="J38" s="626"/>
    </row>
    <row r="40" spans="2:13" ht="45">
      <c r="I40" s="630" t="s">
        <v>1992</v>
      </c>
      <c r="J40" s="624" t="s">
        <v>1991</v>
      </c>
    </row>
    <row r="41" spans="2:13" ht="45">
      <c r="I41" s="629">
        <f>G32/B33*100</f>
        <v>3.0191668983833825E-2</v>
      </c>
      <c r="J41" s="624" t="s">
        <v>1976</v>
      </c>
      <c r="K41">
        <f>G32/G38</f>
        <v>2.7647368644249042E-4</v>
      </c>
    </row>
    <row r="42" spans="2:13" ht="45">
      <c r="I42" s="629">
        <f>(279593/B33)*100</f>
        <v>1.4012913854908782</v>
      </c>
      <c r="J42" s="624" t="s">
        <v>1967</v>
      </c>
    </row>
    <row r="43" spans="2:13" ht="45">
      <c r="I43" s="629">
        <f>(G34/B33)*100</f>
        <v>4.7717321377485877</v>
      </c>
      <c r="J43" s="624" t="s">
        <v>1978</v>
      </c>
    </row>
    <row r="44" spans="2:13" ht="45">
      <c r="I44" s="629">
        <f>G35/B33*100</f>
        <v>0.24131282839203705</v>
      </c>
      <c r="J44" s="624" t="s">
        <v>1966</v>
      </c>
    </row>
    <row r="45" spans="2:13" ht="45">
      <c r="I45" s="629">
        <f>G36/B33*100</f>
        <v>5.7428874662674252</v>
      </c>
      <c r="J45" s="624" t="s">
        <v>1963</v>
      </c>
    </row>
    <row r="46" spans="2:13" ht="45">
      <c r="I46" s="629">
        <f>G37/B33*100</f>
        <v>2.2772958448765679</v>
      </c>
      <c r="J46" s="624" t="s">
        <v>1979</v>
      </c>
    </row>
  </sheetData>
  <autoFilter ref="A2:O28" xr:uid="{34A1C37F-9C3B-7540-8B55-A4B1B7DFAC75}"/>
  <mergeCells count="11">
    <mergeCell ref="L1:N1"/>
    <mergeCell ref="K8:K10"/>
    <mergeCell ref="K12:K17"/>
    <mergeCell ref="K18:K23"/>
    <mergeCell ref="K24:K26"/>
    <mergeCell ref="K3:K7"/>
    <mergeCell ref="A1:C1"/>
    <mergeCell ref="D1:F1"/>
    <mergeCell ref="G1:I1"/>
    <mergeCell ref="J1:K1"/>
    <mergeCell ref="J28:K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مشاكل بيانات النظام المالي</vt:lpstr>
      <vt:lpstr>مشاكل بيانات النظام الاداري</vt:lpstr>
      <vt:lpstr>احصائيات</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2023-05-28T10:31:11Z</dcterms:modified>
</cp:coreProperties>
</file>