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drawings/drawing11.xml" ContentType="application/vnd.openxmlformats-officedocument.drawing+xml"/>
  <Override PartName="/xl/tables/table9.xml" ContentType="application/vnd.openxmlformats-officedocument.spreadsheetml.table+xml"/>
  <Override PartName="/xl/drawings/drawing12.xml" ContentType="application/vnd.openxmlformats-officedocument.drawing+xml"/>
  <Override PartName="/xl/tables/table10.xml" ContentType="application/vnd.openxmlformats-officedocument.spreadsheetml.table+xml"/>
  <Override PartName="/xl/drawings/drawing13.xml" ContentType="application/vnd.openxmlformats-officedocument.drawing+xml"/>
  <Override PartName="/xl/tables/table11.xml" ContentType="application/vnd.openxmlformats-officedocument.spreadsheetml.table+xml"/>
  <Override PartName="/xl/drawings/drawing14.xml" ContentType="application/vnd.openxmlformats-officedocument.drawing+xml"/>
  <Override PartName="/xl/tables/table12.xml" ContentType="application/vnd.openxmlformats-officedocument.spreadsheetml.table+xml"/>
  <Override PartName="/xl/drawings/drawing15.xml" ContentType="application/vnd.openxmlformats-officedocument.drawing+xml"/>
  <Override PartName="/xl/tables/table13.xml" ContentType="application/vnd.openxmlformats-officedocument.spreadsheetml.table+xml"/>
  <Override PartName="/xl/drawings/drawing16.xml" ContentType="application/vnd.openxmlformats-officedocument.drawing+xml"/>
  <Override PartName="/xl/tables/table14.xml" ContentType="application/vnd.openxmlformats-officedocument.spreadsheetml.table+xml"/>
  <Override PartName="/xl/drawings/drawing17.xml" ContentType="application/vnd.openxmlformats-officedocument.drawing+xml"/>
  <Override PartName="/xl/tables/table15.xml" ContentType="application/vnd.openxmlformats-officedocument.spreadsheetml.table+xml"/>
  <Override PartName="/xl/drawings/drawing18.xml" ContentType="application/vnd.openxmlformats-officedocument.drawing+xml"/>
  <Override PartName="/xl/tables/table16.xml" ContentType="application/vnd.openxmlformats-officedocument.spreadsheetml.table+xml"/>
  <Override PartName="/xl/drawings/drawing19.xml" ContentType="application/vnd.openxmlformats-officedocument.drawing+xml"/>
  <Override PartName="/xl/tables/table17.xml" ContentType="application/vnd.openxmlformats-officedocument.spreadsheetml.table+xml"/>
  <Override PartName="/xl/pivotTables/pivotTable3.xml" ContentType="application/vnd.openxmlformats-officedocument.spreadsheetml.pivotTable+xml"/>
  <Override PartName="/xl/tables/table18.xml" ContentType="application/vnd.openxmlformats-officedocument.spreadsheetml.table+xml"/>
  <Override PartName="/xl/pivotTables/pivotTable4.xml" ContentType="application/vnd.openxmlformats-officedocument.spreadsheetml.pivotTable+xml"/>
  <Override PartName="/xl/tables/table19.xml" ContentType="application/vnd.openxmlformats-officedocument.spreadsheetml.table+xml"/>
  <Override PartName="/xl/tables/table20.xml" ContentType="application/vnd.openxmlformats-officedocument.spreadsheetml.table+xml"/>
  <Override PartName="/xl/comments3.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4.xml" ContentType="application/vnd.openxmlformats-officedocument.spreadsheetml.comments+xml"/>
  <Override PartName="/xl/drawings/drawing20.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updateLinks="never" codeName="ThisWorkbook" hidePivotFieldList="1" defaultThemeVersion="124226"/>
  <mc:AlternateContent xmlns:mc="http://schemas.openxmlformats.org/markup-compatibility/2006">
    <mc:Choice Requires="x15">
      <x15ac:absPath xmlns:x15ac="http://schemas.microsoft.com/office/spreadsheetml/2010/11/ac" url="https://corvelle.sharepoint.com/TeamSite/Documents/Corvelle_EPAP/EPAP_Methodology/"/>
    </mc:Choice>
  </mc:AlternateContent>
  <bookViews>
    <workbookView xWindow="0" yWindow="0" windowWidth="25200" windowHeight="11910" tabRatio="762" firstSheet="5" activeTab="5"/>
  </bookViews>
  <sheets>
    <sheet name="Findings Summary by CE" sheetId="32" state="hidden" r:id="rId1"/>
    <sheet name="Findings Summary by Facility" sheetId="43" r:id="rId2"/>
    <sheet name="Findings Summary" sheetId="40" r:id="rId3"/>
    <sheet name="Handout" sheetId="46" r:id="rId4"/>
    <sheet name="Facility List" sheetId="33" r:id="rId5"/>
    <sheet name="BP1 - Gas Exist Fac Des &amp; Inst" sheetId="41" r:id="rId6"/>
    <sheet name="BP2 - Gas New Fac Des &amp; Inst" sheetId="56" r:id="rId7"/>
    <sheet name="BP3 - Gas Measurement" sheetId="6" r:id="rId8"/>
    <sheet name="BP4 - Gas Recording" sheetId="7" r:id="rId9"/>
    <sheet name="BP5 - Gas Reporting" sheetId="5" r:id="rId10"/>
    <sheet name="BP6 - HC Liq Ex Fac Des &amp; Inst" sheetId="10" r:id="rId11"/>
    <sheet name="BP7 - HC Liq New Fac Des &amp; Inst" sheetId="57" r:id="rId12"/>
    <sheet name="BP8 - HC Liquid Measurement" sheetId="25" r:id="rId13"/>
    <sheet name="BP9 - HC Liquid Recording" sheetId="9" r:id="rId14"/>
    <sheet name="BP10 - HC Liquid Reporting" sheetId="21" r:id="rId15"/>
    <sheet name="BP11 - Water Ex Fac Des &amp; Inst" sheetId="12" r:id="rId16"/>
    <sheet name="BP12 - Water New Fac Des &amp; Inst" sheetId="58" r:id="rId17"/>
    <sheet name="BP13 - Water Measurement" sheetId="11" r:id="rId18"/>
    <sheet name="BP14 - Water Recording" sheetId="2" r:id="rId19"/>
    <sheet name="BP15 - Water Reporting" sheetId="4" r:id="rId20"/>
    <sheet name="NCE Component" sheetId="54" r:id="rId21"/>
    <sheet name="Discussion Pts." sheetId="66" r:id="rId22"/>
    <sheet name="Applicability" sheetId="55" r:id="rId23"/>
    <sheet name="Client Controls" sheetId="64" r:id="rId24"/>
    <sheet name="NonCompliance Themes" sheetId="51" r:id="rId25"/>
    <sheet name="Lookups" sheetId="38" r:id="rId26"/>
    <sheet name="Petrinex facility list" sheetId="63" r:id="rId27"/>
    <sheet name="RiskAssessedNonCompliances" sheetId="65" r:id="rId28"/>
  </sheets>
  <definedNames>
    <definedName name="_xlnm._FilterDatabase" localSheetId="23" hidden="1">'Client Controls'!$A$1:$L$178</definedName>
    <definedName name="_xlnm._FilterDatabase" localSheetId="20" hidden="1">'NCE Component'!$A$1:$K$238</definedName>
    <definedName name="_GoBack" localSheetId="21">'Discussion Pts.'!$H$8</definedName>
    <definedName name="_xlcn.WorksheetConnection_Master_Client_Specific_Evaluation_of_Controls_Workbook.xlsmClientControls" hidden="1">ClientControls[]</definedName>
    <definedName name="_xlcn.WorksheetConnection_Master_Client_Specific_Evaluation_of_Controls_Workbook.xlsmNCESub" hidden="1">NCESub[]</definedName>
    <definedName name="CC_Criteria">'Client Controls'!$O$1:$P$1</definedName>
    <definedName name="_xlnm.Criteria" localSheetId="23">'Client Controls'!$O$1:$P$23</definedName>
    <definedName name="_xlnm.Criteria" localSheetId="20">'NCE Component'!$Q$1:$Q$2</definedName>
    <definedName name="_xlnm.Criteria" localSheetId="26">'Petrinex facility list'!$AK$1:$AL$3</definedName>
    <definedName name="_xlnm.Extract" localSheetId="23">'Client Controls'!$R$1:$U$1</definedName>
    <definedName name="_xlnm.Extract" localSheetId="20">'NCE Component'!$S$1:$Y$1</definedName>
    <definedName name="_xlnm.Extract" localSheetId="26">'Petrinex facility list'!$AN$1:$AR$1</definedName>
    <definedName name="FacIDs">'Facility List'!$B$18:$F$18</definedName>
    <definedName name="FacIndex">'Findings Summary'!$S$6:$AF$6</definedName>
    <definedName name="NCE_BP">'NCE Component'!$Q$2</definedName>
    <definedName name="_xlnm.Print_Area" localSheetId="22">Applicability!$A$3:$BQ$131</definedName>
    <definedName name="_xlnm.Print_Area" localSheetId="5">'BP1 - Gas Exist Fac Des &amp; Inst'!$C$1:$I$29</definedName>
    <definedName name="_xlnm.Print_Area" localSheetId="14">'BP10 - HC Liquid Reporting'!$C$1:$I$44</definedName>
    <definedName name="_xlnm.Print_Area" localSheetId="15">'BP11 - Water Ex Fac Des &amp; Inst'!$C$1:$I$32</definedName>
    <definedName name="_xlnm.Print_Area" localSheetId="16">'BP12 - Water New Fac Des &amp; Inst'!$C$1:$I$30</definedName>
    <definedName name="_xlnm.Print_Area" localSheetId="17">'BP13 - Water Measurement'!$C$1:$I$25</definedName>
    <definedName name="_xlnm.Print_Area" localSheetId="18">'BP14 - Water Recording'!$C$1:$I$28</definedName>
    <definedName name="_xlnm.Print_Area" localSheetId="19">'BP15 - Water Reporting'!$C$1:$I$40</definedName>
    <definedName name="_xlnm.Print_Area" localSheetId="6">'BP2 - Gas New Fac Des &amp; Inst'!$C$1:$I$29</definedName>
    <definedName name="_xlnm.Print_Area" localSheetId="7">'BP3 - Gas Measurement'!$C$1:$I$51</definedName>
    <definedName name="_xlnm.Print_Area" localSheetId="8">'BP4 - Gas Recording'!$C$1:$I$46</definedName>
    <definedName name="_xlnm.Print_Area" localSheetId="9">'BP5 - Gas Reporting'!$C$1:$I$51</definedName>
    <definedName name="_xlnm.Print_Area" localSheetId="10">'BP6 - HC Liq Ex Fac Des &amp; Inst'!$C$1:$I$26</definedName>
    <definedName name="_xlnm.Print_Area" localSheetId="11">'BP7 - HC Liq New Fac Des &amp; Inst'!$C$1:$I$26</definedName>
    <definedName name="_xlnm.Print_Area" localSheetId="12">'BP8 - HC Liquid Measurement'!$C$1:$I$35</definedName>
    <definedName name="_xlnm.Print_Area" localSheetId="13">'BP9 - HC Liquid Recording'!$C$1:$I$28</definedName>
    <definedName name="_xlnm.Print_Area" localSheetId="4">'Facility List'!$A$1:$G$23</definedName>
    <definedName name="_xlnm.Print_Area" localSheetId="3">Handout!$A$1:$P$42</definedName>
    <definedName name="_xlnm.Print_Titles" localSheetId="22">Applicability!$A:$C,Applicability!$3:$3</definedName>
    <definedName name="_xlnm.Print_Titles" localSheetId="5">'BP1 - Gas Exist Fac Des &amp; Inst'!$1:$10</definedName>
    <definedName name="_xlnm.Print_Titles" localSheetId="14">'BP10 - HC Liquid Reporting'!$1:$10</definedName>
    <definedName name="_xlnm.Print_Titles" localSheetId="15">'BP11 - Water Ex Fac Des &amp; Inst'!$1:$10</definedName>
    <definedName name="_xlnm.Print_Titles" localSheetId="16">'BP12 - Water New Fac Des &amp; Inst'!$1:$10</definedName>
    <definedName name="_xlnm.Print_Titles" localSheetId="18">'BP14 - Water Recording'!$1:$10</definedName>
    <definedName name="_xlnm.Print_Titles" localSheetId="19">'BP15 - Water Reporting'!$1:$10</definedName>
    <definedName name="_xlnm.Print_Titles" localSheetId="6">'BP2 - Gas New Fac Des &amp; Inst'!$1:$10</definedName>
    <definedName name="_xlnm.Print_Titles" localSheetId="7">'BP3 - Gas Measurement'!$1:$10</definedName>
    <definedName name="_xlnm.Print_Titles" localSheetId="8">'BP4 - Gas Recording'!$1:$10</definedName>
    <definedName name="_xlnm.Print_Titles" localSheetId="9">'BP5 - Gas Reporting'!$1:$10</definedName>
    <definedName name="_xlnm.Print_Titles" localSheetId="10">'BP6 - HC Liq Ex Fac Des &amp; Inst'!$1:$10</definedName>
    <definedName name="_xlnm.Print_Titles" localSheetId="11">'BP7 - HC Liq New Fac Des &amp; Inst'!$1:$10</definedName>
    <definedName name="_xlnm.Print_Titles" localSheetId="12">'BP8 - HC Liquid Measurement'!$1:$10</definedName>
    <definedName name="_xlnm.Print_Titles" localSheetId="13">'BP9 - HC Liquid Recording'!$1:$10</definedName>
    <definedName name="_xlnm.Print_Titles" localSheetId="4">'Facility List'!$1:$7</definedName>
    <definedName name="RevisionDate" localSheetId="20">'NCE Component'!$B$242</definedName>
  </definedNames>
  <calcPr calcId="171027"/>
  <pivotCaches>
    <pivotCache cacheId="46" r:id="rId29"/>
    <pivotCache cacheId="47" r:id="rId30"/>
    <pivotCache cacheId="48" r:id="rId31"/>
    <pivotCache cacheId="49" r:id="rId32"/>
  </pivotCaches>
  <extLst>
    <ext xmlns:x15="http://schemas.microsoft.com/office/spreadsheetml/2010/11/main" uri="{FCE2AD5D-F65C-4FA6-A056-5C36A1767C68}">
      <x15:dataModel>
        <x15:modelTables>
          <x15:modelTable id="NCE Component_2117a93d-ca5e-441f-b45d-936cb12b15c9" name="NCE Component" connection="Power Query - NCE Component"/>
          <x15:modelTable id="NCESub" name="NCESub" connection="WorksheetConnection_Master_Client_Specific_Evaluation_of_Controls_Workbook.xlsm!NCESub"/>
          <x15:modelTable id="ClientControls" name="ClientControls" connection="WorksheetConnection_Master_Client_Specific_Evaluation_of_Controls_Workbook.xlsm!ClientControls"/>
        </x15:modelTables>
        <x15:modelRelationships>
          <x15:modelRelationship fromTable="NCESub" fromColumn="NCEProd" toTable="ClientControls" toColumn="CCProd"/>
        </x15:modelRelationships>
      </x15:dataModel>
    </ext>
  </extLst>
</workbook>
</file>

<file path=xl/calcChain.xml><?xml version="1.0" encoding="utf-8"?>
<calcChain xmlns="http://schemas.openxmlformats.org/spreadsheetml/2006/main">
  <c r="K11" i="4" l="1"/>
  <c r="L11" i="4"/>
  <c r="M11" i="4"/>
  <c r="N11" i="4"/>
  <c r="K12" i="4"/>
  <c r="L12" i="4"/>
  <c r="M12" i="4"/>
  <c r="N12" i="4"/>
  <c r="K13" i="4"/>
  <c r="L13" i="4"/>
  <c r="M13" i="4"/>
  <c r="N13" i="4"/>
  <c r="K14" i="4"/>
  <c r="L14" i="4"/>
  <c r="M14" i="4"/>
  <c r="N14" i="4"/>
  <c r="K15" i="4"/>
  <c r="L15" i="4"/>
  <c r="M15" i="4"/>
  <c r="N15" i="4"/>
  <c r="K16" i="4"/>
  <c r="L16" i="4"/>
  <c r="M16" i="4"/>
  <c r="N16" i="4"/>
  <c r="K17" i="4"/>
  <c r="L17" i="4"/>
  <c r="M17" i="4"/>
  <c r="N17" i="4"/>
  <c r="K18" i="4"/>
  <c r="L18" i="4"/>
  <c r="M18" i="4"/>
  <c r="N18" i="4"/>
  <c r="K19" i="4"/>
  <c r="L19" i="4"/>
  <c r="M19" i="4"/>
  <c r="N19" i="4"/>
  <c r="K20" i="4"/>
  <c r="L20" i="4"/>
  <c r="M20" i="4"/>
  <c r="N20" i="4"/>
  <c r="K21" i="4"/>
  <c r="L21" i="4"/>
  <c r="M21" i="4"/>
  <c r="N21" i="4"/>
  <c r="K22" i="4"/>
  <c r="L22" i="4"/>
  <c r="M22" i="4"/>
  <c r="N22" i="4"/>
  <c r="K23" i="4"/>
  <c r="L23" i="4"/>
  <c r="M23" i="4"/>
  <c r="N23" i="4"/>
  <c r="K24" i="4"/>
  <c r="L24" i="4"/>
  <c r="M24" i="4"/>
  <c r="N24" i="4"/>
  <c r="K25" i="4"/>
  <c r="L25" i="4"/>
  <c r="M25" i="4"/>
  <c r="N25" i="4"/>
  <c r="K26" i="4"/>
  <c r="L26" i="4"/>
  <c r="M26" i="4"/>
  <c r="N26" i="4"/>
  <c r="K27" i="4"/>
  <c r="L27" i="4"/>
  <c r="M27" i="4"/>
  <c r="N27" i="4"/>
  <c r="K28" i="4"/>
  <c r="L28" i="4"/>
  <c r="M28" i="4"/>
  <c r="N28" i="4"/>
  <c r="K29" i="4"/>
  <c r="L29" i="4"/>
  <c r="M29" i="4"/>
  <c r="N29" i="4"/>
  <c r="K30" i="4"/>
  <c r="L30" i="4"/>
  <c r="M30" i="4"/>
  <c r="N30" i="4"/>
  <c r="K31" i="4"/>
  <c r="L31" i="4"/>
  <c r="M31" i="4"/>
  <c r="N31" i="4"/>
  <c r="K32" i="4"/>
  <c r="L32" i="4"/>
  <c r="M32" i="4"/>
  <c r="N32" i="4"/>
  <c r="K33" i="4"/>
  <c r="L33" i="4"/>
  <c r="M33" i="4"/>
  <c r="N33" i="4"/>
  <c r="K34" i="4"/>
  <c r="L34" i="4"/>
  <c r="M34" i="4"/>
  <c r="N34" i="4"/>
  <c r="K35" i="4"/>
  <c r="L35" i="4"/>
  <c r="M35" i="4"/>
  <c r="N35" i="4"/>
  <c r="K36" i="4"/>
  <c r="L36" i="4"/>
  <c r="M36" i="4"/>
  <c r="N36" i="4"/>
  <c r="K37" i="4"/>
  <c r="L37" i="4"/>
  <c r="M37" i="4"/>
  <c r="N37" i="4"/>
  <c r="K2" i="4"/>
  <c r="L2" i="4"/>
  <c r="M2" i="4"/>
  <c r="N2" i="4"/>
  <c r="K3" i="4"/>
  <c r="L3" i="4"/>
  <c r="M3" i="4"/>
  <c r="N3" i="4"/>
  <c r="K4" i="4"/>
  <c r="L4" i="4"/>
  <c r="M4" i="4"/>
  <c r="N4" i="4"/>
  <c r="K5" i="4"/>
  <c r="L5" i="4"/>
  <c r="M5" i="4"/>
  <c r="N5" i="4"/>
  <c r="K6" i="4"/>
  <c r="L6" i="4"/>
  <c r="M6" i="4"/>
  <c r="N6" i="4"/>
  <c r="K7" i="4"/>
  <c r="L7" i="4"/>
  <c r="M7" i="4"/>
  <c r="N7" i="4"/>
  <c r="K8" i="4"/>
  <c r="L8" i="4"/>
  <c r="M8" i="4"/>
  <c r="N8" i="4"/>
  <c r="K9" i="4"/>
  <c r="L9" i="4"/>
  <c r="M9" i="4"/>
  <c r="N9" i="4"/>
  <c r="K11" i="2"/>
  <c r="L11" i="2"/>
  <c r="M11" i="2"/>
  <c r="N11" i="2"/>
  <c r="K12" i="2"/>
  <c r="L12" i="2"/>
  <c r="M12" i="2"/>
  <c r="N12" i="2"/>
  <c r="K13" i="2"/>
  <c r="L13" i="2"/>
  <c r="M13" i="2"/>
  <c r="N13" i="2"/>
  <c r="K14" i="2"/>
  <c r="L14" i="2"/>
  <c r="M14" i="2"/>
  <c r="N14" i="2"/>
  <c r="K15" i="2"/>
  <c r="L15" i="2"/>
  <c r="M15" i="2"/>
  <c r="N15" i="2"/>
  <c r="K16" i="2"/>
  <c r="L16" i="2"/>
  <c r="M16" i="2"/>
  <c r="N16" i="2"/>
  <c r="K17" i="2"/>
  <c r="L17" i="2"/>
  <c r="M17" i="2"/>
  <c r="N17" i="2"/>
  <c r="K18" i="2"/>
  <c r="L18" i="2"/>
  <c r="M18" i="2"/>
  <c r="N18" i="2"/>
  <c r="K19" i="2"/>
  <c r="L19" i="2"/>
  <c r="M19" i="2"/>
  <c r="N19" i="2"/>
  <c r="K20" i="2"/>
  <c r="L20" i="2"/>
  <c r="M20" i="2"/>
  <c r="N20" i="2"/>
  <c r="K21" i="2"/>
  <c r="L21" i="2"/>
  <c r="M21" i="2"/>
  <c r="N21" i="2"/>
  <c r="K22" i="2"/>
  <c r="L22" i="2"/>
  <c r="M22" i="2"/>
  <c r="N22" i="2"/>
  <c r="K23" i="2"/>
  <c r="L23" i="2"/>
  <c r="M23" i="2"/>
  <c r="N23" i="2"/>
  <c r="K24" i="2"/>
  <c r="L24" i="2"/>
  <c r="M24" i="2"/>
  <c r="N24" i="2"/>
  <c r="K25" i="2"/>
  <c r="L25" i="2"/>
  <c r="M25" i="2"/>
  <c r="N25" i="2"/>
  <c r="K2" i="2"/>
  <c r="L2" i="2"/>
  <c r="M2" i="2"/>
  <c r="N2" i="2"/>
  <c r="K3" i="2"/>
  <c r="L3" i="2"/>
  <c r="M3" i="2"/>
  <c r="N3" i="2"/>
  <c r="K4" i="2"/>
  <c r="L4" i="2"/>
  <c r="M4" i="2"/>
  <c r="N4" i="2"/>
  <c r="K5" i="2"/>
  <c r="L5" i="2"/>
  <c r="M5" i="2"/>
  <c r="N5" i="2"/>
  <c r="K6" i="2"/>
  <c r="L6" i="2"/>
  <c r="M6" i="2"/>
  <c r="N6" i="2"/>
  <c r="K7" i="2"/>
  <c r="L7" i="2"/>
  <c r="M7" i="2"/>
  <c r="N7" i="2"/>
  <c r="K8" i="2"/>
  <c r="L8" i="2"/>
  <c r="M8" i="2"/>
  <c r="N8" i="2"/>
  <c r="K9" i="2"/>
  <c r="L9" i="2"/>
  <c r="M9" i="2"/>
  <c r="N9" i="2"/>
  <c r="K11" i="11"/>
  <c r="L11" i="11"/>
  <c r="M11" i="11"/>
  <c r="N11" i="11"/>
  <c r="K12" i="11"/>
  <c r="L12" i="11"/>
  <c r="M12" i="11"/>
  <c r="N12" i="11"/>
  <c r="K13" i="11"/>
  <c r="L13" i="11"/>
  <c r="M13" i="11"/>
  <c r="N13" i="11"/>
  <c r="K14" i="11"/>
  <c r="L14" i="11"/>
  <c r="M14" i="11"/>
  <c r="N14" i="11"/>
  <c r="K15" i="11"/>
  <c r="L15" i="11"/>
  <c r="M15" i="11"/>
  <c r="N15" i="11"/>
  <c r="K16" i="11"/>
  <c r="L16" i="11"/>
  <c r="M16" i="11"/>
  <c r="N16" i="11"/>
  <c r="K17" i="11"/>
  <c r="L17" i="11"/>
  <c r="M17" i="11"/>
  <c r="N17" i="11"/>
  <c r="K18" i="11"/>
  <c r="L18" i="11"/>
  <c r="M18" i="11"/>
  <c r="N18" i="11"/>
  <c r="K19" i="11"/>
  <c r="L19" i="11"/>
  <c r="M19" i="11"/>
  <c r="N19" i="11"/>
  <c r="K20" i="11"/>
  <c r="L20" i="11"/>
  <c r="M20" i="11"/>
  <c r="N20" i="11"/>
  <c r="K21" i="11"/>
  <c r="L21" i="11"/>
  <c r="M21" i="11"/>
  <c r="N21" i="11"/>
  <c r="K2" i="11"/>
  <c r="L2" i="11"/>
  <c r="M2" i="11"/>
  <c r="N2" i="11"/>
  <c r="K3" i="11"/>
  <c r="L3" i="11"/>
  <c r="M3" i="11"/>
  <c r="N3" i="11"/>
  <c r="K4" i="11"/>
  <c r="L4" i="11"/>
  <c r="M4" i="11"/>
  <c r="N4" i="11"/>
  <c r="K5" i="11"/>
  <c r="L5" i="11"/>
  <c r="M5" i="11"/>
  <c r="N5" i="11"/>
  <c r="K6" i="11"/>
  <c r="L6" i="11"/>
  <c r="M6" i="11"/>
  <c r="N6" i="11"/>
  <c r="K7" i="11"/>
  <c r="L7" i="11"/>
  <c r="M7" i="11"/>
  <c r="N7" i="11"/>
  <c r="K8" i="11"/>
  <c r="L8" i="11"/>
  <c r="M8" i="11"/>
  <c r="N8" i="11"/>
  <c r="K9" i="11"/>
  <c r="L9" i="11"/>
  <c r="M9" i="11"/>
  <c r="N9" i="11"/>
  <c r="K11" i="58"/>
  <c r="L11" i="58"/>
  <c r="M11" i="58"/>
  <c r="N11" i="58"/>
  <c r="K12" i="58"/>
  <c r="L12" i="58"/>
  <c r="M12" i="58"/>
  <c r="N12" i="58"/>
  <c r="K13" i="58"/>
  <c r="L13" i="58"/>
  <c r="M13" i="58"/>
  <c r="N13" i="58"/>
  <c r="K14" i="58"/>
  <c r="L14" i="58"/>
  <c r="M14" i="58"/>
  <c r="N14" i="58"/>
  <c r="K15" i="58"/>
  <c r="L15" i="58"/>
  <c r="M15" i="58"/>
  <c r="N15" i="58"/>
  <c r="K16" i="58"/>
  <c r="L16" i="58"/>
  <c r="M16" i="58"/>
  <c r="N16" i="58"/>
  <c r="K17" i="58"/>
  <c r="L17" i="58"/>
  <c r="M17" i="58"/>
  <c r="N17" i="58"/>
  <c r="K18" i="58"/>
  <c r="L18" i="58"/>
  <c r="M18" i="58"/>
  <c r="N18" i="58"/>
  <c r="K19" i="58"/>
  <c r="L19" i="58"/>
  <c r="M19" i="58"/>
  <c r="N19" i="58"/>
  <c r="K20" i="58"/>
  <c r="L20" i="58"/>
  <c r="M20" i="58"/>
  <c r="N20" i="58"/>
  <c r="K21" i="58"/>
  <c r="L21" i="58"/>
  <c r="M21" i="58"/>
  <c r="N21" i="58"/>
  <c r="K22" i="58"/>
  <c r="L22" i="58"/>
  <c r="M22" i="58"/>
  <c r="N22" i="58"/>
  <c r="K23" i="58"/>
  <c r="L23" i="58"/>
  <c r="M23" i="58"/>
  <c r="N23" i="58"/>
  <c r="K24" i="58"/>
  <c r="L24" i="58"/>
  <c r="M24" i="58"/>
  <c r="N24" i="58"/>
  <c r="K25" i="58"/>
  <c r="L25" i="58"/>
  <c r="M25" i="58"/>
  <c r="N25" i="58"/>
  <c r="K26" i="58"/>
  <c r="L26" i="58"/>
  <c r="M26" i="58"/>
  <c r="N26" i="58"/>
  <c r="K27" i="58"/>
  <c r="L27" i="58"/>
  <c r="M27" i="58"/>
  <c r="N27" i="58"/>
  <c r="K2" i="58"/>
  <c r="L2" i="58"/>
  <c r="M2" i="58"/>
  <c r="N2" i="58"/>
  <c r="K3" i="58"/>
  <c r="L3" i="58"/>
  <c r="M3" i="58"/>
  <c r="N3" i="58"/>
  <c r="K4" i="58"/>
  <c r="L4" i="58"/>
  <c r="M4" i="58"/>
  <c r="N4" i="58"/>
  <c r="K5" i="58"/>
  <c r="L5" i="58"/>
  <c r="M5" i="58"/>
  <c r="N5" i="58"/>
  <c r="K6" i="58"/>
  <c r="L6" i="58"/>
  <c r="M6" i="58"/>
  <c r="N6" i="58"/>
  <c r="K7" i="58"/>
  <c r="L7" i="58"/>
  <c r="M7" i="58"/>
  <c r="N7" i="58"/>
  <c r="K8" i="58"/>
  <c r="L8" i="58"/>
  <c r="M8" i="58"/>
  <c r="N8" i="58"/>
  <c r="K9" i="58"/>
  <c r="L9" i="58"/>
  <c r="M9" i="58"/>
  <c r="N9" i="58"/>
  <c r="K11" i="12"/>
  <c r="L11" i="12"/>
  <c r="M11" i="12"/>
  <c r="N11" i="12"/>
  <c r="K12" i="12"/>
  <c r="L12" i="12"/>
  <c r="M12" i="12"/>
  <c r="N12" i="12"/>
  <c r="K13" i="12"/>
  <c r="L13" i="12"/>
  <c r="M13" i="12"/>
  <c r="N13" i="12"/>
  <c r="K14" i="12"/>
  <c r="L14" i="12"/>
  <c r="M14" i="12"/>
  <c r="N14" i="12"/>
  <c r="K15" i="12"/>
  <c r="L15" i="12"/>
  <c r="M15" i="12"/>
  <c r="N15" i="12"/>
  <c r="K16" i="12"/>
  <c r="L16" i="12"/>
  <c r="M16" i="12"/>
  <c r="N16" i="12"/>
  <c r="K17" i="12"/>
  <c r="L17" i="12"/>
  <c r="M17" i="12"/>
  <c r="N17" i="12"/>
  <c r="K18" i="12"/>
  <c r="L18" i="12"/>
  <c r="M18" i="12"/>
  <c r="N18" i="12"/>
  <c r="K19" i="12"/>
  <c r="L19" i="12"/>
  <c r="M19" i="12"/>
  <c r="N19" i="12"/>
  <c r="K20" i="12"/>
  <c r="L20" i="12"/>
  <c r="M20" i="12"/>
  <c r="N20" i="12"/>
  <c r="K21" i="12"/>
  <c r="L21" i="12"/>
  <c r="M21" i="12"/>
  <c r="N21" i="12"/>
  <c r="K22" i="12"/>
  <c r="L22" i="12"/>
  <c r="M22" i="12"/>
  <c r="N22" i="12"/>
  <c r="K23" i="12"/>
  <c r="L23" i="12"/>
  <c r="M23" i="12"/>
  <c r="N23" i="12"/>
  <c r="K24" i="12"/>
  <c r="L24" i="12"/>
  <c r="M24" i="12"/>
  <c r="N24" i="12"/>
  <c r="K25" i="12"/>
  <c r="L25" i="12"/>
  <c r="M25" i="12"/>
  <c r="N25" i="12"/>
  <c r="K26" i="12"/>
  <c r="L26" i="12"/>
  <c r="M26" i="12"/>
  <c r="N26" i="12"/>
  <c r="K27" i="12"/>
  <c r="L27" i="12"/>
  <c r="M27" i="12"/>
  <c r="N27" i="12"/>
  <c r="K28" i="12"/>
  <c r="L28" i="12"/>
  <c r="M28" i="12"/>
  <c r="N28" i="12"/>
  <c r="K29" i="12"/>
  <c r="L29" i="12"/>
  <c r="M29" i="12"/>
  <c r="N29" i="12"/>
  <c r="K2" i="12"/>
  <c r="L2" i="12"/>
  <c r="M2" i="12"/>
  <c r="N2"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1" i="21"/>
  <c r="L11" i="21"/>
  <c r="M11" i="21"/>
  <c r="N11" i="21"/>
  <c r="K12" i="21"/>
  <c r="L12" i="21"/>
  <c r="M12" i="21"/>
  <c r="N12" i="21"/>
  <c r="K13" i="21"/>
  <c r="L13" i="21"/>
  <c r="M13" i="21"/>
  <c r="N13" i="21"/>
  <c r="K14" i="21"/>
  <c r="L14" i="21"/>
  <c r="M14" i="21"/>
  <c r="N14" i="21"/>
  <c r="K15" i="21"/>
  <c r="L15" i="21"/>
  <c r="M15" i="21"/>
  <c r="N15" i="21"/>
  <c r="K16" i="21"/>
  <c r="L16" i="21"/>
  <c r="M16" i="21"/>
  <c r="N16" i="21"/>
  <c r="K17" i="21"/>
  <c r="L17" i="21"/>
  <c r="M17" i="21"/>
  <c r="N17" i="21"/>
  <c r="K18" i="21"/>
  <c r="L18" i="21"/>
  <c r="M18" i="21"/>
  <c r="N18" i="21"/>
  <c r="K19" i="21"/>
  <c r="L19" i="21"/>
  <c r="M19" i="21"/>
  <c r="N19" i="21"/>
  <c r="K20" i="21"/>
  <c r="L20" i="21"/>
  <c r="M20" i="21"/>
  <c r="N20" i="21"/>
  <c r="K21" i="21"/>
  <c r="L21" i="21"/>
  <c r="M21" i="21"/>
  <c r="N21" i="21"/>
  <c r="K22" i="21"/>
  <c r="L22" i="21"/>
  <c r="M22" i="21"/>
  <c r="N22" i="21"/>
  <c r="K23" i="21"/>
  <c r="L23" i="21"/>
  <c r="M23" i="21"/>
  <c r="N23" i="21"/>
  <c r="K24" i="21"/>
  <c r="L24" i="21"/>
  <c r="M24" i="21"/>
  <c r="N24" i="21"/>
  <c r="K25" i="21"/>
  <c r="L25" i="21"/>
  <c r="M25" i="21"/>
  <c r="N25" i="21"/>
  <c r="K26" i="21"/>
  <c r="L26" i="21"/>
  <c r="M26" i="21"/>
  <c r="N26" i="21"/>
  <c r="K27" i="21"/>
  <c r="L27" i="21"/>
  <c r="M27" i="21"/>
  <c r="N27" i="21"/>
  <c r="K28" i="21"/>
  <c r="L28" i="21"/>
  <c r="M28" i="21"/>
  <c r="N28" i="21"/>
  <c r="K29" i="21"/>
  <c r="L29" i="21"/>
  <c r="M29" i="21"/>
  <c r="N29" i="21"/>
  <c r="K30" i="21"/>
  <c r="L30" i="21"/>
  <c r="M30" i="21"/>
  <c r="N30" i="21"/>
  <c r="K31" i="21"/>
  <c r="L31" i="21"/>
  <c r="M31" i="21"/>
  <c r="N31" i="21"/>
  <c r="K32" i="21"/>
  <c r="L32" i="21"/>
  <c r="M32" i="21"/>
  <c r="N32" i="21"/>
  <c r="K33" i="21"/>
  <c r="L33" i="21"/>
  <c r="M33" i="21"/>
  <c r="N33" i="21"/>
  <c r="K34" i="21"/>
  <c r="L34" i="21"/>
  <c r="M34" i="21"/>
  <c r="N34" i="21"/>
  <c r="K35" i="21"/>
  <c r="L35" i="21"/>
  <c r="M35" i="21"/>
  <c r="N35" i="21"/>
  <c r="K36" i="21"/>
  <c r="L36" i="21"/>
  <c r="M36" i="21"/>
  <c r="N36" i="21"/>
  <c r="K37" i="21"/>
  <c r="L37" i="21"/>
  <c r="M37" i="21"/>
  <c r="N37" i="21"/>
  <c r="K38" i="21"/>
  <c r="L38" i="21"/>
  <c r="M38" i="21"/>
  <c r="N38" i="21"/>
  <c r="K39" i="21"/>
  <c r="L39" i="21"/>
  <c r="M39" i="21"/>
  <c r="N39" i="21"/>
  <c r="K40" i="21"/>
  <c r="L40" i="21"/>
  <c r="M40" i="21"/>
  <c r="N40" i="21"/>
  <c r="K41" i="21"/>
  <c r="L41" i="21"/>
  <c r="M41" i="21"/>
  <c r="N41" i="21"/>
  <c r="K2" i="21"/>
  <c r="L2" i="21"/>
  <c r="M2" i="21"/>
  <c r="N2" i="21"/>
  <c r="K3" i="21"/>
  <c r="L3" i="21"/>
  <c r="M3" i="21"/>
  <c r="N3" i="21"/>
  <c r="K4" i="21"/>
  <c r="L4" i="21"/>
  <c r="M4" i="21"/>
  <c r="N4" i="21"/>
  <c r="K5" i="21"/>
  <c r="L5" i="21"/>
  <c r="M5" i="21"/>
  <c r="N5" i="21"/>
  <c r="K6" i="21"/>
  <c r="L6" i="21"/>
  <c r="M6" i="21"/>
  <c r="N6" i="21"/>
  <c r="K7" i="21"/>
  <c r="L7" i="21"/>
  <c r="M7" i="21"/>
  <c r="N7" i="21"/>
  <c r="K8" i="21"/>
  <c r="L8" i="21"/>
  <c r="M8" i="21"/>
  <c r="N8" i="21"/>
  <c r="K9" i="21"/>
  <c r="L9" i="21"/>
  <c r="M9" i="21"/>
  <c r="N9" i="21"/>
  <c r="K11" i="9"/>
  <c r="L11" i="9"/>
  <c r="M11" i="9"/>
  <c r="N11" i="9"/>
  <c r="K12" i="9"/>
  <c r="L12" i="9"/>
  <c r="M12" i="9"/>
  <c r="N12" i="9"/>
  <c r="K13" i="9"/>
  <c r="L13" i="9"/>
  <c r="M13" i="9"/>
  <c r="N13" i="9"/>
  <c r="K14" i="9"/>
  <c r="L14" i="9"/>
  <c r="M14" i="9"/>
  <c r="N14" i="9"/>
  <c r="K15" i="9"/>
  <c r="L15" i="9"/>
  <c r="M15" i="9"/>
  <c r="N15" i="9"/>
  <c r="K16" i="9"/>
  <c r="L16" i="9"/>
  <c r="M16" i="9"/>
  <c r="N16" i="9"/>
  <c r="K17" i="9"/>
  <c r="L17" i="9"/>
  <c r="M17" i="9"/>
  <c r="N17" i="9"/>
  <c r="K18" i="9"/>
  <c r="L18" i="9"/>
  <c r="M18" i="9"/>
  <c r="N18" i="9"/>
  <c r="K19" i="9"/>
  <c r="L19" i="9"/>
  <c r="M19" i="9"/>
  <c r="N19" i="9"/>
  <c r="K20" i="9"/>
  <c r="L20" i="9"/>
  <c r="M20" i="9"/>
  <c r="N20" i="9"/>
  <c r="K21" i="9"/>
  <c r="L21" i="9"/>
  <c r="M21" i="9"/>
  <c r="N21" i="9"/>
  <c r="K22" i="9"/>
  <c r="L22" i="9"/>
  <c r="M22" i="9"/>
  <c r="N22" i="9"/>
  <c r="K23" i="9"/>
  <c r="L23" i="9"/>
  <c r="M23" i="9"/>
  <c r="N23" i="9"/>
  <c r="K24" i="9"/>
  <c r="L24" i="9"/>
  <c r="M24" i="9"/>
  <c r="N24" i="9"/>
  <c r="K25" i="9"/>
  <c r="L25" i="9"/>
  <c r="M25" i="9"/>
  <c r="N25" i="9"/>
  <c r="K2" i="9"/>
  <c r="L2" i="9"/>
  <c r="M2" i="9"/>
  <c r="N2" i="9"/>
  <c r="K3" i="9"/>
  <c r="L3" i="9"/>
  <c r="M3" i="9"/>
  <c r="N3" i="9"/>
  <c r="K4" i="9"/>
  <c r="L4" i="9"/>
  <c r="M4" i="9"/>
  <c r="N4" i="9"/>
  <c r="K5" i="9"/>
  <c r="L5" i="9"/>
  <c r="M5" i="9"/>
  <c r="N5" i="9"/>
  <c r="K6" i="9"/>
  <c r="L6" i="9"/>
  <c r="M6" i="9"/>
  <c r="N6" i="9"/>
  <c r="K7" i="9"/>
  <c r="L7" i="9"/>
  <c r="M7" i="9"/>
  <c r="N7" i="9"/>
  <c r="K8" i="9"/>
  <c r="L8" i="9"/>
  <c r="M8" i="9"/>
  <c r="N8" i="9"/>
  <c r="K9" i="9"/>
  <c r="L9" i="9"/>
  <c r="M9" i="9"/>
  <c r="N9" i="9"/>
  <c r="K11" i="25"/>
  <c r="L11" i="25"/>
  <c r="M11" i="25"/>
  <c r="N11" i="25"/>
  <c r="K12" i="25"/>
  <c r="L12" i="25"/>
  <c r="M12" i="25"/>
  <c r="N12" i="25"/>
  <c r="K13" i="25"/>
  <c r="L13" i="25"/>
  <c r="M13" i="25"/>
  <c r="N13" i="25"/>
  <c r="K14" i="25"/>
  <c r="L14" i="25"/>
  <c r="M14" i="25"/>
  <c r="N14" i="25"/>
  <c r="K15" i="25"/>
  <c r="L15" i="25"/>
  <c r="M15" i="25"/>
  <c r="N15" i="25"/>
  <c r="K16" i="25"/>
  <c r="L16" i="25"/>
  <c r="M16" i="25"/>
  <c r="N16" i="25"/>
  <c r="K17" i="25"/>
  <c r="L17" i="25"/>
  <c r="M17" i="25"/>
  <c r="N17" i="25"/>
  <c r="K18" i="25"/>
  <c r="L18" i="25"/>
  <c r="M18" i="25"/>
  <c r="N18" i="25"/>
  <c r="K19" i="25"/>
  <c r="L19" i="25"/>
  <c r="M19" i="25"/>
  <c r="N19" i="25"/>
  <c r="K20" i="25"/>
  <c r="L20" i="25"/>
  <c r="M20" i="25"/>
  <c r="N20" i="25"/>
  <c r="K21" i="25"/>
  <c r="L21" i="25"/>
  <c r="M21" i="25"/>
  <c r="N21" i="25"/>
  <c r="K22" i="25"/>
  <c r="L22" i="25"/>
  <c r="M22" i="25"/>
  <c r="N22" i="25"/>
  <c r="K23" i="25"/>
  <c r="L23" i="25"/>
  <c r="M23" i="25"/>
  <c r="N23" i="25"/>
  <c r="K24" i="25"/>
  <c r="L24" i="25"/>
  <c r="M24" i="25"/>
  <c r="N24" i="25"/>
  <c r="K25" i="25"/>
  <c r="L25" i="25"/>
  <c r="M25" i="25"/>
  <c r="N25" i="25"/>
  <c r="K26" i="25"/>
  <c r="L26" i="25"/>
  <c r="M26" i="25"/>
  <c r="N26" i="25"/>
  <c r="K27" i="25"/>
  <c r="L27" i="25"/>
  <c r="M27" i="25"/>
  <c r="N27" i="25"/>
  <c r="K28" i="25"/>
  <c r="L28" i="25"/>
  <c r="M28" i="25"/>
  <c r="N28" i="25"/>
  <c r="K29" i="25"/>
  <c r="L29" i="25"/>
  <c r="M29" i="25"/>
  <c r="N29" i="25"/>
  <c r="K30" i="25"/>
  <c r="L30" i="25"/>
  <c r="M30" i="25"/>
  <c r="N30" i="25"/>
  <c r="K31" i="25"/>
  <c r="L31" i="25"/>
  <c r="M31" i="25"/>
  <c r="N31" i="25"/>
  <c r="K32" i="25"/>
  <c r="L32" i="25"/>
  <c r="M32" i="25"/>
  <c r="N32" i="25"/>
  <c r="K2" i="25"/>
  <c r="L2" i="25"/>
  <c r="M2" i="25"/>
  <c r="N2" i="25"/>
  <c r="K3" i="25"/>
  <c r="L3" i="25"/>
  <c r="M3" i="25"/>
  <c r="N3" i="25"/>
  <c r="K4" i="25"/>
  <c r="L4" i="25"/>
  <c r="M4" i="25"/>
  <c r="N4" i="25"/>
  <c r="K5" i="25"/>
  <c r="L5" i="25"/>
  <c r="M5" i="25"/>
  <c r="N5" i="25"/>
  <c r="K6" i="25"/>
  <c r="L6" i="25"/>
  <c r="M6" i="25"/>
  <c r="N6" i="25"/>
  <c r="K7" i="25"/>
  <c r="L7" i="25"/>
  <c r="M7" i="25"/>
  <c r="N7" i="25"/>
  <c r="K8" i="25"/>
  <c r="L8" i="25"/>
  <c r="M8" i="25"/>
  <c r="N8" i="25"/>
  <c r="K9" i="25"/>
  <c r="L9" i="25"/>
  <c r="M9" i="25"/>
  <c r="N9" i="25"/>
  <c r="K11" i="57"/>
  <c r="L11" i="57"/>
  <c r="M11" i="57"/>
  <c r="N11" i="57"/>
  <c r="K12" i="57"/>
  <c r="L12" i="57"/>
  <c r="M12" i="57"/>
  <c r="N12" i="57"/>
  <c r="K13" i="57"/>
  <c r="L13" i="57"/>
  <c r="M13" i="57"/>
  <c r="N13" i="57"/>
  <c r="K14" i="57"/>
  <c r="L14" i="57"/>
  <c r="M14" i="57"/>
  <c r="N14" i="57"/>
  <c r="K15" i="57"/>
  <c r="L15" i="57"/>
  <c r="M15" i="57"/>
  <c r="N15" i="57"/>
  <c r="K16" i="57"/>
  <c r="L16" i="57"/>
  <c r="M16" i="57"/>
  <c r="N16" i="57"/>
  <c r="K17" i="57"/>
  <c r="L17" i="57"/>
  <c r="M17" i="57"/>
  <c r="N17" i="57"/>
  <c r="K18" i="57"/>
  <c r="L18" i="57"/>
  <c r="M18" i="57"/>
  <c r="N18" i="57"/>
  <c r="K19" i="57"/>
  <c r="L19" i="57"/>
  <c r="M19" i="57"/>
  <c r="N19" i="57"/>
  <c r="K20" i="57"/>
  <c r="L20" i="57"/>
  <c r="M20" i="57"/>
  <c r="N20" i="57"/>
  <c r="K21" i="57"/>
  <c r="L21" i="57"/>
  <c r="M21" i="57"/>
  <c r="N21" i="57"/>
  <c r="K22" i="57"/>
  <c r="L22" i="57"/>
  <c r="M22" i="57"/>
  <c r="N22" i="57"/>
  <c r="K23" i="57"/>
  <c r="L23" i="57"/>
  <c r="M23" i="57"/>
  <c r="N23" i="57"/>
  <c r="K2" i="57"/>
  <c r="L2" i="57"/>
  <c r="M2" i="57"/>
  <c r="N2" i="57"/>
  <c r="K3" i="57"/>
  <c r="L3" i="57"/>
  <c r="M3" i="57"/>
  <c r="N3" i="57"/>
  <c r="K4" i="57"/>
  <c r="L4" i="57"/>
  <c r="M4" i="57"/>
  <c r="N4" i="57"/>
  <c r="K5" i="57"/>
  <c r="L5" i="57"/>
  <c r="M5" i="57"/>
  <c r="N5" i="57"/>
  <c r="K6" i="57"/>
  <c r="L6" i="57"/>
  <c r="M6" i="57"/>
  <c r="N6" i="57"/>
  <c r="K7" i="57"/>
  <c r="L7" i="57"/>
  <c r="M7" i="57"/>
  <c r="N7" i="57"/>
  <c r="K8" i="57"/>
  <c r="L8" i="57"/>
  <c r="M8" i="57"/>
  <c r="N8" i="57"/>
  <c r="K9" i="57"/>
  <c r="L9" i="57"/>
  <c r="M9" i="57"/>
  <c r="N9" i="57"/>
  <c r="K11" i="10"/>
  <c r="L11" i="10"/>
  <c r="M11" i="10"/>
  <c r="N11" i="10"/>
  <c r="K12" i="10"/>
  <c r="L12" i="10"/>
  <c r="M12" i="10"/>
  <c r="N12" i="10"/>
  <c r="K13" i="10"/>
  <c r="L13" i="10"/>
  <c r="M13" i="10"/>
  <c r="N13" i="10"/>
  <c r="K14" i="10"/>
  <c r="L14" i="10"/>
  <c r="M14" i="10"/>
  <c r="N14" i="10"/>
  <c r="K15" i="10"/>
  <c r="L15" i="10"/>
  <c r="M15" i="10"/>
  <c r="N15" i="10"/>
  <c r="K16" i="10"/>
  <c r="L16" i="10"/>
  <c r="M16" i="10"/>
  <c r="N16" i="10"/>
  <c r="K17" i="10"/>
  <c r="L17" i="10"/>
  <c r="M17" i="10"/>
  <c r="N17" i="10"/>
  <c r="K18" i="10"/>
  <c r="L18" i="10"/>
  <c r="M18" i="10"/>
  <c r="N18" i="10"/>
  <c r="K19" i="10"/>
  <c r="L19" i="10"/>
  <c r="M19" i="10"/>
  <c r="N19" i="10"/>
  <c r="K20" i="10"/>
  <c r="L20" i="10"/>
  <c r="M20" i="10"/>
  <c r="N20" i="10"/>
  <c r="K21" i="10"/>
  <c r="L21" i="10"/>
  <c r="M21" i="10"/>
  <c r="N21" i="10"/>
  <c r="K22" i="10"/>
  <c r="L22" i="10"/>
  <c r="M22" i="10"/>
  <c r="N22" i="10"/>
  <c r="K23" i="10"/>
  <c r="L23" i="10"/>
  <c r="M23" i="10"/>
  <c r="N23" i="10"/>
  <c r="K2" i="10"/>
  <c r="L2" i="10"/>
  <c r="M2" i="10"/>
  <c r="N2" i="10"/>
  <c r="K3" i="10"/>
  <c r="L3" i="10"/>
  <c r="M3" i="10"/>
  <c r="N3" i="10"/>
  <c r="K4" i="10"/>
  <c r="L4" i="10"/>
  <c r="M4" i="10"/>
  <c r="N4" i="10"/>
  <c r="K5" i="10"/>
  <c r="L5" i="10"/>
  <c r="M5" i="10"/>
  <c r="N5" i="10"/>
  <c r="K6" i="10"/>
  <c r="L6" i="10"/>
  <c r="M6" i="10"/>
  <c r="N6" i="10"/>
  <c r="K7" i="10"/>
  <c r="L7" i="10"/>
  <c r="M7" i="10"/>
  <c r="N7" i="10"/>
  <c r="K8" i="10"/>
  <c r="L8" i="10"/>
  <c r="M8" i="10"/>
  <c r="N8" i="10"/>
  <c r="K9" i="10"/>
  <c r="L9" i="10"/>
  <c r="M9" i="10"/>
  <c r="N9" i="10"/>
  <c r="K11" i="5"/>
  <c r="L11" i="5"/>
  <c r="M11" i="5"/>
  <c r="N11" i="5"/>
  <c r="K12" i="5"/>
  <c r="L12" i="5"/>
  <c r="M12" i="5"/>
  <c r="N12" i="5"/>
  <c r="K13" i="5"/>
  <c r="L13" i="5"/>
  <c r="M13" i="5"/>
  <c r="N13" i="5"/>
  <c r="K14" i="5"/>
  <c r="L14" i="5"/>
  <c r="M14" i="5"/>
  <c r="N14" i="5"/>
  <c r="K15" i="5"/>
  <c r="L15" i="5"/>
  <c r="M15" i="5"/>
  <c r="N15" i="5"/>
  <c r="K16" i="5"/>
  <c r="L16" i="5"/>
  <c r="M16" i="5"/>
  <c r="N16" i="5"/>
  <c r="K17" i="5"/>
  <c r="L17" i="5"/>
  <c r="M17" i="5"/>
  <c r="N17" i="5"/>
  <c r="K18" i="5"/>
  <c r="L18" i="5"/>
  <c r="M18" i="5"/>
  <c r="N18" i="5"/>
  <c r="K19" i="5"/>
  <c r="L19" i="5"/>
  <c r="M19" i="5"/>
  <c r="N19" i="5"/>
  <c r="K20" i="5"/>
  <c r="L20" i="5"/>
  <c r="M20" i="5"/>
  <c r="N20" i="5"/>
  <c r="K21" i="5"/>
  <c r="L21" i="5"/>
  <c r="M21" i="5"/>
  <c r="N21" i="5"/>
  <c r="K22" i="5"/>
  <c r="L22" i="5"/>
  <c r="M22" i="5"/>
  <c r="N22" i="5"/>
  <c r="K23" i="5"/>
  <c r="L23" i="5"/>
  <c r="M23" i="5"/>
  <c r="N23" i="5"/>
  <c r="K24" i="5"/>
  <c r="L24" i="5"/>
  <c r="M24" i="5"/>
  <c r="N24" i="5"/>
  <c r="K25" i="5"/>
  <c r="L25" i="5"/>
  <c r="M25" i="5"/>
  <c r="N25" i="5"/>
  <c r="K26" i="5"/>
  <c r="L26" i="5"/>
  <c r="M26" i="5"/>
  <c r="N26" i="5"/>
  <c r="K27" i="5"/>
  <c r="L27" i="5"/>
  <c r="M27" i="5"/>
  <c r="N27" i="5"/>
  <c r="K28" i="5"/>
  <c r="L28" i="5"/>
  <c r="M28" i="5"/>
  <c r="N28" i="5"/>
  <c r="K29" i="5"/>
  <c r="L29" i="5"/>
  <c r="M29" i="5"/>
  <c r="N29" i="5"/>
  <c r="K30" i="5"/>
  <c r="L30" i="5"/>
  <c r="M30" i="5"/>
  <c r="N30" i="5"/>
  <c r="K31" i="5"/>
  <c r="L31" i="5"/>
  <c r="M31" i="5"/>
  <c r="N31" i="5"/>
  <c r="K32" i="5"/>
  <c r="L32" i="5"/>
  <c r="M32" i="5"/>
  <c r="N32" i="5"/>
  <c r="K33" i="5"/>
  <c r="L33" i="5"/>
  <c r="M33" i="5"/>
  <c r="N33" i="5"/>
  <c r="K34" i="5"/>
  <c r="L34" i="5"/>
  <c r="M34" i="5"/>
  <c r="N34" i="5"/>
  <c r="K35" i="5"/>
  <c r="L35" i="5"/>
  <c r="M35" i="5"/>
  <c r="N35" i="5"/>
  <c r="K36" i="5"/>
  <c r="L36" i="5"/>
  <c r="M36" i="5"/>
  <c r="N36" i="5"/>
  <c r="K37" i="5"/>
  <c r="L37" i="5"/>
  <c r="M37" i="5"/>
  <c r="N37" i="5"/>
  <c r="K38" i="5"/>
  <c r="L38" i="5"/>
  <c r="M38" i="5"/>
  <c r="N38" i="5"/>
  <c r="K39" i="5"/>
  <c r="L39" i="5"/>
  <c r="M39" i="5"/>
  <c r="N39" i="5"/>
  <c r="K40" i="5"/>
  <c r="L40" i="5"/>
  <c r="M40" i="5"/>
  <c r="N40" i="5"/>
  <c r="K41" i="5"/>
  <c r="L41" i="5"/>
  <c r="M41" i="5"/>
  <c r="N41" i="5"/>
  <c r="K42" i="5"/>
  <c r="L42" i="5"/>
  <c r="M42" i="5"/>
  <c r="N42" i="5"/>
  <c r="K43" i="5"/>
  <c r="L43" i="5"/>
  <c r="M43" i="5"/>
  <c r="N43" i="5"/>
  <c r="K44" i="5"/>
  <c r="L44" i="5"/>
  <c r="M44" i="5"/>
  <c r="N44" i="5"/>
  <c r="K45" i="5"/>
  <c r="L45" i="5"/>
  <c r="M45" i="5"/>
  <c r="N45" i="5"/>
  <c r="K46" i="5"/>
  <c r="L46" i="5"/>
  <c r="M46" i="5"/>
  <c r="N46" i="5"/>
  <c r="K47" i="5"/>
  <c r="L47" i="5"/>
  <c r="M47" i="5"/>
  <c r="N47" i="5"/>
  <c r="K48" i="5"/>
  <c r="L48" i="5"/>
  <c r="M48" i="5"/>
  <c r="N48" i="5"/>
  <c r="K2" i="5"/>
  <c r="L2" i="5"/>
  <c r="M2" i="5"/>
  <c r="N2" i="5"/>
  <c r="K3" i="5"/>
  <c r="L3" i="5"/>
  <c r="M3" i="5"/>
  <c r="N3" i="5"/>
  <c r="K4" i="5"/>
  <c r="L4" i="5"/>
  <c r="M4" i="5"/>
  <c r="N4" i="5"/>
  <c r="K5" i="5"/>
  <c r="L5" i="5"/>
  <c r="M5" i="5"/>
  <c r="N5" i="5"/>
  <c r="K6" i="5"/>
  <c r="L6" i="5"/>
  <c r="M6" i="5"/>
  <c r="N6" i="5"/>
  <c r="K7" i="5"/>
  <c r="L7" i="5"/>
  <c r="M7" i="5"/>
  <c r="N7" i="5"/>
  <c r="K8" i="5"/>
  <c r="L8" i="5"/>
  <c r="M8" i="5"/>
  <c r="N8" i="5"/>
  <c r="K9" i="5"/>
  <c r="L9" i="5"/>
  <c r="M9" i="5"/>
  <c r="N9" i="5"/>
  <c r="K11" i="7"/>
  <c r="L11" i="7"/>
  <c r="M11" i="7"/>
  <c r="N11" i="7"/>
  <c r="K12" i="7"/>
  <c r="L12" i="7"/>
  <c r="M12" i="7"/>
  <c r="N12" i="7"/>
  <c r="K13" i="7"/>
  <c r="L13" i="7"/>
  <c r="M13" i="7"/>
  <c r="N13" i="7"/>
  <c r="K14" i="7"/>
  <c r="L14" i="7"/>
  <c r="M14" i="7"/>
  <c r="N14" i="7"/>
  <c r="K15" i="7"/>
  <c r="L15" i="7"/>
  <c r="M15" i="7"/>
  <c r="N15" i="7"/>
  <c r="K16" i="7"/>
  <c r="L16" i="7"/>
  <c r="M16" i="7"/>
  <c r="N16" i="7"/>
  <c r="K17" i="7"/>
  <c r="L17" i="7"/>
  <c r="M17" i="7"/>
  <c r="N17" i="7"/>
  <c r="K18" i="7"/>
  <c r="L18" i="7"/>
  <c r="M18" i="7"/>
  <c r="N18" i="7"/>
  <c r="K19" i="7"/>
  <c r="L19" i="7"/>
  <c r="M19" i="7"/>
  <c r="N19" i="7"/>
  <c r="K20" i="7"/>
  <c r="L20" i="7"/>
  <c r="M20" i="7"/>
  <c r="N20" i="7"/>
  <c r="K21" i="7"/>
  <c r="L21" i="7"/>
  <c r="M21" i="7"/>
  <c r="N21" i="7"/>
  <c r="K22" i="7"/>
  <c r="L22" i="7"/>
  <c r="M22" i="7"/>
  <c r="N22" i="7"/>
  <c r="K23" i="7"/>
  <c r="L23" i="7"/>
  <c r="M23" i="7"/>
  <c r="N23" i="7"/>
  <c r="K24" i="7"/>
  <c r="L24" i="7"/>
  <c r="M24" i="7"/>
  <c r="N24" i="7"/>
  <c r="K25" i="7"/>
  <c r="L25" i="7"/>
  <c r="M25" i="7"/>
  <c r="N25" i="7"/>
  <c r="K26" i="7"/>
  <c r="L26" i="7"/>
  <c r="M26" i="7"/>
  <c r="N26" i="7"/>
  <c r="K27" i="7"/>
  <c r="L27" i="7"/>
  <c r="M27" i="7"/>
  <c r="N27" i="7"/>
  <c r="K28" i="7"/>
  <c r="L28" i="7"/>
  <c r="M28" i="7"/>
  <c r="N28" i="7"/>
  <c r="K29" i="7"/>
  <c r="L29" i="7"/>
  <c r="M29" i="7"/>
  <c r="N29" i="7"/>
  <c r="K30" i="7"/>
  <c r="L30" i="7"/>
  <c r="M30" i="7"/>
  <c r="N30" i="7"/>
  <c r="K31" i="7"/>
  <c r="L31" i="7"/>
  <c r="M31" i="7"/>
  <c r="N31" i="7"/>
  <c r="K32" i="7"/>
  <c r="L32" i="7"/>
  <c r="M32" i="7"/>
  <c r="N32" i="7"/>
  <c r="K33" i="7"/>
  <c r="L33" i="7"/>
  <c r="M33" i="7"/>
  <c r="N33" i="7"/>
  <c r="K34" i="7"/>
  <c r="L34" i="7"/>
  <c r="M34" i="7"/>
  <c r="N34" i="7"/>
  <c r="K35" i="7"/>
  <c r="L35" i="7"/>
  <c r="M35" i="7"/>
  <c r="N35" i="7"/>
  <c r="K36" i="7"/>
  <c r="L36" i="7"/>
  <c r="M36" i="7"/>
  <c r="N36" i="7"/>
  <c r="K37" i="7"/>
  <c r="L37" i="7"/>
  <c r="M37" i="7"/>
  <c r="N37" i="7"/>
  <c r="K38" i="7"/>
  <c r="L38" i="7"/>
  <c r="M38" i="7"/>
  <c r="N38" i="7"/>
  <c r="K39" i="7"/>
  <c r="L39" i="7"/>
  <c r="M39" i="7"/>
  <c r="N39" i="7"/>
  <c r="K40" i="7"/>
  <c r="L40" i="7"/>
  <c r="M40" i="7"/>
  <c r="N40" i="7"/>
  <c r="K41" i="7"/>
  <c r="L41" i="7"/>
  <c r="M41" i="7"/>
  <c r="N41" i="7"/>
  <c r="K42" i="7"/>
  <c r="L42" i="7"/>
  <c r="M42" i="7"/>
  <c r="N42" i="7"/>
  <c r="K43" i="7"/>
  <c r="L43" i="7"/>
  <c r="M43" i="7"/>
  <c r="N43" i="7"/>
  <c r="K2" i="7"/>
  <c r="L2" i="7"/>
  <c r="M2" i="7"/>
  <c r="N2" i="7"/>
  <c r="K3" i="7"/>
  <c r="L3" i="7"/>
  <c r="M3" i="7"/>
  <c r="N3" i="7"/>
  <c r="K4" i="7"/>
  <c r="L4" i="7"/>
  <c r="M4" i="7"/>
  <c r="N4" i="7"/>
  <c r="K5" i="7"/>
  <c r="L5" i="7"/>
  <c r="M5" i="7"/>
  <c r="N5" i="7"/>
  <c r="K6" i="7"/>
  <c r="L6" i="7"/>
  <c r="M6" i="7"/>
  <c r="N6" i="7"/>
  <c r="K7" i="7"/>
  <c r="L7" i="7"/>
  <c r="M7" i="7"/>
  <c r="N7" i="7"/>
  <c r="K8" i="7"/>
  <c r="L8" i="7"/>
  <c r="M8" i="7"/>
  <c r="N8" i="7"/>
  <c r="K9" i="7"/>
  <c r="L9" i="7"/>
  <c r="M9" i="7"/>
  <c r="N9" i="7"/>
  <c r="K11" i="6"/>
  <c r="L11" i="6"/>
  <c r="M11" i="6"/>
  <c r="N11" i="6"/>
  <c r="K12" i="6"/>
  <c r="L12" i="6"/>
  <c r="M12" i="6"/>
  <c r="N12" i="6"/>
  <c r="K13" i="6"/>
  <c r="L13" i="6"/>
  <c r="M13" i="6"/>
  <c r="N13" i="6"/>
  <c r="K14" i="6"/>
  <c r="L14" i="6"/>
  <c r="M14" i="6"/>
  <c r="N14" i="6"/>
  <c r="K15" i="6"/>
  <c r="L15" i="6"/>
  <c r="M15" i="6"/>
  <c r="N15" i="6"/>
  <c r="K16" i="6"/>
  <c r="L16" i="6"/>
  <c r="M16" i="6"/>
  <c r="N16" i="6"/>
  <c r="K17" i="6"/>
  <c r="L17" i="6"/>
  <c r="M17" i="6"/>
  <c r="N17" i="6"/>
  <c r="K18" i="6"/>
  <c r="L18" i="6"/>
  <c r="M18" i="6"/>
  <c r="N18" i="6"/>
  <c r="K19" i="6"/>
  <c r="L19" i="6"/>
  <c r="M19" i="6"/>
  <c r="N19" i="6"/>
  <c r="K20" i="6"/>
  <c r="L20" i="6"/>
  <c r="M20" i="6"/>
  <c r="N20" i="6"/>
  <c r="K21" i="6"/>
  <c r="L21" i="6"/>
  <c r="M21" i="6"/>
  <c r="N21" i="6"/>
  <c r="K22" i="6"/>
  <c r="L22" i="6"/>
  <c r="M22" i="6"/>
  <c r="N22" i="6"/>
  <c r="K23" i="6"/>
  <c r="L23" i="6"/>
  <c r="M23" i="6"/>
  <c r="N23" i="6"/>
  <c r="K24" i="6"/>
  <c r="L24" i="6"/>
  <c r="M24" i="6"/>
  <c r="N24" i="6"/>
  <c r="K25" i="6"/>
  <c r="L25" i="6"/>
  <c r="M25" i="6"/>
  <c r="N25" i="6"/>
  <c r="K26" i="6"/>
  <c r="L26" i="6"/>
  <c r="M26" i="6"/>
  <c r="N26" i="6"/>
  <c r="K27" i="6"/>
  <c r="L27" i="6"/>
  <c r="M27" i="6"/>
  <c r="N27" i="6"/>
  <c r="K28" i="6"/>
  <c r="L28" i="6"/>
  <c r="M28" i="6"/>
  <c r="N28" i="6"/>
  <c r="K29" i="6"/>
  <c r="L29" i="6"/>
  <c r="M29" i="6"/>
  <c r="N29" i="6"/>
  <c r="K30" i="6"/>
  <c r="L30" i="6"/>
  <c r="M30" i="6"/>
  <c r="N30" i="6"/>
  <c r="K31" i="6"/>
  <c r="L31" i="6"/>
  <c r="M31" i="6"/>
  <c r="N31" i="6"/>
  <c r="K32" i="6"/>
  <c r="L32" i="6"/>
  <c r="M32" i="6"/>
  <c r="N32" i="6"/>
  <c r="K33" i="6"/>
  <c r="L33" i="6"/>
  <c r="M33" i="6"/>
  <c r="N33" i="6"/>
  <c r="K34" i="6"/>
  <c r="L34" i="6"/>
  <c r="M34" i="6"/>
  <c r="N34" i="6"/>
  <c r="K35" i="6"/>
  <c r="L35" i="6"/>
  <c r="M35" i="6"/>
  <c r="N35" i="6"/>
  <c r="K36" i="6"/>
  <c r="L36" i="6"/>
  <c r="M36" i="6"/>
  <c r="N36" i="6"/>
  <c r="K37" i="6"/>
  <c r="L37" i="6"/>
  <c r="M37" i="6"/>
  <c r="N37" i="6"/>
  <c r="K38" i="6"/>
  <c r="L38" i="6"/>
  <c r="M38" i="6"/>
  <c r="N38" i="6"/>
  <c r="K39" i="6"/>
  <c r="L39" i="6"/>
  <c r="M39" i="6"/>
  <c r="N39" i="6"/>
  <c r="K40" i="6"/>
  <c r="L40" i="6"/>
  <c r="M40" i="6"/>
  <c r="N40" i="6"/>
  <c r="K41" i="6"/>
  <c r="L41" i="6"/>
  <c r="M41" i="6"/>
  <c r="N41" i="6"/>
  <c r="K42" i="6"/>
  <c r="L42" i="6"/>
  <c r="M42" i="6"/>
  <c r="N42" i="6"/>
  <c r="K43" i="6"/>
  <c r="L43" i="6"/>
  <c r="M43" i="6"/>
  <c r="N43" i="6"/>
  <c r="K44" i="6"/>
  <c r="L44" i="6"/>
  <c r="M44" i="6"/>
  <c r="N44" i="6"/>
  <c r="K45" i="6"/>
  <c r="L45" i="6"/>
  <c r="M45" i="6"/>
  <c r="N45" i="6"/>
  <c r="K46" i="6"/>
  <c r="L46" i="6"/>
  <c r="M46" i="6"/>
  <c r="N46" i="6"/>
  <c r="K47" i="6"/>
  <c r="L47" i="6"/>
  <c r="M47" i="6"/>
  <c r="N47" i="6"/>
  <c r="K48" i="6"/>
  <c r="L48" i="6"/>
  <c r="M48" i="6"/>
  <c r="N48" i="6"/>
  <c r="K49" i="6"/>
  <c r="L49" i="6"/>
  <c r="M49" i="6"/>
  <c r="N49" i="6"/>
  <c r="K2" i="6"/>
  <c r="L2" i="6"/>
  <c r="M2" i="6"/>
  <c r="N2" i="6"/>
  <c r="K3" i="6"/>
  <c r="L3" i="6"/>
  <c r="M3" i="6"/>
  <c r="N3" i="6"/>
  <c r="K4" i="6"/>
  <c r="L4" i="6"/>
  <c r="M4" i="6"/>
  <c r="N4" i="6"/>
  <c r="K5" i="6"/>
  <c r="L5" i="6"/>
  <c r="M5" i="6"/>
  <c r="N5" i="6"/>
  <c r="K6" i="6"/>
  <c r="L6" i="6"/>
  <c r="M6" i="6"/>
  <c r="N6" i="6"/>
  <c r="K7" i="6"/>
  <c r="L7" i="6"/>
  <c r="M7" i="6"/>
  <c r="N7" i="6"/>
  <c r="K8" i="6"/>
  <c r="L8" i="6"/>
  <c r="M8" i="6"/>
  <c r="N8" i="6"/>
  <c r="K9" i="6"/>
  <c r="L9" i="6"/>
  <c r="M9" i="6"/>
  <c r="N9" i="6"/>
  <c r="K11" i="56"/>
  <c r="L11" i="56"/>
  <c r="M11" i="56"/>
  <c r="N11" i="56"/>
  <c r="K12" i="56"/>
  <c r="L12" i="56"/>
  <c r="M12" i="56"/>
  <c r="N12" i="56"/>
  <c r="K13" i="56"/>
  <c r="L13" i="56"/>
  <c r="M13" i="56"/>
  <c r="N13" i="56"/>
  <c r="K14" i="56"/>
  <c r="L14" i="56"/>
  <c r="M14" i="56"/>
  <c r="N14" i="56"/>
  <c r="K15" i="56"/>
  <c r="L15" i="56"/>
  <c r="M15" i="56"/>
  <c r="N15" i="56"/>
  <c r="K16" i="56"/>
  <c r="L16" i="56"/>
  <c r="M16" i="56"/>
  <c r="N16" i="56"/>
  <c r="K17" i="56"/>
  <c r="L17" i="56"/>
  <c r="M17" i="56"/>
  <c r="N17" i="56"/>
  <c r="K18" i="56"/>
  <c r="L18" i="56"/>
  <c r="M18" i="56"/>
  <c r="N18" i="56"/>
  <c r="K19" i="56"/>
  <c r="L19" i="56"/>
  <c r="M19" i="56"/>
  <c r="N19" i="56"/>
  <c r="K20" i="56"/>
  <c r="L20" i="56"/>
  <c r="M20" i="56"/>
  <c r="N20" i="56"/>
  <c r="K21" i="56"/>
  <c r="L21" i="56"/>
  <c r="M21" i="56"/>
  <c r="N21" i="56"/>
  <c r="K22" i="56"/>
  <c r="L22" i="56"/>
  <c r="M22" i="56"/>
  <c r="N22" i="56"/>
  <c r="K23" i="56"/>
  <c r="L23" i="56"/>
  <c r="M23" i="56"/>
  <c r="N23" i="56"/>
  <c r="K24" i="56"/>
  <c r="L24" i="56"/>
  <c r="M24" i="56"/>
  <c r="N24" i="56"/>
  <c r="K25" i="56"/>
  <c r="L25" i="56"/>
  <c r="M25" i="56"/>
  <c r="N25" i="56"/>
  <c r="K26" i="56"/>
  <c r="L26" i="56"/>
  <c r="M26" i="56"/>
  <c r="N26" i="56"/>
  <c r="K2" i="56"/>
  <c r="L2" i="56"/>
  <c r="M2" i="56"/>
  <c r="N2" i="56"/>
  <c r="K3" i="56"/>
  <c r="L3" i="56"/>
  <c r="M3" i="56"/>
  <c r="N3" i="56"/>
  <c r="K4" i="56"/>
  <c r="L4" i="56"/>
  <c r="M4" i="56"/>
  <c r="N4" i="56"/>
  <c r="K5" i="56"/>
  <c r="L5" i="56"/>
  <c r="M5" i="56"/>
  <c r="N5" i="56"/>
  <c r="K6" i="56"/>
  <c r="L6" i="56"/>
  <c r="M6" i="56"/>
  <c r="N6" i="56"/>
  <c r="K7" i="56"/>
  <c r="L7" i="56"/>
  <c r="M7" i="56"/>
  <c r="N7" i="56"/>
  <c r="K8" i="56"/>
  <c r="L8" i="56"/>
  <c r="M8" i="56"/>
  <c r="N8" i="56"/>
  <c r="K9" i="56"/>
  <c r="L9" i="56"/>
  <c r="M9" i="56"/>
  <c r="N9" i="56"/>
  <c r="K11" i="41"/>
  <c r="L11" i="41"/>
  <c r="M11" i="41"/>
  <c r="N11" i="41"/>
  <c r="K12" i="41"/>
  <c r="L12" i="41"/>
  <c r="M12" i="41"/>
  <c r="N12" i="41"/>
  <c r="K13" i="41"/>
  <c r="L13" i="41"/>
  <c r="M13" i="41"/>
  <c r="N13" i="41"/>
  <c r="K14" i="41"/>
  <c r="L14" i="41"/>
  <c r="M14" i="41"/>
  <c r="N14" i="41"/>
  <c r="K15" i="41"/>
  <c r="L15" i="41"/>
  <c r="M15" i="41"/>
  <c r="N15" i="41"/>
  <c r="K16" i="41"/>
  <c r="L16" i="41"/>
  <c r="M16" i="41"/>
  <c r="N16" i="41"/>
  <c r="K17" i="41"/>
  <c r="L17" i="41"/>
  <c r="M17" i="41"/>
  <c r="N17" i="41"/>
  <c r="K18" i="41"/>
  <c r="L18" i="41"/>
  <c r="M18" i="41"/>
  <c r="N18" i="41"/>
  <c r="K19" i="41"/>
  <c r="L19" i="41"/>
  <c r="M19" i="41"/>
  <c r="N19" i="41"/>
  <c r="K20" i="41"/>
  <c r="L20" i="41"/>
  <c r="M20" i="41"/>
  <c r="N20" i="41"/>
  <c r="K21" i="41"/>
  <c r="L21" i="41"/>
  <c r="M21" i="41"/>
  <c r="N21" i="41"/>
  <c r="K22" i="41"/>
  <c r="L22" i="41"/>
  <c r="M22" i="41"/>
  <c r="N22" i="41"/>
  <c r="K23" i="41"/>
  <c r="L23" i="41"/>
  <c r="M23" i="41"/>
  <c r="N23" i="41"/>
  <c r="K24" i="41"/>
  <c r="L24" i="41"/>
  <c r="M24" i="41"/>
  <c r="N24" i="41"/>
  <c r="K25" i="41"/>
  <c r="L25" i="41"/>
  <c r="M25" i="41"/>
  <c r="N25" i="41"/>
  <c r="K26" i="41"/>
  <c r="L26" i="41"/>
  <c r="M26" i="41"/>
  <c r="N26" i="41"/>
  <c r="K2" i="41"/>
  <c r="L2" i="41"/>
  <c r="M2" i="41"/>
  <c r="N2" i="41"/>
  <c r="K3" i="41"/>
  <c r="L3" i="41"/>
  <c r="M3" i="41"/>
  <c r="N3" i="41"/>
  <c r="K4" i="41"/>
  <c r="L4" i="41"/>
  <c r="M4" i="41"/>
  <c r="N4" i="41"/>
  <c r="K5" i="41"/>
  <c r="L5" i="41"/>
  <c r="M5" i="41"/>
  <c r="N5" i="41"/>
  <c r="K6" i="41"/>
  <c r="L6" i="41"/>
  <c r="M6" i="41"/>
  <c r="N6" i="41"/>
  <c r="K7" i="41"/>
  <c r="L7" i="41"/>
  <c r="M7" i="41"/>
  <c r="N7" i="41"/>
  <c r="K8" i="41"/>
  <c r="L8" i="41"/>
  <c r="M8" i="41"/>
  <c r="N8" i="41"/>
  <c r="K9" i="41"/>
  <c r="L9" i="41"/>
  <c r="M9" i="41"/>
  <c r="N9" i="41"/>
  <c r="F19" i="33" l="1"/>
  <c r="F20" i="33"/>
  <c r="F21" i="33"/>
  <c r="F22" i="33"/>
  <c r="F10" i="33"/>
  <c r="F11" i="33"/>
  <c r="F12" i="33"/>
  <c r="F13" i="33"/>
  <c r="F14" i="33"/>
  <c r="F15" i="33"/>
  <c r="F16" i="33"/>
  <c r="F17" i="33"/>
  <c r="D19" i="33" l="1"/>
  <c r="E19" i="33"/>
  <c r="D20" i="33"/>
  <c r="E20" i="33"/>
  <c r="D21" i="33"/>
  <c r="E21" i="33"/>
  <c r="D22" i="33"/>
  <c r="E22" i="33"/>
  <c r="D10" i="33"/>
  <c r="E10" i="33"/>
  <c r="D11" i="33"/>
  <c r="E11" i="33"/>
  <c r="D12" i="33"/>
  <c r="E12" i="33"/>
  <c r="D13" i="33"/>
  <c r="E13" i="33"/>
  <c r="D14" i="33"/>
  <c r="E14" i="33"/>
  <c r="D15" i="33"/>
  <c r="E15" i="33"/>
  <c r="D16" i="33"/>
  <c r="E16" i="33"/>
  <c r="D17" i="33"/>
  <c r="E17" i="33"/>
  <c r="E12" i="4" l="1"/>
  <c r="E14" i="4"/>
  <c r="E15" i="4"/>
  <c r="E16" i="4"/>
  <c r="E17" i="4"/>
  <c r="E18" i="4"/>
  <c r="E35" i="4"/>
  <c r="E25" i="4"/>
  <c r="E26" i="4"/>
  <c r="E27" i="4"/>
  <c r="E28" i="4"/>
  <c r="E29" i="4"/>
  <c r="E37" i="4"/>
  <c r="E34" i="4"/>
  <c r="E20" i="4"/>
  <c r="E21" i="4"/>
  <c r="E22" i="4"/>
  <c r="E23" i="4"/>
  <c r="E24" i="4"/>
  <c r="E30" i="4"/>
  <c r="E31" i="4"/>
  <c r="E32" i="4"/>
  <c r="E33" i="4"/>
  <c r="E36" i="4"/>
  <c r="E11" i="4"/>
  <c r="E13" i="4"/>
  <c r="E12" i="2"/>
  <c r="E13" i="2"/>
  <c r="E14" i="2"/>
  <c r="E15" i="2"/>
  <c r="E11" i="2"/>
  <c r="E17" i="2"/>
  <c r="E16" i="2"/>
  <c r="E18" i="2"/>
  <c r="E23" i="2"/>
  <c r="E24" i="2"/>
  <c r="E25" i="2"/>
  <c r="E19" i="2"/>
  <c r="E20" i="2"/>
  <c r="E21" i="2"/>
  <c r="E22" i="2"/>
  <c r="E15" i="11"/>
  <c r="E16" i="11"/>
  <c r="E11" i="11"/>
  <c r="E12" i="11"/>
  <c r="E13" i="11"/>
  <c r="E14" i="11"/>
  <c r="E17" i="11"/>
  <c r="E18" i="11"/>
  <c r="E19" i="11"/>
  <c r="E20" i="11"/>
  <c r="E21" i="11"/>
  <c r="E11" i="58"/>
  <c r="E12" i="58"/>
  <c r="E13" i="58"/>
  <c r="E14" i="58"/>
  <c r="E21" i="58"/>
  <c r="E22" i="58"/>
  <c r="E23" i="58"/>
  <c r="E24" i="58"/>
  <c r="E25" i="58"/>
  <c r="E26" i="58"/>
  <c r="E27" i="58"/>
  <c r="E15" i="58"/>
  <c r="E16" i="58"/>
  <c r="E17" i="58"/>
  <c r="E18" i="58"/>
  <c r="E19" i="58"/>
  <c r="E20" i="58"/>
  <c r="E11" i="12"/>
  <c r="E12" i="12"/>
  <c r="E13" i="12"/>
  <c r="E14" i="12"/>
  <c r="E23" i="12"/>
  <c r="E24" i="12"/>
  <c r="E25" i="12"/>
  <c r="E26" i="12"/>
  <c r="E27" i="12"/>
  <c r="E28" i="12"/>
  <c r="E29" i="12"/>
  <c r="E15" i="12"/>
  <c r="E16" i="12"/>
  <c r="E17" i="12"/>
  <c r="E18" i="12"/>
  <c r="E19" i="12"/>
  <c r="E20" i="12"/>
  <c r="E21" i="12"/>
  <c r="E22" i="12"/>
  <c r="E15" i="21"/>
  <c r="E16" i="21"/>
  <c r="E17" i="21"/>
  <c r="E18" i="21"/>
  <c r="E19" i="21"/>
  <c r="E20" i="21"/>
  <c r="E37" i="21"/>
  <c r="E39" i="21"/>
  <c r="E21" i="21"/>
  <c r="E28" i="21"/>
  <c r="E32" i="21"/>
  <c r="E33" i="21"/>
  <c r="E34" i="21"/>
  <c r="E35" i="21"/>
  <c r="E41" i="21"/>
  <c r="E38" i="21"/>
  <c r="E23" i="21"/>
  <c r="E24" i="21"/>
  <c r="E25" i="21"/>
  <c r="E26" i="21"/>
  <c r="E27" i="21"/>
  <c r="E29" i="21"/>
  <c r="E30" i="21"/>
  <c r="E31" i="21"/>
  <c r="E36" i="21"/>
  <c r="E40" i="21"/>
  <c r="E11" i="21"/>
  <c r="E12" i="21"/>
  <c r="E13" i="21"/>
  <c r="E14" i="21"/>
  <c r="E12" i="9"/>
  <c r="E13" i="9"/>
  <c r="E14" i="9"/>
  <c r="E16" i="9"/>
  <c r="E11" i="9"/>
  <c r="E18" i="9"/>
  <c r="E17" i="9"/>
  <c r="E15" i="9"/>
  <c r="E19" i="9"/>
  <c r="E23" i="9"/>
  <c r="E24" i="9"/>
  <c r="E25" i="9"/>
  <c r="E20" i="9"/>
  <c r="E21" i="9"/>
  <c r="E22" i="9"/>
  <c r="E20" i="25"/>
  <c r="E22" i="25"/>
  <c r="E21" i="25"/>
  <c r="E23" i="25"/>
  <c r="E25" i="25"/>
  <c r="E27" i="25"/>
  <c r="E28" i="25"/>
  <c r="E29" i="25"/>
  <c r="E11" i="25"/>
  <c r="E12" i="25"/>
  <c r="E13" i="25"/>
  <c r="E16" i="25"/>
  <c r="E18" i="25"/>
  <c r="E14" i="25"/>
  <c r="E15" i="25"/>
  <c r="E17" i="25"/>
  <c r="E19" i="25"/>
  <c r="E24" i="25"/>
  <c r="E26" i="25"/>
  <c r="E30" i="25"/>
  <c r="E31" i="25"/>
  <c r="E32" i="25"/>
  <c r="E17" i="57"/>
  <c r="E18" i="57"/>
  <c r="E19" i="57"/>
  <c r="E20" i="57"/>
  <c r="E21" i="57"/>
  <c r="E22" i="57"/>
  <c r="E23" i="57"/>
  <c r="E11" i="57"/>
  <c r="E12" i="57"/>
  <c r="E13" i="57"/>
  <c r="E14" i="57"/>
  <c r="E15" i="57"/>
  <c r="E16" i="57"/>
  <c r="E17" i="10"/>
  <c r="E18" i="10"/>
  <c r="E19" i="10"/>
  <c r="E20" i="10"/>
  <c r="E21" i="10"/>
  <c r="E22" i="10"/>
  <c r="E23" i="10"/>
  <c r="E11" i="10"/>
  <c r="E12" i="10"/>
  <c r="E13" i="10"/>
  <c r="E14" i="10"/>
  <c r="E15" i="10"/>
  <c r="E16" i="10"/>
  <c r="E11" i="5"/>
  <c r="E12" i="5"/>
  <c r="E13" i="5"/>
  <c r="E44" i="5"/>
  <c r="E18" i="5"/>
  <c r="E24" i="5"/>
  <c r="E25" i="5"/>
  <c r="E26" i="5"/>
  <c r="E27" i="5"/>
  <c r="E28" i="5"/>
  <c r="E29" i="5"/>
  <c r="E40" i="5"/>
  <c r="E33" i="5"/>
  <c r="E34" i="5"/>
  <c r="E41" i="5"/>
  <c r="E39" i="5"/>
  <c r="E45" i="5"/>
  <c r="E42" i="5"/>
  <c r="E36" i="5"/>
  <c r="E48" i="5"/>
  <c r="E37" i="5"/>
  <c r="E46" i="5"/>
  <c r="E30" i="5"/>
  <c r="E14" i="5"/>
  <c r="E15" i="5"/>
  <c r="E16" i="5"/>
  <c r="E17" i="5"/>
  <c r="E19" i="5"/>
  <c r="E20" i="5"/>
  <c r="E21" i="5"/>
  <c r="E22" i="5"/>
  <c r="E23" i="5"/>
  <c r="E31" i="5"/>
  <c r="E32" i="5"/>
  <c r="E35" i="5"/>
  <c r="E38" i="5"/>
  <c r="E43" i="5"/>
  <c r="E47" i="5"/>
  <c r="E19" i="7"/>
  <c r="E20" i="7"/>
  <c r="E25" i="7"/>
  <c r="E30" i="7"/>
  <c r="E16" i="7"/>
  <c r="E18" i="7"/>
  <c r="E23" i="7"/>
  <c r="E28" i="7"/>
  <c r="E11" i="7"/>
  <c r="E12" i="7"/>
  <c r="E13" i="7"/>
  <c r="E21" i="7"/>
  <c r="E26" i="7"/>
  <c r="E22" i="7"/>
  <c r="E27" i="7"/>
  <c r="E24" i="7"/>
  <c r="E29" i="7"/>
  <c r="E14" i="7"/>
  <c r="E15" i="7"/>
  <c r="E17" i="7"/>
  <c r="E31" i="7"/>
  <c r="E36" i="7"/>
  <c r="E38" i="7"/>
  <c r="E39" i="7"/>
  <c r="E40" i="7"/>
  <c r="E42" i="7"/>
  <c r="E37" i="7"/>
  <c r="E43" i="7"/>
  <c r="E41" i="7"/>
  <c r="E32" i="7"/>
  <c r="E33" i="7"/>
  <c r="E34" i="7"/>
  <c r="E35" i="7"/>
  <c r="E26" i="6"/>
  <c r="E27" i="6"/>
  <c r="E28" i="6"/>
  <c r="E38" i="6"/>
  <c r="E39" i="6"/>
  <c r="E11" i="6"/>
  <c r="E12" i="6"/>
  <c r="E13" i="6"/>
  <c r="E16" i="6"/>
  <c r="E20" i="6"/>
  <c r="E21" i="6"/>
  <c r="E31" i="6"/>
  <c r="E34" i="6"/>
  <c r="E32" i="6"/>
  <c r="E35" i="6"/>
  <c r="E23" i="6"/>
  <c r="E24" i="6"/>
  <c r="E25" i="6"/>
  <c r="E29" i="6"/>
  <c r="E40" i="6"/>
  <c r="E41" i="6"/>
  <c r="E37" i="6"/>
  <c r="E48" i="6"/>
  <c r="E46" i="6"/>
  <c r="E49" i="6"/>
  <c r="E44" i="6"/>
  <c r="E43" i="6"/>
  <c r="E45" i="6"/>
  <c r="E47" i="6"/>
  <c r="E14" i="6"/>
  <c r="E15" i="6"/>
  <c r="E17" i="6"/>
  <c r="E18" i="6"/>
  <c r="E19" i="6"/>
  <c r="E22" i="6"/>
  <c r="E30" i="6"/>
  <c r="E33" i="6"/>
  <c r="E36" i="6"/>
  <c r="E42" i="6"/>
  <c r="E20" i="56"/>
  <c r="E21" i="56"/>
  <c r="E22" i="56"/>
  <c r="E23" i="56"/>
  <c r="E24" i="56"/>
  <c r="E25" i="56"/>
  <c r="E26" i="56"/>
  <c r="E11" i="56"/>
  <c r="E12" i="56"/>
  <c r="E13" i="56"/>
  <c r="E14" i="56"/>
  <c r="E15" i="56"/>
  <c r="E16" i="56"/>
  <c r="E17" i="56"/>
  <c r="E18" i="56"/>
  <c r="E19" i="56"/>
  <c r="E20" i="41"/>
  <c r="E21" i="41"/>
  <c r="E22" i="41"/>
  <c r="E23" i="41"/>
  <c r="E24" i="41"/>
  <c r="E25" i="41"/>
  <c r="E26" i="41"/>
  <c r="E11" i="41"/>
  <c r="E12" i="41"/>
  <c r="E13" i="41"/>
  <c r="E14" i="41"/>
  <c r="E15" i="41"/>
  <c r="E16" i="41"/>
  <c r="E17" i="41"/>
  <c r="E18" i="41"/>
  <c r="E19" i="41"/>
  <c r="L3" i="64"/>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E19" i="4" l="1"/>
  <c r="E22" i="21"/>
  <c r="I8" i="40" l="1"/>
  <c r="I9" i="40"/>
  <c r="I10" i="40"/>
  <c r="I11" i="40"/>
  <c r="I12" i="40"/>
  <c r="I13" i="40"/>
  <c r="I14" i="40"/>
  <c r="I15" i="40"/>
  <c r="I16" i="40"/>
  <c r="I17" i="40"/>
  <c r="I18" i="40"/>
  <c r="I19" i="40"/>
  <c r="I20" i="40"/>
  <c r="I21" i="40"/>
  <c r="I22" i="40"/>
  <c r="I23" i="40"/>
  <c r="I24" i="40"/>
  <c r="I25" i="40"/>
  <c r="I26" i="40"/>
  <c r="I27" i="40"/>
  <c r="I28" i="40"/>
  <c r="I29" i="40"/>
  <c r="I30" i="40"/>
  <c r="I31" i="40"/>
  <c r="I32" i="40"/>
  <c r="I33" i="40"/>
  <c r="I34" i="40"/>
  <c r="I35" i="40"/>
  <c r="I36" i="40"/>
  <c r="I37" i="40"/>
  <c r="I38" i="40"/>
  <c r="I39" i="40"/>
  <c r="I40" i="40"/>
  <c r="I41" i="40"/>
  <c r="I42" i="40"/>
  <c r="I43" i="40"/>
  <c r="I44" i="40"/>
  <c r="I45" i="40"/>
  <c r="I46" i="40"/>
  <c r="I47" i="40"/>
  <c r="I48" i="40"/>
  <c r="I49" i="40"/>
  <c r="I50" i="40"/>
  <c r="I51" i="40"/>
  <c r="I52" i="40"/>
  <c r="I53" i="40"/>
  <c r="I54" i="40"/>
  <c r="I55" i="40"/>
  <c r="I56" i="40"/>
  <c r="I57" i="40"/>
  <c r="I58" i="40"/>
  <c r="I59" i="40"/>
  <c r="I60" i="40"/>
  <c r="I61" i="40"/>
  <c r="I62" i="40"/>
  <c r="I63" i="40"/>
  <c r="I64" i="40"/>
  <c r="I65" i="40"/>
  <c r="I66" i="40"/>
  <c r="I67" i="40"/>
  <c r="I68" i="40"/>
  <c r="I69" i="40"/>
  <c r="I70" i="40"/>
  <c r="I71" i="40"/>
  <c r="I72" i="40"/>
  <c r="I73" i="40"/>
  <c r="I74" i="40"/>
  <c r="I75" i="40"/>
  <c r="I76" i="40"/>
  <c r="I77" i="40"/>
  <c r="I78" i="40"/>
  <c r="I79" i="40"/>
  <c r="I80" i="40"/>
  <c r="I81" i="40"/>
  <c r="I82" i="40"/>
  <c r="I83" i="40"/>
  <c r="I84" i="40"/>
  <c r="I85" i="40"/>
  <c r="I86" i="40"/>
  <c r="I87" i="40"/>
  <c r="I88" i="40"/>
  <c r="I89" i="40"/>
  <c r="I90" i="40"/>
  <c r="I91" i="40"/>
  <c r="I92" i="40"/>
  <c r="I93" i="40"/>
  <c r="I94" i="40"/>
  <c r="I95" i="40"/>
  <c r="I96" i="40"/>
  <c r="I97" i="40"/>
  <c r="I98" i="40"/>
  <c r="I99" i="40"/>
  <c r="I100" i="40"/>
  <c r="I101" i="40"/>
  <c r="I102" i="40"/>
  <c r="I103" i="40"/>
  <c r="I104" i="40"/>
  <c r="I105" i="40"/>
  <c r="I106" i="40"/>
  <c r="I107" i="40"/>
  <c r="I108" i="40"/>
  <c r="I109" i="40"/>
  <c r="I110" i="40"/>
  <c r="I111" i="40"/>
  <c r="I112" i="40"/>
  <c r="I113" i="40"/>
  <c r="I114" i="40"/>
  <c r="I115" i="40"/>
  <c r="I116" i="40"/>
  <c r="I117" i="40"/>
  <c r="I118" i="40"/>
  <c r="I119" i="40"/>
  <c r="I120" i="40"/>
  <c r="I121" i="40"/>
  <c r="I122" i="40"/>
  <c r="I123" i="40"/>
  <c r="I124" i="40"/>
  <c r="I125" i="40"/>
  <c r="I126" i="40"/>
  <c r="I127" i="40"/>
  <c r="I128" i="40"/>
  <c r="I129" i="40"/>
  <c r="I130" i="40"/>
  <c r="I131" i="40"/>
  <c r="I132" i="40"/>
  <c r="I133" i="40"/>
  <c r="I134" i="40"/>
  <c r="I135" i="40"/>
  <c r="I136" i="40"/>
  <c r="I137" i="40"/>
  <c r="I138" i="40"/>
  <c r="I139" i="40"/>
  <c r="I140" i="40"/>
  <c r="I141" i="40"/>
  <c r="I142" i="40"/>
  <c r="I143" i="40"/>
  <c r="I144" i="40"/>
  <c r="I145" i="40"/>
  <c r="I146" i="40"/>
  <c r="I147" i="40"/>
  <c r="I148" i="40"/>
  <c r="I149" i="40"/>
  <c r="I150" i="40"/>
  <c r="I151" i="40"/>
  <c r="I152" i="40"/>
  <c r="I153" i="40"/>
  <c r="I154" i="40"/>
  <c r="I155" i="40"/>
  <c r="I156" i="40"/>
  <c r="I157" i="40"/>
  <c r="I158" i="40"/>
  <c r="I159" i="40"/>
  <c r="I160" i="40"/>
  <c r="I161" i="40"/>
  <c r="I162" i="40"/>
  <c r="I163" i="40"/>
  <c r="I164" i="40"/>
  <c r="I165" i="40"/>
  <c r="I166" i="40"/>
  <c r="I167" i="40"/>
  <c r="I168" i="40"/>
  <c r="I169" i="40"/>
  <c r="I170" i="40"/>
  <c r="I171" i="40"/>
  <c r="I172" i="40"/>
  <c r="I173" i="40"/>
  <c r="I174" i="40"/>
  <c r="I175" i="40"/>
  <c r="I176" i="40"/>
  <c r="I177" i="40"/>
  <c r="I178" i="40"/>
  <c r="I179" i="40"/>
  <c r="I180" i="40"/>
  <c r="I181" i="40"/>
  <c r="I182" i="40"/>
  <c r="I183" i="40"/>
  <c r="I184" i="40"/>
  <c r="I185" i="40"/>
  <c r="I186" i="40"/>
  <c r="I187" i="40"/>
  <c r="I188" i="40"/>
  <c r="I189" i="40"/>
  <c r="I190" i="40"/>
  <c r="I191" i="40"/>
  <c r="I192" i="40"/>
  <c r="I193" i="40"/>
  <c r="I194" i="40"/>
  <c r="I195" i="40"/>
  <c r="I196" i="40"/>
  <c r="I197" i="40"/>
  <c r="I198" i="40"/>
  <c r="I199" i="40"/>
  <c r="I200" i="40"/>
  <c r="I201" i="40"/>
  <c r="I202" i="40"/>
  <c r="I203" i="40"/>
  <c r="I204" i="40"/>
  <c r="I205" i="40"/>
  <c r="I206" i="40"/>
  <c r="I207" i="40"/>
  <c r="I208" i="40"/>
  <c r="I209" i="40"/>
  <c r="I210" i="40"/>
  <c r="I211" i="40"/>
  <c r="I212" i="40"/>
  <c r="I213" i="40"/>
  <c r="I214" i="40"/>
  <c r="I215" i="40"/>
  <c r="I216" i="40"/>
  <c r="I217" i="40"/>
  <c r="I218" i="40"/>
  <c r="I219" i="40"/>
  <c r="I220" i="40"/>
  <c r="I221" i="40"/>
  <c r="I222" i="40"/>
  <c r="I223" i="40"/>
  <c r="I224" i="40"/>
  <c r="I225" i="40"/>
  <c r="I226" i="40"/>
  <c r="I227" i="40"/>
  <c r="I228" i="40"/>
  <c r="I229" i="40"/>
  <c r="I230" i="40"/>
  <c r="I231" i="40"/>
  <c r="I232" i="40"/>
  <c r="I233" i="40"/>
  <c r="I234" i="40"/>
  <c r="I235" i="40"/>
  <c r="I236" i="40"/>
  <c r="I237" i="40"/>
  <c r="I238" i="40"/>
  <c r="I239" i="40"/>
  <c r="I240" i="40"/>
  <c r="I241" i="40"/>
  <c r="I242" i="40"/>
  <c r="I243" i="40"/>
  <c r="I244" i="40"/>
  <c r="I245" i="40"/>
  <c r="I246" i="40"/>
  <c r="I247" i="40"/>
  <c r="I248" i="40"/>
  <c r="I249" i="40"/>
  <c r="I250" i="40"/>
  <c r="I251" i="40"/>
  <c r="I252" i="40"/>
  <c r="I253" i="40"/>
  <c r="I254" i="40"/>
  <c r="I255" i="40"/>
  <c r="I256" i="40"/>
  <c r="I257" i="40"/>
  <c r="I258" i="40"/>
  <c r="I259" i="40"/>
  <c r="I260" i="40"/>
  <c r="I261" i="40"/>
  <c r="I262" i="40"/>
  <c r="I263" i="40"/>
  <c r="I264" i="40"/>
  <c r="I265" i="40"/>
  <c r="I266" i="40"/>
  <c r="I267" i="40"/>
  <c r="I268" i="40"/>
  <c r="I269" i="40"/>
  <c r="I270" i="40"/>
  <c r="I271" i="40"/>
  <c r="I272" i="40"/>
  <c r="I273" i="40"/>
  <c r="I274" i="40"/>
  <c r="I275" i="40"/>
  <c r="I276" i="40"/>
  <c r="I277" i="40"/>
  <c r="I278" i="40"/>
  <c r="I279" i="40"/>
  <c r="I280" i="40"/>
  <c r="I281" i="40"/>
  <c r="I282" i="40"/>
  <c r="I283" i="40"/>
  <c r="I284" i="40"/>
  <c r="I285" i="40"/>
  <c r="I286" i="40"/>
  <c r="H8" i="40"/>
  <c r="H9" i="40"/>
  <c r="H10" i="40"/>
  <c r="H11" i="40"/>
  <c r="H12" i="40"/>
  <c r="H13" i="40"/>
  <c r="H14" i="40"/>
  <c r="H15" i="40"/>
  <c r="H16" i="40"/>
  <c r="H17" i="40"/>
  <c r="H18" i="40"/>
  <c r="H19" i="40"/>
  <c r="H20" i="40"/>
  <c r="H21" i="40"/>
  <c r="H22" i="40"/>
  <c r="H23" i="40"/>
  <c r="H24" i="40"/>
  <c r="H25" i="40"/>
  <c r="H26" i="40"/>
  <c r="H27" i="40"/>
  <c r="H28" i="40"/>
  <c r="H29" i="40"/>
  <c r="H30" i="40"/>
  <c r="H31" i="40"/>
  <c r="H32" i="40"/>
  <c r="H33" i="40"/>
  <c r="H34" i="40"/>
  <c r="H35" i="40"/>
  <c r="H36" i="40"/>
  <c r="H37" i="40"/>
  <c r="H38" i="40"/>
  <c r="H39" i="40"/>
  <c r="H40" i="40"/>
  <c r="H41" i="40"/>
  <c r="H42" i="40"/>
  <c r="H43" i="40"/>
  <c r="H44" i="40"/>
  <c r="H45" i="40"/>
  <c r="H46" i="40"/>
  <c r="H47" i="40"/>
  <c r="H48" i="40"/>
  <c r="H49" i="40"/>
  <c r="H50" i="40"/>
  <c r="H51" i="40"/>
  <c r="H52" i="40"/>
  <c r="H53" i="40"/>
  <c r="H54" i="40"/>
  <c r="H55" i="40"/>
  <c r="H56" i="40"/>
  <c r="H57" i="40"/>
  <c r="H58" i="40"/>
  <c r="H59" i="40"/>
  <c r="H60" i="40"/>
  <c r="H61" i="40"/>
  <c r="H62" i="40"/>
  <c r="H63" i="40"/>
  <c r="H64" i="40"/>
  <c r="H65" i="40"/>
  <c r="H66" i="40"/>
  <c r="H67" i="40"/>
  <c r="H68" i="40"/>
  <c r="H69" i="40"/>
  <c r="H70" i="40"/>
  <c r="H71" i="40"/>
  <c r="H72" i="40"/>
  <c r="H73" i="40"/>
  <c r="H74" i="40"/>
  <c r="H75" i="40"/>
  <c r="H76" i="40"/>
  <c r="H77" i="40"/>
  <c r="H78" i="40"/>
  <c r="H79" i="40"/>
  <c r="H80" i="40"/>
  <c r="H81" i="40"/>
  <c r="H82" i="40"/>
  <c r="H83" i="40"/>
  <c r="H84" i="40"/>
  <c r="H85" i="40"/>
  <c r="H86" i="40"/>
  <c r="H87" i="40"/>
  <c r="H88" i="40"/>
  <c r="H89" i="40"/>
  <c r="H90" i="40"/>
  <c r="H91" i="40"/>
  <c r="H92" i="40"/>
  <c r="H93" i="40"/>
  <c r="H94" i="40"/>
  <c r="H95" i="40"/>
  <c r="H96" i="40"/>
  <c r="H97" i="40"/>
  <c r="H98" i="40"/>
  <c r="H99" i="40"/>
  <c r="H100" i="40"/>
  <c r="H101" i="40"/>
  <c r="H102" i="40"/>
  <c r="H103" i="40"/>
  <c r="H104" i="40"/>
  <c r="H105" i="40"/>
  <c r="H106" i="40"/>
  <c r="H107" i="40"/>
  <c r="H108" i="40"/>
  <c r="H109" i="40"/>
  <c r="H110" i="40"/>
  <c r="H111" i="40"/>
  <c r="H112" i="40"/>
  <c r="H113" i="40"/>
  <c r="H114" i="40"/>
  <c r="H115" i="40"/>
  <c r="H116" i="40"/>
  <c r="H117" i="40"/>
  <c r="H118" i="40"/>
  <c r="H119" i="40"/>
  <c r="H120" i="40"/>
  <c r="H121" i="40"/>
  <c r="H122" i="40"/>
  <c r="H123" i="40"/>
  <c r="H124" i="40"/>
  <c r="H125" i="40"/>
  <c r="H126" i="40"/>
  <c r="H127" i="40"/>
  <c r="H128" i="40"/>
  <c r="H129" i="40"/>
  <c r="H130" i="40"/>
  <c r="H131" i="40"/>
  <c r="H132" i="40"/>
  <c r="H133" i="40"/>
  <c r="H134" i="40"/>
  <c r="H135" i="40"/>
  <c r="H136" i="40"/>
  <c r="H137" i="40"/>
  <c r="H138" i="40"/>
  <c r="H139" i="40"/>
  <c r="H140" i="40"/>
  <c r="H141" i="40"/>
  <c r="H142" i="40"/>
  <c r="H143" i="40"/>
  <c r="H144" i="40"/>
  <c r="H145" i="40"/>
  <c r="H146" i="40"/>
  <c r="H147" i="40"/>
  <c r="H148" i="40"/>
  <c r="H149" i="40"/>
  <c r="H150" i="40"/>
  <c r="H151" i="40"/>
  <c r="H152" i="40"/>
  <c r="H153" i="40"/>
  <c r="H154" i="40"/>
  <c r="H155" i="40"/>
  <c r="H156" i="40"/>
  <c r="H157" i="40"/>
  <c r="H158" i="40"/>
  <c r="H159" i="40"/>
  <c r="H160" i="40"/>
  <c r="H161" i="40"/>
  <c r="H162" i="40"/>
  <c r="H163" i="40"/>
  <c r="H164" i="40"/>
  <c r="H165" i="40"/>
  <c r="H166" i="40"/>
  <c r="H167" i="40"/>
  <c r="H168" i="40"/>
  <c r="H169" i="40"/>
  <c r="H170" i="40"/>
  <c r="H171" i="40"/>
  <c r="H172" i="40"/>
  <c r="H173" i="40"/>
  <c r="H174" i="40"/>
  <c r="H175" i="40"/>
  <c r="H176" i="40"/>
  <c r="H177" i="40"/>
  <c r="H178" i="40"/>
  <c r="H179" i="40"/>
  <c r="H180" i="40"/>
  <c r="H181" i="40"/>
  <c r="H182" i="40"/>
  <c r="H183" i="40"/>
  <c r="H184" i="40"/>
  <c r="H185" i="40"/>
  <c r="H186" i="40"/>
  <c r="H187" i="40"/>
  <c r="H188" i="40"/>
  <c r="H189" i="40"/>
  <c r="H190" i="40"/>
  <c r="H191" i="40"/>
  <c r="H192" i="40"/>
  <c r="H193" i="40"/>
  <c r="H194" i="40"/>
  <c r="H195" i="40"/>
  <c r="H196" i="40"/>
  <c r="H197" i="40"/>
  <c r="H198" i="40"/>
  <c r="H199" i="40"/>
  <c r="H200" i="40"/>
  <c r="H201" i="40"/>
  <c r="H202" i="40"/>
  <c r="H203" i="40"/>
  <c r="H204" i="40"/>
  <c r="H205" i="40"/>
  <c r="H206" i="40"/>
  <c r="H207" i="40"/>
  <c r="H208" i="40"/>
  <c r="H209" i="40"/>
  <c r="H210" i="40"/>
  <c r="H211" i="40"/>
  <c r="H212" i="40"/>
  <c r="H213" i="40"/>
  <c r="H214" i="40"/>
  <c r="H215" i="40"/>
  <c r="H216" i="40"/>
  <c r="H217" i="40"/>
  <c r="H218" i="40"/>
  <c r="H219" i="40"/>
  <c r="H220" i="40"/>
  <c r="H221" i="40"/>
  <c r="H222" i="40"/>
  <c r="H223" i="40"/>
  <c r="H224" i="40"/>
  <c r="H225" i="40"/>
  <c r="H226" i="40"/>
  <c r="H227" i="40"/>
  <c r="H228" i="40"/>
  <c r="H229" i="40"/>
  <c r="H230" i="40"/>
  <c r="H231" i="40"/>
  <c r="H232" i="40"/>
  <c r="H233" i="40"/>
  <c r="H234" i="40"/>
  <c r="H235" i="40"/>
  <c r="H236" i="40"/>
  <c r="H237" i="40"/>
  <c r="H238" i="40"/>
  <c r="H239" i="40"/>
  <c r="H240" i="40"/>
  <c r="H241" i="40"/>
  <c r="H242" i="40"/>
  <c r="H243" i="40"/>
  <c r="H244" i="40"/>
  <c r="H245" i="40"/>
  <c r="H246" i="40"/>
  <c r="H247" i="40"/>
  <c r="H248" i="40"/>
  <c r="H249" i="40"/>
  <c r="H250" i="40"/>
  <c r="H251" i="40"/>
  <c r="H252" i="40"/>
  <c r="H253" i="40"/>
  <c r="H254" i="40"/>
  <c r="H255" i="40"/>
  <c r="H256" i="40"/>
  <c r="H257" i="40"/>
  <c r="H258" i="40"/>
  <c r="H259" i="40"/>
  <c r="H260" i="40"/>
  <c r="H261" i="40"/>
  <c r="H262" i="40"/>
  <c r="H263" i="40"/>
  <c r="H264" i="40"/>
  <c r="H265" i="40"/>
  <c r="H266" i="40"/>
  <c r="H267" i="40"/>
  <c r="H268" i="40"/>
  <c r="H269" i="40"/>
  <c r="H270" i="40"/>
  <c r="H271" i="40"/>
  <c r="H272" i="40"/>
  <c r="H273" i="40"/>
  <c r="H274" i="40"/>
  <c r="H275" i="40"/>
  <c r="H276" i="40"/>
  <c r="H277" i="40"/>
  <c r="H278" i="40"/>
  <c r="H279" i="40"/>
  <c r="H280" i="40"/>
  <c r="H281" i="40"/>
  <c r="H282" i="40"/>
  <c r="H283" i="40"/>
  <c r="H284" i="40"/>
  <c r="H285" i="40"/>
  <c r="H286" i="40"/>
  <c r="L2" i="64" l="1"/>
  <c r="B25" i="33" l="1"/>
  <c r="C25" i="33"/>
  <c r="D25" i="33"/>
  <c r="E25" i="33"/>
  <c r="F25" i="33"/>
  <c r="G25" i="33"/>
  <c r="B26" i="33"/>
  <c r="C26" i="33"/>
  <c r="D26" i="33"/>
  <c r="E26" i="33"/>
  <c r="F26" i="33"/>
  <c r="G26" i="33"/>
  <c r="B27" i="33"/>
  <c r="C27" i="33"/>
  <c r="D27" i="33"/>
  <c r="E27" i="33"/>
  <c r="F27" i="33"/>
  <c r="G27" i="33"/>
  <c r="B28" i="33"/>
  <c r="C28" i="33"/>
  <c r="D28" i="33"/>
  <c r="E28" i="33"/>
  <c r="F28" i="33"/>
  <c r="G28" i="33"/>
  <c r="B29" i="33"/>
  <c r="C29" i="33"/>
  <c r="D29" i="33"/>
  <c r="E29" i="33"/>
  <c r="F29" i="33"/>
  <c r="G29" i="33"/>
  <c r="B30" i="33"/>
  <c r="C30" i="33"/>
  <c r="D30" i="33"/>
  <c r="E30" i="33"/>
  <c r="F30" i="33"/>
  <c r="G30" i="33"/>
  <c r="A11" i="63" l="1"/>
  <c r="A12" i="63"/>
  <c r="A13" i="63"/>
  <c r="A14" i="63"/>
  <c r="A15" i="63"/>
  <c r="A16" i="63"/>
  <c r="A17" i="63"/>
  <c r="A18" i="63"/>
  <c r="A19" i="63"/>
  <c r="A20" i="63"/>
  <c r="A21" i="63"/>
  <c r="A22" i="63"/>
  <c r="A23" i="63"/>
  <c r="A24" i="63"/>
  <c r="A25" i="63"/>
  <c r="A26" i="63"/>
  <c r="A27" i="63"/>
  <c r="A28" i="63"/>
  <c r="A29" i="63"/>
  <c r="A30" i="63"/>
  <c r="A31" i="63"/>
  <c r="A32" i="63"/>
  <c r="A33" i="63"/>
  <c r="A34" i="63"/>
  <c r="A35" i="63"/>
  <c r="A36" i="63"/>
  <c r="A37" i="63"/>
  <c r="A38" i="63"/>
  <c r="A39" i="63"/>
  <c r="A40" i="63"/>
  <c r="A41" i="63"/>
  <c r="A42" i="63"/>
  <c r="A43" i="63"/>
  <c r="A44" i="63"/>
  <c r="A45" i="63"/>
  <c r="A46" i="63"/>
  <c r="A47" i="63"/>
  <c r="A48" i="63"/>
  <c r="A49" i="63"/>
  <c r="A50" i="63"/>
  <c r="A51" i="63"/>
  <c r="A52" i="63"/>
  <c r="A53" i="63"/>
  <c r="A54" i="63"/>
  <c r="A55" i="63"/>
  <c r="A56" i="63"/>
  <c r="A57" i="63"/>
  <c r="A58" i="63"/>
  <c r="A59" i="63"/>
  <c r="A60" i="63"/>
  <c r="A61" i="63"/>
  <c r="A62" i="63"/>
  <c r="A63" i="63"/>
  <c r="A64" i="63"/>
  <c r="A65" i="63"/>
  <c r="A66" i="63"/>
  <c r="A67" i="63"/>
  <c r="A68" i="63"/>
  <c r="A69" i="63"/>
  <c r="A70" i="63"/>
  <c r="A71" i="63"/>
  <c r="A72" i="63"/>
  <c r="A73" i="63"/>
  <c r="A74" i="63"/>
  <c r="A75" i="63"/>
  <c r="A76" i="63"/>
  <c r="A77" i="63"/>
  <c r="A78" i="63"/>
  <c r="A79" i="63"/>
  <c r="A80" i="63"/>
  <c r="A81" i="63"/>
  <c r="A82" i="63"/>
  <c r="A83" i="63"/>
  <c r="A84" i="63"/>
  <c r="A85" i="63"/>
  <c r="A86" i="63"/>
  <c r="A87" i="63"/>
  <c r="A88" i="63"/>
  <c r="A89" i="63"/>
  <c r="A90" i="63"/>
  <c r="A91" i="63"/>
  <c r="A92" i="63"/>
  <c r="A93" i="63"/>
  <c r="A94" i="63"/>
  <c r="A95" i="63"/>
  <c r="A96" i="63"/>
  <c r="A97" i="63"/>
  <c r="A98" i="63"/>
  <c r="A99" i="63"/>
  <c r="A100" i="63"/>
  <c r="A101" i="63"/>
  <c r="A102" i="63"/>
  <c r="A103" i="63"/>
  <c r="A104" i="63"/>
  <c r="A105" i="63"/>
  <c r="A106" i="63"/>
  <c r="A107" i="63"/>
  <c r="A108" i="63"/>
  <c r="A109" i="63"/>
  <c r="A110" i="63"/>
  <c r="A111" i="63"/>
  <c r="A112" i="63"/>
  <c r="A113" i="63"/>
  <c r="A114" i="63"/>
  <c r="A115" i="63"/>
  <c r="A116" i="63"/>
  <c r="A117" i="63"/>
  <c r="A118" i="63"/>
  <c r="A119" i="63"/>
  <c r="A120" i="63"/>
  <c r="A121" i="63"/>
  <c r="A122" i="63"/>
  <c r="A123" i="63"/>
  <c r="A124" i="63"/>
  <c r="A125" i="63"/>
  <c r="A126" i="63"/>
  <c r="A127" i="63"/>
  <c r="A128" i="63"/>
  <c r="A129" i="63"/>
  <c r="A130" i="63"/>
  <c r="A131" i="63"/>
  <c r="A132" i="63"/>
  <c r="A133" i="63"/>
  <c r="A134" i="63"/>
  <c r="A135" i="63"/>
  <c r="A136" i="63"/>
  <c r="A137" i="63"/>
  <c r="A138" i="63"/>
  <c r="A139" i="63"/>
  <c r="A140" i="63"/>
  <c r="A141" i="63"/>
  <c r="A142" i="63"/>
  <c r="A143" i="63"/>
  <c r="A144" i="63"/>
  <c r="A145" i="63"/>
  <c r="A146" i="63"/>
  <c r="A147" i="63"/>
  <c r="A148" i="63"/>
  <c r="A149" i="63"/>
  <c r="A150" i="63"/>
  <c r="A151" i="63"/>
  <c r="A152" i="63"/>
  <c r="A153" i="63"/>
  <c r="A154" i="63"/>
  <c r="A155" i="63"/>
  <c r="A156" i="63"/>
  <c r="A157" i="63"/>
  <c r="A158" i="63"/>
  <c r="A159" i="63"/>
  <c r="A160" i="63"/>
  <c r="A161" i="63"/>
  <c r="A162" i="63"/>
  <c r="A163" i="63"/>
  <c r="A164" i="63"/>
  <c r="A165" i="63"/>
  <c r="A166" i="63"/>
  <c r="A167" i="63"/>
  <c r="A168" i="63"/>
  <c r="A169" i="63"/>
  <c r="A170" i="63"/>
  <c r="A171" i="63"/>
  <c r="A172" i="63"/>
  <c r="A173" i="63"/>
  <c r="A174" i="63"/>
  <c r="A175" i="63"/>
  <c r="A176" i="63"/>
  <c r="A177" i="63"/>
  <c r="A178" i="63"/>
  <c r="A179" i="63"/>
  <c r="A180" i="63"/>
  <c r="A181" i="63"/>
  <c r="A182" i="63"/>
  <c r="A183" i="63"/>
  <c r="A184" i="63"/>
  <c r="A185" i="63"/>
  <c r="A186" i="63"/>
  <c r="A187" i="63"/>
  <c r="A188" i="63"/>
  <c r="A189" i="63"/>
  <c r="A190" i="63"/>
  <c r="A191" i="63"/>
  <c r="A192" i="63"/>
  <c r="A193" i="63"/>
  <c r="A194" i="63"/>
  <c r="A195" i="63"/>
  <c r="A196" i="63"/>
  <c r="A197" i="63"/>
  <c r="A198" i="63"/>
  <c r="A199" i="63"/>
  <c r="A200" i="63"/>
  <c r="A201" i="63"/>
  <c r="A202" i="63"/>
  <c r="A203" i="63"/>
  <c r="A204" i="63"/>
  <c r="A205" i="63"/>
  <c r="A206" i="63"/>
  <c r="A207" i="63"/>
  <c r="A208" i="63"/>
  <c r="A209" i="63"/>
  <c r="A210" i="63"/>
  <c r="A211" i="63"/>
  <c r="A212" i="63"/>
  <c r="A213" i="63"/>
  <c r="A214" i="63"/>
  <c r="A215" i="63"/>
  <c r="A216" i="63"/>
  <c r="A217" i="63"/>
  <c r="A218" i="63"/>
  <c r="A219" i="63"/>
  <c r="A220" i="63"/>
  <c r="A221" i="63"/>
  <c r="A222" i="63"/>
  <c r="A223" i="63"/>
  <c r="A224" i="63"/>
  <c r="A225" i="63"/>
  <c r="A226" i="63"/>
  <c r="A227" i="63"/>
  <c r="A228" i="63"/>
  <c r="A229" i="63"/>
  <c r="A230" i="63"/>
  <c r="A231" i="63"/>
  <c r="A232" i="63"/>
  <c r="A233" i="63"/>
  <c r="A234" i="63"/>
  <c r="A235" i="63"/>
  <c r="A236" i="63"/>
  <c r="A237" i="63"/>
  <c r="A238" i="63"/>
  <c r="A239" i="63"/>
  <c r="A240" i="63"/>
  <c r="A241" i="63"/>
  <c r="A242" i="63"/>
  <c r="A243" i="63"/>
  <c r="A244" i="63"/>
  <c r="A245" i="63"/>
  <c r="A246" i="63"/>
  <c r="A247" i="63"/>
  <c r="A248" i="63"/>
  <c r="A249" i="63"/>
  <c r="A250" i="63"/>
  <c r="A251" i="63"/>
  <c r="A252" i="63"/>
  <c r="A253" i="63"/>
  <c r="A254" i="63"/>
  <c r="A255" i="63"/>
  <c r="A256" i="63"/>
  <c r="A257" i="63"/>
  <c r="A258" i="63"/>
  <c r="A259" i="63"/>
  <c r="A260" i="63"/>
  <c r="A261" i="63"/>
  <c r="A262" i="63"/>
  <c r="A263" i="63"/>
  <c r="A264" i="63"/>
  <c r="A265" i="63"/>
  <c r="A266" i="63"/>
  <c r="A267" i="63"/>
  <c r="A268" i="63"/>
  <c r="A269" i="63"/>
  <c r="A270" i="63"/>
  <c r="A271" i="63"/>
  <c r="A272" i="63"/>
  <c r="A273" i="63"/>
  <c r="A274" i="63"/>
  <c r="A275" i="63"/>
  <c r="A276" i="63"/>
  <c r="A277" i="63"/>
  <c r="A278" i="63"/>
  <c r="A279" i="63"/>
  <c r="A280" i="63"/>
  <c r="A281" i="63"/>
  <c r="A282" i="63"/>
  <c r="A283" i="63"/>
  <c r="A284" i="63"/>
  <c r="A285" i="63"/>
  <c r="A286" i="63"/>
  <c r="A287" i="63"/>
  <c r="A288" i="63"/>
  <c r="A289" i="63"/>
  <c r="A290" i="63"/>
  <c r="A291" i="63"/>
  <c r="A292" i="63"/>
  <c r="A293" i="63"/>
  <c r="A294" i="63"/>
  <c r="A295" i="63"/>
  <c r="A296" i="63"/>
  <c r="A297" i="63"/>
  <c r="A298" i="63"/>
  <c r="A299" i="63"/>
  <c r="A300" i="63"/>
  <c r="A301" i="63"/>
  <c r="A302" i="63"/>
  <c r="A303" i="63"/>
  <c r="A304" i="63"/>
  <c r="A305" i="63"/>
  <c r="A306" i="63"/>
  <c r="A307" i="63"/>
  <c r="A308" i="63"/>
  <c r="A309" i="63"/>
  <c r="A310" i="63"/>
  <c r="A311" i="63"/>
  <c r="A312" i="63"/>
  <c r="A313" i="63"/>
  <c r="A314" i="63"/>
  <c r="A315" i="63"/>
  <c r="A316" i="63"/>
  <c r="A317" i="63"/>
  <c r="A318" i="63"/>
  <c r="A319" i="63"/>
  <c r="A320" i="63"/>
  <c r="A321" i="63"/>
  <c r="A322" i="63"/>
  <c r="A323" i="63"/>
  <c r="A324" i="63"/>
  <c r="A325" i="63"/>
  <c r="A326" i="63"/>
  <c r="A327" i="63"/>
  <c r="A328" i="63"/>
  <c r="A329" i="63"/>
  <c r="A330" i="63"/>
  <c r="A331" i="63"/>
  <c r="A332" i="63"/>
  <c r="A333" i="63"/>
  <c r="A334" i="63"/>
  <c r="A335" i="63"/>
  <c r="A336" i="63"/>
  <c r="A337" i="63"/>
  <c r="A338" i="63"/>
  <c r="A339" i="63"/>
  <c r="A340" i="63"/>
  <c r="A341" i="63"/>
  <c r="A342" i="63"/>
  <c r="A343" i="63"/>
  <c r="A344" i="63"/>
  <c r="A345" i="63"/>
  <c r="A346" i="63"/>
  <c r="A347" i="63"/>
  <c r="A348" i="63"/>
  <c r="A349" i="63"/>
  <c r="A350" i="63"/>
  <c r="A351" i="63"/>
  <c r="A352" i="63"/>
  <c r="A353" i="63"/>
  <c r="A354" i="63"/>
  <c r="A355" i="63"/>
  <c r="A356" i="63"/>
  <c r="A357" i="63"/>
  <c r="A358" i="63"/>
  <c r="A359" i="63"/>
  <c r="A360" i="63"/>
  <c r="A361" i="63"/>
  <c r="A362" i="63"/>
  <c r="A363" i="63"/>
  <c r="A364" i="63"/>
  <c r="A365" i="63"/>
  <c r="A366" i="63"/>
  <c r="E146" i="54" l="1"/>
  <c r="I146" i="54"/>
  <c r="J146" i="54"/>
  <c r="K146" i="54"/>
  <c r="E147" i="54"/>
  <c r="I147" i="54"/>
  <c r="J147" i="54"/>
  <c r="K147" i="54"/>
  <c r="G4" i="66" l="1"/>
  <c r="K98" i="54"/>
  <c r="K99" i="54"/>
  <c r="K100" i="54"/>
  <c r="K101" i="54"/>
  <c r="K102" i="54"/>
  <c r="K103" i="54"/>
  <c r="K104" i="54"/>
  <c r="K105" i="54"/>
  <c r="K106" i="54"/>
  <c r="K107" i="54"/>
  <c r="K108" i="54"/>
  <c r="K109" i="54"/>
  <c r="K110" i="54"/>
  <c r="K111" i="54"/>
  <c r="K112" i="54"/>
  <c r="K113" i="54"/>
  <c r="K114" i="54"/>
  <c r="K115" i="54"/>
  <c r="K116" i="54"/>
  <c r="K117" i="54"/>
  <c r="K118" i="54"/>
  <c r="K119" i="54"/>
  <c r="K120" i="54"/>
  <c r="K121" i="54"/>
  <c r="K122" i="54"/>
  <c r="K123" i="54"/>
  <c r="K124" i="54"/>
  <c r="K125" i="54"/>
  <c r="K126" i="54"/>
  <c r="K127" i="54"/>
  <c r="K128" i="54"/>
  <c r="K129" i="54"/>
  <c r="K130" i="54"/>
  <c r="K131" i="54"/>
  <c r="K132" i="54"/>
  <c r="K133" i="54"/>
  <c r="K134" i="54"/>
  <c r="K135" i="54"/>
  <c r="K136" i="54"/>
  <c r="K137" i="54"/>
  <c r="K138" i="54"/>
  <c r="K139" i="54"/>
  <c r="K140" i="54"/>
  <c r="K141" i="54"/>
  <c r="K142" i="54"/>
  <c r="K143" i="54"/>
  <c r="K144" i="54"/>
  <c r="K145" i="54"/>
  <c r="K148" i="54"/>
  <c r="K149" i="54"/>
  <c r="K150" i="54"/>
  <c r="K151" i="54"/>
  <c r="K152" i="54"/>
  <c r="K153" i="54"/>
  <c r="K154" i="54"/>
  <c r="K155" i="54"/>
  <c r="K156" i="54"/>
  <c r="K157" i="54"/>
  <c r="K158" i="54"/>
  <c r="K159" i="54"/>
  <c r="K160" i="54"/>
  <c r="K161" i="54"/>
  <c r="K162" i="54"/>
  <c r="K163" i="54"/>
  <c r="K164" i="54"/>
  <c r="K165" i="54"/>
  <c r="K166" i="54"/>
  <c r="K167" i="54"/>
  <c r="K168" i="54"/>
  <c r="K169" i="54"/>
  <c r="K170" i="54"/>
  <c r="K171" i="54"/>
  <c r="K172" i="54"/>
  <c r="K173" i="54"/>
  <c r="K174" i="54"/>
  <c r="K175" i="54"/>
  <c r="K176" i="54"/>
  <c r="K177" i="54"/>
  <c r="K178" i="54"/>
  <c r="K179" i="54"/>
  <c r="K180" i="54"/>
  <c r="K181" i="54"/>
  <c r="K182" i="54"/>
  <c r="K183" i="54"/>
  <c r="K184" i="54"/>
  <c r="K185" i="54"/>
  <c r="K186" i="54"/>
  <c r="K187" i="54"/>
  <c r="K188" i="54"/>
  <c r="K189" i="54"/>
  <c r="K190" i="54"/>
  <c r="K191" i="54"/>
  <c r="K192" i="54"/>
  <c r="K193" i="54"/>
  <c r="K194" i="54"/>
  <c r="K195" i="54"/>
  <c r="K196" i="54"/>
  <c r="K197" i="54"/>
  <c r="K198" i="54"/>
  <c r="K199" i="54"/>
  <c r="K200" i="54"/>
  <c r="K201" i="54"/>
  <c r="K202" i="54"/>
  <c r="K203" i="54"/>
  <c r="K204" i="54"/>
  <c r="K205" i="54"/>
  <c r="K206" i="54"/>
  <c r="K207" i="54"/>
  <c r="K208" i="54"/>
  <c r="K209" i="54"/>
  <c r="K210" i="54"/>
  <c r="K211" i="54"/>
  <c r="K212" i="54"/>
  <c r="K213" i="54"/>
  <c r="K214" i="54"/>
  <c r="K215" i="54"/>
  <c r="K216" i="54"/>
  <c r="K217" i="54"/>
  <c r="K218" i="54"/>
  <c r="K219" i="54"/>
  <c r="K220" i="54"/>
  <c r="K221" i="54"/>
  <c r="K222" i="54"/>
  <c r="K223" i="54"/>
  <c r="K224" i="54"/>
  <c r="K225" i="54"/>
  <c r="K226" i="54"/>
  <c r="K227" i="54"/>
  <c r="K228" i="54"/>
  <c r="K229" i="54"/>
  <c r="K230" i="54"/>
  <c r="K231" i="54"/>
  <c r="K232" i="54"/>
  <c r="K233" i="54"/>
  <c r="K234" i="54"/>
  <c r="K235" i="54"/>
  <c r="K236" i="54"/>
  <c r="K237" i="54"/>
  <c r="K238" i="54"/>
  <c r="K2" i="54"/>
  <c r="K3" i="54"/>
  <c r="K4" i="54"/>
  <c r="K5" i="54"/>
  <c r="K6" i="54"/>
  <c r="K7" i="54"/>
  <c r="K8" i="54"/>
  <c r="K9" i="54"/>
  <c r="K10" i="54"/>
  <c r="K11" i="54"/>
  <c r="K12" i="54"/>
  <c r="K13" i="54"/>
  <c r="K14" i="54"/>
  <c r="K15" i="54"/>
  <c r="K16" i="54"/>
  <c r="K17" i="54"/>
  <c r="K18" i="54"/>
  <c r="K19" i="54"/>
  <c r="K20" i="54"/>
  <c r="K21" i="54"/>
  <c r="K22" i="54"/>
  <c r="K23" i="54"/>
  <c r="K24" i="54"/>
  <c r="K25" i="54"/>
  <c r="K26" i="54"/>
  <c r="K27" i="54"/>
  <c r="K28" i="54"/>
  <c r="K29" i="54"/>
  <c r="K30" i="54"/>
  <c r="K31" i="54"/>
  <c r="K32" i="54"/>
  <c r="K33" i="54"/>
  <c r="K34" i="54"/>
  <c r="K35" i="54"/>
  <c r="K36" i="54"/>
  <c r="K37" i="54"/>
  <c r="K38" i="54"/>
  <c r="K39" i="54"/>
  <c r="K40" i="54"/>
  <c r="K41" i="54"/>
  <c r="K42" i="54"/>
  <c r="K43" i="54"/>
  <c r="K44" i="54"/>
  <c r="K45" i="54"/>
  <c r="K46" i="54"/>
  <c r="K47" i="54"/>
  <c r="K48" i="54"/>
  <c r="K49" i="54"/>
  <c r="K50" i="54"/>
  <c r="K51" i="54"/>
  <c r="K52" i="54"/>
  <c r="K53" i="54"/>
  <c r="K54" i="54"/>
  <c r="K55" i="54"/>
  <c r="K56" i="54"/>
  <c r="K57" i="54"/>
  <c r="K58" i="54"/>
  <c r="K59" i="54"/>
  <c r="K60" i="54"/>
  <c r="K61" i="54"/>
  <c r="K62" i="54"/>
  <c r="K63" i="54"/>
  <c r="K64" i="54"/>
  <c r="K84" i="54"/>
  <c r="K85" i="54"/>
  <c r="K86" i="54"/>
  <c r="K87" i="54"/>
  <c r="K88" i="54"/>
  <c r="K89" i="54"/>
  <c r="K90" i="54"/>
  <c r="K91" i="54"/>
  <c r="K92" i="54"/>
  <c r="K93" i="54"/>
  <c r="K94" i="54"/>
  <c r="K95" i="54"/>
  <c r="K96" i="54"/>
  <c r="K97" i="54"/>
  <c r="G2" i="66" l="1"/>
  <c r="G3" i="66"/>
  <c r="G5" i="66"/>
  <c r="G6" i="66"/>
  <c r="G7" i="66"/>
  <c r="G8" i="66"/>
  <c r="G9" i="66"/>
  <c r="G10" i="66"/>
  <c r="G11" i="66"/>
  <c r="G12" i="66"/>
  <c r="G13" i="66"/>
  <c r="G14" i="66"/>
  <c r="G15" i="66"/>
  <c r="G16" i="66"/>
  <c r="G17" i="66"/>
  <c r="G18" i="66"/>
  <c r="G19" i="66"/>
  <c r="G20" i="66"/>
  <c r="G21" i="66"/>
  <c r="G22" i="66"/>
  <c r="G23" i="66"/>
  <c r="G24" i="66"/>
  <c r="G25" i="66"/>
  <c r="G26" i="66"/>
  <c r="G27" i="66"/>
  <c r="G28" i="66"/>
  <c r="G29" i="66"/>
  <c r="G30" i="66"/>
  <c r="G31" i="66"/>
  <c r="G32" i="66"/>
  <c r="G33" i="66"/>
  <c r="G34" i="66"/>
  <c r="G35" i="66"/>
  <c r="G36" i="66"/>
  <c r="G37" i="66"/>
  <c r="G38" i="66"/>
  <c r="G39" i="66"/>
  <c r="G40" i="66"/>
  <c r="G41" i="66"/>
  <c r="G42" i="66"/>
  <c r="G43" i="66"/>
  <c r="G44" i="66"/>
  <c r="G45" i="66"/>
  <c r="G46" i="66"/>
  <c r="G47" i="66"/>
  <c r="G48" i="66"/>
  <c r="G49" i="66"/>
  <c r="G50" i="66"/>
  <c r="G51" i="66"/>
  <c r="G52" i="66"/>
  <c r="G53" i="66"/>
  <c r="G54" i="66"/>
  <c r="G55" i="66"/>
  <c r="G56" i="66"/>
  <c r="G57" i="66"/>
  <c r="G58" i="66"/>
  <c r="G59" i="66"/>
  <c r="G60" i="66"/>
  <c r="G61" i="66"/>
  <c r="G62" i="66"/>
  <c r="G63" i="66"/>
  <c r="G64" i="66"/>
  <c r="G65" i="66"/>
  <c r="G66" i="66"/>
  <c r="G67" i="66"/>
  <c r="G68" i="66"/>
  <c r="G69" i="66"/>
  <c r="G70" i="66"/>
  <c r="G71" i="66"/>
  <c r="G72" i="66"/>
  <c r="G73" i="66"/>
  <c r="G74" i="66"/>
  <c r="G75" i="66"/>
  <c r="G76" i="66"/>
  <c r="G77" i="66"/>
  <c r="G78" i="66"/>
  <c r="G79" i="66"/>
  <c r="G80" i="66"/>
  <c r="G81" i="66"/>
  <c r="G82" i="66"/>
  <c r="G83" i="66"/>
  <c r="G84" i="66"/>
  <c r="G85" i="66"/>
  <c r="G86" i="66"/>
  <c r="G87" i="66"/>
  <c r="G88" i="66"/>
  <c r="G89" i="66"/>
  <c r="G90" i="66"/>
  <c r="G91" i="66"/>
  <c r="G92" i="66"/>
  <c r="G93" i="66"/>
  <c r="G94" i="66"/>
  <c r="G95" i="66"/>
  <c r="G96" i="66"/>
  <c r="G97" i="66"/>
  <c r="G98" i="66"/>
  <c r="G99" i="66"/>
  <c r="G100" i="66"/>
  <c r="G101" i="66"/>
  <c r="G102" i="66"/>
  <c r="G103" i="66"/>
  <c r="G104" i="66"/>
  <c r="G105" i="66"/>
  <c r="G106" i="66"/>
  <c r="K66" i="54" s="1"/>
  <c r="G107" i="66"/>
  <c r="K67" i="54" s="1"/>
  <c r="G108" i="66"/>
  <c r="K68" i="54" s="1"/>
  <c r="G109" i="66"/>
  <c r="K69" i="54" s="1"/>
  <c r="G110" i="66"/>
  <c r="K70" i="54" s="1"/>
  <c r="G111" i="66"/>
  <c r="K71" i="54" s="1"/>
  <c r="G112" i="66"/>
  <c r="K72" i="54" s="1"/>
  <c r="G113" i="66"/>
  <c r="G114" i="66"/>
  <c r="G115" i="66"/>
  <c r="G116" i="66"/>
  <c r="K81" i="54" s="1"/>
  <c r="G117" i="66"/>
  <c r="K82" i="54" s="1"/>
  <c r="G118" i="66"/>
  <c r="K83" i="54" s="1"/>
  <c r="G119" i="66"/>
  <c r="G120" i="66"/>
  <c r="G121" i="66"/>
  <c r="G122" i="66"/>
  <c r="G123" i="66"/>
  <c r="G124" i="66"/>
  <c r="G125" i="66"/>
  <c r="G126" i="66"/>
  <c r="G127" i="66"/>
  <c r="G128" i="66"/>
  <c r="K73" i="54" l="1"/>
  <c r="K74" i="54"/>
  <c r="K75" i="54"/>
  <c r="K76" i="54"/>
  <c r="K77" i="54"/>
  <c r="K79" i="54"/>
  <c r="K80" i="54"/>
  <c r="K78" i="54"/>
  <c r="K65" i="54"/>
  <c r="H58" i="51"/>
  <c r="H3" i="51"/>
  <c r="H59" i="51"/>
  <c r="H60" i="51"/>
  <c r="H4" i="51"/>
  <c r="H61" i="51"/>
  <c r="H6" i="51"/>
  <c r="H38" i="51"/>
  <c r="H45" i="51"/>
  <c r="H46" i="51"/>
  <c r="H2" i="51"/>
  <c r="H62" i="51"/>
  <c r="H63" i="51"/>
  <c r="H10" i="51"/>
  <c r="H64" i="51"/>
  <c r="H65" i="51"/>
  <c r="H27" i="51"/>
  <c r="H66" i="51"/>
  <c r="H17" i="51"/>
  <c r="H67" i="51"/>
  <c r="H68" i="51"/>
  <c r="H5" i="51"/>
  <c r="H69" i="51"/>
  <c r="H70" i="51"/>
  <c r="H71" i="51"/>
  <c r="H11" i="51"/>
  <c r="H12" i="51"/>
  <c r="H72" i="51"/>
  <c r="H73" i="51"/>
  <c r="H74" i="51"/>
  <c r="H75" i="51"/>
  <c r="H76" i="51"/>
  <c r="H18" i="51"/>
  <c r="H77" i="51"/>
  <c r="H25" i="51"/>
  <c r="H78" i="51"/>
  <c r="H79" i="51"/>
  <c r="H33" i="51"/>
  <c r="H30" i="51"/>
  <c r="H39" i="51"/>
  <c r="H80" i="51"/>
  <c r="H81" i="51"/>
  <c r="H13" i="51"/>
  <c r="H82" i="51"/>
  <c r="H83" i="51"/>
  <c r="H84" i="51"/>
  <c r="H85" i="51"/>
  <c r="H22" i="51"/>
  <c r="H86" i="51"/>
  <c r="H87" i="51"/>
  <c r="H28" i="51"/>
  <c r="H88" i="51"/>
  <c r="H89" i="51"/>
  <c r="H90" i="51"/>
  <c r="H91" i="51"/>
  <c r="H92" i="51"/>
  <c r="H26" i="51"/>
  <c r="H93" i="51"/>
  <c r="H94" i="51"/>
  <c r="H34" i="51"/>
  <c r="H31" i="51"/>
  <c r="H36" i="51"/>
  <c r="H40" i="51"/>
  <c r="H95" i="51"/>
  <c r="H20" i="51"/>
  <c r="H96" i="51"/>
  <c r="H97" i="51"/>
  <c r="H98" i="51"/>
  <c r="H99" i="51"/>
  <c r="H24" i="51"/>
  <c r="H100" i="51"/>
  <c r="H101" i="51"/>
  <c r="H102" i="51"/>
  <c r="H103" i="51"/>
  <c r="H104" i="51"/>
  <c r="H16" i="51"/>
  <c r="H9" i="51"/>
  <c r="H14" i="51"/>
  <c r="H7" i="51"/>
  <c r="H47" i="51"/>
  <c r="H51" i="51"/>
  <c r="H49" i="51"/>
  <c r="H15" i="51"/>
  <c r="H8" i="51"/>
  <c r="H105" i="51"/>
  <c r="H106" i="51"/>
  <c r="H107" i="51"/>
  <c r="H55" i="51"/>
  <c r="H56" i="51"/>
  <c r="H57" i="51"/>
  <c r="H108" i="51"/>
  <c r="H109" i="51"/>
  <c r="H54" i="51"/>
  <c r="H110" i="51"/>
  <c r="H111" i="51"/>
  <c r="H29" i="51"/>
  <c r="H42" i="51"/>
  <c r="H23" i="51"/>
  <c r="H35" i="51"/>
  <c r="H32" i="51"/>
  <c r="H112" i="51"/>
  <c r="H41" i="51"/>
  <c r="H113" i="51"/>
  <c r="H114" i="51"/>
  <c r="H19" i="51"/>
  <c r="H115" i="51"/>
  <c r="H116" i="51"/>
  <c r="H117" i="51"/>
  <c r="H118" i="51"/>
  <c r="H21" i="51"/>
  <c r="H43" i="51"/>
  <c r="H119" i="51"/>
  <c r="H120" i="51"/>
  <c r="H121" i="51"/>
  <c r="H122" i="51"/>
  <c r="H123" i="51"/>
  <c r="H124" i="51"/>
  <c r="H125" i="51"/>
  <c r="H44" i="51"/>
  <c r="H126" i="51"/>
  <c r="H53" i="51"/>
  <c r="H48" i="51"/>
  <c r="H52" i="51"/>
  <c r="H127" i="51"/>
  <c r="H50" i="51"/>
  <c r="H128" i="51"/>
  <c r="H129" i="51"/>
  <c r="H37" i="51"/>
  <c r="H130" i="51"/>
  <c r="A2" i="65"/>
  <c r="A3" i="65"/>
  <c r="A4" i="65"/>
  <c r="A5" i="65"/>
  <c r="A6" i="65"/>
  <c r="A7" i="65"/>
  <c r="A8" i="65"/>
  <c r="A9" i="65"/>
  <c r="A10" i="65"/>
  <c r="A11" i="65"/>
  <c r="A12" i="65"/>
  <c r="A13" i="65"/>
  <c r="A14" i="65"/>
  <c r="A15" i="65"/>
  <c r="A16" i="65"/>
  <c r="A17" i="65"/>
  <c r="A18" i="65"/>
  <c r="A19" i="65"/>
  <c r="A20" i="65"/>
  <c r="A21" i="65"/>
  <c r="A22" i="65"/>
  <c r="A23" i="65"/>
  <c r="A24" i="65"/>
  <c r="A25" i="65"/>
  <c r="A26" i="65"/>
  <c r="A27" i="65"/>
  <c r="A28" i="65"/>
  <c r="A29" i="65"/>
  <c r="A30" i="65"/>
  <c r="A31" i="65"/>
  <c r="A32" i="65"/>
  <c r="A33" i="65"/>
  <c r="A34" i="65"/>
  <c r="A35" i="65"/>
  <c r="A36" i="65"/>
  <c r="A37" i="65"/>
  <c r="A38" i="65"/>
  <c r="A39" i="65"/>
  <c r="A40" i="65"/>
  <c r="A41" i="65"/>
  <c r="A42" i="65"/>
  <c r="A43" i="65"/>
  <c r="A44" i="65"/>
  <c r="A45" i="65"/>
  <c r="A46" i="65"/>
  <c r="A47" i="65"/>
  <c r="A48" i="65"/>
  <c r="A49" i="65"/>
  <c r="A50" i="65"/>
  <c r="A51" i="65"/>
  <c r="A52" i="65"/>
  <c r="A53" i="65"/>
  <c r="A54" i="65"/>
  <c r="A55" i="65"/>
  <c r="A56" i="65"/>
  <c r="A57" i="65"/>
  <c r="A58" i="65"/>
  <c r="A59" i="65"/>
  <c r="A60" i="65"/>
  <c r="A61" i="65"/>
  <c r="A62" i="65"/>
  <c r="A63" i="65"/>
  <c r="A64" i="65"/>
  <c r="A65" i="65"/>
  <c r="A66" i="65"/>
  <c r="A67" i="65"/>
  <c r="A68" i="65"/>
  <c r="A69" i="65"/>
  <c r="A70" i="65"/>
  <c r="A71" i="65"/>
  <c r="A72" i="65"/>
  <c r="A73" i="65"/>
  <c r="A74" i="65"/>
  <c r="A75" i="65"/>
  <c r="A76" i="65"/>
  <c r="A77" i="65"/>
  <c r="A78" i="65"/>
  <c r="A79" i="65"/>
  <c r="A80" i="65"/>
  <c r="A81" i="65"/>
  <c r="A82" i="65"/>
  <c r="A83" i="65"/>
  <c r="A84" i="65"/>
  <c r="A85" i="65"/>
  <c r="A86" i="65"/>
  <c r="A87" i="65"/>
  <c r="A88" i="65"/>
  <c r="A89" i="65"/>
  <c r="A90" i="65"/>
  <c r="A91" i="65"/>
  <c r="A92" i="65"/>
  <c r="A93" i="65"/>
  <c r="A94" i="65"/>
  <c r="A95" i="65"/>
  <c r="A96" i="65"/>
  <c r="A97" i="65"/>
  <c r="A98" i="65"/>
  <c r="J64" i="65"/>
  <c r="BI2" i="55" l="1"/>
  <c r="BK2" i="55"/>
  <c r="BA2" i="55"/>
  <c r="BB2" i="55"/>
  <c r="BC2" i="55"/>
  <c r="BD2" i="55"/>
  <c r="BE2" i="55"/>
  <c r="BF2" i="55"/>
  <c r="BG2" i="55"/>
  <c r="AQ2" i="55"/>
  <c r="AR2" i="55"/>
  <c r="AS2" i="55"/>
  <c r="Z2" i="55"/>
  <c r="AA2" i="55"/>
  <c r="H2" i="55"/>
  <c r="E2" i="55"/>
  <c r="D2" i="55"/>
  <c r="C6" i="55" l="1"/>
  <c r="C7" i="55"/>
  <c r="C8" i="55"/>
  <c r="C9" i="55"/>
  <c r="C10" i="55"/>
  <c r="C11" i="55"/>
  <c r="C12" i="55"/>
  <c r="C13" i="55"/>
  <c r="C14" i="55"/>
  <c r="C15" i="55"/>
  <c r="C16" i="55"/>
  <c r="C17" i="55"/>
  <c r="C18" i="55"/>
  <c r="C19" i="55"/>
  <c r="C20" i="55"/>
  <c r="C21" i="55"/>
  <c r="C22" i="55"/>
  <c r="C23" i="55"/>
  <c r="C24" i="55"/>
  <c r="C25" i="55"/>
  <c r="C26" i="55"/>
  <c r="C27" i="55"/>
  <c r="C28" i="55"/>
  <c r="C29" i="55"/>
  <c r="C30" i="55"/>
  <c r="C31" i="55"/>
  <c r="C32" i="55"/>
  <c r="C33" i="55"/>
  <c r="C34" i="55"/>
  <c r="I58" i="51" l="1"/>
  <c r="I45" i="51"/>
  <c r="I27" i="51"/>
  <c r="I71" i="51"/>
  <c r="I18" i="51"/>
  <c r="I80" i="51"/>
  <c r="I86" i="51"/>
  <c r="I26" i="51"/>
  <c r="I20" i="51"/>
  <c r="I102" i="51"/>
  <c r="I51" i="51"/>
  <c r="I56" i="51"/>
  <c r="I42" i="51"/>
  <c r="I19" i="51"/>
  <c r="I120" i="51"/>
  <c r="I53" i="51"/>
  <c r="I130" i="51"/>
  <c r="I84" i="51"/>
  <c r="I14" i="51"/>
  <c r="I125" i="51"/>
  <c r="I95" i="51"/>
  <c r="I119" i="51"/>
  <c r="I3" i="51"/>
  <c r="I46" i="51"/>
  <c r="I66" i="51"/>
  <c r="I11" i="51"/>
  <c r="I77" i="51"/>
  <c r="I81" i="51"/>
  <c r="I87" i="51"/>
  <c r="I93" i="51"/>
  <c r="I96" i="51"/>
  <c r="I103" i="51"/>
  <c r="I49" i="51"/>
  <c r="I57" i="51"/>
  <c r="I23" i="51"/>
  <c r="I115" i="51"/>
  <c r="I121" i="51"/>
  <c r="I48" i="51"/>
  <c r="I61" i="51"/>
  <c r="I33" i="51"/>
  <c r="I106" i="51"/>
  <c r="I128" i="51"/>
  <c r="I47" i="51"/>
  <c r="I37" i="51"/>
  <c r="I59" i="51"/>
  <c r="I2" i="51"/>
  <c r="I17" i="51"/>
  <c r="I12" i="51"/>
  <c r="I25" i="51"/>
  <c r="I13" i="51"/>
  <c r="I28" i="51"/>
  <c r="I94" i="51"/>
  <c r="I97" i="51"/>
  <c r="I104" i="51"/>
  <c r="I15" i="51"/>
  <c r="I108" i="51"/>
  <c r="I35" i="51"/>
  <c r="I116" i="51"/>
  <c r="I122" i="51"/>
  <c r="I52" i="51"/>
  <c r="I74" i="51"/>
  <c r="I24" i="51"/>
  <c r="I21" i="51"/>
  <c r="I92" i="51"/>
  <c r="I114" i="51"/>
  <c r="I60" i="51"/>
  <c r="I62" i="51"/>
  <c r="I67" i="51"/>
  <c r="I72" i="51"/>
  <c r="I78" i="51"/>
  <c r="I82" i="51"/>
  <c r="I88" i="51"/>
  <c r="I34" i="51"/>
  <c r="I98" i="51"/>
  <c r="I16" i="51"/>
  <c r="I8" i="51"/>
  <c r="I109" i="51"/>
  <c r="I32" i="51"/>
  <c r="I117" i="51"/>
  <c r="I123" i="51"/>
  <c r="I127" i="51"/>
  <c r="I5" i="51"/>
  <c r="I36" i="51"/>
  <c r="I41" i="51"/>
  <c r="I22" i="51"/>
  <c r="I29" i="51"/>
  <c r="I4" i="51"/>
  <c r="I63" i="51"/>
  <c r="I68" i="51"/>
  <c r="I73" i="51"/>
  <c r="I79" i="51"/>
  <c r="I83" i="51"/>
  <c r="I89" i="51"/>
  <c r="I31" i="51"/>
  <c r="I99" i="51"/>
  <c r="I9" i="51"/>
  <c r="I105" i="51"/>
  <c r="I54" i="51"/>
  <c r="I112" i="51"/>
  <c r="I118" i="51"/>
  <c r="I124" i="51"/>
  <c r="I50" i="51"/>
  <c r="I10" i="51"/>
  <c r="I90" i="51"/>
  <c r="I110" i="51"/>
  <c r="I39" i="51"/>
  <c r="I55" i="51"/>
  <c r="I6" i="51"/>
  <c r="I64" i="51"/>
  <c r="I69" i="51"/>
  <c r="I75" i="51"/>
  <c r="I30" i="51"/>
  <c r="I85" i="51"/>
  <c r="I91" i="51"/>
  <c r="I40" i="51"/>
  <c r="I100" i="51"/>
  <c r="I7" i="51"/>
  <c r="I107" i="51"/>
  <c r="I111" i="51"/>
  <c r="I113" i="51"/>
  <c r="I43" i="51"/>
  <c r="I44" i="51"/>
  <c r="I129" i="51"/>
  <c r="I38" i="51"/>
  <c r="I65" i="51"/>
  <c r="I70" i="51"/>
  <c r="I76" i="51"/>
  <c r="I101" i="51"/>
  <c r="I126" i="51"/>
  <c r="J2" i="4" l="1"/>
  <c r="J3" i="4"/>
  <c r="J4" i="4"/>
  <c r="J5" i="4"/>
  <c r="J6" i="4"/>
  <c r="J2" i="2"/>
  <c r="J3" i="2"/>
  <c r="J4" i="2"/>
  <c r="J5" i="2"/>
  <c r="J6" i="2"/>
  <c r="J2" i="11"/>
  <c r="J3" i="11"/>
  <c r="J4" i="11"/>
  <c r="J5" i="11"/>
  <c r="J6" i="11"/>
  <c r="J2" i="58"/>
  <c r="J3" i="58"/>
  <c r="J4" i="58"/>
  <c r="J5" i="58"/>
  <c r="J6" i="58"/>
  <c r="J2" i="12"/>
  <c r="J3" i="12"/>
  <c r="J4" i="12"/>
  <c r="J5" i="12"/>
  <c r="J6" i="12"/>
  <c r="J2" i="21"/>
  <c r="J3" i="21"/>
  <c r="J4" i="21"/>
  <c r="J5" i="21"/>
  <c r="J6" i="21"/>
  <c r="J2" i="9"/>
  <c r="J3" i="9"/>
  <c r="J4" i="9"/>
  <c r="J5" i="9"/>
  <c r="J6" i="9"/>
  <c r="J2" i="25"/>
  <c r="J3" i="25"/>
  <c r="J4" i="25"/>
  <c r="J5" i="25"/>
  <c r="J6" i="25"/>
  <c r="J2" i="57"/>
  <c r="J3" i="57"/>
  <c r="J4" i="57"/>
  <c r="J5" i="57"/>
  <c r="J6" i="57"/>
  <c r="J2" i="10"/>
  <c r="J3" i="10"/>
  <c r="J4" i="10"/>
  <c r="J5" i="10"/>
  <c r="J6" i="10"/>
  <c r="J2" i="5"/>
  <c r="J3" i="5"/>
  <c r="J4" i="5"/>
  <c r="J5" i="5"/>
  <c r="J6" i="5"/>
  <c r="J2" i="7"/>
  <c r="J3" i="7"/>
  <c r="J4" i="7"/>
  <c r="J5" i="7"/>
  <c r="J6" i="7"/>
  <c r="J2" i="6"/>
  <c r="J3" i="6"/>
  <c r="J4" i="6"/>
  <c r="J5" i="6"/>
  <c r="J6" i="6"/>
  <c r="J2" i="56"/>
  <c r="J3" i="56"/>
  <c r="J4" i="56"/>
  <c r="J5" i="56"/>
  <c r="J6" i="56"/>
  <c r="J2" i="41"/>
  <c r="J3" i="41"/>
  <c r="J4" i="41"/>
  <c r="J5" i="41"/>
  <c r="J6" i="41"/>
  <c r="A3" i="63" l="1"/>
  <c r="A4" i="63"/>
  <c r="A5" i="63"/>
  <c r="A6" i="63"/>
  <c r="A7" i="63"/>
  <c r="A8" i="63"/>
  <c r="A9" i="63"/>
  <c r="A10" i="63"/>
  <c r="I100" i="54" l="1"/>
  <c r="I106" i="54"/>
  <c r="I108" i="54"/>
  <c r="I110" i="54"/>
  <c r="I116" i="54"/>
  <c r="I122" i="54"/>
  <c r="I126" i="54"/>
  <c r="I132" i="54"/>
  <c r="I13" i="54"/>
  <c r="I19" i="54"/>
  <c r="I25" i="54"/>
  <c r="I31" i="54"/>
  <c r="I37" i="54"/>
  <c r="I196" i="54"/>
  <c r="I101" i="54"/>
  <c r="I107" i="54"/>
  <c r="I109" i="54"/>
  <c r="I111" i="54"/>
  <c r="I117" i="54"/>
  <c r="I123" i="54"/>
  <c r="I127" i="54"/>
  <c r="I133" i="54"/>
  <c r="I14" i="54"/>
  <c r="I20" i="54"/>
  <c r="I26" i="54"/>
  <c r="I32" i="54"/>
  <c r="I38" i="54"/>
  <c r="I197" i="54"/>
  <c r="I3" i="54"/>
  <c r="I5" i="54"/>
  <c r="I10" i="54"/>
  <c r="I12" i="54"/>
  <c r="I138" i="54"/>
  <c r="I141" i="54"/>
  <c r="I143" i="54"/>
  <c r="I145" i="54"/>
  <c r="I149" i="54"/>
  <c r="I150" i="54"/>
  <c r="I151" i="54"/>
  <c r="I154" i="54"/>
  <c r="I155" i="54"/>
  <c r="I156" i="54"/>
  <c r="I162" i="54"/>
  <c r="I163" i="54"/>
  <c r="I165" i="54"/>
  <c r="I166" i="54"/>
  <c r="I167" i="54"/>
  <c r="I170" i="54"/>
  <c r="I171" i="54"/>
  <c r="I182" i="54"/>
  <c r="I184" i="54"/>
  <c r="I187" i="54"/>
  <c r="I189" i="54"/>
  <c r="I193" i="54"/>
  <c r="I194" i="54"/>
  <c r="I195" i="54"/>
  <c r="I2" i="54"/>
  <c r="I4" i="54"/>
  <c r="I9" i="54"/>
  <c r="I11" i="54"/>
  <c r="I172" i="54"/>
  <c r="I183" i="54"/>
  <c r="I185" i="54"/>
  <c r="I186" i="54"/>
  <c r="I188" i="54"/>
  <c r="I202" i="54"/>
  <c r="I205" i="54"/>
  <c r="I208" i="54"/>
  <c r="I212" i="54"/>
  <c r="I216" i="54"/>
  <c r="I217" i="54"/>
  <c r="I218" i="54"/>
  <c r="I227" i="54"/>
  <c r="I6" i="54"/>
  <c r="I7" i="54"/>
  <c r="I8" i="54"/>
  <c r="I43" i="54"/>
  <c r="I46" i="54"/>
  <c r="I50" i="54"/>
  <c r="I53" i="54"/>
  <c r="I56" i="54"/>
  <c r="I57" i="54"/>
  <c r="I58" i="54"/>
  <c r="I59" i="54"/>
  <c r="I60" i="54"/>
  <c r="I61" i="54"/>
  <c r="I65" i="54"/>
  <c r="I68" i="54"/>
  <c r="I69" i="54"/>
  <c r="I75" i="54"/>
  <c r="I78" i="54"/>
  <c r="I84" i="54"/>
  <c r="I87" i="54"/>
  <c r="I88" i="54"/>
  <c r="I89" i="54"/>
  <c r="I90" i="54"/>
  <c r="I91" i="54"/>
  <c r="I92" i="54"/>
  <c r="I95" i="54"/>
  <c r="I102" i="54"/>
  <c r="I118" i="54"/>
  <c r="I124" i="54"/>
  <c r="I128" i="54"/>
  <c r="I134" i="54"/>
  <c r="I15" i="54"/>
  <c r="I21" i="54"/>
  <c r="I27" i="54"/>
  <c r="I33" i="54"/>
  <c r="I39" i="54"/>
  <c r="I198" i="54"/>
  <c r="I103" i="54"/>
  <c r="I119" i="54"/>
  <c r="I125" i="54"/>
  <c r="I129" i="54"/>
  <c r="I135" i="54"/>
  <c r="I16" i="54"/>
  <c r="I22" i="54"/>
  <c r="I28" i="54"/>
  <c r="I34" i="54"/>
  <c r="I40" i="54"/>
  <c r="I199" i="54"/>
  <c r="I139" i="54"/>
  <c r="I142" i="54"/>
  <c r="I144" i="54"/>
  <c r="I148" i="54"/>
  <c r="I152" i="54"/>
  <c r="I157" i="54"/>
  <c r="I158" i="54"/>
  <c r="I159" i="54"/>
  <c r="I161" i="54"/>
  <c r="I164" i="54"/>
  <c r="I173" i="54"/>
  <c r="I175" i="54"/>
  <c r="I190" i="54"/>
  <c r="I236" i="54"/>
  <c r="I238" i="54"/>
  <c r="I176" i="54"/>
  <c r="I180" i="54"/>
  <c r="I203" i="54"/>
  <c r="I206" i="54"/>
  <c r="I209" i="54"/>
  <c r="I213" i="54"/>
  <c r="I219" i="54"/>
  <c r="I221" i="54"/>
  <c r="I228" i="54"/>
  <c r="I44" i="54"/>
  <c r="I47" i="54"/>
  <c r="I51" i="54"/>
  <c r="I54" i="54"/>
  <c r="I62" i="54"/>
  <c r="I64" i="54"/>
  <c r="I66" i="54"/>
  <c r="I70" i="54"/>
  <c r="I71" i="54"/>
  <c r="I72" i="54"/>
  <c r="I73" i="54"/>
  <c r="I76" i="54"/>
  <c r="I79" i="54"/>
  <c r="I85" i="54"/>
  <c r="I93" i="54"/>
  <c r="I96" i="54"/>
  <c r="I168" i="54"/>
  <c r="I177" i="54"/>
  <c r="I178" i="54"/>
  <c r="I223" i="54"/>
  <c r="I224" i="54"/>
  <c r="I230" i="54"/>
  <c r="I231" i="54"/>
  <c r="I232" i="54"/>
  <c r="I98" i="54"/>
  <c r="I104" i="54"/>
  <c r="I112" i="54"/>
  <c r="I113" i="54"/>
  <c r="I114" i="54"/>
  <c r="I120" i="54"/>
  <c r="I130" i="54"/>
  <c r="I136" i="54"/>
  <c r="I17" i="54"/>
  <c r="I23" i="54"/>
  <c r="I29" i="54"/>
  <c r="I35" i="54"/>
  <c r="I41" i="54"/>
  <c r="I200" i="54"/>
  <c r="I99" i="54"/>
  <c r="I105" i="54"/>
  <c r="I115" i="54"/>
  <c r="I121" i="54"/>
  <c r="I131" i="54"/>
  <c r="I137" i="54"/>
  <c r="I18" i="54"/>
  <c r="I24" i="54"/>
  <c r="I30" i="54"/>
  <c r="I36" i="54"/>
  <c r="I42" i="54"/>
  <c r="I201" i="54"/>
  <c r="I140" i="54"/>
  <c r="I153" i="54"/>
  <c r="I160" i="54"/>
  <c r="I174" i="54"/>
  <c r="I179" i="54"/>
  <c r="I191" i="54"/>
  <c r="I192" i="54"/>
  <c r="I237" i="54"/>
  <c r="I181" i="54"/>
  <c r="I204" i="54"/>
  <c r="I207" i="54"/>
  <c r="I210" i="54"/>
  <c r="I211" i="54"/>
  <c r="I214" i="54"/>
  <c r="I215" i="54"/>
  <c r="I220" i="54"/>
  <c r="I222" i="54"/>
  <c r="I229" i="54"/>
  <c r="I45" i="54"/>
  <c r="I48" i="54"/>
  <c r="I49" i="54"/>
  <c r="I52" i="54"/>
  <c r="I55" i="54"/>
  <c r="I63" i="54"/>
  <c r="I67" i="54"/>
  <c r="I74" i="54"/>
  <c r="I77" i="54"/>
  <c r="I80" i="54"/>
  <c r="I81" i="54"/>
  <c r="I82" i="54"/>
  <c r="I83" i="54"/>
  <c r="I86" i="54"/>
  <c r="I94" i="54"/>
  <c r="I97" i="54"/>
  <c r="I169" i="54"/>
  <c r="I225" i="54"/>
  <c r="I226" i="54"/>
  <c r="I233" i="54"/>
  <c r="I234" i="54"/>
  <c r="I235" i="54"/>
  <c r="J100" i="54" l="1"/>
  <c r="J106" i="54"/>
  <c r="J108" i="54"/>
  <c r="J110" i="54"/>
  <c r="J116" i="54"/>
  <c r="J122" i="54"/>
  <c r="J126" i="54"/>
  <c r="J132" i="54"/>
  <c r="J13" i="54"/>
  <c r="J19" i="54"/>
  <c r="J25" i="54"/>
  <c r="J31" i="54"/>
  <c r="J37" i="54"/>
  <c r="J196" i="54"/>
  <c r="J44" i="54"/>
  <c r="J47" i="54"/>
  <c r="J51" i="54"/>
  <c r="J54" i="54"/>
  <c r="J62" i="54"/>
  <c r="J64" i="54"/>
  <c r="J66" i="54"/>
  <c r="J70" i="54"/>
  <c r="J71" i="54"/>
  <c r="J72" i="54"/>
  <c r="J73" i="54"/>
  <c r="J76" i="54"/>
  <c r="J79" i="54"/>
  <c r="J85" i="54"/>
  <c r="J93" i="54"/>
  <c r="J96" i="54"/>
  <c r="J168" i="54"/>
  <c r="J177" i="54"/>
  <c r="J178" i="54"/>
  <c r="J223" i="54"/>
  <c r="J224" i="54"/>
  <c r="J230" i="54"/>
  <c r="J231" i="54"/>
  <c r="J232" i="54"/>
  <c r="J98" i="54"/>
  <c r="J104" i="54"/>
  <c r="J112" i="54"/>
  <c r="J113" i="54"/>
  <c r="J114" i="54"/>
  <c r="J120" i="54"/>
  <c r="J130" i="54"/>
  <c r="J136" i="54"/>
  <c r="J17" i="54"/>
  <c r="J23" i="54"/>
  <c r="J29" i="54"/>
  <c r="J35" i="54"/>
  <c r="J41" i="54"/>
  <c r="J200" i="54"/>
  <c r="J99" i="54"/>
  <c r="J105" i="54"/>
  <c r="J115" i="54"/>
  <c r="J121" i="54"/>
  <c r="J131" i="54"/>
  <c r="J137" i="54"/>
  <c r="J18" i="54"/>
  <c r="J24" i="54"/>
  <c r="J30" i="54"/>
  <c r="J36" i="54"/>
  <c r="J42" i="54"/>
  <c r="J201" i="54"/>
  <c r="J140" i="54"/>
  <c r="J153" i="54"/>
  <c r="J160" i="54"/>
  <c r="J174" i="54"/>
  <c r="J179" i="54"/>
  <c r="J191" i="54"/>
  <c r="J192" i="54"/>
  <c r="J237" i="54"/>
  <c r="J181" i="54"/>
  <c r="J204" i="54"/>
  <c r="J207" i="54"/>
  <c r="J210" i="54"/>
  <c r="J211" i="54"/>
  <c r="J214" i="54"/>
  <c r="J215" i="54"/>
  <c r="J220" i="54"/>
  <c r="J222" i="54"/>
  <c r="J229" i="54"/>
  <c r="J45" i="54"/>
  <c r="J48" i="54"/>
  <c r="J49" i="54"/>
  <c r="J52" i="54"/>
  <c r="J55" i="54"/>
  <c r="J63" i="54"/>
  <c r="J67" i="54"/>
  <c r="J74" i="54"/>
  <c r="J77" i="54"/>
  <c r="J80" i="54"/>
  <c r="J81" i="54"/>
  <c r="J82" i="54"/>
  <c r="J83" i="54"/>
  <c r="J86" i="54"/>
  <c r="J94" i="54"/>
  <c r="J97" i="54"/>
  <c r="J169" i="54"/>
  <c r="J225" i="54"/>
  <c r="J226" i="54"/>
  <c r="J233" i="54"/>
  <c r="J234" i="54"/>
  <c r="J235" i="54"/>
  <c r="J101" i="54"/>
  <c r="J107" i="54"/>
  <c r="J109" i="54"/>
  <c r="J111" i="54"/>
  <c r="J117" i="54"/>
  <c r="J123" i="54"/>
  <c r="J127" i="54"/>
  <c r="J133" i="54"/>
  <c r="J14" i="54"/>
  <c r="J20" i="54"/>
  <c r="J26" i="54"/>
  <c r="J32" i="54"/>
  <c r="J38" i="54"/>
  <c r="J197" i="54"/>
  <c r="J3" i="54"/>
  <c r="J5" i="54"/>
  <c r="J10" i="54"/>
  <c r="J12" i="54"/>
  <c r="J138" i="54"/>
  <c r="J141" i="54"/>
  <c r="J143" i="54"/>
  <c r="J145" i="54"/>
  <c r="J149" i="54"/>
  <c r="J150" i="54"/>
  <c r="J151" i="54"/>
  <c r="J154" i="54"/>
  <c r="J155" i="54"/>
  <c r="J156" i="54"/>
  <c r="J162" i="54"/>
  <c r="J163" i="54"/>
  <c r="J165" i="54"/>
  <c r="J166" i="54"/>
  <c r="J167" i="54"/>
  <c r="J170" i="54"/>
  <c r="J171" i="54"/>
  <c r="J182" i="54"/>
  <c r="J184" i="54"/>
  <c r="J187" i="54"/>
  <c r="J189" i="54"/>
  <c r="J193" i="54"/>
  <c r="J194" i="54"/>
  <c r="J195" i="54"/>
  <c r="J2" i="54"/>
  <c r="J4" i="54"/>
  <c r="J9" i="54"/>
  <c r="J11" i="54"/>
  <c r="J172" i="54"/>
  <c r="J183" i="54"/>
  <c r="J185" i="54"/>
  <c r="J186" i="54"/>
  <c r="J188" i="54"/>
  <c r="J202" i="54"/>
  <c r="J205" i="54"/>
  <c r="J208" i="54"/>
  <c r="J212" i="54"/>
  <c r="J216" i="54"/>
  <c r="J217" i="54"/>
  <c r="J218" i="54"/>
  <c r="J227" i="54"/>
  <c r="J6" i="54"/>
  <c r="J7" i="54"/>
  <c r="J8" i="54"/>
  <c r="J43" i="54"/>
  <c r="J46" i="54"/>
  <c r="J50" i="54"/>
  <c r="J53" i="54"/>
  <c r="J56" i="54"/>
  <c r="J57" i="54"/>
  <c r="J58" i="54"/>
  <c r="J59" i="54"/>
  <c r="J60" i="54"/>
  <c r="J61" i="54"/>
  <c r="J65" i="54"/>
  <c r="J68" i="54"/>
  <c r="J69" i="54"/>
  <c r="J75" i="54"/>
  <c r="J78" i="54"/>
  <c r="J84" i="54"/>
  <c r="J87" i="54"/>
  <c r="J88" i="54"/>
  <c r="J89" i="54"/>
  <c r="J90" i="54"/>
  <c r="J91" i="54"/>
  <c r="J92" i="54"/>
  <c r="J95" i="54"/>
  <c r="J102" i="54"/>
  <c r="J118" i="54"/>
  <c r="J124" i="54"/>
  <c r="J128" i="54"/>
  <c r="J134" i="54"/>
  <c r="J15" i="54"/>
  <c r="J21" i="54"/>
  <c r="J27" i="54"/>
  <c r="J33" i="54"/>
  <c r="J39" i="54"/>
  <c r="J198" i="54"/>
  <c r="J103" i="54"/>
  <c r="J119" i="54"/>
  <c r="J125" i="54"/>
  <c r="J129" i="54"/>
  <c r="J135" i="54"/>
  <c r="J16" i="54"/>
  <c r="J22" i="54"/>
  <c r="J28" i="54"/>
  <c r="J34" i="54"/>
  <c r="J40" i="54"/>
  <c r="J199" i="54"/>
  <c r="J139" i="54"/>
  <c r="J142" i="54"/>
  <c r="J144" i="54"/>
  <c r="J148" i="54"/>
  <c r="J152" i="54"/>
  <c r="J157" i="54"/>
  <c r="J158" i="54"/>
  <c r="J159" i="54"/>
  <c r="J161" i="54"/>
  <c r="J164" i="54"/>
  <c r="J173" i="54"/>
  <c r="J175" i="54"/>
  <c r="J190" i="54"/>
  <c r="J236" i="54"/>
  <c r="J238" i="54"/>
  <c r="J176" i="54"/>
  <c r="J180" i="54"/>
  <c r="J203" i="54"/>
  <c r="J206" i="54"/>
  <c r="J209" i="54"/>
  <c r="J213" i="54"/>
  <c r="J219" i="54"/>
  <c r="J221" i="54"/>
  <c r="J228" i="54"/>
  <c r="G7" i="33" l="1"/>
  <c r="A2" i="63" l="1"/>
  <c r="B19" i="33" l="1"/>
  <c r="C20" i="33"/>
  <c r="C19" i="33"/>
  <c r="B22" i="33"/>
  <c r="B20" i="33"/>
  <c r="B21" i="33"/>
  <c r="C22" i="33"/>
  <c r="C21" i="33"/>
  <c r="D53" i="33"/>
  <c r="E53" i="33"/>
  <c r="F53" i="33"/>
  <c r="G53" i="33"/>
  <c r="D54" i="33"/>
  <c r="E54" i="33"/>
  <c r="F54" i="33"/>
  <c r="G54" i="33"/>
  <c r="A39" i="33" l="1"/>
  <c r="G41" i="33"/>
  <c r="C41" i="33"/>
  <c r="D41" i="33"/>
  <c r="E41" i="33"/>
  <c r="F41" i="33"/>
  <c r="G42" i="33"/>
  <c r="F42" i="33"/>
  <c r="E42" i="33"/>
  <c r="D42" i="33"/>
  <c r="B41" i="33"/>
  <c r="A26" i="33"/>
  <c r="A42" i="33" s="1"/>
  <c r="C42" i="33"/>
  <c r="B42" i="33"/>
  <c r="C10" i="33"/>
  <c r="B10" i="33"/>
  <c r="A37" i="33"/>
  <c r="A53" i="33" s="1"/>
  <c r="A38" i="33"/>
  <c r="A54" i="33" s="1"/>
  <c r="D4" i="5" l="1"/>
  <c r="D3" i="5"/>
  <c r="D4" i="10"/>
  <c r="D3" i="10"/>
  <c r="D4" i="57"/>
  <c r="D3" i="57"/>
  <c r="D4" i="25"/>
  <c r="D3" i="25"/>
  <c r="D4" i="9"/>
  <c r="D3" i="9"/>
  <c r="D4" i="21"/>
  <c r="D3" i="21"/>
  <c r="D4" i="12"/>
  <c r="D3" i="12"/>
  <c r="D4" i="58"/>
  <c r="D3" i="58"/>
  <c r="D4" i="11"/>
  <c r="D3" i="11"/>
  <c r="D4" i="2"/>
  <c r="D3" i="2"/>
  <c r="D4" i="4"/>
  <c r="D3" i="4"/>
  <c r="D4" i="7"/>
  <c r="D3" i="7"/>
  <c r="D4" i="6"/>
  <c r="D3" i="6"/>
  <c r="D4" i="56"/>
  <c r="D3" i="56"/>
  <c r="D4" i="41"/>
  <c r="D3" i="41"/>
  <c r="G31" i="33" l="1"/>
  <c r="F31" i="33"/>
  <c r="E31" i="33"/>
  <c r="D31" i="33"/>
  <c r="C31" i="33"/>
  <c r="B31" i="33"/>
  <c r="C11" i="33"/>
  <c r="C12" i="33"/>
  <c r="C13" i="33"/>
  <c r="C14" i="33"/>
  <c r="C15" i="33"/>
  <c r="G34" i="33"/>
  <c r="G39" i="33"/>
  <c r="G51" i="33"/>
  <c r="D3" i="46" l="1"/>
  <c r="F39" i="33" l="1"/>
  <c r="E39" i="33"/>
  <c r="D39" i="33"/>
  <c r="C39" i="33"/>
  <c r="F34" i="33"/>
  <c r="E34" i="33"/>
  <c r="D34" i="33"/>
  <c r="F38" i="33" l="1"/>
  <c r="E33" i="33"/>
  <c r="E37" i="33"/>
  <c r="B53" i="33"/>
  <c r="G38" i="33"/>
  <c r="G37" i="33"/>
  <c r="G33" i="33"/>
  <c r="C54" i="33"/>
  <c r="F37" i="33"/>
  <c r="C53" i="33"/>
  <c r="D33" i="33"/>
  <c r="F33" i="33"/>
  <c r="E38" i="33"/>
  <c r="B54" i="33"/>
  <c r="D38" i="33"/>
  <c r="D37" i="33"/>
  <c r="D36" i="33" l="1"/>
  <c r="E32" i="33"/>
  <c r="G35" i="33"/>
  <c r="D35" i="33"/>
  <c r="F32" i="33"/>
  <c r="E36" i="33"/>
  <c r="G32" i="33"/>
  <c r="F36" i="33"/>
  <c r="E35" i="33"/>
  <c r="D32" i="33"/>
  <c r="F35" i="33"/>
  <c r="G36" i="33"/>
  <c r="J4898" i="43" l="1"/>
  <c r="W27" i="41" l="1"/>
  <c r="AN163" i="33" l="1"/>
  <c r="AO163" i="33"/>
  <c r="AP163" i="33"/>
  <c r="AQ163" i="33"/>
  <c r="AR163" i="33"/>
  <c r="AS163" i="33"/>
  <c r="AT163" i="33"/>
  <c r="AU163" i="33"/>
  <c r="AV163" i="33"/>
  <c r="AW163" i="33"/>
  <c r="AX163" i="33"/>
  <c r="AY163" i="33"/>
  <c r="AZ163" i="33"/>
  <c r="BA163" i="33"/>
  <c r="BB163" i="33"/>
  <c r="BC163" i="33"/>
  <c r="BD163" i="33"/>
  <c r="BE163" i="33"/>
  <c r="BF163" i="33"/>
  <c r="BG163" i="33"/>
  <c r="BH163" i="33"/>
  <c r="BI163" i="33"/>
  <c r="BJ163" i="33"/>
  <c r="BK163" i="33"/>
  <c r="BL163" i="33"/>
  <c r="BM163" i="33"/>
  <c r="BN163" i="33"/>
  <c r="BO163" i="33"/>
  <c r="E159" i="33"/>
  <c r="D159" i="33"/>
  <c r="G157" i="33"/>
  <c r="F157" i="33"/>
  <c r="E157" i="33"/>
  <c r="D157" i="33"/>
  <c r="C157" i="33"/>
  <c r="G156" i="33"/>
  <c r="F156" i="33"/>
  <c r="E156" i="33"/>
  <c r="D156" i="33"/>
  <c r="C156" i="33"/>
  <c r="G155" i="33"/>
  <c r="F155" i="33"/>
  <c r="E155" i="33"/>
  <c r="D155" i="33"/>
  <c r="C155" i="33"/>
  <c r="G154" i="33"/>
  <c r="F154" i="33"/>
  <c r="E154" i="33"/>
  <c r="D154" i="33"/>
  <c r="C154" i="33"/>
  <c r="F153" i="33"/>
  <c r="G152" i="33"/>
  <c r="C152" i="33"/>
  <c r="D151" i="33"/>
  <c r="E150" i="33"/>
  <c r="F149" i="33"/>
  <c r="G148" i="33"/>
  <c r="F148" i="33"/>
  <c r="E148" i="33"/>
  <c r="D148" i="33"/>
  <c r="C148" i="33"/>
  <c r="B157" i="33"/>
  <c r="B156" i="33"/>
  <c r="B155" i="33"/>
  <c r="B154" i="33"/>
  <c r="B152" i="33"/>
  <c r="B151" i="33"/>
  <c r="B148" i="33"/>
  <c r="G146" i="33"/>
  <c r="C146" i="33"/>
  <c r="G144" i="33"/>
  <c r="F144" i="33"/>
  <c r="E144" i="33"/>
  <c r="D144" i="33"/>
  <c r="C144" i="33"/>
  <c r="G143" i="33"/>
  <c r="F143" i="33"/>
  <c r="E143" i="33"/>
  <c r="D143" i="33"/>
  <c r="C143" i="33"/>
  <c r="G142" i="33"/>
  <c r="F142" i="33"/>
  <c r="E142" i="33"/>
  <c r="D142" i="33"/>
  <c r="C142" i="33"/>
  <c r="G141" i="33"/>
  <c r="F141" i="33"/>
  <c r="E141" i="33"/>
  <c r="D141" i="33"/>
  <c r="C141" i="33"/>
  <c r="D140" i="33"/>
  <c r="E139" i="33"/>
  <c r="F138" i="33"/>
  <c r="G137" i="33"/>
  <c r="C137" i="33"/>
  <c r="D136" i="33"/>
  <c r="G135" i="33"/>
  <c r="F135" i="33"/>
  <c r="E135" i="33"/>
  <c r="D135" i="33"/>
  <c r="C135" i="33"/>
  <c r="B146" i="33"/>
  <c r="B144" i="33"/>
  <c r="B143" i="33"/>
  <c r="B142" i="33"/>
  <c r="B141" i="33"/>
  <c r="B140" i="33"/>
  <c r="B137" i="33"/>
  <c r="B136" i="33"/>
  <c r="B135" i="33"/>
  <c r="G133" i="33"/>
  <c r="G131" i="33"/>
  <c r="F131" i="33"/>
  <c r="E131" i="33"/>
  <c r="D131" i="33"/>
  <c r="C131" i="33"/>
  <c r="G130" i="33"/>
  <c r="F130" i="33"/>
  <c r="E130" i="33"/>
  <c r="D130" i="33"/>
  <c r="C130" i="33"/>
  <c r="G129" i="33"/>
  <c r="F129" i="33"/>
  <c r="E129" i="33"/>
  <c r="D129" i="33"/>
  <c r="C129" i="33"/>
  <c r="G128" i="33"/>
  <c r="F128" i="33"/>
  <c r="E128" i="33"/>
  <c r="D128" i="33"/>
  <c r="C128" i="33"/>
  <c r="F127" i="33"/>
  <c r="G126" i="33"/>
  <c r="C126" i="33"/>
  <c r="D125" i="33"/>
  <c r="E124" i="33"/>
  <c r="F123" i="33"/>
  <c r="G122" i="33"/>
  <c r="F122" i="33"/>
  <c r="E122" i="33"/>
  <c r="D122" i="33"/>
  <c r="C122" i="33"/>
  <c r="B131" i="33"/>
  <c r="B130" i="33"/>
  <c r="B129" i="33"/>
  <c r="B128" i="33"/>
  <c r="B126" i="33"/>
  <c r="B125" i="33"/>
  <c r="B122" i="33"/>
  <c r="F120" i="33"/>
  <c r="F118" i="33"/>
  <c r="E118" i="33"/>
  <c r="D118" i="33"/>
  <c r="C118" i="33"/>
  <c r="F117" i="33"/>
  <c r="E117" i="33"/>
  <c r="D117" i="33"/>
  <c r="C117" i="33"/>
  <c r="F116" i="33"/>
  <c r="E116" i="33"/>
  <c r="D116" i="33"/>
  <c r="C116" i="33"/>
  <c r="F115" i="33"/>
  <c r="E115" i="33"/>
  <c r="D115" i="33"/>
  <c r="C115" i="33"/>
  <c r="F114" i="33"/>
  <c r="C114" i="33"/>
  <c r="F112" i="33"/>
  <c r="F111" i="33"/>
  <c r="C111" i="33"/>
  <c r="F110" i="33"/>
  <c r="C110" i="33"/>
  <c r="F109" i="33"/>
  <c r="E109" i="33"/>
  <c r="D109" i="33"/>
  <c r="C109" i="33"/>
  <c r="G118" i="33"/>
  <c r="G117" i="33"/>
  <c r="G116" i="33"/>
  <c r="G115" i="33"/>
  <c r="G111" i="33"/>
  <c r="G109" i="33"/>
  <c r="G159" i="33"/>
  <c r="F159" i="33"/>
  <c r="C159" i="33"/>
  <c r="B159" i="33"/>
  <c r="F146" i="33"/>
  <c r="E146" i="33"/>
  <c r="D146" i="33"/>
  <c r="F133" i="33"/>
  <c r="E133" i="33"/>
  <c r="D133" i="33"/>
  <c r="C133" i="33"/>
  <c r="B133" i="33"/>
  <c r="G120" i="33"/>
  <c r="E120" i="33"/>
  <c r="D120" i="33"/>
  <c r="C120" i="33"/>
  <c r="G153" i="33"/>
  <c r="E153" i="33"/>
  <c r="D153" i="33"/>
  <c r="C153" i="33"/>
  <c r="B153" i="33"/>
  <c r="G140" i="33"/>
  <c r="F140" i="33"/>
  <c r="E140" i="33"/>
  <c r="C140" i="33"/>
  <c r="G127" i="33"/>
  <c r="E127" i="33"/>
  <c r="D127" i="33"/>
  <c r="C127" i="33"/>
  <c r="B127" i="33"/>
  <c r="G114" i="33"/>
  <c r="E114" i="33"/>
  <c r="D114" i="33"/>
  <c r="B114" i="33"/>
  <c r="G101" i="33"/>
  <c r="D101" i="33"/>
  <c r="F152" i="33"/>
  <c r="E152" i="33"/>
  <c r="D152" i="33"/>
  <c r="G139" i="33"/>
  <c r="F139" i="33"/>
  <c r="D139" i="33"/>
  <c r="C139" i="33"/>
  <c r="B139" i="33"/>
  <c r="F126" i="33"/>
  <c r="E126" i="33"/>
  <c r="D126" i="33"/>
  <c r="G113" i="33"/>
  <c r="F113" i="33"/>
  <c r="E113" i="33"/>
  <c r="D113" i="33"/>
  <c r="C113" i="33"/>
  <c r="B113" i="33"/>
  <c r="E100" i="33"/>
  <c r="D100" i="33"/>
  <c r="G151" i="33"/>
  <c r="F151" i="33"/>
  <c r="E151" i="33"/>
  <c r="C151" i="33"/>
  <c r="G138" i="33"/>
  <c r="E138" i="33"/>
  <c r="D138" i="33"/>
  <c r="C138" i="33"/>
  <c r="B138" i="33"/>
  <c r="G125" i="33"/>
  <c r="F125" i="33"/>
  <c r="E125" i="33"/>
  <c r="C125" i="33"/>
  <c r="G112" i="33"/>
  <c r="E112" i="33"/>
  <c r="D112" i="33"/>
  <c r="C112" i="33"/>
  <c r="F99" i="33"/>
  <c r="E99" i="33"/>
  <c r="G150" i="33"/>
  <c r="F150" i="33"/>
  <c r="D150" i="33"/>
  <c r="C150" i="33"/>
  <c r="B150" i="33"/>
  <c r="F137" i="33"/>
  <c r="E137" i="33"/>
  <c r="D137" i="33"/>
  <c r="G124" i="33"/>
  <c r="F124" i="33"/>
  <c r="D124" i="33"/>
  <c r="C124" i="33"/>
  <c r="B124" i="33"/>
  <c r="E111" i="33"/>
  <c r="D111" i="33"/>
  <c r="G98" i="33"/>
  <c r="F98" i="33"/>
  <c r="C98" i="33"/>
  <c r="G149" i="33"/>
  <c r="E149" i="33"/>
  <c r="D149" i="33"/>
  <c r="C149" i="33"/>
  <c r="B149" i="33"/>
  <c r="G136" i="33"/>
  <c r="F136" i="33"/>
  <c r="E136" i="33"/>
  <c r="C136" i="33"/>
  <c r="G123" i="33"/>
  <c r="E123" i="33"/>
  <c r="D123" i="33"/>
  <c r="C123" i="33"/>
  <c r="B123" i="33"/>
  <c r="G110" i="33"/>
  <c r="E110" i="33"/>
  <c r="D110" i="33"/>
  <c r="B110" i="33"/>
  <c r="D97" i="33"/>
  <c r="C97" i="33"/>
  <c r="B120" i="33"/>
  <c r="B118" i="33"/>
  <c r="B117" i="33"/>
  <c r="B116" i="33"/>
  <c r="B115" i="33"/>
  <c r="B112" i="33"/>
  <c r="B111" i="33"/>
  <c r="B109" i="33"/>
  <c r="G107" i="33"/>
  <c r="F107" i="33"/>
  <c r="E107" i="33"/>
  <c r="D107" i="33"/>
  <c r="C107" i="33"/>
  <c r="G105" i="33"/>
  <c r="F105" i="33"/>
  <c r="E105" i="33"/>
  <c r="D105" i="33"/>
  <c r="C105" i="33"/>
  <c r="G104" i="33"/>
  <c r="F104" i="33"/>
  <c r="E104" i="33"/>
  <c r="D104" i="33"/>
  <c r="C104" i="33"/>
  <c r="G103" i="33"/>
  <c r="F103" i="33"/>
  <c r="E103" i="33"/>
  <c r="D103" i="33"/>
  <c r="C103" i="33"/>
  <c r="G102" i="33"/>
  <c r="F102" i="33"/>
  <c r="E102" i="33"/>
  <c r="D102" i="33"/>
  <c r="C102" i="33"/>
  <c r="F101" i="33"/>
  <c r="E101" i="33"/>
  <c r="C101" i="33"/>
  <c r="G100" i="33"/>
  <c r="F100" i="33"/>
  <c r="C100" i="33"/>
  <c r="G99" i="33"/>
  <c r="D99" i="33"/>
  <c r="C99" i="33"/>
  <c r="E98" i="33"/>
  <c r="D98" i="33"/>
  <c r="G97" i="33"/>
  <c r="F97" i="33"/>
  <c r="E97" i="33"/>
  <c r="G96" i="33"/>
  <c r="F96" i="33"/>
  <c r="E96" i="33"/>
  <c r="D96" i="33"/>
  <c r="C96" i="33"/>
  <c r="C106" i="33"/>
  <c r="D106" i="33"/>
  <c r="E106" i="33"/>
  <c r="F106" i="33"/>
  <c r="G106" i="33"/>
  <c r="B119" i="33"/>
  <c r="C119" i="33"/>
  <c r="D119" i="33"/>
  <c r="E119" i="33"/>
  <c r="F119" i="33"/>
  <c r="G119" i="33"/>
  <c r="B132" i="33"/>
  <c r="C132" i="33"/>
  <c r="D132" i="33"/>
  <c r="E132" i="33"/>
  <c r="F132" i="33"/>
  <c r="G132" i="33"/>
  <c r="B145" i="33"/>
  <c r="C145" i="33"/>
  <c r="D145" i="33"/>
  <c r="E145" i="33"/>
  <c r="F145" i="33"/>
  <c r="G145" i="33"/>
  <c r="B158" i="33"/>
  <c r="C158" i="33"/>
  <c r="D158" i="33"/>
  <c r="E158" i="33"/>
  <c r="F158" i="33"/>
  <c r="G158" i="33"/>
  <c r="F21" i="38" l="1"/>
  <c r="I2" i="7" l="1"/>
  <c r="I3" i="7"/>
  <c r="I4" i="7"/>
  <c r="I5" i="7"/>
  <c r="I6" i="7"/>
  <c r="I7" i="7"/>
  <c r="I8" i="7"/>
  <c r="I9" i="7"/>
  <c r="J163" i="33" l="1"/>
  <c r="K163" i="33"/>
  <c r="L163" i="33"/>
  <c r="M163" i="33"/>
  <c r="N163" i="33"/>
  <c r="O163" i="33"/>
  <c r="P163" i="33"/>
  <c r="Q163" i="33"/>
  <c r="R163" i="33"/>
  <c r="S163" i="33"/>
  <c r="T163" i="33"/>
  <c r="U163" i="33"/>
  <c r="V163" i="33"/>
  <c r="W163" i="33"/>
  <c r="X163" i="33"/>
  <c r="Y163" i="33"/>
  <c r="Z163" i="33"/>
  <c r="AA163" i="33"/>
  <c r="AB163" i="33"/>
  <c r="AC163" i="33"/>
  <c r="AD163" i="33"/>
  <c r="AE163" i="33"/>
  <c r="AF163" i="33"/>
  <c r="AG163" i="33"/>
  <c r="AH163" i="33"/>
  <c r="AI163" i="33"/>
  <c r="AJ163" i="33"/>
  <c r="AK163" i="33"/>
  <c r="AL163" i="33"/>
  <c r="AM163" i="33"/>
  <c r="B103" i="33" l="1"/>
  <c r="B104" i="33"/>
  <c r="B105" i="33"/>
  <c r="B102" i="33"/>
  <c r="B101" i="33"/>
  <c r="B100" i="33"/>
  <c r="B99" i="33"/>
  <c r="B98" i="33"/>
  <c r="B97" i="33"/>
  <c r="B96" i="33"/>
  <c r="B107" i="33"/>
  <c r="G92" i="33"/>
  <c r="F92" i="33"/>
  <c r="E92" i="33"/>
  <c r="D92" i="33"/>
  <c r="C92" i="33"/>
  <c r="G91" i="33"/>
  <c r="F91" i="33"/>
  <c r="E91" i="33"/>
  <c r="D91" i="33"/>
  <c r="C91" i="33"/>
  <c r="G90" i="33"/>
  <c r="F90" i="33"/>
  <c r="E90" i="33"/>
  <c r="D90" i="33"/>
  <c r="C90" i="33"/>
  <c r="G89" i="33"/>
  <c r="F89" i="33"/>
  <c r="E89" i="33"/>
  <c r="D89" i="33"/>
  <c r="C89" i="33"/>
  <c r="G88" i="33"/>
  <c r="F88" i="33"/>
  <c r="E88" i="33"/>
  <c r="D88" i="33"/>
  <c r="C88" i="33"/>
  <c r="G87" i="33"/>
  <c r="F87" i="33"/>
  <c r="E87" i="33"/>
  <c r="D87" i="33"/>
  <c r="C87" i="33"/>
  <c r="G86" i="33"/>
  <c r="F86" i="33"/>
  <c r="E86" i="33"/>
  <c r="D86" i="33"/>
  <c r="C86" i="33"/>
  <c r="G85" i="33"/>
  <c r="F85" i="33"/>
  <c r="E85" i="33"/>
  <c r="D85" i="33"/>
  <c r="C85" i="33"/>
  <c r="G84" i="33"/>
  <c r="F84" i="33"/>
  <c r="E84" i="33"/>
  <c r="D84" i="33"/>
  <c r="C84" i="33"/>
  <c r="G83" i="33"/>
  <c r="F83" i="33"/>
  <c r="E83" i="33"/>
  <c r="D83" i="33"/>
  <c r="C83" i="33"/>
  <c r="B88" i="33"/>
  <c r="B87" i="33"/>
  <c r="B86" i="33"/>
  <c r="B85" i="33"/>
  <c r="B84" i="33"/>
  <c r="B92" i="33"/>
  <c r="B91" i="33"/>
  <c r="B90" i="33"/>
  <c r="B89" i="33"/>
  <c r="B83" i="33"/>
  <c r="G94" i="33"/>
  <c r="C94" i="33"/>
  <c r="B94" i="33"/>
  <c r="G79" i="33"/>
  <c r="F79" i="33"/>
  <c r="E79" i="33"/>
  <c r="D79" i="33"/>
  <c r="C79" i="33"/>
  <c r="G78" i="33"/>
  <c r="F78" i="33"/>
  <c r="E78" i="33"/>
  <c r="D78" i="33"/>
  <c r="C78" i="33"/>
  <c r="G77" i="33"/>
  <c r="F77" i="33"/>
  <c r="E77" i="33"/>
  <c r="D77" i="33"/>
  <c r="C77" i="33"/>
  <c r="G76" i="33"/>
  <c r="F76" i="33"/>
  <c r="E76" i="33"/>
  <c r="D76" i="33"/>
  <c r="C76" i="33"/>
  <c r="G75" i="33"/>
  <c r="F75" i="33"/>
  <c r="E75" i="33"/>
  <c r="D75" i="33"/>
  <c r="C75" i="33"/>
  <c r="G74" i="33"/>
  <c r="F74" i="33"/>
  <c r="E74" i="33"/>
  <c r="D74" i="33"/>
  <c r="C74" i="33"/>
  <c r="G73" i="33"/>
  <c r="F73" i="33"/>
  <c r="E73" i="33"/>
  <c r="D73" i="33"/>
  <c r="C73" i="33"/>
  <c r="G72" i="33"/>
  <c r="F72" i="33"/>
  <c r="E72" i="33"/>
  <c r="D72" i="33"/>
  <c r="C72" i="33"/>
  <c r="G71" i="33"/>
  <c r="F71" i="33"/>
  <c r="E71" i="33"/>
  <c r="D71" i="33"/>
  <c r="C71" i="33"/>
  <c r="G70" i="33"/>
  <c r="F70" i="33"/>
  <c r="E70" i="33"/>
  <c r="D70" i="33"/>
  <c r="C70" i="33"/>
  <c r="B79" i="33"/>
  <c r="B78" i="33"/>
  <c r="B77" i="33"/>
  <c r="B76" i="33"/>
  <c r="B75" i="33"/>
  <c r="B74" i="33"/>
  <c r="B73" i="33"/>
  <c r="B72" i="33"/>
  <c r="B71" i="33"/>
  <c r="B70" i="33"/>
  <c r="G81" i="33"/>
  <c r="C81" i="33"/>
  <c r="B81" i="33"/>
  <c r="B106" i="33"/>
  <c r="C66" i="33"/>
  <c r="C65" i="33"/>
  <c r="C64" i="33"/>
  <c r="C63" i="33"/>
  <c r="C62" i="33"/>
  <c r="C61" i="33"/>
  <c r="C60" i="33"/>
  <c r="C59" i="33"/>
  <c r="C58" i="33"/>
  <c r="C57" i="33"/>
  <c r="B66" i="33"/>
  <c r="B65" i="33"/>
  <c r="B64" i="33"/>
  <c r="B63" i="33"/>
  <c r="B62" i="33"/>
  <c r="B61" i="33"/>
  <c r="B60" i="33"/>
  <c r="B59" i="33"/>
  <c r="B58" i="33"/>
  <c r="B57" i="33"/>
  <c r="F51" i="33"/>
  <c r="E51" i="33"/>
  <c r="D51" i="33"/>
  <c r="C51" i="33"/>
  <c r="G50" i="33"/>
  <c r="F50" i="33"/>
  <c r="E50" i="33"/>
  <c r="D50" i="33"/>
  <c r="C50" i="33"/>
  <c r="G49" i="33"/>
  <c r="F49" i="33"/>
  <c r="E49" i="33"/>
  <c r="D49" i="33"/>
  <c r="C49" i="33"/>
  <c r="G48" i="33"/>
  <c r="F48" i="33"/>
  <c r="E48" i="33"/>
  <c r="D48" i="33"/>
  <c r="C48" i="33"/>
  <c r="G47" i="33"/>
  <c r="F47" i="33"/>
  <c r="E47" i="33"/>
  <c r="D47" i="33"/>
  <c r="C47" i="33"/>
  <c r="G46" i="33"/>
  <c r="F46" i="33"/>
  <c r="E46" i="33"/>
  <c r="D46" i="33"/>
  <c r="C46" i="33"/>
  <c r="G45" i="33"/>
  <c r="F45" i="33"/>
  <c r="E45" i="33"/>
  <c r="D45" i="33"/>
  <c r="C45" i="33"/>
  <c r="G44" i="33"/>
  <c r="F44" i="33"/>
  <c r="E44" i="33"/>
  <c r="D44" i="33"/>
  <c r="C44" i="33"/>
  <c r="G43" i="33"/>
  <c r="F43" i="33"/>
  <c r="E43" i="33"/>
  <c r="D43" i="33"/>
  <c r="C43" i="33"/>
  <c r="B51" i="33"/>
  <c r="B50" i="33"/>
  <c r="B49" i="33"/>
  <c r="B48" i="33"/>
  <c r="B47" i="33"/>
  <c r="B46" i="33"/>
  <c r="B45" i="33"/>
  <c r="B44" i="33"/>
  <c r="B43" i="33"/>
  <c r="G55" i="33"/>
  <c r="E93" i="33" l="1"/>
  <c r="G93" i="33"/>
  <c r="C93" i="33"/>
  <c r="E80" i="33"/>
  <c r="F93" i="33"/>
  <c r="B93" i="33"/>
  <c r="D80" i="33"/>
  <c r="G80" i="33"/>
  <c r="C80" i="33"/>
  <c r="D93" i="33"/>
  <c r="F80" i="33"/>
  <c r="B80" i="33"/>
  <c r="I133" i="55"/>
  <c r="J133" i="55"/>
  <c r="K133" i="55"/>
  <c r="L133" i="55"/>
  <c r="M133" i="55"/>
  <c r="N133" i="55"/>
  <c r="O133" i="55"/>
  <c r="P133" i="55"/>
  <c r="Q133" i="55"/>
  <c r="R133" i="55"/>
  <c r="S133" i="55"/>
  <c r="T133" i="55"/>
  <c r="U133" i="55"/>
  <c r="V133" i="55"/>
  <c r="W133" i="55"/>
  <c r="X133" i="55"/>
  <c r="Y133" i="55"/>
  <c r="AB133" i="55"/>
  <c r="AC133" i="55"/>
  <c r="AD133" i="55"/>
  <c r="AE133" i="55"/>
  <c r="AF133" i="55"/>
  <c r="AG133" i="55"/>
  <c r="AH133" i="55"/>
  <c r="AI133" i="55"/>
  <c r="AJ133" i="55"/>
  <c r="AK133" i="55"/>
  <c r="AL133" i="55"/>
  <c r="AM133" i="55"/>
  <c r="AN133" i="55"/>
  <c r="AO133" i="55"/>
  <c r="AP133" i="55"/>
  <c r="AT133" i="55"/>
  <c r="AU133" i="55"/>
  <c r="AV133" i="55"/>
  <c r="AW133" i="55"/>
  <c r="AX133" i="55"/>
  <c r="AY133" i="55"/>
  <c r="AZ133" i="55"/>
  <c r="BG133" i="55"/>
  <c r="BH133" i="55"/>
  <c r="BJ133" i="55"/>
  <c r="BL133" i="55"/>
  <c r="BM133" i="55"/>
  <c r="BN133" i="55"/>
  <c r="BO133" i="55"/>
  <c r="BP133" i="55"/>
  <c r="BQ133" i="55"/>
  <c r="C133" i="55" l="1"/>
  <c r="C68" i="33"/>
  <c r="B68" i="33"/>
  <c r="F55" i="33"/>
  <c r="E55" i="33"/>
  <c r="D55" i="33"/>
  <c r="C55" i="33"/>
  <c r="B55" i="33"/>
  <c r="A25" i="33" l="1"/>
  <c r="A41" i="33" s="1"/>
  <c r="A57" i="33" s="1"/>
  <c r="A70" i="33" s="1"/>
  <c r="A83" i="33" s="1"/>
  <c r="A96" i="33" s="1"/>
  <c r="A109" i="33" s="1"/>
  <c r="A122" i="33" s="1"/>
  <c r="A135" i="33" s="1"/>
  <c r="A148" i="33" s="1"/>
  <c r="A27" i="33"/>
  <c r="A43" i="33" s="1"/>
  <c r="A58" i="33" s="1"/>
  <c r="A71" i="33" s="1"/>
  <c r="A84" i="33" s="1"/>
  <c r="A97" i="33" s="1"/>
  <c r="A110" i="33" s="1"/>
  <c r="A123" i="33" s="1"/>
  <c r="A136" i="33" s="1"/>
  <c r="A149" i="33" s="1"/>
  <c r="A28" i="33"/>
  <c r="A44" i="33" s="1"/>
  <c r="A59" i="33" s="1"/>
  <c r="A72" i="33" s="1"/>
  <c r="A85" i="33" s="1"/>
  <c r="A98" i="33" s="1"/>
  <c r="A111" i="33" s="1"/>
  <c r="A124" i="33" s="1"/>
  <c r="A137" i="33" s="1"/>
  <c r="A150" i="33" s="1"/>
  <c r="A29" i="33"/>
  <c r="A45" i="33" s="1"/>
  <c r="A60" i="33" s="1"/>
  <c r="A73" i="33" s="1"/>
  <c r="A86" i="33" s="1"/>
  <c r="A99" i="33" s="1"/>
  <c r="A112" i="33" s="1"/>
  <c r="A125" i="33" s="1"/>
  <c r="A138" i="33" s="1"/>
  <c r="A151" i="33" s="1"/>
  <c r="A30" i="33"/>
  <c r="A46" i="33" s="1"/>
  <c r="A61" i="33" s="1"/>
  <c r="A74" i="33" s="1"/>
  <c r="A87" i="33" s="1"/>
  <c r="A100" i="33" s="1"/>
  <c r="A113" i="33" s="1"/>
  <c r="A126" i="33" s="1"/>
  <c r="A139" i="33" s="1"/>
  <c r="A152" i="33" s="1"/>
  <c r="A31" i="33"/>
  <c r="A47" i="33" s="1"/>
  <c r="A62" i="33" s="1"/>
  <c r="A75" i="33" s="1"/>
  <c r="A88" i="33" s="1"/>
  <c r="A101" i="33" s="1"/>
  <c r="A114" i="33" s="1"/>
  <c r="A127" i="33" s="1"/>
  <c r="A140" i="33" s="1"/>
  <c r="A153" i="33" s="1"/>
  <c r="A32" i="33"/>
  <c r="A48" i="33" s="1"/>
  <c r="A63" i="33" s="1"/>
  <c r="A76" i="33" s="1"/>
  <c r="A89" i="33" s="1"/>
  <c r="A102" i="33" s="1"/>
  <c r="A115" i="33" s="1"/>
  <c r="A128" i="33" s="1"/>
  <c r="A141" i="33" s="1"/>
  <c r="A154" i="33" s="1"/>
  <c r="A33" i="33"/>
  <c r="A49" i="33" s="1"/>
  <c r="A64" i="33" s="1"/>
  <c r="A77" i="33" s="1"/>
  <c r="A90" i="33" s="1"/>
  <c r="A103" i="33" s="1"/>
  <c r="A116" i="33" s="1"/>
  <c r="A129" i="33" s="1"/>
  <c r="A142" i="33" s="1"/>
  <c r="A155" i="33" s="1"/>
  <c r="A34" i="33"/>
  <c r="A50" i="33" s="1"/>
  <c r="A65" i="33" s="1"/>
  <c r="A78" i="33" s="1"/>
  <c r="A91" i="33" s="1"/>
  <c r="A104" i="33" s="1"/>
  <c r="A117" i="33" s="1"/>
  <c r="A130" i="33" s="1"/>
  <c r="A143" i="33" s="1"/>
  <c r="A156" i="33" s="1"/>
  <c r="A35" i="33"/>
  <c r="A51" i="33" s="1"/>
  <c r="A66" i="33" s="1"/>
  <c r="A79" i="33" s="1"/>
  <c r="A92" i="33" s="1"/>
  <c r="A105" i="33" s="1"/>
  <c r="A118" i="33" s="1"/>
  <c r="A131" i="33" s="1"/>
  <c r="A144" i="33" s="1"/>
  <c r="A157" i="33" s="1"/>
  <c r="A36" i="33"/>
  <c r="A52" i="33" s="1"/>
  <c r="A67" i="33" s="1"/>
  <c r="A80" i="33" s="1"/>
  <c r="A93" i="33" s="1"/>
  <c r="A106" i="33" s="1"/>
  <c r="A119" i="33" s="1"/>
  <c r="A132" i="33" s="1"/>
  <c r="A145" i="33" s="1"/>
  <c r="A158" i="33" s="1"/>
  <c r="A55" i="33"/>
  <c r="A68" i="33" s="1"/>
  <c r="A81" i="33" s="1"/>
  <c r="A94" i="33" s="1"/>
  <c r="A107" i="33" s="1"/>
  <c r="A120" i="33" s="1"/>
  <c r="A133" i="33" s="1"/>
  <c r="A146" i="33" s="1"/>
  <c r="A159" i="33" s="1"/>
  <c r="S912" i="43" l="1"/>
  <c r="C132" i="51" l="1"/>
  <c r="C92" i="55" l="1"/>
  <c r="C93" i="55"/>
  <c r="C94" i="55"/>
  <c r="C95" i="55"/>
  <c r="E39" i="54" l="1"/>
  <c r="E41" i="54"/>
  <c r="E38" i="54"/>
  <c r="E37" i="54"/>
  <c r="E42" i="54"/>
  <c r="E40" i="54"/>
  <c r="E35" i="54"/>
  <c r="E36" i="54"/>
  <c r="E31" i="54"/>
  <c r="E32" i="54"/>
  <c r="E33" i="54"/>
  <c r="E34" i="54"/>
  <c r="E28" i="54"/>
  <c r="E25" i="54"/>
  <c r="E30" i="54"/>
  <c r="E27" i="54"/>
  <c r="E26" i="54"/>
  <c r="E29" i="54"/>
  <c r="E19" i="54"/>
  <c r="E22" i="54"/>
  <c r="E21" i="54"/>
  <c r="E24" i="54"/>
  <c r="E23" i="54"/>
  <c r="E20" i="54"/>
  <c r="AI2" i="55" l="1"/>
  <c r="I9" i="58" l="1"/>
  <c r="I8" i="58"/>
  <c r="I7" i="58"/>
  <c r="I6" i="58"/>
  <c r="I5" i="58"/>
  <c r="I4" i="58"/>
  <c r="I3" i="58"/>
  <c r="I2" i="58"/>
  <c r="I9" i="57"/>
  <c r="I8" i="57"/>
  <c r="I7" i="57"/>
  <c r="I6" i="57"/>
  <c r="I5" i="57"/>
  <c r="I4" i="57"/>
  <c r="I3" i="57"/>
  <c r="I2" i="57"/>
  <c r="I9" i="56"/>
  <c r="I8" i="56"/>
  <c r="I7" i="56"/>
  <c r="I6" i="56"/>
  <c r="I5" i="56"/>
  <c r="I4" i="56"/>
  <c r="I3" i="56"/>
  <c r="I2" i="56"/>
  <c r="C4" i="55" l="1"/>
  <c r="C5" i="55"/>
  <c r="E149" i="54"/>
  <c r="E150" i="54"/>
  <c r="E154" i="54"/>
  <c r="E155" i="54"/>
  <c r="E158" i="54"/>
  <c r="E161" i="54"/>
  <c r="E162" i="54"/>
  <c r="E165" i="54"/>
  <c r="E166" i="54"/>
  <c r="C35" i="55"/>
  <c r="E167" i="54" s="1"/>
  <c r="C36" i="55"/>
  <c r="C37" i="55"/>
  <c r="E170" i="54" s="1"/>
  <c r="C38" i="55"/>
  <c r="C39" i="55"/>
  <c r="C40" i="55"/>
  <c r="E175" i="54" s="1"/>
  <c r="C41" i="55"/>
  <c r="E176" i="54" s="1"/>
  <c r="C42" i="55"/>
  <c r="E177" i="54" s="1"/>
  <c r="C43" i="55"/>
  <c r="E178" i="54" s="1"/>
  <c r="C44" i="55"/>
  <c r="E179" i="54" s="1"/>
  <c r="C45" i="55"/>
  <c r="C46" i="55"/>
  <c r="E182" i="54" s="1"/>
  <c r="C47" i="55"/>
  <c r="E183" i="54" s="1"/>
  <c r="C48" i="55"/>
  <c r="C49" i="55"/>
  <c r="E186" i="54" s="1"/>
  <c r="C50" i="55"/>
  <c r="E187" i="54" s="1"/>
  <c r="C51" i="55"/>
  <c r="E188" i="54" s="1"/>
  <c r="C52" i="55"/>
  <c r="E189" i="54" s="1"/>
  <c r="C53" i="55"/>
  <c r="C54" i="55"/>
  <c r="E192" i="54" s="1"/>
  <c r="C55" i="55"/>
  <c r="E193" i="54" s="1"/>
  <c r="C56" i="55"/>
  <c r="E194" i="54" s="1"/>
  <c r="C57" i="55"/>
  <c r="E195" i="54" s="1"/>
  <c r="C58" i="55"/>
  <c r="C59" i="55"/>
  <c r="C60" i="55"/>
  <c r="E205" i="54" s="1"/>
  <c r="C61" i="55"/>
  <c r="C62" i="55"/>
  <c r="C63" i="55"/>
  <c r="C64" i="55"/>
  <c r="E216" i="54" s="1"/>
  <c r="C65" i="55"/>
  <c r="E217" i="54" s="1"/>
  <c r="C66" i="55"/>
  <c r="C67" i="55"/>
  <c r="E220" i="54" s="1"/>
  <c r="C68" i="55"/>
  <c r="C69" i="55"/>
  <c r="E223" i="54" s="1"/>
  <c r="C70" i="55"/>
  <c r="C71" i="55"/>
  <c r="E226" i="54" s="1"/>
  <c r="C72" i="55"/>
  <c r="C73" i="55"/>
  <c r="E230" i="54" s="1"/>
  <c r="C74" i="55"/>
  <c r="E231" i="54" s="1"/>
  <c r="C75" i="55"/>
  <c r="C76" i="55"/>
  <c r="E234" i="54" s="1"/>
  <c r="C77" i="55"/>
  <c r="E235" i="54" s="1"/>
  <c r="C78" i="55"/>
  <c r="C79" i="55"/>
  <c r="E238" i="54" s="1"/>
  <c r="C80" i="55"/>
  <c r="E2" i="54" s="1"/>
  <c r="C81" i="55"/>
  <c r="E3" i="54" s="1"/>
  <c r="C82" i="55"/>
  <c r="E4" i="54" s="1"/>
  <c r="C83" i="55"/>
  <c r="E5" i="54" s="1"/>
  <c r="C84" i="55"/>
  <c r="E6" i="54" s="1"/>
  <c r="C85" i="55"/>
  <c r="E7" i="54" s="1"/>
  <c r="C86" i="55"/>
  <c r="E8" i="54" s="1"/>
  <c r="C87" i="55"/>
  <c r="E9" i="54" s="1"/>
  <c r="C88" i="55"/>
  <c r="E10" i="54" s="1"/>
  <c r="C89" i="55"/>
  <c r="E11" i="54" s="1"/>
  <c r="C90" i="55"/>
  <c r="E12" i="54" s="1"/>
  <c r="C91" i="55"/>
  <c r="C96" i="55"/>
  <c r="C97" i="55"/>
  <c r="C98" i="55"/>
  <c r="C99" i="55"/>
  <c r="C100" i="55"/>
  <c r="E56" i="54" s="1"/>
  <c r="C101" i="55"/>
  <c r="E57" i="54" s="1"/>
  <c r="C102" i="55"/>
  <c r="E58" i="54" s="1"/>
  <c r="C103" i="55"/>
  <c r="E59" i="54" s="1"/>
  <c r="C104" i="55"/>
  <c r="E60" i="54" s="1"/>
  <c r="C105" i="55"/>
  <c r="C106" i="55"/>
  <c r="E63" i="54" s="1"/>
  <c r="C107" i="55"/>
  <c r="E64" i="54" s="1"/>
  <c r="C108" i="55"/>
  <c r="E65" i="54" s="1"/>
  <c r="C109" i="55"/>
  <c r="E66" i="54" s="1"/>
  <c r="C110" i="55"/>
  <c r="E67" i="54" s="1"/>
  <c r="C111" i="55"/>
  <c r="E68" i="54" s="1"/>
  <c r="C112" i="55"/>
  <c r="E69" i="54" s="1"/>
  <c r="C113" i="55"/>
  <c r="E70" i="54" s="1"/>
  <c r="C114" i="55"/>
  <c r="E71" i="54" s="1"/>
  <c r="C115" i="55"/>
  <c r="E72" i="54" s="1"/>
  <c r="C116" i="55"/>
  <c r="C117" i="55"/>
  <c r="C118" i="55"/>
  <c r="C119" i="55"/>
  <c r="E81" i="54" s="1"/>
  <c r="C120" i="55"/>
  <c r="E82" i="54" s="1"/>
  <c r="C121" i="55"/>
  <c r="E83" i="54" s="1"/>
  <c r="C122" i="55"/>
  <c r="E84" i="54" s="1"/>
  <c r="C123" i="55"/>
  <c r="E85" i="54" s="1"/>
  <c r="C124" i="55"/>
  <c r="E86" i="54" s="1"/>
  <c r="C125" i="55"/>
  <c r="E87" i="54" s="1"/>
  <c r="C126" i="55"/>
  <c r="E88" i="54" s="1"/>
  <c r="C127" i="55"/>
  <c r="E89" i="54" s="1"/>
  <c r="C128" i="55"/>
  <c r="E90" i="54" s="1"/>
  <c r="C129" i="55"/>
  <c r="E91" i="54" s="1"/>
  <c r="C130" i="55"/>
  <c r="C131" i="55"/>
  <c r="E184" i="54" l="1"/>
  <c r="E185" i="54"/>
  <c r="E95" i="54"/>
  <c r="E96" i="54"/>
  <c r="E97" i="54"/>
  <c r="E55" i="54"/>
  <c r="E53" i="54"/>
  <c r="E54" i="54"/>
  <c r="E212" i="54"/>
  <c r="E213" i="54"/>
  <c r="E214" i="54"/>
  <c r="E215" i="54"/>
  <c r="E173" i="54"/>
  <c r="E174" i="54"/>
  <c r="E122" i="54"/>
  <c r="E125" i="54"/>
  <c r="E124" i="54"/>
  <c r="E123" i="54"/>
  <c r="E102" i="54"/>
  <c r="E103" i="54"/>
  <c r="E151" i="54"/>
  <c r="E152" i="54"/>
  <c r="E153" i="54"/>
  <c r="E105" i="54"/>
  <c r="E104" i="54"/>
  <c r="E50" i="54"/>
  <c r="E51" i="54"/>
  <c r="E52" i="54"/>
  <c r="E236" i="54"/>
  <c r="E237" i="54"/>
  <c r="E224" i="54"/>
  <c r="E225" i="54"/>
  <c r="E208" i="54"/>
  <c r="E211" i="54"/>
  <c r="E209" i="54"/>
  <c r="E210" i="54"/>
  <c r="E172" i="54"/>
  <c r="E171" i="54"/>
  <c r="E121" i="54"/>
  <c r="E120" i="54"/>
  <c r="E100" i="54"/>
  <c r="E101" i="54"/>
  <c r="E164" i="54"/>
  <c r="E163" i="54"/>
  <c r="E93" i="54"/>
  <c r="E94" i="54"/>
  <c r="E92" i="54"/>
  <c r="E61" i="54"/>
  <c r="E62" i="54"/>
  <c r="E47" i="54"/>
  <c r="E48" i="54"/>
  <c r="E49" i="54"/>
  <c r="E46" i="54"/>
  <c r="E206" i="54"/>
  <c r="E207" i="54"/>
  <c r="E190" i="54"/>
  <c r="E191" i="54"/>
  <c r="E180" i="54"/>
  <c r="E181" i="54"/>
  <c r="E159" i="54"/>
  <c r="E160" i="54"/>
  <c r="E148" i="54"/>
  <c r="E145" i="54"/>
  <c r="E119" i="54"/>
  <c r="E118" i="54"/>
  <c r="E98" i="54"/>
  <c r="E99" i="54"/>
  <c r="E228" i="54"/>
  <c r="E229" i="54"/>
  <c r="E227" i="54"/>
  <c r="E43" i="54"/>
  <c r="E45" i="54"/>
  <c r="E44" i="54"/>
  <c r="E221" i="54"/>
  <c r="E222" i="54"/>
  <c r="E168" i="54"/>
  <c r="E169" i="54"/>
  <c r="E143" i="54"/>
  <c r="E144" i="54"/>
  <c r="E117" i="54"/>
  <c r="E116" i="54"/>
  <c r="E73" i="54"/>
  <c r="E74" i="54"/>
  <c r="E130" i="54"/>
  <c r="E127" i="54"/>
  <c r="E131" i="54"/>
  <c r="E126" i="54"/>
  <c r="E129" i="54"/>
  <c r="E128" i="54"/>
  <c r="E15" i="54"/>
  <c r="E14" i="54"/>
  <c r="E17" i="54"/>
  <c r="E16" i="54"/>
  <c r="E13" i="54"/>
  <c r="E18" i="54"/>
  <c r="E232" i="54"/>
  <c r="E233" i="54"/>
  <c r="E204" i="54"/>
  <c r="E202" i="54"/>
  <c r="E203" i="54"/>
  <c r="E156" i="54"/>
  <c r="E157" i="54"/>
  <c r="E141" i="54"/>
  <c r="E142" i="54"/>
  <c r="E114" i="54"/>
  <c r="E113" i="54"/>
  <c r="E110" i="54"/>
  <c r="E111" i="54"/>
  <c r="E112" i="54"/>
  <c r="E115" i="54"/>
  <c r="E79" i="54"/>
  <c r="E78" i="54"/>
  <c r="E80" i="54"/>
  <c r="E219" i="54"/>
  <c r="E218" i="54"/>
  <c r="E196" i="54"/>
  <c r="E199" i="54"/>
  <c r="E198" i="54"/>
  <c r="E201" i="54"/>
  <c r="E200" i="54"/>
  <c r="E197" i="54"/>
  <c r="E138" i="54"/>
  <c r="E139" i="54"/>
  <c r="E140" i="54"/>
  <c r="E108" i="54"/>
  <c r="E109" i="54"/>
  <c r="E77" i="54"/>
  <c r="E75" i="54"/>
  <c r="E76" i="54"/>
  <c r="E133" i="54"/>
  <c r="E132" i="54"/>
  <c r="E134" i="54"/>
  <c r="E135" i="54"/>
  <c r="E136" i="54"/>
  <c r="E137" i="54"/>
  <c r="E106" i="54"/>
  <c r="E107" i="54"/>
  <c r="B5" i="55" l="1"/>
  <c r="B6" i="55" s="1"/>
  <c r="B7" i="55" s="1"/>
  <c r="B8" i="55" s="1"/>
  <c r="B9" i="55" s="1"/>
  <c r="B10" i="55" s="1"/>
  <c r="B11" i="55" s="1"/>
  <c r="B12" i="55" s="1"/>
  <c r="B13" i="55" s="1"/>
  <c r="B14" i="55" s="1"/>
  <c r="B15" i="55" s="1"/>
  <c r="B16" i="55" s="1"/>
  <c r="B17" i="55" s="1"/>
  <c r="B18" i="55" s="1"/>
  <c r="B19" i="55" s="1"/>
  <c r="B20" i="55" s="1"/>
  <c r="B21" i="55" s="1"/>
  <c r="B22" i="55" s="1"/>
  <c r="B23" i="55" s="1"/>
  <c r="B24" i="55" s="1"/>
  <c r="B25" i="55" s="1"/>
  <c r="B26" i="55" s="1"/>
  <c r="B27" i="55" s="1"/>
  <c r="B28" i="55" s="1"/>
  <c r="B29" i="55" s="1"/>
  <c r="B30" i="55" s="1"/>
  <c r="B31" i="55" s="1"/>
  <c r="B32" i="55" s="1"/>
  <c r="B33" i="55" s="1"/>
  <c r="B34" i="55" s="1"/>
  <c r="BQ2" i="55"/>
  <c r="BP2" i="55"/>
  <c r="BO2" i="55"/>
  <c r="BN2" i="55"/>
  <c r="BM2" i="55"/>
  <c r="BL2" i="55"/>
  <c r="BJ2" i="55"/>
  <c r="BH2" i="55"/>
  <c r="AZ2" i="55"/>
  <c r="AY2" i="55"/>
  <c r="AX2" i="55"/>
  <c r="AW2" i="55"/>
  <c r="AV2" i="55"/>
  <c r="AU2" i="55"/>
  <c r="AT2" i="55"/>
  <c r="AP2" i="55"/>
  <c r="AO2" i="55"/>
  <c r="AN2" i="55"/>
  <c r="AM2" i="55"/>
  <c r="AL2" i="55"/>
  <c r="AK2" i="55"/>
  <c r="AJ2" i="55"/>
  <c r="AH2" i="55"/>
  <c r="AG2" i="55"/>
  <c r="AF2" i="55"/>
  <c r="AE2" i="55"/>
  <c r="AD2" i="55"/>
  <c r="AC2" i="55"/>
  <c r="AB2" i="55"/>
  <c r="Y2" i="55"/>
  <c r="X2" i="55"/>
  <c r="W2" i="55"/>
  <c r="V2" i="55"/>
  <c r="U2" i="55"/>
  <c r="T2" i="55"/>
  <c r="S2" i="55"/>
  <c r="R2" i="55"/>
  <c r="Q2" i="55"/>
  <c r="P2" i="55"/>
  <c r="O2" i="55"/>
  <c r="N2" i="55"/>
  <c r="M2" i="55"/>
  <c r="L2" i="55"/>
  <c r="K2" i="55"/>
  <c r="J2" i="55"/>
  <c r="I2" i="55"/>
  <c r="G2" i="55"/>
  <c r="F2" i="55"/>
  <c r="G52" i="33" l="1"/>
  <c r="C67" i="33"/>
  <c r="C52" i="33"/>
  <c r="B52" i="33"/>
  <c r="B67" i="33"/>
  <c r="F52" i="33"/>
  <c r="D52" i="33"/>
  <c r="E52" i="33"/>
  <c r="I9" i="4" l="1"/>
  <c r="I8" i="4"/>
  <c r="I7" i="4"/>
  <c r="I6" i="4"/>
  <c r="I5" i="4"/>
  <c r="I4" i="4"/>
  <c r="I3" i="4"/>
  <c r="I2" i="4"/>
  <c r="I9" i="2"/>
  <c r="I8" i="2"/>
  <c r="I7" i="2"/>
  <c r="I6" i="2"/>
  <c r="I5" i="2"/>
  <c r="I4" i="2"/>
  <c r="I3" i="2"/>
  <c r="I2" i="2"/>
  <c r="I9" i="11"/>
  <c r="I8" i="11"/>
  <c r="I7" i="11"/>
  <c r="I6" i="11"/>
  <c r="I5" i="11"/>
  <c r="I4" i="11"/>
  <c r="I3" i="11"/>
  <c r="I2" i="11"/>
  <c r="I9" i="12"/>
  <c r="I8" i="12"/>
  <c r="I7" i="12"/>
  <c r="I6" i="12"/>
  <c r="I5" i="12"/>
  <c r="I4" i="12"/>
  <c r="I3" i="12"/>
  <c r="I2" i="12"/>
  <c r="I9" i="21"/>
  <c r="I8" i="21"/>
  <c r="I7" i="21"/>
  <c r="I6" i="21"/>
  <c r="I5" i="21"/>
  <c r="I4" i="21"/>
  <c r="I3" i="21"/>
  <c r="I2" i="21"/>
  <c r="I9" i="9"/>
  <c r="I8" i="9"/>
  <c r="I7" i="9"/>
  <c r="I6" i="9"/>
  <c r="I5" i="9"/>
  <c r="I4" i="9"/>
  <c r="I3" i="9"/>
  <c r="I2" i="9"/>
  <c r="I9" i="25"/>
  <c r="I8" i="25"/>
  <c r="I7" i="25"/>
  <c r="I6" i="25"/>
  <c r="I5" i="25"/>
  <c r="I4" i="25"/>
  <c r="I3" i="25"/>
  <c r="I2" i="25"/>
  <c r="I9" i="10"/>
  <c r="I8" i="10"/>
  <c r="I7" i="10"/>
  <c r="I6" i="10"/>
  <c r="I5" i="10"/>
  <c r="I4" i="10"/>
  <c r="I3" i="10"/>
  <c r="I2" i="10"/>
  <c r="I9" i="5"/>
  <c r="I8" i="5"/>
  <c r="I7" i="5"/>
  <c r="I6" i="5"/>
  <c r="I5" i="5"/>
  <c r="I4" i="5"/>
  <c r="I3" i="5"/>
  <c r="I2" i="5"/>
  <c r="I9" i="6"/>
  <c r="I8" i="6"/>
  <c r="I7" i="6"/>
  <c r="I6" i="6"/>
  <c r="I5" i="6"/>
  <c r="I4" i="6"/>
  <c r="I3" i="6"/>
  <c r="I2" i="6"/>
  <c r="I9" i="41"/>
  <c r="I8" i="41"/>
  <c r="I7" i="41"/>
  <c r="I6" i="41"/>
  <c r="I5" i="41"/>
  <c r="I4" i="41"/>
  <c r="I3" i="41"/>
  <c r="I2" i="41"/>
  <c r="U1" i="32" l="1"/>
  <c r="V1" i="32"/>
  <c r="W1" i="32"/>
  <c r="X1" i="32"/>
  <c r="Y1" i="32"/>
  <c r="Z1" i="32"/>
  <c r="AA1" i="32"/>
  <c r="AB1" i="32"/>
  <c r="AC1" i="32"/>
  <c r="E116" i="32"/>
  <c r="I116" i="32"/>
  <c r="K116" i="32"/>
  <c r="M116" i="32"/>
  <c r="P116" i="32"/>
  <c r="Q116" i="32"/>
  <c r="S116" i="32"/>
  <c r="T116" i="32"/>
  <c r="U116" i="32"/>
  <c r="V116" i="32"/>
  <c r="X116" i="32"/>
  <c r="Y116" i="32"/>
  <c r="Z116" i="32"/>
  <c r="AA116" i="32"/>
  <c r="AB116" i="32"/>
  <c r="K117" i="32"/>
  <c r="Q117" i="32"/>
  <c r="R117" i="32"/>
  <c r="S117" i="32"/>
  <c r="V117" i="32"/>
  <c r="W117" i="32"/>
  <c r="Y117" i="32"/>
  <c r="AA117" i="32"/>
  <c r="AC117" i="32"/>
  <c r="F118" i="32"/>
  <c r="L118" i="32"/>
  <c r="P118" i="32"/>
  <c r="Q118" i="32"/>
  <c r="T118" i="32"/>
  <c r="U118" i="32"/>
  <c r="W118" i="32"/>
  <c r="X118" i="32"/>
  <c r="Y118" i="32"/>
  <c r="AB118" i="32"/>
  <c r="AC118" i="32"/>
  <c r="D119" i="32"/>
  <c r="G119" i="32"/>
  <c r="J119" i="32"/>
  <c r="K119" i="32"/>
  <c r="O119" i="32"/>
  <c r="P119" i="32"/>
  <c r="R119" i="32"/>
  <c r="S119" i="32"/>
  <c r="U119" i="32"/>
  <c r="W119" i="32"/>
  <c r="Z119" i="32"/>
  <c r="AA119" i="32"/>
  <c r="AC119" i="32"/>
  <c r="E114" i="32"/>
  <c r="G114" i="32"/>
  <c r="H114" i="32"/>
  <c r="I114" i="32"/>
  <c r="M114" i="32"/>
  <c r="N114" i="32"/>
  <c r="P114" i="32"/>
  <c r="Q114" i="32"/>
  <c r="S114" i="32"/>
  <c r="U114" i="32"/>
  <c r="V114" i="32"/>
  <c r="X114" i="32"/>
  <c r="Y114" i="32"/>
  <c r="Z114" i="32"/>
  <c r="AA114" i="32"/>
  <c r="AC114" i="32"/>
  <c r="AC115" i="32"/>
  <c r="AA115" i="32"/>
  <c r="Z115" i="32"/>
  <c r="Y115" i="32"/>
  <c r="X115" i="32"/>
  <c r="V115" i="32"/>
  <c r="U115" i="32"/>
  <c r="S115" i="32"/>
  <c r="R115" i="32"/>
  <c r="P115" i="32"/>
  <c r="K115" i="32"/>
  <c r="F115" i="32"/>
  <c r="E115" i="32"/>
  <c r="E112" i="32"/>
  <c r="L112" i="32"/>
  <c r="N112" i="32"/>
  <c r="P112" i="32"/>
  <c r="Q112" i="32"/>
  <c r="T112" i="32"/>
  <c r="U112" i="32"/>
  <c r="X112" i="32"/>
  <c r="Y112" i="32"/>
  <c r="AA112" i="32"/>
  <c r="AB112" i="32"/>
  <c r="AC112" i="32"/>
  <c r="AA113" i="32"/>
  <c r="Z113" i="32"/>
  <c r="X113" i="32"/>
  <c r="W113" i="32"/>
  <c r="V113" i="32"/>
  <c r="S113" i="32"/>
  <c r="R113" i="32"/>
  <c r="N113" i="32"/>
  <c r="J113" i="32"/>
  <c r="G113" i="32"/>
  <c r="AC111" i="32"/>
  <c r="Z111" i="32"/>
  <c r="Y111" i="32"/>
  <c r="X111" i="32"/>
  <c r="U111" i="32"/>
  <c r="T111" i="32"/>
  <c r="R111" i="32"/>
  <c r="Q111" i="32"/>
  <c r="P111" i="32"/>
  <c r="L111" i="32"/>
  <c r="D111" i="32"/>
  <c r="G109" i="32"/>
  <c r="L109" i="32"/>
  <c r="M109" i="32"/>
  <c r="O109" i="32"/>
  <c r="Q109" i="32"/>
  <c r="R109" i="32"/>
  <c r="S109" i="32"/>
  <c r="U109" i="32"/>
  <c r="V109" i="32"/>
  <c r="W109" i="32"/>
  <c r="Y109" i="32"/>
  <c r="Z109" i="32"/>
  <c r="AA109" i="32"/>
  <c r="AC109" i="32"/>
  <c r="AC110" i="32"/>
  <c r="AB110" i="32"/>
  <c r="Z110" i="32"/>
  <c r="Y110" i="32"/>
  <c r="X110" i="32"/>
  <c r="V110" i="32"/>
  <c r="U110" i="32"/>
  <c r="T110" i="32"/>
  <c r="R110" i="32"/>
  <c r="Q110" i="32"/>
  <c r="P110" i="32"/>
  <c r="K110" i="32"/>
  <c r="H110" i="32"/>
  <c r="E110" i="32"/>
  <c r="D110" i="32"/>
  <c r="G104" i="32"/>
  <c r="R104" i="32"/>
  <c r="S104" i="32"/>
  <c r="U104" i="32"/>
  <c r="V104" i="32"/>
  <c r="W104" i="32"/>
  <c r="Z104" i="32"/>
  <c r="AA104" i="32"/>
  <c r="AC104" i="32"/>
  <c r="E105" i="32"/>
  <c r="M105" i="32"/>
  <c r="P105" i="32"/>
  <c r="Q105" i="32"/>
  <c r="T105" i="32"/>
  <c r="U105" i="32"/>
  <c r="X105" i="32"/>
  <c r="Y105" i="32"/>
  <c r="AA105" i="32"/>
  <c r="AB105" i="32"/>
  <c r="AC105" i="32"/>
  <c r="F106" i="32"/>
  <c r="G106" i="32"/>
  <c r="M106" i="32"/>
  <c r="N106" i="32"/>
  <c r="Q106" i="32"/>
  <c r="R106" i="32"/>
  <c r="S106" i="32"/>
  <c r="V106" i="32"/>
  <c r="W106" i="32"/>
  <c r="Y106" i="32"/>
  <c r="Z106" i="32"/>
  <c r="AA106" i="32"/>
  <c r="AB106" i="32"/>
  <c r="D107" i="32"/>
  <c r="E107" i="32"/>
  <c r="I107" i="32"/>
  <c r="M107" i="32"/>
  <c r="N107" i="32"/>
  <c r="P107" i="32"/>
  <c r="Q107" i="32"/>
  <c r="T107" i="32"/>
  <c r="U107" i="32"/>
  <c r="W107" i="32"/>
  <c r="X107" i="32"/>
  <c r="Y107" i="32"/>
  <c r="Z107" i="32"/>
  <c r="AB107" i="32"/>
  <c r="AC107" i="32"/>
  <c r="J108" i="32"/>
  <c r="K108" i="32"/>
  <c r="R108" i="32"/>
  <c r="S108" i="32"/>
  <c r="T108" i="32"/>
  <c r="U108" i="32"/>
  <c r="V108" i="32"/>
  <c r="W108" i="32"/>
  <c r="Z108" i="32"/>
  <c r="AA108" i="32"/>
  <c r="AC108" i="32"/>
  <c r="AB103" i="32"/>
  <c r="Y103" i="32"/>
  <c r="X103" i="32"/>
  <c r="W103" i="32"/>
  <c r="V103" i="32"/>
  <c r="U103" i="32"/>
  <c r="T103" i="32"/>
  <c r="Q103" i="32"/>
  <c r="P103" i="32"/>
  <c r="H103" i="32"/>
  <c r="AB102" i="32"/>
  <c r="AA102" i="32"/>
  <c r="Z102" i="32"/>
  <c r="X102" i="32"/>
  <c r="V102" i="32"/>
  <c r="S102" i="32"/>
  <c r="R102" i="32"/>
  <c r="P102" i="32"/>
  <c r="N102" i="32"/>
  <c r="I102" i="32"/>
  <c r="I100" i="32"/>
  <c r="M100" i="32"/>
  <c r="Q100" i="32"/>
  <c r="T100" i="32"/>
  <c r="U100" i="32"/>
  <c r="W100" i="32"/>
  <c r="X100" i="32"/>
  <c r="Y100" i="32"/>
  <c r="AA100" i="32"/>
  <c r="AB100" i="32"/>
  <c r="AC100" i="32"/>
  <c r="J101" i="32"/>
  <c r="K101" i="32"/>
  <c r="O101" i="32"/>
  <c r="Q101" i="32"/>
  <c r="R101" i="32"/>
  <c r="S101" i="32"/>
  <c r="U101" i="32"/>
  <c r="V101" i="32"/>
  <c r="X101" i="32"/>
  <c r="Y101" i="32"/>
  <c r="Z101" i="32"/>
  <c r="AA101" i="32"/>
  <c r="AC101" i="32"/>
  <c r="E98" i="32"/>
  <c r="H98" i="32"/>
  <c r="I98" i="32"/>
  <c r="M98" i="32"/>
  <c r="P98" i="32"/>
  <c r="Q98" i="32"/>
  <c r="S98" i="32"/>
  <c r="T98" i="32"/>
  <c r="U98" i="32"/>
  <c r="W98" i="32"/>
  <c r="X98" i="32"/>
  <c r="Y98" i="32"/>
  <c r="AA98" i="32"/>
  <c r="AB98" i="32"/>
  <c r="AC98" i="32"/>
  <c r="AB99" i="32"/>
  <c r="AA99" i="32"/>
  <c r="Z99" i="32"/>
  <c r="X99" i="32"/>
  <c r="W99" i="32"/>
  <c r="V99" i="32"/>
  <c r="S99" i="32"/>
  <c r="R99" i="32"/>
  <c r="P99" i="32"/>
  <c r="K99" i="32"/>
  <c r="F99" i="32"/>
  <c r="E96" i="32"/>
  <c r="I96" i="32"/>
  <c r="K96" i="32"/>
  <c r="L96" i="32"/>
  <c r="M96" i="32"/>
  <c r="P96" i="32"/>
  <c r="Q96" i="32"/>
  <c r="T96" i="32"/>
  <c r="U96" i="32"/>
  <c r="V96" i="32"/>
  <c r="W96" i="32"/>
  <c r="X96" i="32"/>
  <c r="Y96" i="32"/>
  <c r="AA96" i="32"/>
  <c r="AB96" i="32"/>
  <c r="AC96" i="32"/>
  <c r="J97" i="32"/>
  <c r="K97" i="32"/>
  <c r="R97" i="32"/>
  <c r="S97" i="32"/>
  <c r="U97" i="32"/>
  <c r="V97" i="32"/>
  <c r="W97" i="32"/>
  <c r="Y97" i="32"/>
  <c r="Z97" i="32"/>
  <c r="AA97" i="32"/>
  <c r="AC97" i="32"/>
  <c r="E93" i="32"/>
  <c r="H93" i="32"/>
  <c r="J93" i="32"/>
  <c r="M93" i="32"/>
  <c r="P93" i="32"/>
  <c r="Q93" i="32"/>
  <c r="S93" i="32"/>
  <c r="T93" i="32"/>
  <c r="U93" i="32"/>
  <c r="W93" i="32"/>
  <c r="X93" i="32"/>
  <c r="Y93" i="32"/>
  <c r="AA93" i="32"/>
  <c r="AB93" i="32"/>
  <c r="AC93" i="32"/>
  <c r="F94" i="32"/>
  <c r="N94" i="32"/>
  <c r="O94" i="32"/>
  <c r="Q94" i="32"/>
  <c r="R94" i="32"/>
  <c r="S94" i="32"/>
  <c r="V94" i="32"/>
  <c r="W94" i="32"/>
  <c r="Y94" i="32"/>
  <c r="Z94" i="32"/>
  <c r="AA94" i="32"/>
  <c r="AC95" i="32"/>
  <c r="AB95" i="32"/>
  <c r="Z95" i="32"/>
  <c r="Y95" i="32"/>
  <c r="X95" i="32"/>
  <c r="U95" i="32"/>
  <c r="T95" i="32"/>
  <c r="R95" i="32"/>
  <c r="Q95" i="32"/>
  <c r="P95" i="32"/>
  <c r="N95" i="32"/>
  <c r="AB92" i="32"/>
  <c r="AA92" i="32"/>
  <c r="Z92" i="32"/>
  <c r="X92" i="32"/>
  <c r="W92" i="32"/>
  <c r="V92" i="32"/>
  <c r="U92" i="32"/>
  <c r="S92" i="32"/>
  <c r="R92" i="32"/>
  <c r="O92" i="32"/>
  <c r="F92" i="32"/>
  <c r="E90" i="32"/>
  <c r="H90" i="32"/>
  <c r="I90" i="32"/>
  <c r="P90" i="32"/>
  <c r="Q90" i="32"/>
  <c r="S90" i="32"/>
  <c r="T90" i="32"/>
  <c r="U90" i="32"/>
  <c r="V90" i="32"/>
  <c r="W90" i="32"/>
  <c r="X90" i="32"/>
  <c r="Y90" i="32"/>
  <c r="AA90" i="32"/>
  <c r="AB90" i="32"/>
  <c r="AC90" i="32"/>
  <c r="D91" i="32"/>
  <c r="G91" i="32"/>
  <c r="J91" i="32"/>
  <c r="K91" i="32"/>
  <c r="O91" i="32"/>
  <c r="Q91" i="32"/>
  <c r="R91" i="32"/>
  <c r="S91" i="32"/>
  <c r="U91" i="32"/>
  <c r="V91" i="32"/>
  <c r="W91" i="32"/>
  <c r="Y91" i="32"/>
  <c r="Z91" i="32"/>
  <c r="AA91" i="32"/>
  <c r="AC91" i="32"/>
  <c r="D87" i="32"/>
  <c r="H87" i="32"/>
  <c r="I87" i="32"/>
  <c r="M87" i="32"/>
  <c r="P87" i="32"/>
  <c r="Q87" i="32"/>
  <c r="T87" i="32"/>
  <c r="U87" i="32"/>
  <c r="W87" i="32"/>
  <c r="X87" i="32"/>
  <c r="Y87" i="32"/>
  <c r="AA87" i="32"/>
  <c r="AB87" i="32"/>
  <c r="AC87" i="32"/>
  <c r="G88" i="32"/>
  <c r="R88" i="32"/>
  <c r="S88" i="32"/>
  <c r="V88" i="32"/>
  <c r="W88" i="32"/>
  <c r="X88" i="32"/>
  <c r="Y88" i="32"/>
  <c r="Z88" i="32"/>
  <c r="AA88" i="32"/>
  <c r="AC88" i="32"/>
  <c r="AC89" i="32"/>
  <c r="AB89" i="32"/>
  <c r="Z89" i="32"/>
  <c r="Y89" i="32"/>
  <c r="X89" i="32"/>
  <c r="V89" i="32"/>
  <c r="U89" i="32"/>
  <c r="T89" i="32"/>
  <c r="Q89" i="32"/>
  <c r="P89" i="32"/>
  <c r="J84" i="32"/>
  <c r="K84" i="32"/>
  <c r="P84" i="32"/>
  <c r="Q84" i="32"/>
  <c r="R84" i="32"/>
  <c r="S84" i="32"/>
  <c r="U84" i="32"/>
  <c r="V84" i="32"/>
  <c r="W84" i="32"/>
  <c r="Y84" i="32"/>
  <c r="Z84" i="32"/>
  <c r="AA84" i="32"/>
  <c r="AC84" i="32"/>
  <c r="E85" i="32"/>
  <c r="L85" i="32"/>
  <c r="M85" i="32"/>
  <c r="P85" i="32"/>
  <c r="Q85" i="32"/>
  <c r="T85" i="32"/>
  <c r="U85" i="32"/>
  <c r="V85" i="32"/>
  <c r="X85" i="32"/>
  <c r="Y85" i="32"/>
  <c r="AA85" i="32"/>
  <c r="AB85" i="32"/>
  <c r="AC85" i="32"/>
  <c r="AA86" i="32"/>
  <c r="Z86" i="32"/>
  <c r="X86" i="32"/>
  <c r="W86" i="32"/>
  <c r="V86" i="32"/>
  <c r="S86" i="32"/>
  <c r="R86" i="32"/>
  <c r="Q86" i="32"/>
  <c r="F86" i="32"/>
  <c r="E83" i="32"/>
  <c r="H83" i="32"/>
  <c r="I83" i="32"/>
  <c r="L83" i="32"/>
  <c r="M83" i="32"/>
  <c r="N83" i="32"/>
  <c r="P83" i="32"/>
  <c r="Q83" i="32"/>
  <c r="S83" i="32"/>
  <c r="T83" i="32"/>
  <c r="U83" i="32"/>
  <c r="W83" i="32"/>
  <c r="X83" i="32"/>
  <c r="Y83" i="32"/>
  <c r="AA83" i="32"/>
  <c r="AB83" i="32"/>
  <c r="AC83" i="32"/>
  <c r="AB82" i="32"/>
  <c r="AA82" i="32"/>
  <c r="Z82" i="32"/>
  <c r="X82" i="32"/>
  <c r="W82" i="32"/>
  <c r="V82" i="32"/>
  <c r="S82" i="32"/>
  <c r="R82" i="32"/>
  <c r="P82" i="32"/>
  <c r="F82" i="32"/>
  <c r="D75" i="32"/>
  <c r="I75" i="32"/>
  <c r="P75" i="32"/>
  <c r="Q75" i="32"/>
  <c r="T75" i="32"/>
  <c r="U75" i="32"/>
  <c r="W75" i="32"/>
  <c r="X75" i="32"/>
  <c r="Y75" i="32"/>
  <c r="AB75" i="32"/>
  <c r="AC75" i="32"/>
  <c r="F76" i="32"/>
  <c r="J76" i="32"/>
  <c r="K76" i="32"/>
  <c r="O76" i="32"/>
  <c r="Q76" i="32"/>
  <c r="R76" i="32"/>
  <c r="S76" i="32"/>
  <c r="U76" i="32"/>
  <c r="V76" i="32"/>
  <c r="Y76" i="32"/>
  <c r="Z76" i="32"/>
  <c r="AA76" i="32"/>
  <c r="AC76" i="32"/>
  <c r="P77" i="32"/>
  <c r="Q77" i="32"/>
  <c r="S77" i="32"/>
  <c r="T77" i="32"/>
  <c r="U77" i="32"/>
  <c r="W77" i="32"/>
  <c r="X77" i="32"/>
  <c r="Y77" i="32"/>
  <c r="AA77" i="32"/>
  <c r="AB77" i="32"/>
  <c r="AC77" i="32"/>
  <c r="F78" i="32"/>
  <c r="G78" i="32"/>
  <c r="N78" i="32"/>
  <c r="Q78" i="32"/>
  <c r="R78" i="32"/>
  <c r="U78" i="32"/>
  <c r="V78" i="32"/>
  <c r="W78" i="32"/>
  <c r="Y78" i="32"/>
  <c r="Z78" i="32"/>
  <c r="AA78" i="32"/>
  <c r="AC78" i="32"/>
  <c r="D79" i="32"/>
  <c r="L79" i="32"/>
  <c r="N79" i="32"/>
  <c r="P79" i="32"/>
  <c r="Q79" i="32"/>
  <c r="T79" i="32"/>
  <c r="U79" i="32"/>
  <c r="W79" i="32"/>
  <c r="X79" i="32"/>
  <c r="Y79" i="32"/>
  <c r="Z79" i="32"/>
  <c r="AA79" i="32"/>
  <c r="AB79" i="32"/>
  <c r="AC79" i="32"/>
  <c r="G80" i="32"/>
  <c r="O80" i="32"/>
  <c r="R80" i="32"/>
  <c r="S80" i="32"/>
  <c r="U80" i="32"/>
  <c r="V80" i="32"/>
  <c r="W80" i="32"/>
  <c r="Z80" i="32"/>
  <c r="AA80" i="32"/>
  <c r="AC80" i="32"/>
  <c r="M81" i="32"/>
  <c r="P81" i="32"/>
  <c r="Q81" i="32"/>
  <c r="S81" i="32"/>
  <c r="T81" i="32"/>
  <c r="U81" i="32"/>
  <c r="V81" i="32"/>
  <c r="X81" i="32"/>
  <c r="Y81" i="32"/>
  <c r="AA81" i="32"/>
  <c r="AB81" i="32"/>
  <c r="AC81" i="32"/>
  <c r="K72" i="32"/>
  <c r="Q72" i="32"/>
  <c r="R72" i="32"/>
  <c r="S72" i="32"/>
  <c r="V72" i="32"/>
  <c r="W72" i="32"/>
  <c r="Y72" i="32"/>
  <c r="Z72" i="32"/>
  <c r="AA72" i="32"/>
  <c r="AC72" i="32"/>
  <c r="E73" i="32"/>
  <c r="H73" i="32"/>
  <c r="I73" i="32"/>
  <c r="L73" i="32"/>
  <c r="M73" i="32"/>
  <c r="P73" i="32"/>
  <c r="Q73" i="32"/>
  <c r="T73" i="32"/>
  <c r="U73" i="32"/>
  <c r="W73" i="32"/>
  <c r="X73" i="32"/>
  <c r="Y73" i="32"/>
  <c r="AA73" i="32"/>
  <c r="AB73" i="32"/>
  <c r="AC73" i="32"/>
  <c r="AB74" i="32"/>
  <c r="AA74" i="32"/>
  <c r="Z74" i="32"/>
  <c r="Y74" i="32"/>
  <c r="X74" i="32"/>
  <c r="W74" i="32"/>
  <c r="V74" i="32"/>
  <c r="T74" i="32"/>
  <c r="S74" i="32"/>
  <c r="R74" i="32"/>
  <c r="Q74" i="32"/>
  <c r="H69" i="32"/>
  <c r="I69" i="32"/>
  <c r="M69" i="32"/>
  <c r="P69" i="32"/>
  <c r="S69" i="32"/>
  <c r="T69" i="32"/>
  <c r="U69" i="32"/>
  <c r="W69" i="32"/>
  <c r="X69" i="32"/>
  <c r="Y69" i="32"/>
  <c r="AA69" i="32"/>
  <c r="AB69" i="32"/>
  <c r="AC69" i="32"/>
  <c r="F70" i="32"/>
  <c r="J70" i="32"/>
  <c r="K70" i="32"/>
  <c r="M70" i="32"/>
  <c r="O70" i="32"/>
  <c r="Q70" i="32"/>
  <c r="R70" i="32"/>
  <c r="V70" i="32"/>
  <c r="W70" i="32"/>
  <c r="Y70" i="32"/>
  <c r="Z70" i="32"/>
  <c r="AA70" i="32"/>
  <c r="N71" i="32"/>
  <c r="P71" i="32"/>
  <c r="Q71" i="32"/>
  <c r="T71" i="32"/>
  <c r="W71" i="32"/>
  <c r="X71" i="32"/>
  <c r="Y71" i="32"/>
  <c r="AA71" i="32"/>
  <c r="AB71" i="32"/>
  <c r="AB68" i="32"/>
  <c r="AA68" i="32"/>
  <c r="Z68" i="32"/>
  <c r="W68" i="32"/>
  <c r="V68" i="32"/>
  <c r="T68" i="32"/>
  <c r="S68" i="32"/>
  <c r="O68" i="32"/>
  <c r="I68" i="32"/>
  <c r="G68" i="32"/>
  <c r="D65" i="32"/>
  <c r="E65" i="32"/>
  <c r="H65" i="32"/>
  <c r="L65" i="32"/>
  <c r="P65" i="32"/>
  <c r="S65" i="32"/>
  <c r="T65" i="32"/>
  <c r="U65" i="32"/>
  <c r="X65" i="32"/>
  <c r="Y65" i="32"/>
  <c r="AA65" i="32"/>
  <c r="AB65" i="32"/>
  <c r="AC65" i="32"/>
  <c r="F66" i="32"/>
  <c r="N66" i="32"/>
  <c r="Q66" i="32"/>
  <c r="R66" i="32"/>
  <c r="V66" i="32"/>
  <c r="W66" i="32"/>
  <c r="Y66" i="32"/>
  <c r="Z66" i="32"/>
  <c r="AA66" i="32"/>
  <c r="AC66" i="32"/>
  <c r="H67" i="32"/>
  <c r="P67" i="32"/>
  <c r="Q67" i="32"/>
  <c r="S67" i="32"/>
  <c r="V67" i="32"/>
  <c r="W67" i="32"/>
  <c r="X67" i="32"/>
  <c r="Y67" i="32"/>
  <c r="AB67" i="32"/>
  <c r="F63" i="32"/>
  <c r="N63" i="32"/>
  <c r="U63" i="32"/>
  <c r="V63" i="32"/>
  <c r="Y63" i="32"/>
  <c r="Z63" i="32"/>
  <c r="AC63" i="32"/>
  <c r="AC64" i="32"/>
  <c r="Z64" i="32"/>
  <c r="Y64" i="32"/>
  <c r="X64" i="32"/>
  <c r="V64" i="32"/>
  <c r="U64" i="32"/>
  <c r="R64" i="32"/>
  <c r="Q64" i="32"/>
  <c r="M64" i="32"/>
  <c r="E64" i="32"/>
  <c r="E59" i="32"/>
  <c r="J59" i="32"/>
  <c r="K59" i="32"/>
  <c r="N59" i="32"/>
  <c r="Q59" i="32"/>
  <c r="R59" i="32"/>
  <c r="S59" i="32"/>
  <c r="V59" i="32"/>
  <c r="Y59" i="32"/>
  <c r="Z59" i="32"/>
  <c r="AA59" i="32"/>
  <c r="H60" i="32"/>
  <c r="L60" i="32"/>
  <c r="P60" i="32"/>
  <c r="R60" i="32"/>
  <c r="T60" i="32"/>
  <c r="U60" i="32"/>
  <c r="W60" i="32"/>
  <c r="X60" i="32"/>
  <c r="Y60" i="32"/>
  <c r="AA60" i="32"/>
  <c r="AB60" i="32"/>
  <c r="O61" i="32"/>
  <c r="P61" i="32"/>
  <c r="T61" i="32"/>
  <c r="U61" i="32"/>
  <c r="V61" i="32"/>
  <c r="W61" i="32"/>
  <c r="Z61" i="32"/>
  <c r="AC61" i="32"/>
  <c r="D62" i="32"/>
  <c r="J62" i="32"/>
  <c r="L62" i="32"/>
  <c r="R62" i="32"/>
  <c r="S62" i="32"/>
  <c r="T62" i="32"/>
  <c r="U62" i="32"/>
  <c r="W62" i="32"/>
  <c r="X62" i="32"/>
  <c r="AA62" i="32"/>
  <c r="AB62" i="32"/>
  <c r="AC62" i="32"/>
  <c r="Q55" i="32"/>
  <c r="R55" i="32"/>
  <c r="U55" i="32"/>
  <c r="V55" i="32"/>
  <c r="W55" i="32"/>
  <c r="Y55" i="32"/>
  <c r="Z55" i="32"/>
  <c r="AC55" i="32"/>
  <c r="F56" i="32"/>
  <c r="H56" i="32"/>
  <c r="J56" i="32"/>
  <c r="N56" i="32"/>
  <c r="P56" i="32"/>
  <c r="R56" i="32"/>
  <c r="S56" i="32"/>
  <c r="U56" i="32"/>
  <c r="W56" i="32"/>
  <c r="X56" i="32"/>
  <c r="AB56" i="32"/>
  <c r="F57" i="32"/>
  <c r="H57" i="32"/>
  <c r="R57" i="32"/>
  <c r="U57" i="32"/>
  <c r="V57" i="32"/>
  <c r="W57" i="32"/>
  <c r="Z57" i="32"/>
  <c r="AA57" i="32"/>
  <c r="AC57" i="32"/>
  <c r="AC58" i="32"/>
  <c r="AB58" i="32"/>
  <c r="Y58" i="32"/>
  <c r="X58" i="32"/>
  <c r="V58" i="32"/>
  <c r="U58" i="32"/>
  <c r="T58" i="32"/>
  <c r="P58" i="32"/>
  <c r="O58" i="32"/>
  <c r="L58" i="32"/>
  <c r="H58" i="32"/>
  <c r="H53" i="32"/>
  <c r="J53" i="32"/>
  <c r="O53" i="32"/>
  <c r="Q53" i="32"/>
  <c r="R53" i="32"/>
  <c r="U53" i="32"/>
  <c r="V53" i="32"/>
  <c r="Y53" i="32"/>
  <c r="Z53" i="32"/>
  <c r="AA53" i="32"/>
  <c r="AC53" i="32"/>
  <c r="E54" i="32"/>
  <c r="L54" i="32"/>
  <c r="P54" i="32"/>
  <c r="R54" i="32"/>
  <c r="S54" i="32"/>
  <c r="T54" i="32"/>
  <c r="W54" i="32"/>
  <c r="X54" i="32"/>
  <c r="Y54" i="32"/>
  <c r="AB54" i="32"/>
  <c r="AC54" i="32"/>
  <c r="AB52" i="32"/>
  <c r="AA52" i="32"/>
  <c r="X52" i="32"/>
  <c r="W52" i="32"/>
  <c r="T52" i="32"/>
  <c r="S52" i="32"/>
  <c r="J52" i="32"/>
  <c r="D51" i="32"/>
  <c r="F51" i="32"/>
  <c r="H51" i="32"/>
  <c r="I51" i="32"/>
  <c r="L51" i="32"/>
  <c r="S51" i="32"/>
  <c r="T51" i="32"/>
  <c r="X51" i="32"/>
  <c r="AA51" i="32"/>
  <c r="AB51" i="32"/>
  <c r="AC51" i="32"/>
  <c r="F49" i="32"/>
  <c r="N49" i="32"/>
  <c r="Q49" i="32"/>
  <c r="R49" i="32"/>
  <c r="S49" i="32"/>
  <c r="T49" i="32"/>
  <c r="V49" i="32"/>
  <c r="Y49" i="32"/>
  <c r="Z49" i="32"/>
  <c r="AA49" i="32"/>
  <c r="AC50" i="32"/>
  <c r="AB50" i="32"/>
  <c r="AA50" i="32"/>
  <c r="Z50" i="32"/>
  <c r="Y50" i="32"/>
  <c r="V50" i="32"/>
  <c r="U50" i="32"/>
  <c r="S50" i="32"/>
  <c r="R50" i="32"/>
  <c r="Q50" i="32"/>
  <c r="N50" i="32"/>
  <c r="K50" i="32"/>
  <c r="I50" i="32"/>
  <c r="F47" i="32"/>
  <c r="N47" i="32"/>
  <c r="U47" i="32"/>
  <c r="V47" i="32"/>
  <c r="Z47" i="32"/>
  <c r="AC47" i="32"/>
  <c r="D48" i="32"/>
  <c r="E48" i="32"/>
  <c r="Q48" i="32"/>
  <c r="S48" i="32"/>
  <c r="T48" i="32"/>
  <c r="W48" i="32"/>
  <c r="X48" i="32"/>
  <c r="AA48" i="32"/>
  <c r="AB48" i="32"/>
  <c r="AA46" i="32"/>
  <c r="Y46" i="32"/>
  <c r="X46" i="32"/>
  <c r="W46" i="32"/>
  <c r="V46" i="32"/>
  <c r="S46" i="32"/>
  <c r="P46" i="32"/>
  <c r="O46" i="32"/>
  <c r="M46" i="32"/>
  <c r="J46" i="32"/>
  <c r="G46" i="32"/>
  <c r="F46" i="32"/>
  <c r="E46" i="32"/>
  <c r="D40" i="32"/>
  <c r="H40" i="32"/>
  <c r="P40" i="32"/>
  <c r="Q40" i="32"/>
  <c r="R40" i="32"/>
  <c r="W40" i="32"/>
  <c r="X40" i="32"/>
  <c r="Y40" i="32"/>
  <c r="AA40" i="32"/>
  <c r="AB40" i="32"/>
  <c r="AC40" i="32"/>
  <c r="G41" i="32"/>
  <c r="S41" i="32"/>
  <c r="U41" i="32"/>
  <c r="V41" i="32"/>
  <c r="Y41" i="32"/>
  <c r="Z41" i="32"/>
  <c r="AC41" i="32"/>
  <c r="F42" i="32"/>
  <c r="L42" i="32"/>
  <c r="M42" i="32"/>
  <c r="S42" i="32"/>
  <c r="T42" i="32"/>
  <c r="U42" i="32"/>
  <c r="W42" i="32"/>
  <c r="X42" i="32"/>
  <c r="Y42" i="32"/>
  <c r="AA42" i="32"/>
  <c r="AB42" i="32"/>
  <c r="AC42" i="32"/>
  <c r="L43" i="32"/>
  <c r="Q43" i="32"/>
  <c r="R43" i="32"/>
  <c r="T43" i="32"/>
  <c r="V43" i="32"/>
  <c r="Y43" i="32"/>
  <c r="Z43" i="32"/>
  <c r="AA43" i="32"/>
  <c r="D44" i="32"/>
  <c r="P44" i="32"/>
  <c r="W44" i="32"/>
  <c r="X44" i="32"/>
  <c r="AA44" i="32"/>
  <c r="AB44" i="32"/>
  <c r="D45" i="32"/>
  <c r="F45" i="32"/>
  <c r="H45" i="32"/>
  <c r="J45" i="32"/>
  <c r="N45" i="32"/>
  <c r="P45" i="32"/>
  <c r="S45" i="32"/>
  <c r="U45" i="32"/>
  <c r="V45" i="32"/>
  <c r="W45" i="32"/>
  <c r="Z45" i="32"/>
  <c r="AB45" i="32"/>
  <c r="AC45" i="32"/>
  <c r="D35" i="32"/>
  <c r="E35" i="32"/>
  <c r="I35" i="32"/>
  <c r="S35" i="32"/>
  <c r="T35" i="32"/>
  <c r="U35" i="32"/>
  <c r="X35" i="32"/>
  <c r="AA35" i="32"/>
  <c r="AC35" i="32"/>
  <c r="D36" i="32"/>
  <c r="H36" i="32"/>
  <c r="J36" i="32"/>
  <c r="K36" i="32"/>
  <c r="Q36" i="32"/>
  <c r="R36" i="32"/>
  <c r="S36" i="32"/>
  <c r="U36" i="32"/>
  <c r="V36" i="32"/>
  <c r="W36" i="32"/>
  <c r="X36" i="32"/>
  <c r="Y36" i="32"/>
  <c r="Z36" i="32"/>
  <c r="I37" i="32"/>
  <c r="J37" i="32"/>
  <c r="P37" i="32"/>
  <c r="R37" i="32"/>
  <c r="W37" i="32"/>
  <c r="X37" i="32"/>
  <c r="Y37" i="32"/>
  <c r="AA37" i="32"/>
  <c r="AB37" i="32"/>
  <c r="F38" i="32"/>
  <c r="I38" i="32"/>
  <c r="L38" i="32"/>
  <c r="N38" i="32"/>
  <c r="U38" i="32"/>
  <c r="V38" i="32"/>
  <c r="W38" i="32"/>
  <c r="Z38" i="32"/>
  <c r="AA38" i="32"/>
  <c r="AC38" i="32"/>
  <c r="AC39" i="32"/>
  <c r="AB39" i="32"/>
  <c r="Y39" i="32"/>
  <c r="V39" i="32"/>
  <c r="U39" i="32"/>
  <c r="S39" i="32"/>
  <c r="M39" i="32"/>
  <c r="K39" i="32"/>
  <c r="J39" i="32"/>
  <c r="I39" i="32"/>
  <c r="E39" i="32"/>
  <c r="D39" i="32"/>
  <c r="F28" i="32"/>
  <c r="J28" i="32"/>
  <c r="K28" i="32"/>
  <c r="N28" i="32"/>
  <c r="Q28" i="32"/>
  <c r="R28" i="32"/>
  <c r="U28" i="32"/>
  <c r="V28" i="32"/>
  <c r="Y28" i="32"/>
  <c r="Z28" i="32"/>
  <c r="D29" i="32"/>
  <c r="P29" i="32"/>
  <c r="T29" i="32"/>
  <c r="W29" i="32"/>
  <c r="X29" i="32"/>
  <c r="Y29" i="32"/>
  <c r="AB29" i="32"/>
  <c r="F30" i="32"/>
  <c r="G30" i="32"/>
  <c r="N30" i="32"/>
  <c r="U30" i="32"/>
  <c r="V30" i="32"/>
  <c r="W30" i="32"/>
  <c r="Z30" i="32"/>
  <c r="AC30" i="32"/>
  <c r="D31" i="32"/>
  <c r="F31" i="32"/>
  <c r="H31" i="32"/>
  <c r="J31" i="32"/>
  <c r="L31" i="32"/>
  <c r="N31" i="32"/>
  <c r="O31" i="32"/>
  <c r="P31" i="32"/>
  <c r="S31" i="32"/>
  <c r="T31" i="32"/>
  <c r="W31" i="32"/>
  <c r="X31" i="32"/>
  <c r="Y31" i="32"/>
  <c r="AA31" i="32"/>
  <c r="AB31" i="32"/>
  <c r="AC31" i="32"/>
  <c r="N32" i="32"/>
  <c r="Q32" i="32"/>
  <c r="R32" i="32"/>
  <c r="S32" i="32"/>
  <c r="V32" i="32"/>
  <c r="Y32" i="32"/>
  <c r="Z32" i="32"/>
  <c r="AA32" i="32"/>
  <c r="P33" i="32"/>
  <c r="T33" i="32"/>
  <c r="U33" i="32"/>
  <c r="W33" i="32"/>
  <c r="X33" i="32"/>
  <c r="Y33" i="32"/>
  <c r="AB33" i="32"/>
  <c r="AC34" i="32"/>
  <c r="AB34" i="32"/>
  <c r="AA34" i="32"/>
  <c r="Z34" i="32"/>
  <c r="T34" i="32"/>
  <c r="S34" i="32"/>
  <c r="Q34" i="32"/>
  <c r="D34" i="32"/>
  <c r="J27" i="32"/>
  <c r="L27" i="32"/>
  <c r="O27" i="32"/>
  <c r="R27" i="32"/>
  <c r="S27" i="32"/>
  <c r="T27" i="32"/>
  <c r="V27" i="32"/>
  <c r="X27" i="32"/>
  <c r="Z27" i="32"/>
  <c r="AA27" i="32"/>
  <c r="AB27" i="32"/>
  <c r="AC26" i="32"/>
  <c r="AA26" i="32"/>
  <c r="Y26" i="32"/>
  <c r="X26" i="32"/>
  <c r="W26" i="32"/>
  <c r="U26" i="32"/>
  <c r="T26" i="32"/>
  <c r="Q26" i="32"/>
  <c r="P26" i="32"/>
  <c r="M26" i="32"/>
  <c r="D26" i="32"/>
  <c r="G15" i="32"/>
  <c r="N15" i="32"/>
  <c r="P15" i="32"/>
  <c r="Q15" i="32"/>
  <c r="R15" i="32"/>
  <c r="V15" i="32"/>
  <c r="W15" i="32"/>
  <c r="X15" i="32"/>
  <c r="Z15" i="32"/>
  <c r="AB15" i="32"/>
  <c r="E16" i="32"/>
  <c r="P16" i="32"/>
  <c r="T16" i="32"/>
  <c r="U16" i="32"/>
  <c r="V16" i="32"/>
  <c r="X16" i="32"/>
  <c r="AB16" i="32"/>
  <c r="AC16" i="32"/>
  <c r="D17" i="32"/>
  <c r="F17" i="32"/>
  <c r="J17" i="32"/>
  <c r="L17" i="32"/>
  <c r="R17" i="32"/>
  <c r="S17" i="32"/>
  <c r="T17" i="32"/>
  <c r="V17" i="32"/>
  <c r="X17" i="32"/>
  <c r="Z17" i="32"/>
  <c r="AA17" i="32"/>
  <c r="AB17" i="32"/>
  <c r="E18" i="32"/>
  <c r="I18" i="32"/>
  <c r="J18" i="32"/>
  <c r="M18" i="32"/>
  <c r="P18" i="32"/>
  <c r="Q18" i="32"/>
  <c r="R18" i="32"/>
  <c r="T18" i="32"/>
  <c r="V18" i="32"/>
  <c r="X18" i="32"/>
  <c r="Y18" i="32"/>
  <c r="Z18" i="32"/>
  <c r="AB18" i="32"/>
  <c r="AC18" i="32"/>
  <c r="F19" i="32"/>
  <c r="H19" i="32"/>
  <c r="P19" i="32"/>
  <c r="R19" i="32"/>
  <c r="T19" i="32"/>
  <c r="V19" i="32"/>
  <c r="W19" i="32"/>
  <c r="X19" i="32"/>
  <c r="Z19" i="32"/>
  <c r="AB19" i="32"/>
  <c r="D20" i="32"/>
  <c r="H20" i="32"/>
  <c r="L20" i="32"/>
  <c r="P20" i="32"/>
  <c r="T20" i="32"/>
  <c r="U20" i="32"/>
  <c r="V20" i="32"/>
  <c r="X20" i="32"/>
  <c r="AB20" i="32"/>
  <c r="AC20" i="32"/>
  <c r="F21" i="32"/>
  <c r="L21" i="32"/>
  <c r="R21" i="32"/>
  <c r="S21" i="32"/>
  <c r="T21" i="32"/>
  <c r="V21" i="32"/>
  <c r="X21" i="32"/>
  <c r="Z21" i="32"/>
  <c r="AA21" i="32"/>
  <c r="AB21" i="32"/>
  <c r="G22" i="32"/>
  <c r="H22" i="32"/>
  <c r="J22" i="32"/>
  <c r="L22" i="32"/>
  <c r="N22" i="32"/>
  <c r="P22" i="32"/>
  <c r="Q22" i="32"/>
  <c r="R22" i="32"/>
  <c r="T22" i="32"/>
  <c r="U22" i="32"/>
  <c r="V22" i="32"/>
  <c r="X22" i="32"/>
  <c r="Y22" i="32"/>
  <c r="Z22" i="32"/>
  <c r="AB22" i="32"/>
  <c r="D23" i="32"/>
  <c r="G23" i="32"/>
  <c r="H23" i="32"/>
  <c r="N23" i="32"/>
  <c r="O23" i="32"/>
  <c r="P23" i="32"/>
  <c r="R23" i="32"/>
  <c r="S23" i="32"/>
  <c r="V23" i="32"/>
  <c r="W23" i="32"/>
  <c r="X23" i="32"/>
  <c r="Z23" i="32"/>
  <c r="AA23" i="32"/>
  <c r="AB23" i="32"/>
  <c r="D24" i="32"/>
  <c r="E24" i="32"/>
  <c r="H24" i="32"/>
  <c r="N24" i="32"/>
  <c r="P24" i="32"/>
  <c r="T24" i="32"/>
  <c r="U24" i="32"/>
  <c r="V24" i="32"/>
  <c r="X24" i="32"/>
  <c r="AB24" i="32"/>
  <c r="AC24" i="32"/>
  <c r="N25" i="32"/>
  <c r="P25" i="32"/>
  <c r="R25" i="32"/>
  <c r="S25" i="32"/>
  <c r="V25" i="32"/>
  <c r="W25" i="32"/>
  <c r="X25" i="32"/>
  <c r="Z25" i="32"/>
  <c r="AA25" i="32"/>
  <c r="AB25" i="32"/>
  <c r="I2" i="32"/>
  <c r="J2" i="32"/>
  <c r="Q2" i="32"/>
  <c r="R2" i="32"/>
  <c r="V2" i="32"/>
  <c r="X2" i="32"/>
  <c r="Y2" i="32"/>
  <c r="Z2" i="32"/>
  <c r="AB2" i="32"/>
  <c r="H3" i="32"/>
  <c r="J3" i="32"/>
  <c r="P3" i="32"/>
  <c r="R3" i="32"/>
  <c r="V3" i="32"/>
  <c r="W3" i="32"/>
  <c r="X3" i="32"/>
  <c r="Z3" i="32"/>
  <c r="AB3" i="32"/>
  <c r="E4" i="32"/>
  <c r="F4" i="32"/>
  <c r="M4" i="32"/>
  <c r="P4" i="32"/>
  <c r="R4" i="32"/>
  <c r="T4" i="32"/>
  <c r="U4" i="32"/>
  <c r="V4" i="32"/>
  <c r="X4" i="32"/>
  <c r="AB4" i="32"/>
  <c r="AC4" i="32"/>
  <c r="K5" i="32"/>
  <c r="N5" i="32"/>
  <c r="P5" i="32"/>
  <c r="R5" i="32"/>
  <c r="S5" i="32"/>
  <c r="T5" i="32"/>
  <c r="V5" i="32"/>
  <c r="X5" i="32"/>
  <c r="Z5" i="32"/>
  <c r="AA5" i="32"/>
  <c r="AB5" i="32"/>
  <c r="D6" i="32"/>
  <c r="J6" i="32"/>
  <c r="L6" i="32"/>
  <c r="P6" i="32"/>
  <c r="Q6" i="32"/>
  <c r="R6" i="32"/>
  <c r="T6" i="32"/>
  <c r="V6" i="32"/>
  <c r="X6" i="32"/>
  <c r="Y6" i="32"/>
  <c r="Z6" i="32"/>
  <c r="AB6" i="32"/>
  <c r="G7" i="32"/>
  <c r="H7" i="32"/>
  <c r="L7" i="32"/>
  <c r="N7" i="32"/>
  <c r="O7" i="32"/>
  <c r="P7" i="32"/>
  <c r="S7" i="32"/>
  <c r="V7" i="32"/>
  <c r="W7" i="32"/>
  <c r="X7" i="32"/>
  <c r="Z7" i="32"/>
  <c r="AB7" i="32"/>
  <c r="F8" i="32"/>
  <c r="K8" i="32"/>
  <c r="L8" i="32"/>
  <c r="N8" i="32"/>
  <c r="P8" i="32"/>
  <c r="R8" i="32"/>
  <c r="T8" i="32"/>
  <c r="U8" i="32"/>
  <c r="V8" i="32"/>
  <c r="X8" i="32"/>
  <c r="Z8" i="32"/>
  <c r="AB8" i="32"/>
  <c r="AC8" i="32"/>
  <c r="D9" i="32"/>
  <c r="K9" i="32"/>
  <c r="L9" i="32"/>
  <c r="N9" i="32"/>
  <c r="R9" i="32"/>
  <c r="S9" i="32"/>
  <c r="V9" i="32"/>
  <c r="X9" i="32"/>
  <c r="Z9" i="32"/>
  <c r="AA9" i="32"/>
  <c r="AB9" i="32"/>
  <c r="D10" i="32"/>
  <c r="E10" i="32"/>
  <c r="I10" i="32"/>
  <c r="J10" i="32"/>
  <c r="L10" i="32"/>
  <c r="Q10" i="32"/>
  <c r="R10" i="32"/>
  <c r="T10" i="32"/>
  <c r="V10" i="32"/>
  <c r="X10" i="32"/>
  <c r="Y10" i="32"/>
  <c r="Z10" i="32"/>
  <c r="AB10" i="32"/>
  <c r="G11" i="32"/>
  <c r="H11" i="32"/>
  <c r="J11" i="32"/>
  <c r="K11" i="32"/>
  <c r="L11" i="32"/>
  <c r="O11" i="32"/>
  <c r="P11" i="32"/>
  <c r="R11" i="32"/>
  <c r="T11" i="32"/>
  <c r="V11" i="32"/>
  <c r="W11" i="32"/>
  <c r="X11" i="32"/>
  <c r="Z11" i="32"/>
  <c r="AB11" i="32"/>
  <c r="D12" i="32"/>
  <c r="J12" i="32"/>
  <c r="L12" i="32"/>
  <c r="M12" i="32"/>
  <c r="P12" i="32"/>
  <c r="Q12" i="32"/>
  <c r="T12" i="32"/>
  <c r="U12" i="32"/>
  <c r="V12" i="32"/>
  <c r="X12" i="32"/>
  <c r="Y12" i="32"/>
  <c r="Z12" i="32"/>
  <c r="AB12" i="32"/>
  <c r="AC12" i="32"/>
  <c r="G13" i="32"/>
  <c r="J13" i="32"/>
  <c r="L13" i="32"/>
  <c r="N13" i="32"/>
  <c r="P13" i="32"/>
  <c r="R13" i="32"/>
  <c r="S13" i="32"/>
  <c r="T13" i="32"/>
  <c r="V13" i="32"/>
  <c r="Z13" i="32"/>
  <c r="AA13" i="32"/>
  <c r="AB13" i="32"/>
  <c r="AC14" i="32"/>
  <c r="Z14" i="32"/>
  <c r="Y14" i="32"/>
  <c r="W14" i="32"/>
  <c r="X14" i="32"/>
  <c r="P14" i="32"/>
  <c r="R14" i="32"/>
  <c r="U14" i="32"/>
  <c r="O14" i="32"/>
  <c r="J14" i="32"/>
  <c r="E1" i="32"/>
  <c r="F1" i="32"/>
  <c r="G1" i="32"/>
  <c r="H1" i="32"/>
  <c r="I1" i="32"/>
  <c r="J1" i="32"/>
  <c r="K1" i="32"/>
  <c r="L1" i="32"/>
  <c r="M1" i="32"/>
  <c r="N1" i="32"/>
  <c r="O1" i="32"/>
  <c r="P1" i="32"/>
  <c r="Q1" i="32"/>
  <c r="R1" i="32"/>
  <c r="S1" i="32"/>
  <c r="T1" i="32"/>
  <c r="I26" i="32"/>
  <c r="D5" i="32"/>
  <c r="E8" i="32"/>
  <c r="M8" i="32"/>
  <c r="D21" i="32"/>
  <c r="M20" i="32"/>
  <c r="E20" i="32"/>
  <c r="M16" i="32"/>
  <c r="B5" i="32"/>
  <c r="C5" i="32"/>
  <c r="B6" i="32"/>
  <c r="C6" i="32"/>
  <c r="I6" i="32"/>
  <c r="B7" i="32"/>
  <c r="F64" i="32"/>
  <c r="F58" i="32"/>
  <c r="J50" i="32"/>
  <c r="C7" i="32"/>
  <c r="B8" i="32"/>
  <c r="C8" i="32"/>
  <c r="B9" i="32"/>
  <c r="C9" i="32"/>
  <c r="B10" i="32"/>
  <c r="C10" i="32"/>
  <c r="D116" i="32"/>
  <c r="L116" i="32"/>
  <c r="J117" i="32"/>
  <c r="J109" i="32"/>
  <c r="D105" i="32"/>
  <c r="L105" i="32"/>
  <c r="H100" i="32"/>
  <c r="F97" i="32"/>
  <c r="J66" i="32"/>
  <c r="L48" i="32"/>
  <c r="B11" i="32"/>
  <c r="C11" i="32"/>
  <c r="B12" i="32"/>
  <c r="C12" i="32"/>
  <c r="F12" i="32"/>
  <c r="N12" i="32"/>
  <c r="L93" i="32"/>
  <c r="D93" i="32"/>
  <c r="G37" i="32"/>
  <c r="I36" i="32"/>
  <c r="J49" i="32"/>
  <c r="I49" i="32"/>
  <c r="K48" i="32"/>
  <c r="M47" i="32"/>
  <c r="E47" i="32"/>
  <c r="M45" i="32"/>
  <c r="I45" i="32"/>
  <c r="E45" i="32"/>
  <c r="O44" i="32"/>
  <c r="H44" i="32"/>
  <c r="G44" i="32"/>
  <c r="O60" i="32"/>
  <c r="K60" i="32"/>
  <c r="G60" i="32"/>
  <c r="I59" i="32"/>
  <c r="C109" i="32"/>
  <c r="C33" i="32"/>
  <c r="C85" i="32"/>
  <c r="C54" i="32"/>
  <c r="C32" i="32"/>
  <c r="C112" i="32"/>
  <c r="C38" i="32"/>
  <c r="C37" i="32"/>
  <c r="C36" i="32"/>
  <c r="C88" i="32"/>
  <c r="C94" i="32"/>
  <c r="C87" i="32"/>
  <c r="C13" i="32"/>
  <c r="C111" i="32"/>
  <c r="C114" i="32"/>
  <c r="C93" i="32"/>
  <c r="C67" i="32"/>
  <c r="C66" i="32"/>
  <c r="C65" i="32"/>
  <c r="C64" i="32"/>
  <c r="C63" i="32"/>
  <c r="C62" i="32"/>
  <c r="C61" i="32"/>
  <c r="C60" i="32"/>
  <c r="C59" i="32"/>
  <c r="C58" i="32"/>
  <c r="C57" i="32"/>
  <c r="C56" i="32"/>
  <c r="C55" i="32"/>
  <c r="C53" i="32"/>
  <c r="C52" i="32"/>
  <c r="C51" i="32"/>
  <c r="C50" i="32"/>
  <c r="C49" i="32"/>
  <c r="C48" i="32"/>
  <c r="C47" i="32"/>
  <c r="C46" i="32"/>
  <c r="C45" i="32"/>
  <c r="C44" i="32"/>
  <c r="K109" i="32"/>
  <c r="I109" i="32"/>
  <c r="O33" i="32"/>
  <c r="G33" i="32"/>
  <c r="H85" i="32"/>
  <c r="O54" i="32"/>
  <c r="G54" i="32"/>
  <c r="J32" i="32"/>
  <c r="I32" i="32"/>
  <c r="O112" i="32"/>
  <c r="I112" i="32"/>
  <c r="G112" i="32"/>
  <c r="M88" i="32"/>
  <c r="E88" i="32"/>
  <c r="J94" i="32"/>
  <c r="I94" i="32"/>
  <c r="O87" i="32"/>
  <c r="G87" i="32"/>
  <c r="O13" i="32"/>
  <c r="F13" i="32"/>
  <c r="M111" i="32"/>
  <c r="F111" i="32"/>
  <c r="E111" i="32"/>
  <c r="T114" i="32"/>
  <c r="L114" i="32"/>
  <c r="D114" i="32"/>
  <c r="O67" i="32"/>
  <c r="G67" i="32"/>
  <c r="I66" i="32"/>
  <c r="K65" i="32"/>
  <c r="N64" i="32"/>
  <c r="M63" i="32"/>
  <c r="E63" i="32"/>
  <c r="K62" i="32"/>
  <c r="M61" i="32"/>
  <c r="F61" i="32"/>
  <c r="E61" i="32"/>
  <c r="N58" i="32"/>
  <c r="M58" i="32"/>
  <c r="E58" i="32"/>
  <c r="N57" i="32"/>
  <c r="M57" i="32"/>
  <c r="E57" i="32"/>
  <c r="O56" i="32"/>
  <c r="G56" i="32"/>
  <c r="I55" i="32"/>
  <c r="I53" i="32"/>
  <c r="K52" i="32"/>
  <c r="C35" i="32"/>
  <c r="C73" i="32"/>
  <c r="C98" i="32"/>
  <c r="C84" i="32"/>
  <c r="C72" i="32"/>
  <c r="C43" i="32"/>
  <c r="C42" i="32"/>
  <c r="C41" i="32"/>
  <c r="C40" i="32"/>
  <c r="C39" i="32"/>
  <c r="K35" i="32"/>
  <c r="L98" i="32"/>
  <c r="K98" i="32"/>
  <c r="D98" i="32"/>
  <c r="I72" i="32"/>
  <c r="J43" i="32"/>
  <c r="I43" i="32"/>
  <c r="K42" i="32"/>
  <c r="D42" i="32"/>
  <c r="N41" i="32"/>
  <c r="M41" i="32"/>
  <c r="F41" i="32"/>
  <c r="E41" i="32"/>
  <c r="O40" i="32"/>
  <c r="G40" i="32"/>
  <c r="N39" i="32"/>
  <c r="F39" i="32"/>
  <c r="C4" i="32"/>
  <c r="C27" i="32"/>
  <c r="C3" i="32"/>
  <c r="C26" i="32"/>
  <c r="C34" i="32"/>
  <c r="N4" i="32"/>
  <c r="K27" i="32"/>
  <c r="D27" i="32"/>
  <c r="C2" i="32"/>
  <c r="C31" i="32"/>
  <c r="K31" i="32"/>
  <c r="I28" i="32"/>
  <c r="H29" i="32"/>
  <c r="T113" i="32"/>
  <c r="O113" i="32"/>
  <c r="L113" i="32"/>
  <c r="K113" i="32"/>
  <c r="D113" i="32"/>
  <c r="F119" i="32"/>
  <c r="O118" i="32"/>
  <c r="I118" i="32"/>
  <c r="H118" i="32"/>
  <c r="G118" i="32"/>
  <c r="I117" i="32"/>
  <c r="C30" i="32"/>
  <c r="C29" i="32"/>
  <c r="C28" i="32"/>
  <c r="C119" i="32"/>
  <c r="C118" i="32"/>
  <c r="C117" i="32"/>
  <c r="C116" i="32"/>
  <c r="C115" i="32"/>
  <c r="C113" i="32"/>
  <c r="O115" i="32"/>
  <c r="N115" i="32"/>
  <c r="H115" i="32"/>
  <c r="G115" i="32"/>
  <c r="M24" i="32"/>
  <c r="O107" i="32"/>
  <c r="H107" i="32"/>
  <c r="G107" i="32"/>
  <c r="C102" i="32"/>
  <c r="C91" i="32"/>
  <c r="C90" i="32"/>
  <c r="C25" i="32"/>
  <c r="C24" i="32"/>
  <c r="C110" i="32"/>
  <c r="C108" i="32"/>
  <c r="C107" i="32"/>
  <c r="C106" i="32"/>
  <c r="C105" i="32"/>
  <c r="C104" i="32"/>
  <c r="C103" i="32"/>
  <c r="C101" i="32"/>
  <c r="C100" i="32"/>
  <c r="C99" i="32"/>
  <c r="C97" i="32"/>
  <c r="C96" i="32"/>
  <c r="C95" i="32"/>
  <c r="C92" i="32"/>
  <c r="C89" i="32"/>
  <c r="C86" i="32"/>
  <c r="C83" i="32"/>
  <c r="C82" i="32"/>
  <c r="C81" i="32"/>
  <c r="C80" i="32"/>
  <c r="C79" i="32"/>
  <c r="C78" i="32"/>
  <c r="C77" i="32"/>
  <c r="C76" i="32"/>
  <c r="C75" i="32"/>
  <c r="C74" i="32"/>
  <c r="C71" i="32"/>
  <c r="C70" i="32"/>
  <c r="C69" i="32"/>
  <c r="C68" i="32"/>
  <c r="H102" i="32"/>
  <c r="F102" i="32"/>
  <c r="M91" i="32"/>
  <c r="I91" i="32"/>
  <c r="L90" i="32"/>
  <c r="D90" i="32"/>
  <c r="K25" i="32"/>
  <c r="J110" i="32"/>
  <c r="I110" i="32"/>
  <c r="N108" i="32"/>
  <c r="F108" i="32"/>
  <c r="B106" i="32"/>
  <c r="B105" i="32"/>
  <c r="B104" i="32"/>
  <c r="B103" i="32"/>
  <c r="B102" i="32"/>
  <c r="B101" i="32"/>
  <c r="B100" i="32"/>
  <c r="B99" i="32"/>
  <c r="B98" i="32"/>
  <c r="B97" i="32"/>
  <c r="B96" i="32"/>
  <c r="B95" i="32"/>
  <c r="B94" i="32"/>
  <c r="S105" i="32"/>
  <c r="O99" i="32"/>
  <c r="N104" i="32"/>
  <c r="N103" i="32"/>
  <c r="N101" i="32"/>
  <c r="N99" i="32"/>
  <c r="N97" i="32"/>
  <c r="M104" i="32"/>
  <c r="M103" i="32"/>
  <c r="M97" i="32"/>
  <c r="L103" i="32"/>
  <c r="K105" i="32"/>
  <c r="J106" i="32"/>
  <c r="J95" i="32"/>
  <c r="I106" i="32"/>
  <c r="I95" i="32"/>
  <c r="H99" i="32"/>
  <c r="H96" i="32"/>
  <c r="H95" i="32"/>
  <c r="G101" i="32"/>
  <c r="G100" i="32"/>
  <c r="G99" i="32"/>
  <c r="G96" i="32"/>
  <c r="F104" i="32"/>
  <c r="F103" i="32"/>
  <c r="F101" i="32"/>
  <c r="E104" i="32"/>
  <c r="E103" i="32"/>
  <c r="E101" i="32"/>
  <c r="E97" i="32"/>
  <c r="D103" i="32"/>
  <c r="D100" i="32"/>
  <c r="B93" i="32"/>
  <c r="B92" i="32"/>
  <c r="B91" i="32"/>
  <c r="T92" i="32"/>
  <c r="L92" i="32"/>
  <c r="K92" i="32"/>
  <c r="J92" i="32"/>
  <c r="D92" i="32"/>
  <c r="B90" i="32"/>
  <c r="B89" i="32"/>
  <c r="B88" i="32"/>
  <c r="B87" i="32"/>
  <c r="B86" i="32"/>
  <c r="B85" i="32"/>
  <c r="B84" i="32"/>
  <c r="B83" i="32"/>
  <c r="B82" i="32"/>
  <c r="T86" i="32"/>
  <c r="O82" i="32"/>
  <c r="N89" i="32"/>
  <c r="N82" i="32"/>
  <c r="L86" i="32"/>
  <c r="K86" i="32"/>
  <c r="K83" i="32"/>
  <c r="K82" i="32"/>
  <c r="H82" i="32"/>
  <c r="G82" i="32"/>
  <c r="F89" i="32"/>
  <c r="D86"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O79" i="32"/>
  <c r="N80" i="32"/>
  <c r="M80" i="32"/>
  <c r="K78" i="32"/>
  <c r="J78" i="32"/>
  <c r="I78" i="32"/>
  <c r="G79" i="32"/>
  <c r="F80" i="32"/>
  <c r="E80" i="32"/>
  <c r="B81" i="32"/>
  <c r="B80" i="32"/>
  <c r="B79" i="32"/>
  <c r="B78" i="32"/>
  <c r="B77" i="32"/>
  <c r="B76" i="32"/>
  <c r="B75" i="32"/>
  <c r="B74" i="32"/>
  <c r="B73" i="32"/>
  <c r="B72" i="32"/>
  <c r="B71" i="32"/>
  <c r="D81" i="32"/>
  <c r="D77" i="32"/>
  <c r="D74" i="32"/>
  <c r="O75" i="32"/>
  <c r="O71" i="32"/>
  <c r="N76" i="32"/>
  <c r="M77" i="32"/>
  <c r="M76" i="32"/>
  <c r="K77" i="32"/>
  <c r="K74" i="32"/>
  <c r="H75" i="32"/>
  <c r="G75" i="32"/>
  <c r="G71" i="32"/>
  <c r="E77" i="32"/>
  <c r="E76" i="32"/>
  <c r="L69" i="32"/>
  <c r="L68" i="32"/>
  <c r="K69" i="32"/>
  <c r="K68" i="32"/>
  <c r="I70" i="32"/>
  <c r="E69" i="32"/>
  <c r="D69" i="32"/>
  <c r="D68" i="32"/>
  <c r="C23" i="32"/>
  <c r="C22" i="32"/>
  <c r="I22" i="32"/>
  <c r="B119" i="32"/>
  <c r="B118" i="32"/>
  <c r="B117" i="32"/>
  <c r="B116" i="32"/>
  <c r="B115" i="32"/>
  <c r="B114" i="32"/>
  <c r="B113" i="32"/>
  <c r="B112" i="32"/>
  <c r="B111" i="32"/>
  <c r="B110" i="32"/>
  <c r="B109" i="32"/>
  <c r="B108" i="32"/>
  <c r="B107" i="32"/>
  <c r="K21" i="32"/>
  <c r="O19" i="32"/>
  <c r="G19" i="32"/>
  <c r="C21" i="32"/>
  <c r="C20" i="32"/>
  <c r="C19" i="32"/>
  <c r="C18" i="32"/>
  <c r="C17" i="32"/>
  <c r="C16" i="32"/>
  <c r="C15" i="32"/>
  <c r="C14" i="32"/>
  <c r="K17" i="32"/>
  <c r="O15" i="32"/>
  <c r="B4" i="32"/>
  <c r="B3" i="32"/>
  <c r="B2" i="32"/>
  <c r="B24" i="32"/>
  <c r="B23" i="32"/>
  <c r="B22" i="32"/>
  <c r="B21" i="32"/>
  <c r="B20" i="32"/>
  <c r="B19" i="32"/>
  <c r="B18" i="32"/>
  <c r="B17" i="32"/>
  <c r="B16" i="32"/>
  <c r="B15" i="32"/>
  <c r="B14" i="32"/>
  <c r="B13" i="32"/>
  <c r="L74" i="32"/>
  <c r="O100" i="32"/>
  <c r="P100" i="32"/>
  <c r="E108" i="32"/>
  <c r="G108" i="32"/>
  <c r="M108" i="32"/>
  <c r="E30" i="32"/>
  <c r="M30" i="32"/>
  <c r="K114" i="32"/>
  <c r="H71" i="32"/>
  <c r="L77" i="32"/>
  <c r="H79" i="32"/>
  <c r="I79" i="32"/>
  <c r="K81" i="32"/>
  <c r="L81" i="32"/>
  <c r="N117" i="32"/>
  <c r="N119" i="32"/>
  <c r="J104" i="32"/>
  <c r="L34" i="32"/>
  <c r="M119" i="32"/>
  <c r="J72" i="32"/>
  <c r="I84" i="32"/>
  <c r="K51" i="32"/>
  <c r="J55" i="32"/>
  <c r="N61" i="32"/>
  <c r="M101" i="32"/>
  <c r="O96" i="32"/>
  <c r="M110" i="32"/>
  <c r="K90" i="32"/>
  <c r="G102" i="32"/>
  <c r="O102" i="32"/>
  <c r="E119" i="32"/>
  <c r="G29" i="32"/>
  <c r="O29" i="32"/>
  <c r="H26" i="32"/>
  <c r="G3" i="32"/>
  <c r="O3" i="32"/>
  <c r="G73" i="32"/>
  <c r="O73" i="32"/>
  <c r="L35" i="32"/>
  <c r="D52" i="32"/>
  <c r="L52" i="32"/>
  <c r="K94" i="32"/>
  <c r="F88" i="32"/>
  <c r="N88" i="32"/>
  <c r="E38" i="32"/>
  <c r="M38" i="32"/>
  <c r="H112" i="32"/>
  <c r="H54" i="32"/>
  <c r="G85" i="32"/>
  <c r="O85" i="32"/>
  <c r="H33" i="32"/>
  <c r="H46" i="32"/>
  <c r="H37" i="32"/>
  <c r="K93" i="32"/>
  <c r="N111" i="32"/>
  <c r="K13" i="32"/>
  <c r="O37" i="32"/>
  <c r="W76" i="32"/>
  <c r="AB86" i="32"/>
  <c r="W85" i="32"/>
  <c r="U88" i="32"/>
  <c r="W101" i="32"/>
  <c r="V111" i="32"/>
  <c r="AB111" i="32"/>
  <c r="AB113" i="32"/>
  <c r="W112" i="32"/>
  <c r="AC116" i="32"/>
  <c r="E12" i="32"/>
  <c r="AB35" i="32"/>
  <c r="W102" i="32"/>
  <c r="AC103" i="32"/>
  <c r="W115" i="32"/>
  <c r="AB114" i="32"/>
  <c r="Z117" i="32"/>
  <c r="V119" i="32"/>
  <c r="O108" i="32" l="1"/>
  <c r="G76" i="32"/>
  <c r="L89" i="32"/>
  <c r="O104" i="32"/>
  <c r="E62" i="32"/>
  <c r="J86" i="32"/>
  <c r="G92" i="32"/>
  <c r="K106" i="32"/>
  <c r="I54" i="32"/>
  <c r="D64" i="32"/>
  <c r="D2" i="32"/>
  <c r="N27" i="32"/>
  <c r="K102" i="32"/>
  <c r="G97" i="32"/>
  <c r="O97" i="32"/>
  <c r="L2" i="32"/>
  <c r="J74" i="32"/>
  <c r="H12" i="32"/>
  <c r="N72" i="32"/>
  <c r="J5" i="32"/>
  <c r="H77" i="32"/>
  <c r="G21" i="32"/>
  <c r="K71" i="32"/>
  <c r="I29" i="32"/>
  <c r="L24" i="32"/>
  <c r="E72" i="32"/>
  <c r="I57" i="32"/>
  <c r="N109" i="32"/>
  <c r="H105" i="32"/>
  <c r="I105" i="32"/>
  <c r="I111" i="32"/>
  <c r="H116" i="32"/>
  <c r="O38" i="32"/>
  <c r="J80" i="32"/>
  <c r="G62" i="32"/>
  <c r="J9" i="32"/>
  <c r="D8" i="32"/>
  <c r="F7" i="32"/>
  <c r="H6" i="32"/>
  <c r="L4" i="32"/>
  <c r="D4" i="32"/>
  <c r="J25" i="32"/>
  <c r="F23" i="32"/>
  <c r="J21" i="32"/>
  <c r="L16" i="32"/>
  <c r="D16" i="32"/>
  <c r="F15" i="32"/>
  <c r="M34" i="32"/>
  <c r="H49" i="32"/>
  <c r="N75" i="32"/>
  <c r="I115" i="32"/>
  <c r="O72" i="32"/>
  <c r="I81" i="32"/>
  <c r="M79" i="32"/>
  <c r="J82" i="32"/>
  <c r="K88" i="32"/>
  <c r="L95" i="32"/>
  <c r="I93" i="32"/>
  <c r="E100" i="32"/>
  <c r="J102" i="32"/>
  <c r="K104" i="32"/>
  <c r="H111" i="32"/>
  <c r="J115" i="32"/>
  <c r="M118" i="32"/>
  <c r="L23" i="32"/>
  <c r="L56" i="32"/>
  <c r="N55" i="32"/>
  <c r="F59" i="32"/>
  <c r="I64" i="32"/>
  <c r="J63" i="32"/>
  <c r="L67" i="32"/>
  <c r="L71" i="32"/>
  <c r="D71" i="32"/>
  <c r="N70" i="32"/>
  <c r="G74" i="32"/>
  <c r="D73" i="32"/>
  <c r="H81" i="32"/>
  <c r="L75" i="32"/>
  <c r="O86" i="32"/>
  <c r="D85" i="32"/>
  <c r="F84" i="32"/>
  <c r="L87" i="32"/>
  <c r="N91" i="32"/>
  <c r="F91" i="32"/>
  <c r="M95" i="32"/>
  <c r="D96" i="32"/>
  <c r="L100" i="32"/>
  <c r="I103" i="32"/>
  <c r="L107" i="32"/>
  <c r="F109" i="32"/>
  <c r="D112" i="32"/>
  <c r="E79" i="32"/>
  <c r="N84" i="32"/>
  <c r="G52" i="32"/>
  <c r="F5" i="32"/>
  <c r="H4" i="32"/>
  <c r="D22" i="32"/>
  <c r="J19" i="32"/>
  <c r="N17" i="32"/>
  <c r="I34" i="32"/>
  <c r="J88" i="32"/>
  <c r="F72" i="32"/>
  <c r="F14" i="32"/>
  <c r="O74" i="32"/>
  <c r="N92" i="32"/>
  <c r="D118" i="32"/>
  <c r="H8" i="32"/>
  <c r="L110" i="32"/>
  <c r="F113" i="32"/>
  <c r="G117" i="32"/>
  <c r="H10" i="32"/>
  <c r="M50" i="32"/>
  <c r="O117" i="32"/>
  <c r="J99" i="32"/>
  <c r="F9" i="32"/>
  <c r="D18" i="32"/>
  <c r="H16" i="32"/>
  <c r="J15" i="32"/>
  <c r="F116" i="32"/>
  <c r="J61" i="32"/>
  <c r="H18" i="32"/>
  <c r="G86" i="32"/>
  <c r="E95" i="32"/>
  <c r="E118" i="32"/>
  <c r="N3" i="32"/>
  <c r="N11" i="32"/>
  <c r="F100" i="32"/>
  <c r="F117" i="32"/>
  <c r="N74" i="32"/>
  <c r="G72" i="32"/>
  <c r="K80" i="32"/>
  <c r="I77" i="32"/>
  <c r="N86" i="32"/>
  <c r="O84" i="32"/>
  <c r="H89" i="32"/>
  <c r="D95" i="32"/>
  <c r="G94" i="32"/>
  <c r="O106" i="32"/>
  <c r="M112" i="32"/>
  <c r="N19" i="32"/>
  <c r="O52" i="32"/>
  <c r="E34" i="32"/>
  <c r="F25" i="32"/>
  <c r="J23" i="32"/>
  <c r="N21" i="32"/>
  <c r="E26" i="32"/>
  <c r="F27" i="32"/>
  <c r="N93" i="32"/>
  <c r="L18" i="32"/>
  <c r="J7" i="32"/>
  <c r="E23" i="32"/>
  <c r="E33" i="32"/>
  <c r="G32" i="32"/>
  <c r="AA30" i="32"/>
  <c r="U29" i="32"/>
  <c r="O28" i="32"/>
  <c r="X39" i="32"/>
  <c r="AC37" i="32"/>
  <c r="E37" i="32"/>
  <c r="AC44" i="32"/>
  <c r="W43" i="32"/>
  <c r="Q42" i="32"/>
  <c r="K41" i="32"/>
  <c r="K47" i="32"/>
  <c r="AC56" i="32"/>
  <c r="Q62" i="32"/>
  <c r="W59" i="32"/>
  <c r="P64" i="32"/>
  <c r="AC67" i="32"/>
  <c r="E67" i="32"/>
  <c r="E71" i="32"/>
  <c r="G70" i="32"/>
  <c r="U10" i="32"/>
  <c r="W9" i="32"/>
  <c r="Q8" i="32"/>
  <c r="K7" i="32"/>
  <c r="E6" i="32"/>
  <c r="G5" i="32"/>
  <c r="AA3" i="32"/>
  <c r="U2" i="32"/>
  <c r="O25" i="32"/>
  <c r="Q24" i="32"/>
  <c r="O21" i="32"/>
  <c r="I20" i="32"/>
  <c r="Q16" i="32"/>
  <c r="K15" i="32"/>
  <c r="P34" i="32"/>
  <c r="K33" i="32"/>
  <c r="Y30" i="32"/>
  <c r="S29" i="32"/>
  <c r="M28" i="32"/>
  <c r="Z39" i="32"/>
  <c r="O35" i="32"/>
  <c r="Q45" i="32"/>
  <c r="S44" i="32"/>
  <c r="M43" i="32"/>
  <c r="G42" i="32"/>
  <c r="D46" i="32"/>
  <c r="Q47" i="32"/>
  <c r="E49" i="32"/>
  <c r="H52" i="32"/>
  <c r="M53" i="32"/>
  <c r="M55" i="32"/>
  <c r="I61" i="32"/>
  <c r="J64" i="32"/>
  <c r="W65" i="32"/>
  <c r="P68" i="32"/>
  <c r="S71" i="32"/>
  <c r="G69" i="32"/>
  <c r="S79" i="32"/>
  <c r="M78" i="32"/>
  <c r="S75" i="32"/>
  <c r="L82" i="32"/>
  <c r="O83" i="32"/>
  <c r="K85" i="32"/>
  <c r="E84" i="32"/>
  <c r="H92" i="32"/>
  <c r="F95" i="32"/>
  <c r="U94" i="32"/>
  <c r="G93" i="32"/>
  <c r="L99" i="32"/>
  <c r="O98" i="32"/>
  <c r="I101" i="32"/>
  <c r="Y108" i="32"/>
  <c r="S107" i="32"/>
  <c r="G105" i="32"/>
  <c r="F110" i="32"/>
  <c r="E109" i="32"/>
  <c r="H113" i="32"/>
  <c r="D115" i="32"/>
  <c r="W114" i="32"/>
  <c r="S118" i="32"/>
  <c r="U117" i="32"/>
  <c r="W116" i="32"/>
  <c r="AA63" i="32"/>
  <c r="Z58" i="32"/>
  <c r="Y48" i="32"/>
  <c r="AC43" i="32"/>
  <c r="W17" i="32"/>
  <c r="L46" i="32"/>
  <c r="AA118" i="32"/>
  <c r="Q119" i="32"/>
  <c r="AC33" i="32"/>
  <c r="W32" i="32"/>
  <c r="E29" i="32"/>
  <c r="S38" i="32"/>
  <c r="M37" i="32"/>
  <c r="AA45" i="32"/>
  <c r="U44" i="32"/>
  <c r="O43" i="32"/>
  <c r="I42" i="32"/>
  <c r="S47" i="32"/>
  <c r="T50" i="32"/>
  <c r="G49" i="32"/>
  <c r="F52" i="32"/>
  <c r="W53" i="32"/>
  <c r="E56" i="32"/>
  <c r="AA61" i="32"/>
  <c r="AC60" i="32"/>
  <c r="O59" i="32"/>
  <c r="S63" i="32"/>
  <c r="M67" i="32"/>
  <c r="F68" i="32"/>
  <c r="U71" i="32"/>
  <c r="AB14" i="32"/>
  <c r="I12" i="32"/>
  <c r="Y8" i="32"/>
  <c r="AA7" i="32"/>
  <c r="AC6" i="32"/>
  <c r="W5" i="32"/>
  <c r="Q4" i="32"/>
  <c r="K3" i="32"/>
  <c r="E2" i="32"/>
  <c r="Y24" i="32"/>
  <c r="I24" i="32"/>
  <c r="K23" i="32"/>
  <c r="E22" i="32"/>
  <c r="Y20" i="32"/>
  <c r="S19" i="32"/>
  <c r="U18" i="32"/>
  <c r="O17" i="32"/>
  <c r="I16" i="32"/>
  <c r="AB26" i="32"/>
  <c r="S33" i="32"/>
  <c r="M32" i="32"/>
  <c r="G31" i="32"/>
  <c r="AA29" i="32"/>
  <c r="R39" i="32"/>
  <c r="Q38" i="32"/>
  <c r="K37" i="32"/>
  <c r="Y45" i="32"/>
  <c r="E43" i="32"/>
  <c r="S40" i="32"/>
  <c r="T46" i="32"/>
  <c r="M49" i="32"/>
  <c r="G51" i="32"/>
  <c r="AA54" i="32"/>
  <c r="K54" i="32"/>
  <c r="E53" i="32"/>
  <c r="Y57" i="32"/>
  <c r="AA56" i="32"/>
  <c r="M59" i="32"/>
  <c r="I63" i="32"/>
  <c r="K67" i="32"/>
  <c r="E66" i="32"/>
  <c r="H68" i="32"/>
  <c r="W81" i="32"/>
  <c r="Y80" i="32"/>
  <c r="E78" i="32"/>
  <c r="K75" i="32"/>
  <c r="T82" i="32"/>
  <c r="G83" i="32"/>
  <c r="R89" i="32"/>
  <c r="I88" i="32"/>
  <c r="AC94" i="32"/>
  <c r="Q97" i="32"/>
  <c r="S96" i="32"/>
  <c r="T99" i="32"/>
  <c r="G98" i="32"/>
  <c r="K100" i="32"/>
  <c r="J103" i="32"/>
  <c r="Q108" i="32"/>
  <c r="K107" i="32"/>
  <c r="W105" i="32"/>
  <c r="Q104" i="32"/>
  <c r="J111" i="32"/>
  <c r="P113" i="32"/>
  <c r="K112" i="32"/>
  <c r="T115" i="32"/>
  <c r="AB115" i="32"/>
  <c r="I119" i="32"/>
  <c r="E117" i="32"/>
  <c r="O116" i="32"/>
  <c r="X68" i="32"/>
  <c r="AA67" i="32"/>
  <c r="Y62" i="32"/>
  <c r="U54" i="32"/>
  <c r="W51" i="32"/>
  <c r="Y4" i="32"/>
  <c r="AA12" i="32"/>
  <c r="O32" i="32"/>
  <c r="AC29" i="32"/>
  <c r="W28" i="32"/>
  <c r="P39" i="32"/>
  <c r="K38" i="32"/>
  <c r="Y35" i="32"/>
  <c r="M44" i="32"/>
  <c r="AA41" i="32"/>
  <c r="U40" i="32"/>
  <c r="AA47" i="32"/>
  <c r="W49" i="32"/>
  <c r="Y51" i="32"/>
  <c r="N52" i="32"/>
  <c r="G53" i="32"/>
  <c r="M56" i="32"/>
  <c r="S61" i="32"/>
  <c r="M60" i="32"/>
  <c r="G59" i="32"/>
  <c r="U67" i="32"/>
  <c r="I65" i="32"/>
  <c r="AC71" i="32"/>
  <c r="Q69" i="32"/>
  <c r="D14" i="32"/>
  <c r="W13" i="32"/>
  <c r="AA11" i="32"/>
  <c r="AC10" i="32"/>
  <c r="O9" i="32"/>
  <c r="M6" i="32"/>
  <c r="S3" i="32"/>
  <c r="M2" i="32"/>
  <c r="G25" i="32"/>
  <c r="M22" i="32"/>
  <c r="AA19" i="32"/>
  <c r="G17" i="32"/>
  <c r="L26" i="32"/>
  <c r="X34" i="32"/>
  <c r="AC32" i="32"/>
  <c r="E32" i="32"/>
  <c r="Q30" i="32"/>
  <c r="E28" i="32"/>
  <c r="AC36" i="32"/>
  <c r="E36" i="32"/>
  <c r="K44" i="32"/>
  <c r="I41" i="32"/>
  <c r="O48" i="32"/>
  <c r="I47" i="32"/>
  <c r="R58" i="32"/>
  <c r="Q61" i="32"/>
  <c r="S60" i="32"/>
  <c r="U66" i="32"/>
  <c r="G65" i="32"/>
  <c r="U70" i="32"/>
  <c r="O69" i="32"/>
  <c r="P74" i="32"/>
  <c r="K73" i="32"/>
  <c r="M72" i="32"/>
  <c r="G81" i="32"/>
  <c r="O77" i="32"/>
  <c r="I76" i="32"/>
  <c r="P86" i="32"/>
  <c r="J89" i="32"/>
  <c r="Q88" i="32"/>
  <c r="K87" i="32"/>
  <c r="E91" i="32"/>
  <c r="G90" i="32"/>
  <c r="M94" i="32"/>
  <c r="O93" i="32"/>
  <c r="I97" i="32"/>
  <c r="D99" i="32"/>
  <c r="S100" i="32"/>
  <c r="T102" i="32"/>
  <c r="Z103" i="32"/>
  <c r="AA107" i="32"/>
  <c r="U106" i="32"/>
  <c r="O105" i="32"/>
  <c r="I104" i="32"/>
  <c r="S112" i="32"/>
  <c r="L115" i="32"/>
  <c r="O114" i="32"/>
  <c r="K118" i="32"/>
  <c r="M117" i="32"/>
  <c r="G116" i="32"/>
  <c r="AC49" i="32"/>
  <c r="Y47" i="32"/>
  <c r="Z46" i="32"/>
  <c r="AC28" i="32"/>
  <c r="V34" i="32"/>
  <c r="AA15" i="32"/>
  <c r="O90" i="32"/>
  <c r="N34" i="32"/>
  <c r="M33" i="32"/>
  <c r="S30" i="32"/>
  <c r="M29" i="32"/>
  <c r="G28" i="32"/>
  <c r="U37" i="32"/>
  <c r="O36" i="32"/>
  <c r="Q35" i="32"/>
  <c r="K45" i="32"/>
  <c r="E44" i="32"/>
  <c r="G43" i="32"/>
  <c r="M40" i="32"/>
  <c r="R46" i="32"/>
  <c r="I48" i="32"/>
  <c r="O49" i="32"/>
  <c r="Q51" i="32"/>
  <c r="V52" i="32"/>
  <c r="M54" i="32"/>
  <c r="S57" i="32"/>
  <c r="O55" i="32"/>
  <c r="I62" i="32"/>
  <c r="K61" i="32"/>
  <c r="E60" i="32"/>
  <c r="K63" i="32"/>
  <c r="Q65" i="32"/>
  <c r="N68" i="32"/>
  <c r="M71" i="32"/>
  <c r="M10" i="32"/>
  <c r="G9" i="32"/>
  <c r="I8" i="32"/>
  <c r="U6" i="32"/>
  <c r="O5" i="32"/>
  <c r="I4" i="32"/>
  <c r="AC2" i="32"/>
  <c r="AC22" i="32"/>
  <c r="W21" i="32"/>
  <c r="Q20" i="32"/>
  <c r="K19" i="32"/>
  <c r="Y16" i="32"/>
  <c r="S15" i="32"/>
  <c r="G27" i="32"/>
  <c r="AA33" i="32"/>
  <c r="U32" i="32"/>
  <c r="I30" i="32"/>
  <c r="K29" i="32"/>
  <c r="Y38" i="32"/>
  <c r="S37" i="32"/>
  <c r="M36" i="32"/>
  <c r="G35" i="32"/>
  <c r="U43" i="32"/>
  <c r="O42" i="32"/>
  <c r="Q41" i="32"/>
  <c r="K40" i="32"/>
  <c r="AB46" i="32"/>
  <c r="G48" i="32"/>
  <c r="F50" i="32"/>
  <c r="U49" i="32"/>
  <c r="O51" i="32"/>
  <c r="P52" i="32"/>
  <c r="J58" i="32"/>
  <c r="Q57" i="32"/>
  <c r="K56" i="32"/>
  <c r="E55" i="32"/>
  <c r="O62" i="32"/>
  <c r="U59" i="32"/>
  <c r="M66" i="32"/>
  <c r="O65" i="32"/>
  <c r="AC70" i="32"/>
  <c r="E70" i="32"/>
  <c r="H74" i="32"/>
  <c r="S73" i="32"/>
  <c r="U72" i="32"/>
  <c r="O81" i="32"/>
  <c r="I80" i="32"/>
  <c r="K79" i="32"/>
  <c r="G77" i="32"/>
  <c r="AA75" i="32"/>
  <c r="H86" i="32"/>
  <c r="S85" i="32"/>
  <c r="M84" i="32"/>
  <c r="P92" i="32"/>
  <c r="V95" i="32"/>
  <c r="E94" i="32"/>
  <c r="D102" i="32"/>
  <c r="R103" i="32"/>
  <c r="I108" i="32"/>
  <c r="AC106" i="32"/>
  <c r="E106" i="32"/>
  <c r="Y104" i="32"/>
  <c r="N110" i="32"/>
  <c r="Y119" i="32"/>
  <c r="AC59" i="32"/>
  <c r="Y61" i="32"/>
  <c r="W35" i="32"/>
  <c r="W27" i="32"/>
  <c r="S11" i="32"/>
  <c r="S87" i="32"/>
  <c r="Q80" i="32"/>
  <c r="L102" i="32"/>
  <c r="Q63" i="32"/>
  <c r="K14" i="32"/>
  <c r="N10" i="32"/>
  <c r="P9" i="32"/>
  <c r="J8" i="32"/>
  <c r="T7" i="32"/>
  <c r="F6" i="32"/>
  <c r="H5" i="32"/>
  <c r="J4" i="32"/>
  <c r="F2" i="32"/>
  <c r="R24" i="32"/>
  <c r="J24" i="32"/>
  <c r="T23" i="32"/>
  <c r="F22" i="32"/>
  <c r="H21" i="32"/>
  <c r="R20" i="32"/>
  <c r="J20" i="32"/>
  <c r="L19" i="32"/>
  <c r="D19" i="32"/>
  <c r="N18" i="32"/>
  <c r="R16" i="32"/>
  <c r="J16" i="32"/>
  <c r="T15" i="32"/>
  <c r="L15" i="32"/>
  <c r="D15" i="32"/>
  <c r="K26" i="32"/>
  <c r="P27" i="32"/>
  <c r="H27" i="32"/>
  <c r="O34" i="32"/>
  <c r="L33" i="32"/>
  <c r="D33" i="32"/>
  <c r="F32" i="32"/>
  <c r="R30" i="32"/>
  <c r="J30" i="32"/>
  <c r="L29" i="32"/>
  <c r="Q39" i="32"/>
  <c r="R38" i="32"/>
  <c r="J38" i="32"/>
  <c r="T37" i="32"/>
  <c r="L37" i="32"/>
  <c r="D37" i="32"/>
  <c r="N36" i="32"/>
  <c r="F36" i="32"/>
  <c r="P35" i="32"/>
  <c r="H35" i="32"/>
  <c r="R45" i="32"/>
  <c r="T44" i="32"/>
  <c r="L44" i="32"/>
  <c r="N43" i="32"/>
  <c r="F43" i="32"/>
  <c r="P42" i="32"/>
  <c r="H42" i="32"/>
  <c r="R41" i="32"/>
  <c r="J41" i="32"/>
  <c r="T40" i="32"/>
  <c r="L40" i="32"/>
  <c r="K46" i="32"/>
  <c r="P48" i="32"/>
  <c r="H48" i="32"/>
  <c r="R47" i="32"/>
  <c r="J47" i="32"/>
  <c r="E50" i="32"/>
  <c r="P51" i="32"/>
  <c r="D54" i="32"/>
  <c r="N53" i="32"/>
  <c r="F53" i="32"/>
  <c r="I58" i="32"/>
  <c r="Q58" i="32"/>
  <c r="J57" i="32"/>
  <c r="T56" i="32"/>
  <c r="D56" i="32"/>
  <c r="F55" i="32"/>
  <c r="P62" i="32"/>
  <c r="H62" i="32"/>
  <c r="R61" i="32"/>
  <c r="D60" i="32"/>
  <c r="R63" i="32"/>
  <c r="T67" i="32"/>
  <c r="D67" i="32"/>
  <c r="AC25" i="32"/>
  <c r="I33" i="32"/>
  <c r="M31" i="32"/>
  <c r="Q29" i="32"/>
  <c r="T39" i="32"/>
  <c r="I44" i="32"/>
  <c r="K43" i="32"/>
  <c r="G47" i="32"/>
  <c r="E51" i="32"/>
  <c r="Z52" i="32"/>
  <c r="K53" i="32"/>
  <c r="O57" i="32"/>
  <c r="Q56" i="32"/>
  <c r="S55" i="32"/>
  <c r="M62" i="32"/>
  <c r="W63" i="32"/>
  <c r="I67" i="32"/>
  <c r="M65" i="32"/>
  <c r="J68" i="32"/>
  <c r="R68" i="32"/>
  <c r="I71" i="32"/>
  <c r="S70" i="32"/>
  <c r="X13" i="32"/>
  <c r="AA28" i="32"/>
  <c r="G38" i="32"/>
  <c r="Q37" i="32"/>
  <c r="O41" i="32"/>
  <c r="U48" i="32"/>
  <c r="W47" i="32"/>
  <c r="H50" i="32"/>
  <c r="K49" i="32"/>
  <c r="R52" i="32"/>
  <c r="Q54" i="32"/>
  <c r="S53" i="32"/>
  <c r="D58" i="32"/>
  <c r="G57" i="32"/>
  <c r="AA55" i="32"/>
  <c r="W34" i="32"/>
  <c r="Z16" i="32"/>
  <c r="Z20" i="32"/>
  <c r="Z24" i="32"/>
  <c r="Z4" i="32"/>
  <c r="X50" i="32"/>
  <c r="Y44" i="32"/>
  <c r="E42" i="32"/>
  <c r="K18" i="32"/>
  <c r="G16" i="32"/>
  <c r="R34" i="32"/>
  <c r="U31" i="32"/>
  <c r="E31" i="32"/>
  <c r="O30" i="32"/>
  <c r="S28" i="32"/>
  <c r="L39" i="32"/>
  <c r="AA36" i="32"/>
  <c r="M35" i="32"/>
  <c r="O45" i="32"/>
  <c r="Q44" i="32"/>
  <c r="S43" i="32"/>
  <c r="W41" i="32"/>
  <c r="I40" i="32"/>
  <c r="N46" i="32"/>
  <c r="O47" i="32"/>
  <c r="Y56" i="32"/>
  <c r="K55" i="32"/>
  <c r="G61" i="32"/>
  <c r="I60" i="32"/>
  <c r="L64" i="32"/>
  <c r="AB64" i="32"/>
  <c r="G63" i="32"/>
  <c r="U51" i="32"/>
  <c r="AC48" i="32"/>
  <c r="S26" i="32"/>
  <c r="M48" i="32"/>
  <c r="F74" i="32"/>
  <c r="E75" i="32"/>
  <c r="S78" i="32"/>
  <c r="R7" i="32"/>
  <c r="F3" i="32"/>
  <c r="F11" i="32"/>
  <c r="M14" i="32"/>
  <c r="P10" i="32"/>
  <c r="T14" i="32"/>
  <c r="T2" i="32"/>
  <c r="L14" i="32"/>
  <c r="V14" i="32"/>
  <c r="AC13" i="32"/>
  <c r="U13" i="32"/>
  <c r="M13" i="32"/>
  <c r="E13" i="32"/>
  <c r="W12" i="32"/>
  <c r="O12" i="32"/>
  <c r="G12" i="32"/>
  <c r="Y11" i="32"/>
  <c r="Q11" i="32"/>
  <c r="I11" i="32"/>
  <c r="S10" i="32"/>
  <c r="K10" i="32"/>
  <c r="AC9" i="32"/>
  <c r="U9" i="32"/>
  <c r="M9" i="32"/>
  <c r="E9" i="32"/>
  <c r="W8" i="32"/>
  <c r="AC7" i="32"/>
  <c r="U7" i="32"/>
  <c r="M7" i="32"/>
  <c r="E7" i="32"/>
  <c r="W6" i="32"/>
  <c r="O6" i="32"/>
  <c r="G6" i="32"/>
  <c r="Y5" i="32"/>
  <c r="Q5" i="32"/>
  <c r="I5" i="32"/>
  <c r="AA4" i="32"/>
  <c r="S4" i="32"/>
  <c r="K4" i="32"/>
  <c r="AC3" i="32"/>
  <c r="U3" i="32"/>
  <c r="M3" i="32"/>
  <c r="E3" i="32"/>
  <c r="W2" i="32"/>
  <c r="S2" i="32"/>
  <c r="K2" i="32"/>
  <c r="G2" i="32"/>
  <c r="Y25" i="32"/>
  <c r="Q25" i="32"/>
  <c r="I25" i="32"/>
  <c r="E25" i="32"/>
  <c r="W24" i="32"/>
  <c r="S24" i="32"/>
  <c r="O24" i="32"/>
  <c r="K24" i="32"/>
  <c r="G24" i="32"/>
  <c r="Y23" i="32"/>
  <c r="Q23" i="32"/>
  <c r="W22" i="32"/>
  <c r="O22" i="32"/>
  <c r="Y21" i="32"/>
  <c r="Q21" i="32"/>
  <c r="I21" i="32"/>
  <c r="AA20" i="32"/>
  <c r="W20" i="32"/>
  <c r="O20" i="32"/>
  <c r="G20" i="32"/>
  <c r="Y19" i="32"/>
  <c r="Q19" i="32"/>
  <c r="I19" i="32"/>
  <c r="AA18" i="32"/>
  <c r="S18" i="32"/>
  <c r="O18" i="32"/>
  <c r="G18" i="32"/>
  <c r="Y17" i="32"/>
  <c r="Q17" i="32"/>
  <c r="I17" i="32"/>
  <c r="AA16" i="32"/>
  <c r="S16" i="32"/>
  <c r="K16" i="32"/>
  <c r="AC15" i="32"/>
  <c r="U15" i="32"/>
  <c r="M15" i="32"/>
  <c r="E15" i="32"/>
  <c r="J26" i="32"/>
  <c r="R26" i="32"/>
  <c r="Y27" i="32"/>
  <c r="Q27" i="32"/>
  <c r="I27" i="32"/>
  <c r="F34" i="32"/>
  <c r="Z33" i="32"/>
  <c r="F33" i="32"/>
  <c r="X32" i="32"/>
  <c r="P32" i="32"/>
  <c r="H32" i="32"/>
  <c r="Z31" i="32"/>
  <c r="L30" i="32"/>
  <c r="N29" i="32"/>
  <c r="F29" i="32"/>
  <c r="X28" i="32"/>
  <c r="P28" i="32"/>
  <c r="H28" i="32"/>
  <c r="G39" i="32"/>
  <c r="O39" i="32"/>
  <c r="AB38" i="32"/>
  <c r="T38" i="32"/>
  <c r="P38" i="32"/>
  <c r="H38" i="32"/>
  <c r="Z37" i="32"/>
  <c r="P36" i="32"/>
  <c r="Z35" i="32"/>
  <c r="R35" i="32"/>
  <c r="J35" i="32"/>
  <c r="Z44" i="32"/>
  <c r="R44" i="32"/>
  <c r="J44" i="32"/>
  <c r="AB43" i="32"/>
  <c r="X43" i="32"/>
  <c r="D43" i="32"/>
  <c r="V42" i="32"/>
  <c r="N42" i="32"/>
  <c r="X41" i="32"/>
  <c r="L41" i="32"/>
  <c r="N40" i="32"/>
  <c r="U46" i="32"/>
  <c r="AC46" i="32"/>
  <c r="V48" i="32"/>
  <c r="N48" i="32"/>
  <c r="F48" i="32"/>
  <c r="P47" i="32"/>
  <c r="H47" i="32"/>
  <c r="G50" i="32"/>
  <c r="X49" i="32"/>
  <c r="P49" i="32"/>
  <c r="Z51" i="32"/>
  <c r="R51" i="32"/>
  <c r="J51" i="32"/>
  <c r="E52" i="32"/>
  <c r="M52" i="32"/>
  <c r="U52" i="32"/>
  <c r="V54" i="32"/>
  <c r="N54" i="32"/>
  <c r="F54" i="32"/>
  <c r="X53" i="32"/>
  <c r="P53" i="32"/>
  <c r="G58" i="32"/>
  <c r="K58" i="32"/>
  <c r="S58" i="32"/>
  <c r="AA58" i="32"/>
  <c r="X57" i="32"/>
  <c r="P57" i="32"/>
  <c r="Z56" i="32"/>
  <c r="AB55" i="32"/>
  <c r="T55" i="32"/>
  <c r="L55" i="32"/>
  <c r="D55" i="32"/>
  <c r="AB61" i="32"/>
  <c r="L61" i="32"/>
  <c r="D61" i="32"/>
  <c r="N60" i="32"/>
  <c r="J60" i="32"/>
  <c r="F60" i="32"/>
  <c r="AB59" i="32"/>
  <c r="T59" i="32"/>
  <c r="L59" i="32"/>
  <c r="D59" i="32"/>
  <c r="K64" i="32"/>
  <c r="S64" i="32"/>
  <c r="AB63" i="32"/>
  <c r="T63" i="32"/>
  <c r="L63" i="32"/>
  <c r="H63" i="32"/>
  <c r="Z67" i="32"/>
  <c r="R67" i="32"/>
  <c r="J67" i="32"/>
  <c r="AB66" i="32"/>
  <c r="X66" i="32"/>
  <c r="P66" i="32"/>
  <c r="L66" i="32"/>
  <c r="H66" i="32"/>
  <c r="D66" i="32"/>
  <c r="V65" i="32"/>
  <c r="N65" i="32"/>
  <c r="F65" i="32"/>
  <c r="Q68" i="32"/>
  <c r="Y68" i="32"/>
  <c r="Z71" i="32"/>
  <c r="R71" i="32"/>
  <c r="J71" i="32"/>
  <c r="AB70" i="32"/>
  <c r="T70" i="32"/>
  <c r="L70" i="32"/>
  <c r="D70" i="32"/>
  <c r="V69" i="32"/>
  <c r="N69" i="32"/>
  <c r="F69" i="32"/>
  <c r="I74" i="32"/>
  <c r="Z73" i="32"/>
  <c r="R73" i="32"/>
  <c r="J73" i="32"/>
  <c r="AB72" i="32"/>
  <c r="T72" i="32"/>
  <c r="L72" i="32"/>
  <c r="D72" i="32"/>
  <c r="N81" i="32"/>
  <c r="F81" i="32"/>
  <c r="X80" i="32"/>
  <c r="P80" i="32"/>
  <c r="H80" i="32"/>
  <c r="R79" i="32"/>
  <c r="J79" i="32"/>
  <c r="T78" i="32"/>
  <c r="L78" i="32"/>
  <c r="D78" i="32"/>
  <c r="V77" i="32"/>
  <c r="N77" i="32"/>
  <c r="F77" i="32"/>
  <c r="X76" i="32"/>
  <c r="P76" i="32"/>
  <c r="H76" i="32"/>
  <c r="Z75" i="32"/>
  <c r="R75" i="32"/>
  <c r="J75" i="32"/>
  <c r="E82" i="32"/>
  <c r="M82" i="32"/>
  <c r="U82" i="32"/>
  <c r="AC82" i="32"/>
  <c r="Z83" i="32"/>
  <c r="R83" i="32"/>
  <c r="J83" i="32"/>
  <c r="F83" i="32"/>
  <c r="I86" i="32"/>
  <c r="M86" i="32"/>
  <c r="U86" i="32"/>
  <c r="AC86" i="32"/>
  <c r="N85" i="32"/>
  <c r="F85" i="32"/>
  <c r="AB84" i="32"/>
  <c r="T84" i="32"/>
  <c r="L84" i="32"/>
  <c r="D84" i="32"/>
  <c r="S89" i="32"/>
  <c r="AA89" i="32"/>
  <c r="P88" i="32"/>
  <c r="H88" i="32"/>
  <c r="Z87" i="32"/>
  <c r="R87" i="32"/>
  <c r="J87" i="32"/>
  <c r="AB91" i="32"/>
  <c r="T91" i="32"/>
  <c r="L91" i="32"/>
  <c r="H91" i="32"/>
  <c r="N90" i="32"/>
  <c r="E92" i="32"/>
  <c r="M92" i="32"/>
  <c r="Q92" i="32"/>
  <c r="Y92" i="32"/>
  <c r="G95" i="32"/>
  <c r="O95" i="32"/>
  <c r="W95" i="32"/>
  <c r="AB94" i="32"/>
  <c r="T94" i="32"/>
  <c r="L94" i="32"/>
  <c r="D94" i="32"/>
  <c r="V93" i="32"/>
  <c r="F93" i="32"/>
  <c r="X97" i="32"/>
  <c r="P97" i="32"/>
  <c r="H97" i="32"/>
  <c r="N96" i="32"/>
  <c r="F96" i="32"/>
  <c r="Z98" i="32"/>
  <c r="R98" i="32"/>
  <c r="J98" i="32"/>
  <c r="P101" i="32"/>
  <c r="D101" i="32"/>
  <c r="E102" i="32"/>
  <c r="M102" i="32"/>
  <c r="U102" i="32"/>
  <c r="AC102" i="32"/>
  <c r="K103" i="32"/>
  <c r="S103" i="32"/>
  <c r="AA103" i="32"/>
  <c r="L108" i="32"/>
  <c r="D108" i="32"/>
  <c r="X106" i="32"/>
  <c r="P106" i="32"/>
  <c r="H106" i="32"/>
  <c r="D106" i="32"/>
  <c r="V105" i="32"/>
  <c r="N105" i="32"/>
  <c r="F105" i="32"/>
  <c r="X104" i="32"/>
  <c r="P104" i="32"/>
  <c r="H104" i="32"/>
  <c r="S110" i="32"/>
  <c r="T109" i="32"/>
  <c r="P109" i="32"/>
  <c r="D109" i="32"/>
  <c r="K111" i="32"/>
  <c r="S111" i="32"/>
  <c r="AA111" i="32"/>
  <c r="I113" i="32"/>
  <c r="Q113" i="32"/>
  <c r="U113" i="32"/>
  <c r="AC113" i="32"/>
  <c r="V112" i="32"/>
  <c r="AB109" i="32"/>
  <c r="X84" i="32"/>
  <c r="Z65" i="32"/>
  <c r="X30" i="32"/>
  <c r="V83" i="32"/>
  <c r="X59" i="32"/>
  <c r="AB57" i="32"/>
  <c r="V37" i="32"/>
  <c r="V29" i="32"/>
  <c r="AC21" i="32"/>
  <c r="E14" i="32"/>
  <c r="S14" i="32"/>
  <c r="AA14" i="32"/>
  <c r="Y13" i="32"/>
  <c r="Q13" i="32"/>
  <c r="I13" i="32"/>
  <c r="S12" i="32"/>
  <c r="K12" i="32"/>
  <c r="AC11" i="32"/>
  <c r="U11" i="32"/>
  <c r="M11" i="32"/>
  <c r="E11" i="32"/>
  <c r="W10" i="32"/>
  <c r="O10" i="32"/>
  <c r="G10" i="32"/>
  <c r="Y9" i="32"/>
  <c r="Q9" i="32"/>
  <c r="I9" i="32"/>
  <c r="AA8" i="32"/>
  <c r="S8" i="32"/>
  <c r="O8" i="32"/>
  <c r="G8" i="32"/>
  <c r="Y7" i="32"/>
  <c r="Q7" i="32"/>
  <c r="I7" i="32"/>
  <c r="AA6" i="32"/>
  <c r="S6" i="32"/>
  <c r="K6" i="32"/>
  <c r="AC5" i="32"/>
  <c r="U5" i="32"/>
  <c r="M5" i="32"/>
  <c r="E5" i="32"/>
  <c r="W4" i="32"/>
  <c r="O4" i="32"/>
  <c r="G4" i="32"/>
  <c r="Y3" i="32"/>
  <c r="Q3" i="32"/>
  <c r="I3" i="32"/>
  <c r="AA2" i="32"/>
  <c r="O2" i="32"/>
  <c r="U25" i="32"/>
  <c r="M25" i="32"/>
  <c r="AA24" i="32"/>
  <c r="U23" i="32"/>
  <c r="M23" i="32"/>
  <c r="I23" i="32"/>
  <c r="AA22" i="32"/>
  <c r="S22" i="32"/>
  <c r="K22" i="32"/>
  <c r="U21" i="32"/>
  <c r="M21" i="32"/>
  <c r="E21" i="32"/>
  <c r="S20" i="32"/>
  <c r="K20" i="32"/>
  <c r="AC19" i="32"/>
  <c r="U19" i="32"/>
  <c r="M19" i="32"/>
  <c r="E19" i="32"/>
  <c r="W18" i="32"/>
  <c r="AC17" i="32"/>
  <c r="U17" i="32"/>
  <c r="M17" i="32"/>
  <c r="E17" i="32"/>
  <c r="W16" i="32"/>
  <c r="O16" i="32"/>
  <c r="Y15" i="32"/>
  <c r="I15" i="32"/>
  <c r="F26" i="32"/>
  <c r="N26" i="32"/>
  <c r="V26" i="32"/>
  <c r="AC27" i="32"/>
  <c r="U27" i="32"/>
  <c r="M27" i="32"/>
  <c r="E27" i="32"/>
  <c r="J34" i="32"/>
  <c r="U34" i="32"/>
  <c r="Y34" i="32"/>
  <c r="V33" i="32"/>
  <c r="R33" i="32"/>
  <c r="J33" i="32"/>
  <c r="AB32" i="32"/>
  <c r="T32" i="32"/>
  <c r="L32" i="32"/>
  <c r="D32" i="32"/>
  <c r="V31" i="32"/>
  <c r="R31" i="32"/>
  <c r="AB30" i="32"/>
  <c r="T30" i="32"/>
  <c r="P30" i="32"/>
  <c r="H30" i="32"/>
  <c r="D30" i="32"/>
  <c r="Z29" i="32"/>
  <c r="R29" i="32"/>
  <c r="J29" i="32"/>
  <c r="AB28" i="32"/>
  <c r="T28" i="32"/>
  <c r="L28" i="32"/>
  <c r="D28" i="32"/>
  <c r="AA39" i="32"/>
  <c r="X38" i="32"/>
  <c r="D38" i="32"/>
  <c r="N37" i="32"/>
  <c r="F37" i="32"/>
  <c r="AB36" i="32"/>
  <c r="T36" i="32"/>
  <c r="L36" i="32"/>
  <c r="V35" i="32"/>
  <c r="N35" i="32"/>
  <c r="F35" i="32"/>
  <c r="X45" i="32"/>
  <c r="T45" i="32"/>
  <c r="L45" i="32"/>
  <c r="V44" i="32"/>
  <c r="N44" i="32"/>
  <c r="F44" i="32"/>
  <c r="P43" i="32"/>
  <c r="H43" i="32"/>
  <c r="Z42" i="32"/>
  <c r="R42" i="32"/>
  <c r="J42" i="32"/>
  <c r="AB41" i="32"/>
  <c r="T41" i="32"/>
  <c r="P41" i="32"/>
  <c r="H41" i="32"/>
  <c r="D41" i="32"/>
  <c r="Z40" i="32"/>
  <c r="J40" i="32"/>
  <c r="F40" i="32"/>
  <c r="I46" i="32"/>
  <c r="Q46" i="32"/>
  <c r="Z48" i="32"/>
  <c r="R48" i="32"/>
  <c r="J48" i="32"/>
  <c r="AB47" i="32"/>
  <c r="T47" i="32"/>
  <c r="L47" i="32"/>
  <c r="D47" i="32"/>
  <c r="O50" i="32"/>
  <c r="W50" i="32"/>
  <c r="AB49" i="32"/>
  <c r="L49" i="32"/>
  <c r="D49" i="32"/>
  <c r="V51" i="32"/>
  <c r="N51" i="32"/>
  <c r="I52" i="32"/>
  <c r="Q52" i="32"/>
  <c r="Y52" i="32"/>
  <c r="Z54" i="32"/>
  <c r="J54" i="32"/>
  <c r="AB53" i="32"/>
  <c r="T53" i="32"/>
  <c r="L53" i="32"/>
  <c r="D53" i="32"/>
  <c r="W58" i="32"/>
  <c r="T57" i="32"/>
  <c r="L57" i="32"/>
  <c r="D57" i="32"/>
  <c r="V56" i="32"/>
  <c r="X55" i="32"/>
  <c r="P55" i="32"/>
  <c r="H55" i="32"/>
  <c r="Z62" i="32"/>
  <c r="V62" i="32"/>
  <c r="N62" i="32"/>
  <c r="F62" i="32"/>
  <c r="X61" i="32"/>
  <c r="H61" i="32"/>
  <c r="Z60" i="32"/>
  <c r="P59" i="32"/>
  <c r="H59" i="32"/>
  <c r="G64" i="32"/>
  <c r="O64" i="32"/>
  <c r="W64" i="32"/>
  <c r="AA64" i="32"/>
  <c r="P63" i="32"/>
  <c r="D63" i="32"/>
  <c r="N67" i="32"/>
  <c r="F67" i="32"/>
  <c r="T66" i="32"/>
  <c r="R65" i="32"/>
  <c r="J65" i="32"/>
  <c r="E68" i="32"/>
  <c r="M68" i="32"/>
  <c r="U68" i="32"/>
  <c r="AC68" i="32"/>
  <c r="V71" i="32"/>
  <c r="F71" i="32"/>
  <c r="X70" i="32"/>
  <c r="P70" i="32"/>
  <c r="H70" i="32"/>
  <c r="Z69" i="32"/>
  <c r="R69" i="32"/>
  <c r="J69" i="32"/>
  <c r="U74" i="32"/>
  <c r="AC74" i="32"/>
  <c r="V73" i="32"/>
  <c r="N73" i="32"/>
  <c r="F73" i="32"/>
  <c r="X72" i="32"/>
  <c r="P72" i="32"/>
  <c r="H72" i="32"/>
  <c r="Z81" i="32"/>
  <c r="R81" i="32"/>
  <c r="J81" i="32"/>
  <c r="AB80" i="32"/>
  <c r="T80" i="32"/>
  <c r="L80" i="32"/>
  <c r="D80" i="32"/>
  <c r="V79" i="32"/>
  <c r="F79" i="32"/>
  <c r="X78" i="32"/>
  <c r="P78" i="32"/>
  <c r="H78" i="32"/>
  <c r="Z77" i="32"/>
  <c r="R77" i="32"/>
  <c r="J77" i="32"/>
  <c r="AB76" i="32"/>
  <c r="T76" i="32"/>
  <c r="L76" i="32"/>
  <c r="D76" i="32"/>
  <c r="V75" i="32"/>
  <c r="F75" i="32"/>
  <c r="I82" i="32"/>
  <c r="Q82" i="32"/>
  <c r="Y82" i="32"/>
  <c r="E86" i="32"/>
  <c r="Z85" i="32"/>
  <c r="R85" i="32"/>
  <c r="J85" i="32"/>
  <c r="H84" i="32"/>
  <c r="G89" i="32"/>
  <c r="O89" i="32"/>
  <c r="W89" i="32"/>
  <c r="AB88" i="32"/>
  <c r="L88" i="32"/>
  <c r="D88" i="32"/>
  <c r="N87" i="32"/>
  <c r="F87" i="32"/>
  <c r="X91" i="32"/>
  <c r="P91" i="32"/>
  <c r="Z90" i="32"/>
  <c r="R90" i="32"/>
  <c r="J90" i="32"/>
  <c r="F90" i="32"/>
  <c r="I92" i="32"/>
  <c r="AC92" i="32"/>
  <c r="K95" i="32"/>
  <c r="S95" i="32"/>
  <c r="X94" i="32"/>
  <c r="P94" i="32"/>
  <c r="H94" i="32"/>
  <c r="Z93" i="32"/>
  <c r="R93" i="32"/>
  <c r="AB97" i="32"/>
  <c r="T97" i="32"/>
  <c r="L97" i="32"/>
  <c r="D97" i="32"/>
  <c r="Z96" i="32"/>
  <c r="R96" i="32"/>
  <c r="J96" i="32"/>
  <c r="E99" i="32"/>
  <c r="I99" i="32"/>
  <c r="M99" i="32"/>
  <c r="Q99" i="32"/>
  <c r="U99" i="32"/>
  <c r="AC99" i="32"/>
  <c r="V98" i="32"/>
  <c r="N98" i="32"/>
  <c r="F98" i="32"/>
  <c r="AB101" i="32"/>
  <c r="T101" i="32"/>
  <c r="L101" i="32"/>
  <c r="H101" i="32"/>
  <c r="Z100" i="32"/>
  <c r="R100" i="32"/>
  <c r="N100" i="32"/>
  <c r="J100" i="32"/>
  <c r="Q102" i="32"/>
  <c r="Y102" i="32"/>
  <c r="G103" i="32"/>
  <c r="O103" i="32"/>
  <c r="AB108" i="32"/>
  <c r="X108" i="32"/>
  <c r="P108" i="32"/>
  <c r="H108" i="32"/>
  <c r="V107" i="32"/>
  <c r="R107" i="32"/>
  <c r="J107" i="32"/>
  <c r="F107" i="32"/>
  <c r="T106" i="32"/>
  <c r="L106" i="32"/>
  <c r="Z105" i="32"/>
  <c r="R105" i="32"/>
  <c r="J105" i="32"/>
  <c r="AB104" i="32"/>
  <c r="T104" i="32"/>
  <c r="L104" i="32"/>
  <c r="D104" i="32"/>
  <c r="G110" i="32"/>
  <c r="O110" i="32"/>
  <c r="W110" i="32"/>
  <c r="AA110" i="32"/>
  <c r="X109" i="32"/>
  <c r="H109" i="32"/>
  <c r="G111" i="32"/>
  <c r="O111" i="32"/>
  <c r="W111" i="32"/>
  <c r="E113" i="32"/>
  <c r="M113" i="32"/>
  <c r="Y113" i="32"/>
  <c r="Z112" i="32"/>
  <c r="R112" i="32"/>
  <c r="V100" i="32"/>
  <c r="Y99" i="32"/>
  <c r="V60" i="32"/>
  <c r="AC52" i="32"/>
  <c r="Z26" i="32"/>
  <c r="AC23" i="32"/>
  <c r="AA10" i="32"/>
  <c r="N33" i="32"/>
  <c r="AA95" i="32"/>
  <c r="V87" i="32"/>
  <c r="Y86" i="32"/>
  <c r="AB78" i="32"/>
  <c r="X63" i="32"/>
  <c r="X47" i="32"/>
  <c r="V40" i="32"/>
  <c r="W39" i="32"/>
  <c r="J112" i="32"/>
  <c r="M115" i="32"/>
  <c r="F114" i="32"/>
  <c r="AB119" i="32"/>
  <c r="T119" i="32"/>
  <c r="L119" i="32"/>
  <c r="P117" i="32"/>
  <c r="H117" i="32"/>
  <c r="J116" i="32"/>
  <c r="X119" i="32"/>
  <c r="AB117" i="32"/>
  <c r="R118" i="32"/>
  <c r="F112" i="32"/>
  <c r="Q115" i="32"/>
  <c r="R114" i="32"/>
  <c r="J114" i="32"/>
  <c r="Z118" i="32"/>
  <c r="V118" i="32"/>
  <c r="N118" i="32"/>
  <c r="T117" i="32"/>
  <c r="L117" i="32"/>
  <c r="D117" i="32"/>
  <c r="R116" i="32"/>
  <c r="N116" i="32"/>
  <c r="X117" i="32"/>
  <c r="J118" i="32"/>
  <c r="H119" i="32"/>
  <c r="H14" i="32"/>
  <c r="H13" i="32"/>
  <c r="D13" i="32"/>
  <c r="R12" i="32"/>
  <c r="D11" i="32"/>
  <c r="F10" i="32"/>
  <c r="T9" i="32"/>
  <c r="H9" i="32"/>
  <c r="D7" i="32"/>
  <c r="N6" i="32"/>
  <c r="L5" i="32"/>
  <c r="T3" i="32"/>
  <c r="L3" i="32"/>
  <c r="D3" i="32"/>
  <c r="N2" i="32"/>
  <c r="L25" i="32"/>
  <c r="F24" i="32"/>
  <c r="P21" i="32"/>
  <c r="N20" i="32"/>
  <c r="F20" i="32"/>
  <c r="F18" i="32"/>
  <c r="P17" i="32"/>
  <c r="H17" i="32"/>
  <c r="N16" i="32"/>
  <c r="F16" i="32"/>
  <c r="H15" i="32"/>
  <c r="G26" i="32"/>
  <c r="O26" i="32"/>
  <c r="G34" i="32"/>
  <c r="K34" i="32"/>
  <c r="Q33" i="32"/>
  <c r="K32" i="32"/>
  <c r="Q31" i="32"/>
  <c r="I31" i="32"/>
  <c r="K30" i="32"/>
  <c r="H39" i="32"/>
  <c r="T25" i="32"/>
  <c r="G36" i="32"/>
  <c r="G45" i="32"/>
  <c r="E40" i="32"/>
  <c r="D50" i="32"/>
  <c r="L50" i="32"/>
  <c r="P50" i="32"/>
  <c r="M51" i="32"/>
  <c r="K57" i="32"/>
  <c r="I56" i="32"/>
  <c r="G55" i="32"/>
  <c r="Q60" i="32"/>
  <c r="H64" i="32"/>
  <c r="T64" i="32"/>
  <c r="S66" i="32"/>
  <c r="O66" i="32"/>
  <c r="K66" i="32"/>
  <c r="E81" i="32"/>
  <c r="O78" i="32"/>
  <c r="M75" i="32"/>
  <c r="I85" i="32"/>
  <c r="G84" i="32"/>
  <c r="D89" i="32"/>
  <c r="O88" i="32"/>
  <c r="E87" i="32"/>
  <c r="M90" i="32"/>
  <c r="O63" i="32"/>
  <c r="G66" i="32"/>
  <c r="I14" i="32"/>
  <c r="G14" i="32"/>
  <c r="N14" i="32"/>
  <c r="Q14" i="32"/>
  <c r="P2" i="32"/>
  <c r="H2" i="32"/>
  <c r="H25" i="32"/>
  <c r="D25" i="32"/>
  <c r="H34" i="32"/>
  <c r="E89" i="32"/>
  <c r="I89" i="32"/>
  <c r="E74" i="32"/>
  <c r="M74" i="32"/>
  <c r="K89" i="32"/>
  <c r="M89" i="32"/>
  <c r="T88" i="32"/>
  <c r="B35" i="55" l="1"/>
  <c r="B36" i="55" s="1"/>
  <c r="B37" i="55" l="1"/>
  <c r="B38" i="55" l="1"/>
  <c r="D82" i="32"/>
  <c r="B39" i="55" l="1"/>
  <c r="B40" i="55" l="1"/>
  <c r="B41" i="55" l="1"/>
  <c r="B42" i="55" l="1"/>
  <c r="B43" i="55" l="1"/>
  <c r="B44" i="55" l="1"/>
  <c r="B45" i="55" l="1"/>
  <c r="B46" i="55" l="1"/>
  <c r="B47" i="55" l="1"/>
  <c r="B48" i="55" l="1"/>
  <c r="B49" i="55" l="1"/>
  <c r="B50" i="55" l="1"/>
  <c r="B51" i="55" l="1"/>
  <c r="B52" i="55" l="1"/>
  <c r="B53" i="55" l="1"/>
  <c r="B54" i="55" l="1"/>
  <c r="B55" i="55" l="1"/>
  <c r="B56" i="55" l="1"/>
  <c r="B57" i="55" l="1"/>
  <c r="B58" i="55" l="1"/>
  <c r="B59" i="55" l="1"/>
  <c r="B60" i="55" l="1"/>
  <c r="B61" i="55" l="1"/>
  <c r="B62" i="55" l="1"/>
  <c r="B63" i="55" l="1"/>
  <c r="B64" i="55" l="1"/>
  <c r="B65" i="55" l="1"/>
  <c r="B66" i="55" l="1"/>
  <c r="B67" i="55" l="1"/>
  <c r="B68" i="55" l="1"/>
  <c r="B69" i="55" l="1"/>
  <c r="B70" i="55" l="1"/>
  <c r="B71" i="55" l="1"/>
  <c r="B72" i="55" l="1"/>
  <c r="D83" i="32"/>
  <c r="B73" i="55" l="1"/>
  <c r="B74" i="55" l="1"/>
  <c r="B75" i="55" l="1"/>
  <c r="B76" i="55" l="1"/>
  <c r="B77" i="55" l="1"/>
  <c r="B78" i="55" l="1"/>
  <c r="B79" i="55" l="1"/>
  <c r="B80" i="55" l="1"/>
  <c r="B81" i="55" l="1"/>
  <c r="B82" i="55" l="1"/>
  <c r="B83" i="55" l="1"/>
  <c r="B84" i="55" l="1"/>
  <c r="B85" i="55" l="1"/>
  <c r="B86" i="55" l="1"/>
  <c r="B87" i="55" l="1"/>
  <c r="B88" i="55" l="1"/>
  <c r="B89" i="55" l="1"/>
  <c r="B90" i="55" l="1"/>
  <c r="B91" i="55" l="1"/>
  <c r="B92" i="55" l="1"/>
  <c r="B93" i="55" l="1"/>
  <c r="B94" i="55" l="1"/>
  <c r="B95" i="55" l="1"/>
  <c r="B96" i="55" l="1"/>
  <c r="B97" i="55" l="1"/>
  <c r="B98" i="55" l="1"/>
  <c r="B99" i="55" l="1"/>
  <c r="B100" i="55" l="1"/>
  <c r="B101" i="55" l="1"/>
  <c r="B102" i="55" l="1"/>
  <c r="B103" i="55" l="1"/>
  <c r="B104" i="55" l="1"/>
  <c r="B105" i="55" l="1"/>
  <c r="B106" i="55" l="1"/>
  <c r="B107" i="55" l="1"/>
  <c r="B108" i="55" l="1"/>
  <c r="B109" i="55" l="1"/>
  <c r="B110" i="55" l="1"/>
  <c r="B111" i="55" l="1"/>
  <c r="B112" i="55" l="1"/>
  <c r="B113" i="55" l="1"/>
  <c r="B114" i="55" l="1"/>
  <c r="B115" i="55" l="1"/>
  <c r="B116" i="55" l="1"/>
  <c r="B117" i="55" l="1"/>
  <c r="B118" i="55" l="1"/>
  <c r="B119" i="55" l="1"/>
  <c r="B120" i="55" l="1"/>
  <c r="B121" i="55" l="1"/>
  <c r="B122" i="55" l="1"/>
  <c r="B123" i="55" l="1"/>
  <c r="B124" i="55" l="1"/>
  <c r="B125" i="55" l="1"/>
  <c r="B126" i="55" l="1"/>
  <c r="B127" i="55" l="1"/>
  <c r="B128" i="55" l="1"/>
  <c r="B129" i="55" l="1"/>
  <c r="B130" i="55" l="1"/>
  <c r="B131" i="55" l="1"/>
  <c r="B167" i="33"/>
  <c r="D1" i="32"/>
  <c r="J8" i="2"/>
  <c r="J8" i="10"/>
  <c r="J8" i="25"/>
  <c r="J8" i="57"/>
  <c r="J8" i="41"/>
  <c r="J8" i="4"/>
  <c r="J8" i="11"/>
  <c r="J8" i="12"/>
  <c r="J8" i="9"/>
  <c r="J8" i="5"/>
  <c r="J8" i="7"/>
  <c r="J8" i="6"/>
  <c r="J8" i="56"/>
  <c r="C167" i="33"/>
  <c r="C16" i="33"/>
  <c r="D167" i="33"/>
  <c r="G167" i="33"/>
  <c r="F167" i="33"/>
  <c r="E167" i="33"/>
  <c r="B16" i="33"/>
  <c r="J7" i="58" s="1"/>
  <c r="J9" i="4"/>
  <c r="C34" i="33"/>
  <c r="I163" i="33"/>
  <c r="B34" i="33"/>
  <c r="H163" i="33"/>
  <c r="B17" i="33"/>
  <c r="C37" i="33"/>
  <c r="B38" i="33"/>
  <c r="C36" i="33"/>
  <c r="B35" i="33"/>
  <c r="B37" i="33"/>
  <c r="C35" i="33"/>
  <c r="B32" i="33"/>
  <c r="C17" i="33"/>
  <c r="C38" i="33"/>
  <c r="C33" i="33"/>
  <c r="C32" i="33"/>
  <c r="B33" i="33"/>
  <c r="B36" i="33"/>
  <c r="J15" i="4" l="1"/>
  <c r="J35" i="4"/>
  <c r="J28" i="4"/>
  <c r="J22" i="4"/>
  <c r="J31" i="4"/>
  <c r="J36" i="4"/>
  <c r="J18" i="4"/>
  <c r="J34" i="4"/>
  <c r="J21" i="4"/>
  <c r="J16" i="4"/>
  <c r="J25" i="4"/>
  <c r="J29" i="4"/>
  <c r="J23" i="4"/>
  <c r="J32" i="4"/>
  <c r="J11" i="4"/>
  <c r="J14" i="4"/>
  <c r="J27" i="4"/>
  <c r="J30" i="4"/>
  <c r="J12" i="4"/>
  <c r="J17" i="4"/>
  <c r="J26" i="4"/>
  <c r="J37" i="4"/>
  <c r="J20" i="4"/>
  <c r="J24" i="4"/>
  <c r="J33" i="4"/>
  <c r="J13" i="4"/>
  <c r="J14" i="2"/>
  <c r="J16" i="2"/>
  <c r="J25" i="2"/>
  <c r="J22" i="2"/>
  <c r="J15" i="2"/>
  <c r="J18" i="2"/>
  <c r="J19" i="2"/>
  <c r="J12" i="2"/>
  <c r="J11" i="2"/>
  <c r="J23" i="2"/>
  <c r="J20" i="2"/>
  <c r="J13" i="2"/>
  <c r="J17" i="2"/>
  <c r="J24" i="2"/>
  <c r="J21" i="2"/>
  <c r="J11" i="11"/>
  <c r="J20" i="11"/>
  <c r="J19" i="11"/>
  <c r="J12" i="11"/>
  <c r="J17" i="11"/>
  <c r="J21" i="11"/>
  <c r="J15" i="11"/>
  <c r="J13" i="11"/>
  <c r="J18" i="11"/>
  <c r="J16" i="11"/>
  <c r="J14" i="11"/>
  <c r="J13" i="12"/>
  <c r="J25" i="12"/>
  <c r="J26" i="12"/>
  <c r="J15" i="12"/>
  <c r="J19" i="12"/>
  <c r="J24" i="12"/>
  <c r="J29" i="12"/>
  <c r="J14" i="12"/>
  <c r="J27" i="12"/>
  <c r="J16" i="12"/>
  <c r="J20" i="12"/>
  <c r="J18" i="12"/>
  <c r="J11" i="12"/>
  <c r="J23" i="12"/>
  <c r="J28" i="12"/>
  <c r="J17" i="12"/>
  <c r="J21" i="12"/>
  <c r="J12" i="12"/>
  <c r="J22" i="12"/>
  <c r="J12" i="9"/>
  <c r="J11" i="9"/>
  <c r="J19" i="9"/>
  <c r="J20" i="9"/>
  <c r="J15" i="9"/>
  <c r="J13" i="9"/>
  <c r="J18" i="9"/>
  <c r="J23" i="9"/>
  <c r="J21" i="9"/>
  <c r="J25" i="9"/>
  <c r="J14" i="9"/>
  <c r="J17" i="9"/>
  <c r="J24" i="9"/>
  <c r="J22" i="9"/>
  <c r="J16" i="9"/>
  <c r="J23" i="25"/>
  <c r="J29" i="25"/>
  <c r="J16" i="25"/>
  <c r="J17" i="25"/>
  <c r="J24" i="25"/>
  <c r="J30" i="25"/>
  <c r="J20" i="25"/>
  <c r="J25" i="25"/>
  <c r="J11" i="25"/>
  <c r="J18" i="25"/>
  <c r="J14" i="25"/>
  <c r="J31" i="25"/>
  <c r="J28" i="25"/>
  <c r="J22" i="25"/>
  <c r="J27" i="25"/>
  <c r="J12" i="25"/>
  <c r="J15" i="25"/>
  <c r="J19" i="25"/>
  <c r="J26" i="25"/>
  <c r="J32" i="25"/>
  <c r="J21" i="25"/>
  <c r="J13" i="25"/>
  <c r="J17" i="57"/>
  <c r="J20" i="57"/>
  <c r="J11" i="57"/>
  <c r="J15" i="57"/>
  <c r="J23" i="57"/>
  <c r="J18" i="57"/>
  <c r="J21" i="57"/>
  <c r="J12" i="57"/>
  <c r="J16" i="57"/>
  <c r="J19" i="57"/>
  <c r="J22" i="57"/>
  <c r="J13" i="57"/>
  <c r="J14" i="57"/>
  <c r="J19" i="10"/>
  <c r="J22" i="10"/>
  <c r="J13" i="10"/>
  <c r="J23" i="10"/>
  <c r="J14" i="10"/>
  <c r="J17" i="10"/>
  <c r="J20" i="10"/>
  <c r="J11" i="10"/>
  <c r="J15" i="10"/>
  <c r="J18" i="10"/>
  <c r="J21" i="10"/>
  <c r="J12" i="10"/>
  <c r="J16" i="10"/>
  <c r="J13" i="5"/>
  <c r="J25" i="5"/>
  <c r="J29" i="5"/>
  <c r="J41" i="5"/>
  <c r="J36" i="5"/>
  <c r="J30" i="5"/>
  <c r="J15" i="5"/>
  <c r="J19" i="5"/>
  <c r="J23" i="5"/>
  <c r="J28" i="5"/>
  <c r="J42" i="5"/>
  <c r="J44" i="5"/>
  <c r="J26" i="5"/>
  <c r="J40" i="5"/>
  <c r="J39" i="5"/>
  <c r="J48" i="5"/>
  <c r="J16" i="5"/>
  <c r="J20" i="5"/>
  <c r="J47" i="5"/>
  <c r="J24" i="5"/>
  <c r="J34" i="5"/>
  <c r="J14" i="5"/>
  <c r="J32" i="5"/>
  <c r="J11" i="5"/>
  <c r="J18" i="5"/>
  <c r="J27" i="5"/>
  <c r="J33" i="5"/>
  <c r="J45" i="5"/>
  <c r="J37" i="5"/>
  <c r="J17" i="5"/>
  <c r="J21" i="5"/>
  <c r="J31" i="5"/>
  <c r="J35" i="5"/>
  <c r="J43" i="5"/>
  <c r="J12" i="5"/>
  <c r="J46" i="5"/>
  <c r="J22" i="5"/>
  <c r="J38" i="5"/>
  <c r="J25" i="7"/>
  <c r="J23" i="7"/>
  <c r="J13" i="7"/>
  <c r="J27" i="7"/>
  <c r="J15" i="7"/>
  <c r="J38" i="7"/>
  <c r="J37" i="7"/>
  <c r="J30" i="7"/>
  <c r="J28" i="7"/>
  <c r="J21" i="7"/>
  <c r="J24" i="7"/>
  <c r="J17" i="7"/>
  <c r="J39" i="7"/>
  <c r="J43" i="7"/>
  <c r="J20" i="7"/>
  <c r="J18" i="7"/>
  <c r="J12" i="7"/>
  <c r="J22" i="7"/>
  <c r="J14" i="7"/>
  <c r="J36" i="7"/>
  <c r="J42" i="7"/>
  <c r="J19" i="7"/>
  <c r="J16" i="7"/>
  <c r="J11" i="7"/>
  <c r="J26" i="7"/>
  <c r="J29" i="7"/>
  <c r="J31" i="7"/>
  <c r="J40" i="7"/>
  <c r="J28" i="6"/>
  <c r="J12" i="6"/>
  <c r="J21" i="6"/>
  <c r="J35" i="6"/>
  <c r="J29" i="6"/>
  <c r="J48" i="6"/>
  <c r="J43" i="6"/>
  <c r="J47" i="6"/>
  <c r="J17" i="6"/>
  <c r="J22" i="6"/>
  <c r="J14" i="6"/>
  <c r="J18" i="6"/>
  <c r="J30" i="6"/>
  <c r="J42" i="6"/>
  <c r="J38" i="6"/>
  <c r="J13" i="6"/>
  <c r="J31" i="6"/>
  <c r="J23" i="6"/>
  <c r="J40" i="6"/>
  <c r="J46" i="6"/>
  <c r="J27" i="6"/>
  <c r="J11" i="6"/>
  <c r="J20" i="6"/>
  <c r="J32" i="6"/>
  <c r="J25" i="6"/>
  <c r="J37" i="6"/>
  <c r="J44" i="6"/>
  <c r="J36" i="6"/>
  <c r="J26" i="6"/>
  <c r="J39" i="6"/>
  <c r="J16" i="6"/>
  <c r="J34" i="6"/>
  <c r="J24" i="6"/>
  <c r="J41" i="6"/>
  <c r="J49" i="6"/>
  <c r="J45" i="6"/>
  <c r="J15" i="6"/>
  <c r="J19" i="6"/>
  <c r="J33" i="6"/>
  <c r="J20" i="56"/>
  <c r="J24" i="56"/>
  <c r="J12" i="56"/>
  <c r="J16" i="56"/>
  <c r="J11" i="56"/>
  <c r="J21" i="56"/>
  <c r="J25" i="56"/>
  <c r="J13" i="56"/>
  <c r="J17" i="56"/>
  <c r="J23" i="56"/>
  <c r="J19" i="56"/>
  <c r="J22" i="56"/>
  <c r="J26" i="56"/>
  <c r="J14" i="56"/>
  <c r="J18" i="56"/>
  <c r="J15" i="56"/>
  <c r="J20" i="41"/>
  <c r="J24" i="41"/>
  <c r="J12" i="41"/>
  <c r="J16" i="41"/>
  <c r="J26" i="41"/>
  <c r="J18" i="41"/>
  <c r="J23" i="41"/>
  <c r="J15" i="41"/>
  <c r="J21" i="41"/>
  <c r="J25" i="41"/>
  <c r="J13" i="41"/>
  <c r="J17" i="41"/>
  <c r="J22" i="41"/>
  <c r="J14" i="41"/>
  <c r="J11" i="41"/>
  <c r="J19" i="41"/>
  <c r="J19" i="4"/>
  <c r="J33" i="7"/>
  <c r="J35" i="7"/>
  <c r="J32" i="7"/>
  <c r="J34" i="7"/>
  <c r="J41" i="7"/>
  <c r="J7" i="21"/>
  <c r="J7" i="5"/>
  <c r="J7" i="11"/>
  <c r="J9" i="11"/>
  <c r="J9" i="9"/>
  <c r="J9" i="41"/>
  <c r="J9" i="58"/>
  <c r="J9" i="56"/>
  <c r="J7" i="56"/>
  <c r="J7" i="10"/>
  <c r="J7" i="2"/>
  <c r="J9" i="2"/>
  <c r="J9" i="6"/>
  <c r="J7" i="9"/>
  <c r="J9" i="7"/>
  <c r="J9" i="10"/>
  <c r="J9" i="57"/>
  <c r="J9" i="21"/>
  <c r="J7" i="41"/>
  <c r="J7" i="57"/>
  <c r="J7" i="6"/>
  <c r="J7" i="12"/>
  <c r="J9" i="5"/>
  <c r="J9" i="12"/>
  <c r="J9" i="25"/>
  <c r="J7" i="4"/>
  <c r="J7" i="25"/>
  <c r="J7" i="7"/>
  <c r="J8" i="21"/>
  <c r="J8" i="58"/>
  <c r="J11" i="58" l="1"/>
  <c r="J21" i="58"/>
  <c r="J24" i="58"/>
  <c r="J15" i="58"/>
  <c r="J19" i="58"/>
  <c r="J17" i="58"/>
  <c r="J27" i="58"/>
  <c r="J18" i="58"/>
  <c r="J12" i="58"/>
  <c r="J22" i="58"/>
  <c r="J25" i="58"/>
  <c r="J16" i="58"/>
  <c r="J20" i="58"/>
  <c r="J26" i="58"/>
  <c r="J13" i="58"/>
  <c r="J23" i="58"/>
  <c r="J14" i="58"/>
  <c r="J16" i="21"/>
  <c r="J20" i="21"/>
  <c r="J28" i="21"/>
  <c r="J35" i="21"/>
  <c r="J26" i="21"/>
  <c r="J30" i="21"/>
  <c r="J11" i="21"/>
  <c r="J25" i="21"/>
  <c r="J29" i="21"/>
  <c r="J40" i="21"/>
  <c r="J14" i="21"/>
  <c r="J17" i="21"/>
  <c r="J37" i="21"/>
  <c r="J32" i="21"/>
  <c r="J41" i="21"/>
  <c r="J23" i="21"/>
  <c r="J27" i="21"/>
  <c r="J31" i="21"/>
  <c r="J36" i="21"/>
  <c r="J12" i="21"/>
  <c r="J18" i="21"/>
  <c r="J39" i="21"/>
  <c r="J33" i="21"/>
  <c r="J38" i="21"/>
  <c r="J24" i="21"/>
  <c r="J13" i="21"/>
  <c r="J15" i="21"/>
  <c r="J19" i="21"/>
  <c r="J21" i="21"/>
  <c r="J34" i="21"/>
  <c r="J22" i="21"/>
</calcChain>
</file>

<file path=xl/comments1.xml><?xml version="1.0" encoding="utf-8"?>
<comments xmlns="http://schemas.openxmlformats.org/spreadsheetml/2006/main">
  <authors>
    <author>Yogi</author>
  </authors>
  <commentList>
    <comment ref="D7" authorId="0" shapeId="0">
      <text>
        <r>
          <rPr>
            <b/>
            <sz val="12"/>
            <color indexed="81"/>
            <rFont val="Verdana"/>
            <family val="2"/>
          </rPr>
          <t>Yogi:</t>
        </r>
        <r>
          <rPr>
            <sz val="12"/>
            <color indexed="81"/>
            <rFont val="Verdana"/>
            <family val="2"/>
          </rPr>
          <t xml:space="preserve">
This worksheet is a handout to provide each participant in the evaluation of controls some basic information that will improve the effectiveness of their participation</t>
        </r>
      </text>
    </comment>
  </commentList>
</comments>
</file>

<file path=xl/comments2.xml><?xml version="1.0" encoding="utf-8"?>
<comments xmlns="http://schemas.openxmlformats.org/spreadsheetml/2006/main">
  <authors>
    <author>Mark Perrin</author>
  </authors>
  <commentList>
    <comment ref="D4" authorId="0" shapeId="0">
      <text>
        <r>
          <rPr>
            <b/>
            <sz val="12"/>
            <color indexed="81"/>
            <rFont val="Verdana"/>
            <family val="2"/>
          </rPr>
          <t>Mark Perrin:</t>
        </r>
        <r>
          <rPr>
            <sz val="12"/>
            <color indexed="81"/>
            <rFont val="Verdana"/>
            <family val="2"/>
          </rPr>
          <t xml:space="preserve">
This cell is used in the title blocks
</t>
        </r>
      </text>
    </comment>
  </commentList>
</comments>
</file>

<file path=xl/comments3.xml><?xml version="1.0" encoding="utf-8"?>
<comments xmlns="http://schemas.openxmlformats.org/spreadsheetml/2006/main">
  <authors>
    <author>David Penton</author>
    <author>Mark Perrin</author>
  </authors>
  <commentList>
    <comment ref="A3" authorId="0" shapeId="0">
      <text>
        <r>
          <rPr>
            <b/>
            <sz val="12"/>
            <color rgb="FF000000"/>
            <rFont val="Verdana"/>
            <family val="2"/>
          </rPr>
          <t>Mixture of 1 and 2 digit codes posted in ERCB NCE list which are sorted by first digit then by second digit before sorting by character; therefore, Themes 1-9 are listed below 10-14.</t>
        </r>
      </text>
    </comment>
    <comment ref="P3" authorId="1" shapeId="0">
      <text>
        <r>
          <rPr>
            <b/>
            <sz val="12"/>
            <color indexed="81"/>
            <rFont val="Verdana"/>
            <family val="2"/>
          </rPr>
          <t>Mark Perrin:</t>
        </r>
        <r>
          <rPr>
            <sz val="12"/>
            <color indexed="81"/>
            <rFont val="Verdana"/>
            <family val="2"/>
          </rPr>
          <t xml:space="preserve">
Send to Brian when done</t>
        </r>
      </text>
    </comment>
    <comment ref="S3" authorId="1" shapeId="0">
      <text>
        <r>
          <rPr>
            <b/>
            <sz val="12"/>
            <color indexed="81"/>
            <rFont val="Verdana"/>
            <family val="2"/>
          </rPr>
          <t>Mark Perrin:</t>
        </r>
        <r>
          <rPr>
            <sz val="12"/>
            <color indexed="81"/>
            <rFont val="Verdana"/>
            <family val="2"/>
          </rPr>
          <t xml:space="preserve">
Paper battery. A series of wells in an area tied to a GS. Licensed by PRA.</t>
        </r>
      </text>
    </comment>
    <comment ref="T3" authorId="1" shapeId="0">
      <text>
        <r>
          <rPr>
            <b/>
            <sz val="12"/>
            <color indexed="81"/>
            <rFont val="Verdana"/>
            <family val="2"/>
          </rPr>
          <t>Mark Perrin:</t>
        </r>
        <r>
          <rPr>
            <sz val="12"/>
            <color indexed="81"/>
            <rFont val="Verdana"/>
            <family val="2"/>
          </rPr>
          <t xml:space="preserve">
Prorated</t>
        </r>
      </text>
    </comment>
    <comment ref="W3" authorId="1" shapeId="0">
      <text>
        <r>
          <rPr>
            <b/>
            <sz val="12"/>
            <color indexed="81"/>
            <rFont val="Verdana"/>
            <family val="2"/>
          </rPr>
          <t>Mark Perrin:</t>
        </r>
        <r>
          <rPr>
            <sz val="12"/>
            <color indexed="81"/>
            <rFont val="Verdana"/>
            <family val="2"/>
          </rPr>
          <t xml:space="preserve">
Same as 361 but doesn't require a license with ERCB. Identical NCE appliability to 361.</t>
        </r>
      </text>
    </comment>
    <comment ref="AI3" authorId="1" shapeId="0">
      <text>
        <r>
          <rPr>
            <b/>
            <sz val="12"/>
            <color indexed="81"/>
            <rFont val="Verdana"/>
            <family val="2"/>
          </rPr>
          <t>Mark Perrin:</t>
        </r>
        <r>
          <rPr>
            <sz val="12"/>
            <color indexed="81"/>
            <rFont val="Verdana"/>
            <family val="2"/>
          </rPr>
          <t xml:space="preserve">
For Enhanced Oil Recovery Miscible. See Table 8.3, Dir 017 pg 8-10.</t>
        </r>
      </text>
    </comment>
    <comment ref="AJ3" authorId="1" shapeId="0">
      <text>
        <r>
          <rPr>
            <b/>
            <sz val="12"/>
            <color indexed="81"/>
            <rFont val="Verdana"/>
            <family val="2"/>
          </rPr>
          <t>Mark Perrin:</t>
        </r>
        <r>
          <rPr>
            <sz val="12"/>
            <color indexed="81"/>
            <rFont val="Verdana"/>
            <family val="2"/>
          </rPr>
          <t xml:space="preserve">
For Enhanced Oil Recovery Water flood. See Table 8.3, Dir 017 pg 8-10.</t>
        </r>
      </text>
    </comment>
    <comment ref="AL3" authorId="1" shapeId="0">
      <text>
        <r>
          <rPr>
            <b/>
            <sz val="12"/>
            <color indexed="81"/>
            <rFont val="Verdana"/>
            <family val="2"/>
          </rPr>
          <t>Mark Perrin:</t>
        </r>
        <r>
          <rPr>
            <sz val="12"/>
            <color indexed="81"/>
            <rFont val="Verdana"/>
            <family val="2"/>
          </rPr>
          <t xml:space="preserve">
For disposal only. Equivalent to 50?</t>
        </r>
      </text>
    </comment>
    <comment ref="AW3" authorId="1" shapeId="0">
      <text>
        <r>
          <rPr>
            <b/>
            <sz val="12"/>
            <color indexed="81"/>
            <rFont val="Verdana"/>
            <family val="2"/>
          </rPr>
          <t>Mark Perrin:</t>
        </r>
        <r>
          <rPr>
            <sz val="12"/>
            <color indexed="81"/>
            <rFont val="Verdana"/>
            <family val="2"/>
          </rPr>
          <t xml:space="preserve">
linked to a gas plant</t>
        </r>
      </text>
    </comment>
    <comment ref="AX3" authorId="1" shapeId="0">
      <text>
        <r>
          <rPr>
            <b/>
            <sz val="12"/>
            <color indexed="81"/>
            <rFont val="Verdana"/>
            <family val="2"/>
          </rPr>
          <t>Mark Perrin:</t>
        </r>
        <r>
          <rPr>
            <sz val="12"/>
            <color indexed="81"/>
            <rFont val="Verdana"/>
            <family val="2"/>
          </rPr>
          <t xml:space="preserve">
equivalent to 621</t>
        </r>
      </text>
    </comment>
    <comment ref="J5" authorId="1" shapeId="0">
      <text>
        <r>
          <rPr>
            <b/>
            <sz val="12"/>
            <color indexed="81"/>
            <rFont val="Verdana"/>
            <family val="2"/>
          </rPr>
          <t>Mark Perrin:</t>
        </r>
        <r>
          <rPr>
            <sz val="12"/>
            <color indexed="81"/>
            <rFont val="Verdana"/>
            <family val="2"/>
          </rPr>
          <t xml:space="preserve">
Assume water receipt is for EOR and points to 501</t>
        </r>
      </text>
    </comment>
    <comment ref="AF6" authorId="1" shapeId="0">
      <text>
        <r>
          <rPr>
            <b/>
            <sz val="12"/>
            <color indexed="81"/>
            <rFont val="Verdana"/>
            <family val="2"/>
          </rPr>
          <t>Mark Perrin:</t>
        </r>
        <r>
          <rPr>
            <sz val="12"/>
            <color indexed="81"/>
            <rFont val="Verdana"/>
            <family val="2"/>
          </rPr>
          <t xml:space="preserve">
miscible flood likely to deliver gas or receive gas.</t>
        </r>
      </text>
    </comment>
    <comment ref="L11" authorId="1" shapeId="0">
      <text>
        <r>
          <rPr>
            <b/>
            <sz val="12"/>
            <color indexed="81"/>
            <rFont val="Verdana"/>
            <family val="2"/>
          </rPr>
          <t>Mark Perrin:</t>
        </r>
        <r>
          <rPr>
            <sz val="12"/>
            <color indexed="81"/>
            <rFont val="Verdana"/>
            <family val="2"/>
          </rPr>
          <t xml:space="preserve">
Applies for single well where huff &amp; puff thermal is used.</t>
        </r>
      </text>
    </comment>
    <comment ref="P11" authorId="1" shapeId="0">
      <text>
        <r>
          <rPr>
            <b/>
            <sz val="12"/>
            <color indexed="81"/>
            <rFont val="Verdana"/>
            <family val="2"/>
          </rPr>
          <t>Mark Perrin:</t>
        </r>
        <r>
          <rPr>
            <sz val="12"/>
            <color indexed="81"/>
            <rFont val="Verdana"/>
            <family val="2"/>
          </rPr>
          <t xml:space="preserve">
Changed by Mel &amp; I for Leismer
</t>
        </r>
      </text>
    </comment>
    <comment ref="S11" authorId="1" shapeId="0">
      <text>
        <r>
          <rPr>
            <b/>
            <sz val="12"/>
            <color indexed="81"/>
            <rFont val="Verdana"/>
            <family val="2"/>
          </rPr>
          <t>Mark Perrin:</t>
        </r>
        <r>
          <rPr>
            <sz val="12"/>
            <color indexed="81"/>
            <rFont val="Verdana"/>
            <family val="2"/>
          </rPr>
          <t xml:space="preserve">
Not an injection facility but could be gas lift.
</t>
        </r>
      </text>
    </comment>
    <comment ref="P16"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L16" authorId="1" shapeId="0">
      <text>
        <r>
          <rPr>
            <b/>
            <sz val="12"/>
            <color indexed="81"/>
            <rFont val="Verdana"/>
            <family val="2"/>
          </rPr>
          <t>Mark Perrin:</t>
        </r>
        <r>
          <rPr>
            <sz val="12"/>
            <color indexed="81"/>
            <rFont val="Verdana"/>
            <family val="2"/>
          </rPr>
          <t xml:space="preserve">
Changed by Mel &amp; I for Leismer
</t>
        </r>
      </text>
    </comment>
    <comment ref="AO16" authorId="1" shapeId="0">
      <text>
        <r>
          <rPr>
            <b/>
            <sz val="12"/>
            <color indexed="81"/>
            <rFont val="Verdana"/>
            <family val="2"/>
          </rPr>
          <t>Mark Perrin:</t>
        </r>
        <r>
          <rPr>
            <sz val="12"/>
            <color indexed="81"/>
            <rFont val="Verdana"/>
            <family val="2"/>
          </rPr>
          <t xml:space="preserve">
Changed by Mel &amp; I for Leismer
</t>
        </r>
      </text>
    </comment>
    <comment ref="BP16"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Q16"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P20" authorId="1" shapeId="0">
      <text>
        <r>
          <rPr>
            <b/>
            <sz val="12"/>
            <color indexed="81"/>
            <rFont val="Verdana"/>
            <family val="2"/>
          </rPr>
          <t>Mark Perrin:</t>
        </r>
        <r>
          <rPr>
            <sz val="12"/>
            <color indexed="81"/>
            <rFont val="Verdana"/>
            <family val="2"/>
          </rPr>
          <t xml:space="preserve">
For fuel measurement</t>
        </r>
      </text>
    </comment>
    <comment ref="R23" authorId="1" shapeId="0">
      <text>
        <r>
          <rPr>
            <b/>
            <sz val="12"/>
            <color indexed="81"/>
            <rFont val="Verdana"/>
            <family val="2"/>
          </rPr>
          <t>Mark Perrin:</t>
        </r>
        <r>
          <rPr>
            <sz val="12"/>
            <color indexed="81"/>
            <rFont val="Verdana"/>
            <family val="2"/>
          </rPr>
          <t xml:space="preserve">
for condensate</t>
        </r>
      </text>
    </comment>
    <comment ref="BH59" authorId="1" shapeId="0">
      <text>
        <r>
          <rPr>
            <b/>
            <sz val="12"/>
            <color indexed="81"/>
            <rFont val="Verdana"/>
            <family val="2"/>
          </rPr>
          <t>Mark Perrin:</t>
        </r>
        <r>
          <rPr>
            <sz val="12"/>
            <color indexed="81"/>
            <rFont val="Verdana"/>
            <family val="2"/>
          </rPr>
          <t xml:space="preserve">
Should be transaction records for a terminal</t>
        </r>
      </text>
    </comment>
    <comment ref="AI61" authorId="1" shapeId="0">
      <text>
        <r>
          <rPr>
            <b/>
            <sz val="12"/>
            <color indexed="81"/>
            <rFont val="Verdana"/>
            <family val="2"/>
          </rPr>
          <t>Mark Perrin:</t>
        </r>
        <r>
          <rPr>
            <sz val="12"/>
            <color indexed="81"/>
            <rFont val="Verdana"/>
            <family val="2"/>
          </rPr>
          <t xml:space="preserve">
Workover fluids not recovered.</t>
        </r>
      </text>
    </comment>
    <comment ref="AJ61" authorId="1" shapeId="0">
      <text>
        <r>
          <rPr>
            <b/>
            <sz val="12"/>
            <color indexed="81"/>
            <rFont val="Verdana"/>
            <family val="2"/>
          </rPr>
          <t>Mark Perrin:</t>
        </r>
        <r>
          <rPr>
            <sz val="12"/>
            <color indexed="81"/>
            <rFont val="Verdana"/>
            <family val="2"/>
          </rPr>
          <t xml:space="preserve">
Workover fluids not recovered.</t>
        </r>
      </text>
    </comment>
    <comment ref="P62"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L62"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O62"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P62"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Q62"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I64" authorId="1" shapeId="0">
      <text>
        <r>
          <rPr>
            <b/>
            <sz val="12"/>
            <color indexed="81"/>
            <rFont val="Verdana"/>
            <family val="2"/>
          </rPr>
          <t>Mark Perrin:</t>
        </r>
        <r>
          <rPr>
            <sz val="12"/>
            <color indexed="81"/>
            <rFont val="Verdana"/>
            <family val="2"/>
          </rPr>
          <t xml:space="preserve">
changed to Y. Can use GIS from seperator to estimate vent rate.</t>
        </r>
      </text>
    </comment>
    <comment ref="R65" authorId="1" shapeId="0">
      <text>
        <r>
          <rPr>
            <b/>
            <sz val="12"/>
            <color indexed="81"/>
            <rFont val="Verdana"/>
            <family val="2"/>
          </rPr>
          <t>Mark Perrin:</t>
        </r>
        <r>
          <rPr>
            <sz val="12"/>
            <color indexed="81"/>
            <rFont val="Verdana"/>
            <family val="2"/>
          </rPr>
          <t xml:space="preserve">
In rare cases this applies. Don't need GOR on gas well producing oil.</t>
        </r>
      </text>
    </comment>
    <comment ref="BH68" authorId="1" shapeId="0">
      <text>
        <r>
          <rPr>
            <b/>
            <sz val="12"/>
            <color indexed="81"/>
            <rFont val="Verdana"/>
            <family val="2"/>
          </rPr>
          <t>Mark Perrin:</t>
        </r>
        <r>
          <rPr>
            <sz val="12"/>
            <color indexed="81"/>
            <rFont val="Verdana"/>
            <family val="2"/>
          </rPr>
          <t xml:space="preserve">
Subtle difference between proceedures, accounting and reporting.</t>
        </r>
      </text>
    </comment>
    <comment ref="AL69" authorId="1" shapeId="0">
      <text>
        <r>
          <rPr>
            <b/>
            <sz val="12"/>
            <color indexed="81"/>
            <rFont val="Verdana"/>
            <family val="2"/>
          </rPr>
          <t>Mark Perrin:</t>
        </r>
        <r>
          <rPr>
            <sz val="12"/>
            <color indexed="81"/>
            <rFont val="Verdana"/>
            <family val="2"/>
          </rPr>
          <t xml:space="preserve">
an exception for skim oil. If deliver &gt; 1% of throughput as skim may have to allocate back to source.</t>
        </r>
      </text>
    </comment>
    <comment ref="S73" authorId="1" shapeId="0">
      <text>
        <r>
          <rPr>
            <b/>
            <sz val="12"/>
            <color indexed="81"/>
            <rFont val="Verdana"/>
            <family val="2"/>
          </rPr>
          <t>Mark Perrin:</t>
        </r>
        <r>
          <rPr>
            <sz val="12"/>
            <color indexed="81"/>
            <rFont val="Verdana"/>
            <family val="2"/>
          </rPr>
          <t xml:space="preserve">
From NuVista ERCB response, theme 9 does not apply to sub-type 361.</t>
        </r>
      </text>
    </comment>
    <comment ref="R74" authorId="1" shapeId="0">
      <text>
        <r>
          <rPr>
            <b/>
            <sz val="12"/>
            <color indexed="81"/>
            <rFont val="Verdana"/>
            <family val="2"/>
          </rPr>
          <t>Mark Perrin:</t>
        </r>
        <r>
          <rPr>
            <sz val="12"/>
            <color indexed="81"/>
            <rFont val="Verdana"/>
            <family val="2"/>
          </rPr>
          <t xml:space="preserve">
Should not receive a trucked liquids. But are crossing boundaries from one battery to this receiving battery.</t>
        </r>
      </text>
    </comment>
    <comment ref="S74" authorId="1" shapeId="0">
      <text>
        <r>
          <rPr>
            <b/>
            <sz val="12"/>
            <color indexed="81"/>
            <rFont val="Verdana"/>
            <family val="2"/>
          </rPr>
          <t>Mark Perrin:</t>
        </r>
        <r>
          <rPr>
            <sz val="12"/>
            <color indexed="81"/>
            <rFont val="Verdana"/>
            <family val="2"/>
          </rPr>
          <t xml:space="preserve">
From NuVista ERCB response, theme 9 does not apply to sub-type 361.</t>
        </r>
      </text>
    </comment>
    <comment ref="S75" authorId="1" shapeId="0">
      <text>
        <r>
          <rPr>
            <b/>
            <sz val="12"/>
            <color indexed="81"/>
            <rFont val="Verdana"/>
            <family val="2"/>
          </rPr>
          <t>Mark Perrin:</t>
        </r>
        <r>
          <rPr>
            <sz val="12"/>
            <color indexed="81"/>
            <rFont val="Verdana"/>
            <family val="2"/>
          </rPr>
          <t xml:space="preserve">
From NuVista ERCB response, theme 9 does not apply to sub-type 361.</t>
        </r>
      </text>
    </comment>
    <comment ref="S76" authorId="1" shapeId="0">
      <text>
        <r>
          <rPr>
            <b/>
            <sz val="12"/>
            <color indexed="81"/>
            <rFont val="Verdana"/>
            <family val="2"/>
          </rPr>
          <t>Mark Perrin:</t>
        </r>
        <r>
          <rPr>
            <sz val="12"/>
            <color indexed="81"/>
            <rFont val="Verdana"/>
            <family val="2"/>
          </rPr>
          <t xml:space="preserve">
From NuVista ERCB response, theme 9 does not apply to sub-type 361.</t>
        </r>
      </text>
    </comment>
    <comment ref="R77" authorId="1" shapeId="0">
      <text>
        <r>
          <rPr>
            <b/>
            <sz val="12"/>
            <color indexed="81"/>
            <rFont val="Verdana"/>
            <family val="2"/>
          </rPr>
          <t>Mark Perrin:</t>
        </r>
        <r>
          <rPr>
            <sz val="12"/>
            <color indexed="81"/>
            <rFont val="Verdana"/>
            <family val="2"/>
          </rPr>
          <t xml:space="preserve">
slick water frac fluids.</t>
        </r>
      </text>
    </comment>
    <comment ref="S77" authorId="1" shapeId="0">
      <text>
        <r>
          <rPr>
            <b/>
            <sz val="12"/>
            <color indexed="81"/>
            <rFont val="Verdana"/>
            <family val="2"/>
          </rPr>
          <t>Mark Perrin:</t>
        </r>
        <r>
          <rPr>
            <sz val="12"/>
            <color indexed="81"/>
            <rFont val="Verdana"/>
            <family val="2"/>
          </rPr>
          <t xml:space="preserve">
From NuVista ERCB response, theme 9 does not apply to sub-type 361.</t>
        </r>
      </text>
    </comment>
    <comment ref="S78" authorId="1" shapeId="0">
      <text>
        <r>
          <rPr>
            <b/>
            <sz val="12"/>
            <color indexed="81"/>
            <rFont val="Verdana"/>
            <family val="2"/>
          </rPr>
          <t>Mark Perrin:</t>
        </r>
        <r>
          <rPr>
            <sz val="12"/>
            <color indexed="81"/>
            <rFont val="Verdana"/>
            <family val="2"/>
          </rPr>
          <t xml:space="preserve">
From NuVista ERCB response, theme 9 does not apply to sub-type 361.</t>
        </r>
      </text>
    </comment>
    <comment ref="S79" authorId="1" shapeId="0">
      <text>
        <r>
          <rPr>
            <b/>
            <sz val="12"/>
            <color indexed="81"/>
            <rFont val="Verdana"/>
            <family val="2"/>
          </rPr>
          <t>Mark Perrin:</t>
        </r>
        <r>
          <rPr>
            <sz val="12"/>
            <color indexed="81"/>
            <rFont val="Verdana"/>
            <family val="2"/>
          </rPr>
          <t xml:space="preserve">
From NuVista ERCB response, theme 9 does not apply to sub-type 361.</t>
        </r>
      </text>
    </comment>
    <comment ref="P96"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L96"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O96"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P96"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Q96"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P97"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L97"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O97"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P97"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Q97"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P98"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L98"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O98"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P98"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Q98"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P99"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L99"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O99"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P99"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Q99"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I100" authorId="1" shapeId="0">
      <text>
        <r>
          <rPr>
            <b/>
            <sz val="12"/>
            <color indexed="81"/>
            <rFont val="Verdana"/>
            <family val="2"/>
          </rPr>
          <t>Mark Perrin:</t>
        </r>
        <r>
          <rPr>
            <sz val="12"/>
            <color indexed="81"/>
            <rFont val="Verdana"/>
            <family val="2"/>
          </rPr>
          <t xml:space="preserve">
Changed to n based on ERCB's feedback to Edalis.</t>
        </r>
      </text>
    </comment>
    <comment ref="AJ100" authorId="1" shapeId="0">
      <text>
        <r>
          <rPr>
            <b/>
            <sz val="12"/>
            <color indexed="81"/>
            <rFont val="Verdana"/>
            <family val="2"/>
          </rPr>
          <t>Mark Perrin:</t>
        </r>
        <r>
          <rPr>
            <sz val="12"/>
            <color indexed="81"/>
            <rFont val="Verdana"/>
            <family val="2"/>
          </rPr>
          <t xml:space="preserve">
Changed to n based on ERCB's feedback to Edalis.</t>
        </r>
      </text>
    </comment>
    <comment ref="AI102" authorId="1" shapeId="0">
      <text>
        <r>
          <rPr>
            <b/>
            <sz val="12"/>
            <color indexed="81"/>
            <rFont val="Verdana"/>
            <family val="2"/>
          </rPr>
          <t>Mark Perrin:</t>
        </r>
        <r>
          <rPr>
            <sz val="12"/>
            <color indexed="81"/>
            <rFont val="Verdana"/>
            <family val="2"/>
          </rPr>
          <t xml:space="preserve">
Needs some research</t>
        </r>
      </text>
    </comment>
    <comment ref="AJ102" authorId="1" shapeId="0">
      <text>
        <r>
          <rPr>
            <b/>
            <sz val="12"/>
            <color indexed="81"/>
            <rFont val="Verdana"/>
            <family val="2"/>
          </rPr>
          <t>Mark Perrin:</t>
        </r>
        <r>
          <rPr>
            <sz val="12"/>
            <color indexed="81"/>
            <rFont val="Verdana"/>
            <family val="2"/>
          </rPr>
          <t xml:space="preserve">
Needs some research</t>
        </r>
      </text>
    </comment>
    <comment ref="AI105" authorId="1" shapeId="0">
      <text>
        <r>
          <rPr>
            <b/>
            <sz val="12"/>
            <color indexed="81"/>
            <rFont val="Verdana"/>
            <family val="2"/>
          </rPr>
          <t>Mark Perrin:</t>
        </r>
        <r>
          <rPr>
            <sz val="12"/>
            <color indexed="81"/>
            <rFont val="Verdana"/>
            <family val="2"/>
          </rPr>
          <t xml:space="preserve">
Changed to n based on ERCB's feedback to Edalis.</t>
        </r>
      </text>
    </comment>
    <comment ref="AJ105" authorId="1" shapeId="0">
      <text>
        <r>
          <rPr>
            <b/>
            <sz val="12"/>
            <color indexed="81"/>
            <rFont val="Verdana"/>
            <family val="2"/>
          </rPr>
          <t>Mark Perrin:</t>
        </r>
        <r>
          <rPr>
            <sz val="12"/>
            <color indexed="81"/>
            <rFont val="Verdana"/>
            <family val="2"/>
          </rPr>
          <t xml:space="preserve">
Changed to n based on ERCB's feedback to Edalis.</t>
        </r>
      </text>
    </comment>
    <comment ref="J107" authorId="1" shapeId="0">
      <text>
        <r>
          <rPr>
            <b/>
            <sz val="12"/>
            <color indexed="81"/>
            <rFont val="Verdana"/>
            <family val="2"/>
          </rPr>
          <t>Mark Perrin:</t>
        </r>
        <r>
          <rPr>
            <sz val="12"/>
            <color indexed="81"/>
            <rFont val="Verdana"/>
            <family val="2"/>
          </rPr>
          <t xml:space="preserve">
May have receipts of condensate from single gas well or different crudes.</t>
        </r>
      </text>
    </comment>
    <comment ref="K107" authorId="1" shapeId="0">
      <text>
        <r>
          <rPr>
            <b/>
            <sz val="12"/>
            <color indexed="81"/>
            <rFont val="Verdana"/>
            <family val="2"/>
          </rPr>
          <t>Mark Perrin:</t>
        </r>
        <r>
          <rPr>
            <sz val="12"/>
            <color indexed="81"/>
            <rFont val="Verdana"/>
            <family val="2"/>
          </rPr>
          <t xml:space="preserve">
Receive condensate or different crude.</t>
        </r>
      </text>
    </comment>
    <comment ref="AB109" authorId="1" shapeId="0">
      <text>
        <r>
          <rPr>
            <b/>
            <sz val="12"/>
            <color indexed="81"/>
            <rFont val="Verdana"/>
            <family val="2"/>
          </rPr>
          <t>Mark Perrin:</t>
        </r>
        <r>
          <rPr>
            <sz val="12"/>
            <color indexed="81"/>
            <rFont val="Verdana"/>
            <family val="2"/>
          </rPr>
          <t xml:space="preserve">
Denton to follow up</t>
        </r>
      </text>
    </comment>
    <comment ref="AI110" authorId="1" shapeId="0">
      <text>
        <r>
          <rPr>
            <b/>
            <sz val="12"/>
            <color indexed="81"/>
            <rFont val="Verdana"/>
            <family val="2"/>
          </rPr>
          <t>Mark Perrin:</t>
        </r>
        <r>
          <rPr>
            <sz val="12"/>
            <color indexed="81"/>
            <rFont val="Verdana"/>
            <family val="2"/>
          </rPr>
          <t xml:space="preserve">
Can be be a water source well linked to an IF for EOR</t>
        </r>
      </text>
    </comment>
    <comment ref="AJ110" authorId="1" shapeId="0">
      <text>
        <r>
          <rPr>
            <b/>
            <sz val="12"/>
            <color indexed="81"/>
            <rFont val="Verdana"/>
            <family val="2"/>
          </rPr>
          <t>Mark Perrin:</t>
        </r>
        <r>
          <rPr>
            <sz val="12"/>
            <color indexed="81"/>
            <rFont val="Verdana"/>
            <family val="2"/>
          </rPr>
          <t xml:space="preserve">
Can be be a water source well linked to an IF for EOR</t>
        </r>
      </text>
    </comment>
    <comment ref="I112" authorId="1" shapeId="0">
      <text>
        <r>
          <rPr>
            <b/>
            <sz val="12"/>
            <color indexed="81"/>
            <rFont val="Verdana"/>
            <family val="2"/>
          </rPr>
          <t>Mark Perrin:</t>
        </r>
        <r>
          <rPr>
            <sz val="12"/>
            <color indexed="81"/>
            <rFont val="Verdana"/>
            <family val="2"/>
          </rPr>
          <t xml:space="preserve">
Gas receipts for gas lift.</t>
        </r>
      </text>
    </comment>
    <comment ref="L112" authorId="1" shapeId="0">
      <text>
        <r>
          <rPr>
            <b/>
            <sz val="12"/>
            <color indexed="81"/>
            <rFont val="Verdana"/>
            <family val="2"/>
          </rPr>
          <t>Mark Perrin:</t>
        </r>
        <r>
          <rPr>
            <sz val="12"/>
            <color indexed="81"/>
            <rFont val="Verdana"/>
            <family val="2"/>
          </rPr>
          <t xml:space="preserve">
For gas lift.</t>
        </r>
      </text>
    </comment>
    <comment ref="R112" authorId="1" shapeId="0">
      <text>
        <r>
          <rPr>
            <b/>
            <sz val="12"/>
            <color indexed="81"/>
            <rFont val="Verdana"/>
            <family val="2"/>
          </rPr>
          <t>Mark Perrin:</t>
        </r>
        <r>
          <rPr>
            <sz val="12"/>
            <color indexed="81"/>
            <rFont val="Verdana"/>
            <family val="2"/>
          </rPr>
          <t xml:space="preserve">
return fuel gas for sour gas well.</t>
        </r>
      </text>
    </comment>
    <comment ref="I115" authorId="1" shapeId="0">
      <text>
        <r>
          <rPr>
            <b/>
            <sz val="12"/>
            <color indexed="81"/>
            <rFont val="Verdana"/>
            <family val="2"/>
          </rPr>
          <t>Mark Perrin:</t>
        </r>
        <r>
          <rPr>
            <sz val="12"/>
            <color indexed="81"/>
            <rFont val="Verdana"/>
            <family val="2"/>
          </rPr>
          <t xml:space="preserve">
Could be dewaxing fluids. Load fluid?
</t>
        </r>
      </text>
    </comment>
    <comment ref="L115" authorId="1" shapeId="0">
      <text>
        <r>
          <rPr>
            <b/>
            <sz val="12"/>
            <color indexed="81"/>
            <rFont val="Verdana"/>
            <family val="2"/>
          </rPr>
          <t>Mark Perrin:</t>
        </r>
        <r>
          <rPr>
            <sz val="12"/>
            <color indexed="81"/>
            <rFont val="Verdana"/>
            <family val="2"/>
          </rPr>
          <t xml:space="preserve">
Work over fluids. What about load fluid?</t>
        </r>
      </text>
    </comment>
    <comment ref="AI116" authorId="1" shapeId="0">
      <text>
        <r>
          <rPr>
            <b/>
            <sz val="12"/>
            <color indexed="81"/>
            <rFont val="Verdana"/>
            <family val="2"/>
          </rPr>
          <t>Mark Perrin:</t>
        </r>
        <r>
          <rPr>
            <sz val="12"/>
            <color indexed="81"/>
            <rFont val="Verdana"/>
            <family val="2"/>
          </rPr>
          <t xml:space="preserve">
See above</t>
        </r>
      </text>
    </comment>
    <comment ref="AJ116" authorId="1" shapeId="0">
      <text>
        <r>
          <rPr>
            <b/>
            <sz val="12"/>
            <color indexed="81"/>
            <rFont val="Verdana"/>
            <family val="2"/>
          </rPr>
          <t>Mark Perrin:</t>
        </r>
        <r>
          <rPr>
            <sz val="12"/>
            <color indexed="81"/>
            <rFont val="Verdana"/>
            <family val="2"/>
          </rPr>
          <t xml:space="preserve">
See above</t>
        </r>
      </text>
    </comment>
    <comment ref="I117" authorId="1" shapeId="0">
      <text>
        <r>
          <rPr>
            <b/>
            <sz val="12"/>
            <color indexed="81"/>
            <rFont val="Verdana"/>
            <family val="2"/>
          </rPr>
          <t>Mark Perrin:</t>
        </r>
        <r>
          <rPr>
            <sz val="12"/>
            <color indexed="81"/>
            <rFont val="Verdana"/>
            <family val="2"/>
          </rPr>
          <t xml:space="preserve">
No because the metering difference would be across the single well battery, not to the delivery point.</t>
        </r>
      </text>
    </comment>
    <comment ref="J117" authorId="1" shapeId="0">
      <text>
        <r>
          <rPr>
            <b/>
            <sz val="12"/>
            <color indexed="81"/>
            <rFont val="Verdana"/>
            <family val="2"/>
          </rPr>
          <t>Mark Perrin:</t>
        </r>
        <r>
          <rPr>
            <sz val="12"/>
            <color indexed="81"/>
            <rFont val="Verdana"/>
            <family val="2"/>
          </rPr>
          <t xml:space="preserve">
can't have meter error at the battery</t>
        </r>
      </text>
    </comment>
    <comment ref="L117" authorId="1" shapeId="0">
      <text>
        <r>
          <rPr>
            <b/>
            <sz val="12"/>
            <color indexed="81"/>
            <rFont val="Verdana"/>
            <family val="2"/>
          </rPr>
          <t>Mark Perrin:</t>
        </r>
        <r>
          <rPr>
            <sz val="12"/>
            <color indexed="81"/>
            <rFont val="Verdana"/>
            <family val="2"/>
          </rPr>
          <t xml:space="preserve">
Single well battery should not have meter difference.</t>
        </r>
      </text>
    </comment>
    <comment ref="R117" authorId="1" shapeId="0">
      <text>
        <r>
          <rPr>
            <b/>
            <sz val="12"/>
            <color indexed="81"/>
            <rFont val="Verdana"/>
            <family val="2"/>
          </rPr>
          <t>Mark Perrin:</t>
        </r>
        <r>
          <rPr>
            <sz val="12"/>
            <color indexed="81"/>
            <rFont val="Verdana"/>
            <family val="2"/>
          </rPr>
          <t xml:space="preserve">
Registry fails to enforce this so we will continue to check.</t>
        </r>
      </text>
    </comment>
    <comment ref="AL117" authorId="1" shapeId="0">
      <text>
        <r>
          <rPr>
            <b/>
            <sz val="12"/>
            <color indexed="81"/>
            <rFont val="Verdana"/>
            <family val="2"/>
          </rPr>
          <t>Mark Perrin:</t>
        </r>
        <r>
          <rPr>
            <sz val="12"/>
            <color indexed="81"/>
            <rFont val="Verdana"/>
            <family val="2"/>
          </rPr>
          <t xml:space="preserve">
Mel &amp; I changed to make sense for Leismer.</t>
        </r>
      </text>
    </comment>
    <comment ref="BP117" authorId="1" shapeId="0">
      <text>
        <r>
          <rPr>
            <b/>
            <sz val="12"/>
            <color indexed="81"/>
            <rFont val="Verdana"/>
            <family val="2"/>
          </rPr>
          <t>Mark Perrin:</t>
        </r>
        <r>
          <rPr>
            <sz val="12"/>
            <color indexed="81"/>
            <rFont val="Verdana"/>
            <family val="2"/>
          </rPr>
          <t xml:space="preserve">
Mel &amp; I changed to make sense for Leismer.</t>
        </r>
      </text>
    </comment>
    <comment ref="L118" authorId="1" shapeId="0">
      <text>
        <r>
          <rPr>
            <b/>
            <sz val="12"/>
            <color indexed="81"/>
            <rFont val="Verdana"/>
            <family val="2"/>
          </rPr>
          <t>Mark Perrin:</t>
        </r>
        <r>
          <rPr>
            <sz val="12"/>
            <color indexed="81"/>
            <rFont val="Verdana"/>
            <family val="2"/>
          </rPr>
          <t xml:space="preserve">
Single well battery should not have proration factor.</t>
        </r>
      </text>
    </comment>
    <comment ref="I121" authorId="1" shapeId="0">
      <text>
        <r>
          <rPr>
            <b/>
            <sz val="12"/>
            <color indexed="81"/>
            <rFont val="Verdana"/>
            <family val="2"/>
          </rPr>
          <t>Mark Perrin:</t>
        </r>
        <r>
          <rPr>
            <sz val="12"/>
            <color indexed="81"/>
            <rFont val="Verdana"/>
            <family val="2"/>
          </rPr>
          <t xml:space="preserve">
Using it for flushing tanks and other equipment.</t>
        </r>
      </text>
    </comment>
    <comment ref="L121" authorId="1" shapeId="0">
      <text>
        <r>
          <rPr>
            <b/>
            <sz val="12"/>
            <color indexed="81"/>
            <rFont val="Verdana"/>
            <family val="2"/>
          </rPr>
          <t>Mark Perrin:</t>
        </r>
        <r>
          <rPr>
            <sz val="12"/>
            <color indexed="81"/>
            <rFont val="Verdana"/>
            <family val="2"/>
          </rPr>
          <t xml:space="preserve">
Using it for flushing tanks and other equipment.</t>
        </r>
      </text>
    </comment>
    <comment ref="P123" authorId="1" shapeId="0">
      <text>
        <r>
          <rPr>
            <b/>
            <sz val="12"/>
            <color indexed="81"/>
            <rFont val="Verdana"/>
            <family val="2"/>
          </rPr>
          <t>Mark Perrin:</t>
        </r>
        <r>
          <rPr>
            <sz val="12"/>
            <color indexed="81"/>
            <rFont val="Verdana"/>
            <family val="2"/>
          </rPr>
          <t xml:space="preserve">
Changed by Mel &amp; I for Leismer.</t>
        </r>
      </text>
    </comment>
    <comment ref="R123" authorId="1" shapeId="0">
      <text>
        <r>
          <rPr>
            <b/>
            <sz val="12"/>
            <color indexed="81"/>
            <rFont val="Verdana"/>
            <family val="2"/>
          </rPr>
          <t>Mark Perrin:</t>
        </r>
        <r>
          <rPr>
            <sz val="12"/>
            <color indexed="81"/>
            <rFont val="Verdana"/>
            <family val="2"/>
          </rPr>
          <t xml:space="preserve">
CGR and WGR used occasionally.</t>
        </r>
      </text>
    </comment>
    <comment ref="J128" authorId="1" shapeId="0">
      <text>
        <r>
          <rPr>
            <b/>
            <sz val="12"/>
            <color indexed="81"/>
            <rFont val="Verdana"/>
            <family val="2"/>
          </rPr>
          <t>Mark Perrin:</t>
        </r>
        <r>
          <rPr>
            <sz val="12"/>
            <color indexed="81"/>
            <rFont val="Verdana"/>
            <family val="2"/>
          </rPr>
          <t xml:space="preserve">
Processing shrinkage of gas.</t>
        </r>
      </text>
    </comment>
    <comment ref="P130"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AL130" authorId="1" shapeId="0">
      <text>
        <r>
          <rPr>
            <b/>
            <sz val="12"/>
            <color indexed="81"/>
            <rFont val="Verdana"/>
            <family val="2"/>
          </rPr>
          <t>Mark Perrin:</t>
        </r>
        <r>
          <rPr>
            <sz val="12"/>
            <color indexed="81"/>
            <rFont val="Verdana"/>
            <family val="2"/>
          </rPr>
          <t xml:space="preserve">
Changed by Mel &amp; I for Leismer
</t>
        </r>
      </text>
    </comment>
    <comment ref="AO130" authorId="1" shapeId="0">
      <text>
        <r>
          <rPr>
            <b/>
            <sz val="12"/>
            <color indexed="81"/>
            <rFont val="Verdana"/>
            <family val="2"/>
          </rPr>
          <t>Mark Perrin:</t>
        </r>
        <r>
          <rPr>
            <sz val="12"/>
            <color indexed="81"/>
            <rFont val="Verdana"/>
            <family val="2"/>
          </rPr>
          <t xml:space="preserve">
Changed by Mel &amp; I for Leismer
</t>
        </r>
      </text>
    </comment>
    <comment ref="BP130"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 ref="BQ130" authorId="1" shapeId="0">
      <text>
        <r>
          <rPr>
            <b/>
            <sz val="12"/>
            <color indexed="81"/>
            <rFont val="Verdana"/>
            <family val="2"/>
          </rPr>
          <t>Mark Perrin:</t>
        </r>
        <r>
          <rPr>
            <sz val="12"/>
            <color indexed="81"/>
            <rFont val="Verdana"/>
            <family val="2"/>
          </rPr>
          <t xml:space="preserve">
Changed by Mel &amp; I for Leismer to n but changed back to y. need to fix individual formulas
</t>
        </r>
      </text>
    </comment>
  </commentList>
</comments>
</file>

<file path=xl/comments4.xml><?xml version="1.0" encoding="utf-8"?>
<comments xmlns="http://schemas.openxmlformats.org/spreadsheetml/2006/main">
  <authors>
    <author>Mark Perrin</author>
  </authors>
  <commentList>
    <comment ref="C67" authorId="0" shapeId="0">
      <text>
        <r>
          <rPr>
            <b/>
            <sz val="12"/>
            <color indexed="81"/>
            <rFont val="Verdana"/>
            <family val="2"/>
          </rPr>
          <t>Mark Perrin:</t>
        </r>
        <r>
          <rPr>
            <sz val="12"/>
            <color indexed="81"/>
            <rFont val="Verdana"/>
            <family val="2"/>
          </rPr>
          <t xml:space="preserve">
Was inaccurate gas volume calculations but that excluded HCL and Water.</t>
        </r>
      </text>
    </comment>
  </commentList>
</comments>
</file>

<file path=xl/connections.xml><?xml version="1.0" encoding="utf-8"?>
<connections xmlns="http://schemas.openxmlformats.org/spreadsheetml/2006/main">
  <connection id="1" name="Power Query - NCE Component" description="Connection to the 'NCE Component' query in the workbook." type="100" refreshedVersion="6" minRefreshableVersion="5">
    <extLst>
      <ext xmlns:x15="http://schemas.microsoft.com/office/spreadsheetml/2010/11/main" uri="{DE250136-89BD-433C-8126-D09CA5730AF9}">
        <x15:connection id="f805cdeb-d939-4dc3-916a-cf030c27cb4f"/>
      </ext>
    </extLst>
  </connection>
  <connection id="2"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name="WorksheetConnection_Master_Client_Specific_Evaluation_of_Controls_Workbook.xlsm!ClientControls" type="102" refreshedVersion="5" minRefreshableVersion="5">
    <extLst>
      <ext xmlns:x15="http://schemas.microsoft.com/office/spreadsheetml/2010/11/main" uri="{DE250136-89BD-433C-8126-D09CA5730AF9}">
        <x15:connection id="ClientControls">
          <x15:rangePr sourceName="_xlcn.WorksheetConnection_Master_Client_Specific_Evaluation_of_Controls_Workbook.xlsmClientControls"/>
        </x15:connection>
      </ext>
    </extLst>
  </connection>
  <connection id="4" name="WorksheetConnection_Master_Client_Specific_Evaluation_of_Controls_Workbook.xlsm!NCESub" type="102" refreshedVersion="6" minRefreshableVersion="5">
    <extLst>
      <ext xmlns:x15="http://schemas.microsoft.com/office/spreadsheetml/2010/11/main" uri="{DE250136-89BD-433C-8126-D09CA5730AF9}">
        <x15:connection id="NCESub">
          <x15:rangePr sourceName="_xlcn.WorksheetConnection_Master_Client_Specific_Evaluation_of_Controls_Workbook.xlsmNCESub"/>
        </x15:connection>
      </ext>
    </extLst>
  </connection>
</connections>
</file>

<file path=xl/sharedStrings.xml><?xml version="1.0" encoding="utf-8"?>
<sst xmlns="http://schemas.openxmlformats.org/spreadsheetml/2006/main" count="25728" uniqueCount="3271">
  <si>
    <t>Inaccurate determination of estimated hydrocarbon liquid production</t>
  </si>
  <si>
    <t>Inaccurate determination of estimated water production</t>
  </si>
  <si>
    <t>Inaccurate reporting of processing shrinkage</t>
  </si>
  <si>
    <t>Exemptions</t>
  </si>
  <si>
    <t>Retaining documentation for all exemptions (proof of qualification for automatic exemptions or have received an exemption)</t>
  </si>
  <si>
    <t>Ensure that, when reporting requirements are not being followed, you either meet automatic exemption requirements or have applied for and been granted a specifc exemption by the ERCB</t>
  </si>
  <si>
    <t>D017: 5, 8</t>
  </si>
  <si>
    <t>15a</t>
  </si>
  <si>
    <t>15b</t>
  </si>
  <si>
    <t>10a</t>
  </si>
  <si>
    <t>Activity Group</t>
  </si>
  <si>
    <t>NCE</t>
  </si>
  <si>
    <t>Noncompliance Event Name</t>
  </si>
  <si>
    <t>Reason for Conclusion</t>
  </si>
  <si>
    <t>NCE Risk Level</t>
  </si>
  <si>
    <t>See Findings by Theme tab</t>
  </si>
  <si>
    <t>CE1</t>
  </si>
  <si>
    <t>CE2</t>
  </si>
  <si>
    <t>CE3</t>
  </si>
  <si>
    <t>CE4</t>
  </si>
  <si>
    <t>CE5</t>
  </si>
  <si>
    <t>CE6</t>
  </si>
  <si>
    <t>CE7</t>
  </si>
  <si>
    <t>CE8</t>
  </si>
  <si>
    <t>CE9</t>
  </si>
  <si>
    <t>CE10</t>
  </si>
  <si>
    <t>CE11</t>
  </si>
  <si>
    <t>CE12</t>
  </si>
  <si>
    <t>CE13</t>
  </si>
  <si>
    <t>CE14</t>
  </si>
  <si>
    <t>CE15</t>
  </si>
  <si>
    <t>CE16</t>
  </si>
  <si>
    <t>CE17</t>
  </si>
  <si>
    <t>CE18</t>
  </si>
  <si>
    <t>CE19</t>
  </si>
  <si>
    <t>CE20</t>
  </si>
  <si>
    <t>CE21</t>
  </si>
  <si>
    <t>CE22</t>
  </si>
  <si>
    <t>CE23</t>
  </si>
  <si>
    <t>Subtotal Adequate</t>
  </si>
  <si>
    <t>Subtotal Deficient</t>
  </si>
  <si>
    <t>Total Adequate</t>
  </si>
  <si>
    <t>Total Deficient</t>
  </si>
  <si>
    <t>Subtotal N/A</t>
  </si>
  <si>
    <t>Total N/A</t>
  </si>
  <si>
    <t>Description</t>
  </si>
  <si>
    <t>Control Objective</t>
  </si>
  <si>
    <t>Directive</t>
  </si>
  <si>
    <t>Inaccurate Accounting and Reporting of Metering Difference(s)</t>
  </si>
  <si>
    <t>Acceptable</t>
  </si>
  <si>
    <t>Deficient</t>
  </si>
  <si>
    <t>N/A</t>
  </si>
  <si>
    <t>Normalized Total Adequate</t>
  </si>
  <si>
    <t>Normalized Total Deficient</t>
  </si>
  <si>
    <t>1h</t>
  </si>
  <si>
    <t>5j</t>
  </si>
  <si>
    <t>6a</t>
  </si>
  <si>
    <t>6d</t>
  </si>
  <si>
    <t>6e</t>
  </si>
  <si>
    <t>6i</t>
  </si>
  <si>
    <t>8i</t>
  </si>
  <si>
    <t>13b</t>
  </si>
  <si>
    <t>13g</t>
  </si>
  <si>
    <t>3b</t>
  </si>
  <si>
    <t>14r</t>
  </si>
  <si>
    <t>2a</t>
  </si>
  <si>
    <t>4a</t>
  </si>
  <si>
    <t>4d</t>
  </si>
  <si>
    <t>5c</t>
  </si>
  <si>
    <t>6b</t>
  </si>
  <si>
    <t>14o</t>
  </si>
  <si>
    <t>Inaccurate determination of estimated gas production</t>
  </si>
  <si>
    <t>14p</t>
  </si>
  <si>
    <t>14q</t>
  </si>
  <si>
    <t>12a</t>
  </si>
  <si>
    <t>12c</t>
  </si>
  <si>
    <t>1f</t>
  </si>
  <si>
    <t>10b</t>
  </si>
  <si>
    <t>10e</t>
  </si>
  <si>
    <t>10g</t>
  </si>
  <si>
    <t>10i</t>
  </si>
  <si>
    <t>14s</t>
  </si>
  <si>
    <t>14v</t>
  </si>
  <si>
    <t>1a</t>
  </si>
  <si>
    <t>10d</t>
  </si>
  <si>
    <t>10f</t>
  </si>
  <si>
    <t>14t</t>
  </si>
  <si>
    <t>10c</t>
  </si>
  <si>
    <t>10h</t>
  </si>
  <si>
    <t>3e</t>
  </si>
  <si>
    <t>5d</t>
  </si>
  <si>
    <t>8b</t>
  </si>
  <si>
    <t>6c</t>
  </si>
  <si>
    <t>6f</t>
  </si>
  <si>
    <t>6h</t>
  </si>
  <si>
    <t>7a</t>
  </si>
  <si>
    <t>7b</t>
  </si>
  <si>
    <t>7c</t>
  </si>
  <si>
    <t>13a</t>
  </si>
  <si>
    <t>5a</t>
  </si>
  <si>
    <t>5i</t>
  </si>
  <si>
    <t>8g</t>
  </si>
  <si>
    <t>13e</t>
  </si>
  <si>
    <t>6g</t>
  </si>
  <si>
    <t>13c</t>
  </si>
  <si>
    <t>14u</t>
  </si>
  <si>
    <t>13h</t>
  </si>
  <si>
    <t>1g</t>
  </si>
  <si>
    <t>9d</t>
  </si>
  <si>
    <t>9e</t>
  </si>
  <si>
    <t>14l</t>
  </si>
  <si>
    <t>14n</t>
  </si>
  <si>
    <t>8j</t>
  </si>
  <si>
    <t>8k</t>
  </si>
  <si>
    <t>8m</t>
  </si>
  <si>
    <t>14g</t>
  </si>
  <si>
    <t>14m</t>
  </si>
  <si>
    <t>5b</t>
  </si>
  <si>
    <t>5e</t>
  </si>
  <si>
    <t>8c</t>
  </si>
  <si>
    <t>8l</t>
  </si>
  <si>
    <t>9c</t>
  </si>
  <si>
    <t>14i</t>
  </si>
  <si>
    <t>1i</t>
  </si>
  <si>
    <t>1j</t>
  </si>
  <si>
    <t>1k</t>
  </si>
  <si>
    <t>5f</t>
  </si>
  <si>
    <t>5g</t>
  </si>
  <si>
    <t>1b</t>
  </si>
  <si>
    <t>1c</t>
  </si>
  <si>
    <t>1d</t>
  </si>
  <si>
    <t>1e</t>
  </si>
  <si>
    <t>1l</t>
  </si>
  <si>
    <t>3a</t>
  </si>
  <si>
    <t>3d</t>
  </si>
  <si>
    <t>3f</t>
  </si>
  <si>
    <t>8a</t>
  </si>
  <si>
    <t>8e</t>
  </si>
  <si>
    <t>9a</t>
  </si>
  <si>
    <t>9b</t>
  </si>
  <si>
    <t>11a</t>
  </si>
  <si>
    <t>Create/Update Measurement schematics</t>
  </si>
  <si>
    <t>12b</t>
  </si>
  <si>
    <t>12d</t>
  </si>
  <si>
    <t>14a</t>
  </si>
  <si>
    <t>14b</t>
  </si>
  <si>
    <t>14c</t>
  </si>
  <si>
    <t>14d</t>
  </si>
  <si>
    <t>14e</t>
  </si>
  <si>
    <t>14f</t>
  </si>
  <si>
    <t>14h</t>
  </si>
  <si>
    <t>14j</t>
  </si>
  <si>
    <t>2b</t>
  </si>
  <si>
    <t>2c</t>
  </si>
  <si>
    <t>3g</t>
  </si>
  <si>
    <t>8h</t>
  </si>
  <si>
    <t>9g</t>
  </si>
  <si>
    <t>10j</t>
  </si>
  <si>
    <t>10k</t>
  </si>
  <si>
    <t>13f</t>
  </si>
  <si>
    <t>8d</t>
  </si>
  <si>
    <t>14w</t>
  </si>
  <si>
    <t>14k</t>
  </si>
  <si>
    <t>4b</t>
  </si>
  <si>
    <t>5k</t>
  </si>
  <si>
    <t>4c</t>
  </si>
  <si>
    <t>5h</t>
  </si>
  <si>
    <t>8f</t>
  </si>
  <si>
    <t>13d</t>
  </si>
  <si>
    <t>9f</t>
  </si>
  <si>
    <t>High</t>
  </si>
  <si>
    <t>Low</t>
  </si>
  <si>
    <t>Hydrocarbon liquid blending factor inaccurately determined</t>
  </si>
  <si>
    <t>Theme</t>
  </si>
  <si>
    <t>Noncompliance Event</t>
  </si>
  <si>
    <t>Subtype applicability</t>
  </si>
  <si>
    <t>311 CRUDE OIL SINGLE-WELL BATTERY</t>
  </si>
  <si>
    <t>321 CRUDE OIL MULTIWELL GROUP BATTERY</t>
  </si>
  <si>
    <t>322 CRUDE OIL MULTIWELL PRORATION BATTERY</t>
  </si>
  <si>
    <t>331 CRUDE BITUMEN SINGLE-WELL BATTERY</t>
  </si>
  <si>
    <t>351 GAS SINGLE WELL BATTERY</t>
  </si>
  <si>
    <t>361 GAS MULTIWELL GROUP BATTERY</t>
  </si>
  <si>
    <t>363 GAS MULTIWELL PRORATION SE ALBERTA BATTERY</t>
  </si>
  <si>
    <t>401 GAS PLANT SWEET</t>
  </si>
  <si>
    <t>402 GAS PLANT ACID GAS FLARING &lt; 1T/D SULPHUR</t>
  </si>
  <si>
    <t>621 GAS GATHERING SYSTEM</t>
  </si>
  <si>
    <t xml:space="preserve">Facility &amp; Measurement System Design/Installation/Documentation </t>
  </si>
  <si>
    <t>Design and installation, but not operation, maintenance or testing.</t>
  </si>
  <si>
    <t>Ensure that facilities and measurement systems are designed &amp; installed  to meet the specified standards of accuracy for accurate measurement and reporting: meter sizing, vessel sizing, location of meters, test equipment, etc.</t>
  </si>
  <si>
    <t>D017: 1, 2, 4, 6, 10; OGCR</t>
  </si>
  <si>
    <t>n</t>
  </si>
  <si>
    <t>y</t>
  </si>
  <si>
    <t>Inappropriate Flare system design and operation</t>
  </si>
  <si>
    <t>Inaccurate Header Markings</t>
  </si>
  <si>
    <t>Well meas. inappropriate for battery</t>
  </si>
  <si>
    <t>Measurement Device Maintenance (Calibration, Inspection and Proving)</t>
  </si>
  <si>
    <t xml:space="preserve">Maintaining and verifying measurement devices </t>
  </si>
  <si>
    <t>Ensure measurement devices are verified, calibrated or proved using appropriate test/calibration equipment and procedures at minimum frequencies specified. Gas meter run internal components are inspected at the required frequency and corrections are made where required</t>
  </si>
  <si>
    <t>D017: 2</t>
  </si>
  <si>
    <t>Measurement Device Operation</t>
  </si>
  <si>
    <t xml:space="preserve">Operation of measurement devices and accurate determination of volumes for reporting, from recording the data in the field to storing it in the measurement databases and field data records. </t>
  </si>
  <si>
    <t xml:space="preserve">Ensure that all measurement devices are operated correctly on a day-to-day basis and that the data gathered will result in accurate determination of volumes.This includes: chart operation, plates sized correctly, meters correctly ranged, configuration data is accurate, required factors (e.g., flash gas estimates, P/T correction factors, meter factors) are determined and made available for application in reporting. </t>
  </si>
  <si>
    <t>D017: 4, 6, 10</t>
  </si>
  <si>
    <t>Inaccurate Acid Gas Measurement</t>
  </si>
  <si>
    <t>3c</t>
  </si>
  <si>
    <t>Inaccurate Gas Volume Calculations</t>
  </si>
  <si>
    <t>Inaccurate gas chart quality and documentation</t>
  </si>
  <si>
    <t>Sampling &amp; Analysis</t>
  </si>
  <si>
    <t>Sampling and analysis of gas and hydrocarbon fluids for use in determination of factors and volumes.</t>
  </si>
  <si>
    <t>Ensure that representative samples are captured and analyzed using acceptable equipment and procedures at a frequency that will ensure a representative analysis of fluid composition. Factors from analysis data are appropriately detemined for gas volume, gas equivalent, test and shrinkage calculations.</t>
  </si>
  <si>
    <t>D017: 8, 9, 11,  Appendix 7</t>
  </si>
  <si>
    <t>Inappropriate Liquid Sampling and S&amp;W procedures</t>
  </si>
  <si>
    <t>Oil Well Testing</t>
  </si>
  <si>
    <t xml:space="preserve">Oil well testing frequency and procedures meet requirements for accurate determination of proration factors </t>
  </si>
  <si>
    <t xml:space="preserve">Ensure test are performed at or greater than ERCB required frequencies, representative rates are accurate and reperesentative test rates (cubes/hour) are determined (including emulsion sampling, S&amp;W procedures, test selection/rejection criteria) </t>
  </si>
  <si>
    <t>D017: 6; D046;</t>
  </si>
  <si>
    <t>GOR inaccurately determined and to required frequency</t>
  </si>
  <si>
    <t>Inaccurate Proration Testing procedures</t>
  </si>
  <si>
    <t>Inaccurate well production hours reported</t>
  </si>
  <si>
    <t>Gas Well Testing</t>
  </si>
  <si>
    <t>Gas well testing frequency and procedures meet requirements for accurate determination of ECF, WGR and proration factors.</t>
  </si>
  <si>
    <t>ECF inaccurately determined and to required frequency</t>
  </si>
  <si>
    <t>WGR inaccurately determined and to required frequency</t>
  </si>
  <si>
    <t>EFM Records</t>
  </si>
  <si>
    <t>Electronic Flow Measurement (EFM) systems are designed, installed and operated to meet minimum regulatory and manufacturer specifications</t>
  </si>
  <si>
    <t>Ensure that electronic flow measurement systems accurately calculate and capture flow data and provide adequate reporting and audit trail to allow volume verification</t>
  </si>
  <si>
    <t>Inadequate Production Audit Trail</t>
  </si>
  <si>
    <t>Field Production Records</t>
  </si>
  <si>
    <t>Maintaining and verifing all data collected, including opening and closing meter totalizer readings, monthly tank gauge readings, truck tickets, gas charts, log sheets, back-up for estimates, test documentation</t>
  </si>
  <si>
    <t>Ensure that field data records accurately capture flow data and provide adequate reporting and audit trail to allow volume verification</t>
  </si>
  <si>
    <t>Inaccurate Field production records</t>
  </si>
  <si>
    <t>Inappropriate application of PC/TC</t>
  </si>
  <si>
    <t>Inaccurate Accounting and Reporting of hydrocarbon liquid inventories</t>
  </si>
  <si>
    <t>Inaccurate Accounting and Reporting of load fluid</t>
  </si>
  <si>
    <t>Trucked Production</t>
  </si>
  <si>
    <t>Trucked volumes meet requirements</t>
  </si>
  <si>
    <t>Ensure that trucked volumes are accurately measured and reported to fall within the requirements</t>
  </si>
  <si>
    <t>D017: 10</t>
  </si>
  <si>
    <t>Inaccurate Accounting and Reporting of hydrocarbon liquid dispositions</t>
  </si>
  <si>
    <t>Inaccurate Accounting and Reporting of water dispositions</t>
  </si>
  <si>
    <t>Fuel/Flare/Venting</t>
  </si>
  <si>
    <t>All fuel/flare/vent gas is measured/estimated and reported as required.</t>
  </si>
  <si>
    <t>Ensure accurate determination and reporting of fuel/flare/vent gas receipts and dispositions</t>
  </si>
  <si>
    <t>Schematic/Config</t>
  </si>
  <si>
    <t>Creation and maintenance of process flow diagrams (PFDs)  for every well site and facility reported. These are a key form of communication between the field and accounting departments.</t>
  </si>
  <si>
    <t>Ensure that representative drawings with sufficient detail are created when a facility is constructed and that drawing updates are performed and communicated when changes are made to support accurate reporting.</t>
  </si>
  <si>
    <t>D017 read between the lines; D046, D056</t>
  </si>
  <si>
    <t>Production Accounting Master Data Set Up</t>
  </si>
  <si>
    <t>Accurate set up of master data: correct configuration of reporting hierarchy that reflects physical flow including subtype, well status, battery type receipts, dispositions, meters, etc.</t>
  </si>
  <si>
    <t>Ensure that Production accounting systems and data fields are set up to accurately report production as per the requirements: defining wells, meters &amp; facilities to reflect physical flow</t>
  </si>
  <si>
    <t>D007; D017: 4, 5, 6</t>
  </si>
  <si>
    <t>Linked well types inappropriate for battery</t>
  </si>
  <si>
    <t>Production Accounting Periodic Calculation Factor Updates</t>
  </si>
  <si>
    <t>Receipt and application of Factors determined elsewhere: ECF, GEF, GIS, GOR, WGR, etc.</t>
  </si>
  <si>
    <t>Ensure that periodic calculation factors required for accurate production accounting are received and applied within the production accounting calculations</t>
  </si>
  <si>
    <t>D017: 4, 6, 8</t>
  </si>
  <si>
    <t>Inappropriate application of blending factor</t>
  </si>
  <si>
    <t xml:space="preserve">Production Accounting Monthly Data Reporting </t>
  </si>
  <si>
    <t>Accurate interpretation and application in reporting of production hours and volumes</t>
  </si>
  <si>
    <t>Ensure that all reported production is accurate and meets requirements within stated uncertainty tolerances; e.g.,  checking reasonability of data, meter balances, proration factors, etc.</t>
  </si>
  <si>
    <t>D007;</t>
  </si>
  <si>
    <t>Inaccurate Accounting and Reporting of actual gas production</t>
  </si>
  <si>
    <t>Inaccurate Accounting and Reporting of actual hydrocarbon liquid production</t>
  </si>
  <si>
    <t>Inaccurate Accounting and Reporting of actual water production</t>
  </si>
  <si>
    <t>Inaccurate Accounting and Reporting of gas dispositions</t>
  </si>
  <si>
    <t>Inaccurate Accounting and Reporting of proration factor(s)</t>
  </si>
  <si>
    <t>Acceptable or Deficient</t>
  </si>
  <si>
    <t>Facility</t>
  </si>
  <si>
    <t>Reporting Theme</t>
  </si>
  <si>
    <t>Facility Number</t>
  </si>
  <si>
    <t>Conclusion</t>
  </si>
  <si>
    <t>Row Labels</t>
  </si>
  <si>
    <t>Grand Total</t>
  </si>
  <si>
    <t>NCE Description</t>
  </si>
  <si>
    <t>NCE Component</t>
  </si>
  <si>
    <t>Product</t>
  </si>
  <si>
    <t>Business Process Subject Area</t>
  </si>
  <si>
    <t>Water</t>
  </si>
  <si>
    <t>Gas</t>
  </si>
  <si>
    <t>Hydrocarbon Liquid</t>
  </si>
  <si>
    <t>Measurement</t>
  </si>
  <si>
    <t>Reporting</t>
  </si>
  <si>
    <t>Recording</t>
  </si>
  <si>
    <t>2a_02</t>
  </si>
  <si>
    <t>2a_06</t>
  </si>
  <si>
    <t>2a_10</t>
  </si>
  <si>
    <t>2b_02</t>
  </si>
  <si>
    <t>2b_06</t>
  </si>
  <si>
    <t>2c_02</t>
  </si>
  <si>
    <t>2c_06</t>
  </si>
  <si>
    <t>3a_02</t>
  </si>
  <si>
    <t>3a_06</t>
  </si>
  <si>
    <t>3b_02</t>
  </si>
  <si>
    <t>3c_02</t>
  </si>
  <si>
    <t>3d_02</t>
  </si>
  <si>
    <t>3e_02</t>
  </si>
  <si>
    <t>3f_02</t>
  </si>
  <si>
    <t>3g_02</t>
  </si>
  <si>
    <t>3g_06</t>
  </si>
  <si>
    <t>4a_06</t>
  </si>
  <si>
    <t>4b_06</t>
  </si>
  <si>
    <t>4c_06</t>
  </si>
  <si>
    <t>4d_02</t>
  </si>
  <si>
    <t>5a_02</t>
  </si>
  <si>
    <t>5b_08</t>
  </si>
  <si>
    <t>5b_12</t>
  </si>
  <si>
    <t>5c_02</t>
  </si>
  <si>
    <t>5d_02</t>
  </si>
  <si>
    <t>5d_03</t>
  </si>
  <si>
    <t>5e_06</t>
  </si>
  <si>
    <t>5e_10</t>
  </si>
  <si>
    <t>5f_06</t>
  </si>
  <si>
    <t>5g_07</t>
  </si>
  <si>
    <t>5h_08</t>
  </si>
  <si>
    <t>5i_08</t>
  </si>
  <si>
    <t>5j_10</t>
  </si>
  <si>
    <t>5k_07</t>
  </si>
  <si>
    <t>5k_11</t>
  </si>
  <si>
    <t>6a_02</t>
  </si>
  <si>
    <t>6b_03</t>
  </si>
  <si>
    <t>6c_02</t>
  </si>
  <si>
    <t>6c_03</t>
  </si>
  <si>
    <t>6d_03</t>
  </si>
  <si>
    <t>6e_02</t>
  </si>
  <si>
    <t>6f_03</t>
  </si>
  <si>
    <t>6g_02</t>
  </si>
  <si>
    <t>6h_06</t>
  </si>
  <si>
    <t>6h_10</t>
  </si>
  <si>
    <t>6i_10</t>
  </si>
  <si>
    <t>7a_02</t>
  </si>
  <si>
    <t>7b_02</t>
  </si>
  <si>
    <t>7c_02</t>
  </si>
  <si>
    <t>8a_03</t>
  </si>
  <si>
    <t>8a_07</t>
  </si>
  <si>
    <t>8a_11</t>
  </si>
  <si>
    <t>8b_03</t>
  </si>
  <si>
    <t>8c_07</t>
  </si>
  <si>
    <t>8c_11</t>
  </si>
  <si>
    <t>8d_03</t>
  </si>
  <si>
    <t>8d_07</t>
  </si>
  <si>
    <t>8e_03</t>
  </si>
  <si>
    <t>8e_07</t>
  </si>
  <si>
    <t>8f_03</t>
  </si>
  <si>
    <t>8g_03</t>
  </si>
  <si>
    <t>8h_03</t>
  </si>
  <si>
    <t>8h_07</t>
  </si>
  <si>
    <t>8i_11</t>
  </si>
  <si>
    <t>8j_07</t>
  </si>
  <si>
    <t>8j_11</t>
  </si>
  <si>
    <t>8k_08</t>
  </si>
  <si>
    <t>8l_08</t>
  </si>
  <si>
    <t>8l_12</t>
  </si>
  <si>
    <t>8m_12</t>
  </si>
  <si>
    <t>9a_08</t>
  </si>
  <si>
    <t>9b_08</t>
  </si>
  <si>
    <t>9c_08</t>
  </si>
  <si>
    <t>9c_12</t>
  </si>
  <si>
    <t>9d_12</t>
  </si>
  <si>
    <t>9e_12</t>
  </si>
  <si>
    <t>9f_06</t>
  </si>
  <si>
    <t>9f_10</t>
  </si>
  <si>
    <t>9g_06</t>
  </si>
  <si>
    <t>10a_03</t>
  </si>
  <si>
    <t>10b_02</t>
  </si>
  <si>
    <t>10c_03</t>
  </si>
  <si>
    <t>10d_02</t>
  </si>
  <si>
    <t>10e_04</t>
  </si>
  <si>
    <t>10f_04</t>
  </si>
  <si>
    <t>10g_04</t>
  </si>
  <si>
    <t>10h_03</t>
  </si>
  <si>
    <t>10i_02</t>
  </si>
  <si>
    <t>10j_03</t>
  </si>
  <si>
    <t>10k_02</t>
  </si>
  <si>
    <t>12a_04</t>
  </si>
  <si>
    <t>12a_08</t>
  </si>
  <si>
    <t>12a_12</t>
  </si>
  <si>
    <t>12b_04</t>
  </si>
  <si>
    <t>12b_08</t>
  </si>
  <si>
    <t>12c_04</t>
  </si>
  <si>
    <t>12c_08</t>
  </si>
  <si>
    <t>12c_12</t>
  </si>
  <si>
    <t>12d_04</t>
  </si>
  <si>
    <t>12d_08</t>
  </si>
  <si>
    <t>12d_12</t>
  </si>
  <si>
    <t>13a_04</t>
  </si>
  <si>
    <t>13b_04</t>
  </si>
  <si>
    <t>13c_04</t>
  </si>
  <si>
    <t>13d_04</t>
  </si>
  <si>
    <t>13e_04</t>
  </si>
  <si>
    <t>13f_04</t>
  </si>
  <si>
    <t>13f_08</t>
  </si>
  <si>
    <t>13g_12</t>
  </si>
  <si>
    <t>13h_08</t>
  </si>
  <si>
    <t>14a_04</t>
  </si>
  <si>
    <t>14b_08</t>
  </si>
  <si>
    <t>14c_12</t>
  </si>
  <si>
    <t>14d_04</t>
  </si>
  <si>
    <t>14e_04</t>
  </si>
  <si>
    <t>14f_08</t>
  </si>
  <si>
    <t>14g_08</t>
  </si>
  <si>
    <t>14h_08</t>
  </si>
  <si>
    <t>14i_08</t>
  </si>
  <si>
    <t>14i_12</t>
  </si>
  <si>
    <t>14j_04</t>
  </si>
  <si>
    <t>14j_08</t>
  </si>
  <si>
    <t>14j_12</t>
  </si>
  <si>
    <t>14k_04</t>
  </si>
  <si>
    <t>14k_08</t>
  </si>
  <si>
    <t>14k_12</t>
  </si>
  <si>
    <t>14l_12</t>
  </si>
  <si>
    <t>14m_12</t>
  </si>
  <si>
    <t>14n_12</t>
  </si>
  <si>
    <t>14o_04</t>
  </si>
  <si>
    <t>14p_08</t>
  </si>
  <si>
    <t>14q_12</t>
  </si>
  <si>
    <t>14r_04</t>
  </si>
  <si>
    <t>14s_04</t>
  </si>
  <si>
    <t>14t_04</t>
  </si>
  <si>
    <t>14u_04</t>
  </si>
  <si>
    <t>14v_04</t>
  </si>
  <si>
    <t>14w_04</t>
  </si>
  <si>
    <t>14w_08</t>
  </si>
  <si>
    <t>14w_12</t>
  </si>
  <si>
    <t>Index</t>
  </si>
  <si>
    <t>207 OIL PIPELINE</t>
  </si>
  <si>
    <t>208 NGL PIPELINE</t>
  </si>
  <si>
    <t>341 CRUDE BITUMEN MULTIWELL GROUP BATTERY</t>
  </si>
  <si>
    <t>342 CRUDE BITUMEN MULTIWELL PRORATION BATTERY</t>
  </si>
  <si>
    <t>344 IN SITU OIL SANDS</t>
  </si>
  <si>
    <t>345 SULPHUR REPORTING AT OIL SANDS</t>
  </si>
  <si>
    <t>362 GAS MULTIWELL EFFLUENT MEASUREMENT BATTERY</t>
  </si>
  <si>
    <t>364 GAS MULTIWELL PRORATION OUTSIDE SE ALBERTA BATTERY</t>
  </si>
  <si>
    <t>404 GAS PLANT - ACID GAS INJECTION</t>
  </si>
  <si>
    <t>405 GAS PLANT - SULPHUR RECOVERY</t>
  </si>
  <si>
    <t>406 GAS PLANT - MAINLINE STRADDLE</t>
  </si>
  <si>
    <t>407 GAS PLANT - FRACTIONATION</t>
  </si>
  <si>
    <t>502 CONCURRENT PRODUCTION / CYCLING SCHEME</t>
  </si>
  <si>
    <t>504 ACID GAS DISPOSAL</t>
  </si>
  <si>
    <t>505 UNDERGROUND GAS STORAGE</t>
  </si>
  <si>
    <t>601 COMPRESSOR STATION</t>
  </si>
  <si>
    <t>611 CUSTOM TREATING FACILITY</t>
  </si>
  <si>
    <t>612 CUSTOM TREATING FACILITY - APPROVED AS PART OF AN OILFIELD WASTE MANAGEMENT FACILITY (OWMF)</t>
  </si>
  <si>
    <t>631  FIELD RECEIPT METER STATION</t>
  </si>
  <si>
    <t>651 REFINERY</t>
  </si>
  <si>
    <t>671 TANK FARM/OIL LOADING AND UNLOADING TERMINAL</t>
  </si>
  <si>
    <t>673 THIRD-PARTY TANK FARM/OIL LOADING AND UNLOADING TERMINAL</t>
  </si>
  <si>
    <t>701 WASTE PROCESSING FACILITY</t>
  </si>
  <si>
    <t>702 CAVERN WASTE PLANTS</t>
  </si>
  <si>
    <t>801 OIL SANDS PROCESSING PLANT</t>
  </si>
  <si>
    <t>903 BRINE PRODUCTION</t>
  </si>
  <si>
    <t>NCE Component Description</t>
  </si>
  <si>
    <t>Evidence</t>
  </si>
  <si>
    <t>Electronic</t>
  </si>
  <si>
    <t>None</t>
  </si>
  <si>
    <t>Paper</t>
  </si>
  <si>
    <t>Participant Handout</t>
  </si>
  <si>
    <t>EPAP Overview</t>
  </si>
  <si>
    <t xml:space="preserve"> to a reasonable level of assurance</t>
  </si>
  <si>
    <t xml:space="preserve">This understanding is most easily achieved through conducting the evaluation of controls </t>
  </si>
  <si>
    <t>at a sample of Alberta operated properties</t>
  </si>
  <si>
    <t>Operators must remediate business processes and controls where they conclude that the controls are deficient</t>
  </si>
  <si>
    <t>Operators must investigate items shown on the monthly Compliance Assessment Report</t>
  </si>
  <si>
    <t>EPAP Reporting Themes</t>
  </si>
  <si>
    <t>Facility Design</t>
  </si>
  <si>
    <t>Field Operation</t>
  </si>
  <si>
    <t>Production Accounting</t>
  </si>
  <si>
    <t>High-Level Business Processes for Measurement and Reporting</t>
  </si>
  <si>
    <t>NCE Risk</t>
  </si>
  <si>
    <t>8e_11_1</t>
  </si>
  <si>
    <t>8e_11_2</t>
  </si>
  <si>
    <t>8d_11_1</t>
  </si>
  <si>
    <t>8d_11_2</t>
  </si>
  <si>
    <t>12b_12_1</t>
  </si>
  <si>
    <t>12b_12_2</t>
  </si>
  <si>
    <t>subject area</t>
  </si>
  <si>
    <t>1b_01_1</t>
  </si>
  <si>
    <t>1b_01_2</t>
  </si>
  <si>
    <t>1e_01_1</t>
  </si>
  <si>
    <t>1e_01_2</t>
  </si>
  <si>
    <t>1g_01_1</t>
  </si>
  <si>
    <t>1g_01_2</t>
  </si>
  <si>
    <t>1f_01_1</t>
  </si>
  <si>
    <t>1f_01_2</t>
  </si>
  <si>
    <t>1h_01_1</t>
  </si>
  <si>
    <t>1h_01_2</t>
  </si>
  <si>
    <t>1l_01_1</t>
  </si>
  <si>
    <t>1l_01_2</t>
  </si>
  <si>
    <t>1a_09_1</t>
  </si>
  <si>
    <t>1a_09_2</t>
  </si>
  <si>
    <t>1c_05_1</t>
  </si>
  <si>
    <t>1c_05_2</t>
  </si>
  <si>
    <t>1d_09_1</t>
  </si>
  <si>
    <t>1d_09_2</t>
  </si>
  <si>
    <t>1g_09_1</t>
  </si>
  <si>
    <t>1g_09_2</t>
  </si>
  <si>
    <t>1i_05_1</t>
  </si>
  <si>
    <t>1i_05_2</t>
  </si>
  <si>
    <t>1j_09_1</t>
  </si>
  <si>
    <t>1j_09_2</t>
  </si>
  <si>
    <t>1k_05_1</t>
  </si>
  <si>
    <t>1k_05_2</t>
  </si>
  <si>
    <t>1l_05_1</t>
  </si>
  <si>
    <t>1l_05_2</t>
  </si>
  <si>
    <t>1l_09_1</t>
  </si>
  <si>
    <t>1l_09_2</t>
  </si>
  <si>
    <t>Facility index</t>
  </si>
  <si>
    <t>Count of Conclusion</t>
  </si>
  <si>
    <t>Count of NCE</t>
  </si>
  <si>
    <r>
      <t>NCE Component Description</t>
    </r>
    <r>
      <rPr>
        <vertAlign val="superscript"/>
        <sz val="10"/>
        <rFont val="Arial"/>
        <family val="2"/>
      </rPr>
      <t>1</t>
    </r>
  </si>
  <si>
    <t>Notes:</t>
  </si>
  <si>
    <t>Where not explicitly stated, NCE Components may be either receipts or dispositions.</t>
  </si>
  <si>
    <t>Ask 5e before 5b</t>
  </si>
  <si>
    <t>Ask 10h,i  before 10e</t>
  </si>
  <si>
    <t>Hydrocarbon liquids can include propane, butane, LPG mix or condensate as well as oil</t>
  </si>
  <si>
    <t>1l_01 measurement for group, gas effluent = proration</t>
  </si>
  <si>
    <t>EvidenceType</t>
  </si>
  <si>
    <t>Water measurement device calibrated / proven appropriately and within required frequency for water source wells and battery receipts or dispositions.</t>
  </si>
  <si>
    <t>Accurate water field production records for water source wells or produced water at a battery.</t>
  </si>
  <si>
    <t>Accurate well status for water disposition well - injection or disposal.</t>
  </si>
  <si>
    <t>Linked well types appropriate for water battery - source or disposal.</t>
  </si>
  <si>
    <t>Accurate accounting and reporting of water receipts from water source battery or by truck.</t>
  </si>
  <si>
    <t>Well measurement appropriate for gas battery - proration battery or measured battery.</t>
  </si>
  <si>
    <t>Well measurement appropriate for hydrocarbon liquid battery - proration battery or measured battery.</t>
  </si>
  <si>
    <t>Well measurement appropriate for water battery - source or disposal -  proration battery or measured battery.</t>
  </si>
  <si>
    <t>365 GAS MULTIWELL GROUP BATTERY</t>
  </si>
  <si>
    <t>366 GAS MULTIWELL PRORATION SE ALBERTA BATTERY</t>
  </si>
  <si>
    <t>367 GAS MULTIWELL PRORATION OUTSIDE SE ALBERTA BATTERY</t>
  </si>
  <si>
    <t>403 GAS PLANT ACID GAS FLARING ≥ 1.0 t/d SULPHUR</t>
  </si>
  <si>
    <t>506 IN SITU OIL SANDS INJECTION FACILITY</t>
  </si>
  <si>
    <t>507 DISPOSAL APPROVED AS PART OF A WASTE PLANT FACILITY</t>
  </si>
  <si>
    <t>622 GAS GATHERING SYSTEM</t>
  </si>
  <si>
    <t>901 FRESH WATER SOURCE AENV license &lt;150m</t>
  </si>
  <si>
    <t>Accurate accounting and reporting of water metering difference(s) - water source facilities or produced water facilities or water injection facilities.</t>
  </si>
  <si>
    <t>Accurate load fluid measurement for load oil. Ensure load oil is subtracted from production entering the battery via the gathering system.</t>
  </si>
  <si>
    <t>For new designs, the disposition delivery point fresh/brackish water measurement device will exist and be installed correctly for a source water facility.</t>
  </si>
  <si>
    <t>For new designs, the disposition delivery point gas measurement device will exist and be installed correctly.</t>
  </si>
  <si>
    <t>For new designs, the disposition delivery point hydrocarbon liquid measurement device will exist and be installed correctly.</t>
  </si>
  <si>
    <t>For new designs, the receipt gas meter will exist and be installed correctly.</t>
  </si>
  <si>
    <t>For new designs, the flare system will be designed properly.</t>
  </si>
  <si>
    <t>For new designs, the gas injection/disposal measurement device will exist and be installed correctly.</t>
  </si>
  <si>
    <t>For new designs, the water injection/disposal/receipt measurement device will exist and be installed correctly.</t>
  </si>
  <si>
    <t>For new designs, the test separator water measurement  device will exist and be installed correctly.</t>
  </si>
  <si>
    <t>For new designs, well measurement will be appropriate for type of hydrocarbon liquid battery, prorationed vs. measured.</t>
  </si>
  <si>
    <t>For new designs, the water source well measurement will be appropriate for the type of water battery.</t>
  </si>
  <si>
    <t>Gas measurement device calibrated / proven appropriately and within required frequency.</t>
  </si>
  <si>
    <t>Hydrocarbon liquid measurement device calibrated / proven appropriately and within required frequency.</t>
  </si>
  <si>
    <t>Gas Pressure/Temperature corrections accurately determined.</t>
  </si>
  <si>
    <t>Hydrocarbon liquid Pressure/Temperature corrections accurately determined.</t>
  </si>
  <si>
    <t>Accurate acid gas measurement.</t>
  </si>
  <si>
    <t>Accurate gas chart quality and documentation.</t>
  </si>
  <si>
    <t>Accurate measurement of oil in a gas well.</t>
  </si>
  <si>
    <t>Appropriate application of temperature correction for sales hydrocarbon liquids.</t>
  </si>
  <si>
    <t>Hydrocarbon liquid blending factor accurately determined for diluent blending with heavy oil.</t>
  </si>
  <si>
    <t>Accurate accounting and reporting of load oil.</t>
  </si>
  <si>
    <t>Accurate accounting and reporting of load water.</t>
  </si>
  <si>
    <t>Accurate hydrocarbon liquid proration test procedures (i.e., test frequency, intervals between tests).</t>
  </si>
  <si>
    <t>Accurate hydrocarbon liquid well test hours recorded at test separator.</t>
  </si>
  <si>
    <t>Accurate gas chart documentation for gas well tests.</t>
  </si>
  <si>
    <t>Accurate test chart gas volume calculations.</t>
  </si>
  <si>
    <t>Accurate proration test procedures at gas effluent batteries or wet measured wells.</t>
  </si>
  <si>
    <t>Accurate recording of production hours per chart for gas well tests.</t>
  </si>
  <si>
    <t>Appropriate application of GEF for wet gas measurement.</t>
  </si>
  <si>
    <t>Appropriate S&amp;W procedures for gas effluent wells.</t>
  </si>
  <si>
    <t>WGR accurately determined and to the required frequency concerning water gas ratios at wet measured wells.</t>
  </si>
  <si>
    <t>Gas composition and density updated in EFM end devices.</t>
  </si>
  <si>
    <t>Accurate gas volume calculations in EFM end devices.</t>
  </si>
  <si>
    <t>Adequate EFM audit trail for measurement end devices.</t>
  </si>
  <si>
    <t>Accurate gas field production records.</t>
  </si>
  <si>
    <t>Accurate recording of load oil.</t>
  </si>
  <si>
    <t>Accurate recording of gas well daily production hours accumulated for the month.</t>
  </si>
  <si>
    <t>Accurate recording of hydrocarbon liquid well daily production hours accumulated for the month.</t>
  </si>
  <si>
    <t>Adequate gas production audit trail.</t>
  </si>
  <si>
    <t>Adequate hydrocarbon liquid production audit trail.</t>
  </si>
  <si>
    <t>Adequate water production audit trail.</t>
  </si>
  <si>
    <t>Adequate water injection audit trail.</t>
  </si>
  <si>
    <t>Accurate calculation of GOR where gas measurement exemption exists.</t>
  </si>
  <si>
    <t>Appropriate application of Pressure/Temperature corrections for gas production.</t>
  </si>
  <si>
    <t>Accurate calculation of WGR (Water Gas Ratios).</t>
  </si>
  <si>
    <t>Accurate hydrocarbon liquid inventory determination.</t>
  </si>
  <si>
    <t>Accurate water inventory determination.</t>
  </si>
  <si>
    <t>Accurate field reporting of hydrocarbon liquid inventories.</t>
  </si>
  <si>
    <t>Accurate field reporting  of water inventories.</t>
  </si>
  <si>
    <t>Accurate field reporting  of trucked load water.</t>
  </si>
  <si>
    <t>Accurate field reporting  of trucked water dispositions.</t>
  </si>
  <si>
    <t>Accurate field reporting  of trucked water receipts.</t>
  </si>
  <si>
    <t>Accurate flare gas estimation where not measured.</t>
  </si>
  <si>
    <t>Accurate fuel gas estimation where not measured.</t>
  </si>
  <si>
    <t>Accurate flare gas reporting.</t>
  </si>
  <si>
    <t>Accurate fuel gas reporting.</t>
  </si>
  <si>
    <t>Accurate vent gas reporting.</t>
  </si>
  <si>
    <t>Accurate vent gas estimation where not measured.</t>
  </si>
  <si>
    <t>Pressure/Temperature corrections accurately determined for fuel, flare pilot or vent gas measurement.</t>
  </si>
  <si>
    <t>Accurate well status for gas well.</t>
  </si>
  <si>
    <t>Accurate well status for hydrocarbon liquid well.</t>
  </si>
  <si>
    <t>Accurate well status for water source well.</t>
  </si>
  <si>
    <t>Linked well types appropriate for gas battery - avoid oil wells connected to gas batteries.</t>
  </si>
  <si>
    <t>Linked well types appropriate for hydrocarbon liquid battery - avoid gas wells connected to oil batteries.</t>
  </si>
  <si>
    <t>Gas composition and density updated in production accounting system.</t>
  </si>
  <si>
    <t>Appropriate application of ECF (Effluent Correction Factor).</t>
  </si>
  <si>
    <t>Appropriate application of GE (Gas Equivalent factors for NGL's CND).</t>
  </si>
  <si>
    <t>Appropriate application of GOR (Gas Oil Ratio) for gas measurement exemption wells.</t>
  </si>
  <si>
    <t>Appropriate application of WGR (Water Gas Ratio's).</t>
  </si>
  <si>
    <t>Accurate accounting and reporting of actual gas production.</t>
  </si>
  <si>
    <t>Accurate accounting and reporting of actual hydrocarbon liquid production.</t>
  </si>
  <si>
    <t>Accurate accounting and reporting of actual water production - produced water or water source wells.</t>
  </si>
  <si>
    <t>Accurate accounting and reporting of actual gas dispositions.</t>
  </si>
  <si>
    <t>Accurate accounting and reporting of actual gas receipts.</t>
  </si>
  <si>
    <t>Accurate accounting and reporting of hydrocarbon liquid dispositions.</t>
  </si>
  <si>
    <t>Accurate accounting and reporting of hydrocarbon liquid inventories.</t>
  </si>
  <si>
    <t>Accurate accounting and reporting of hydrocarbon liquid receipts.</t>
  </si>
  <si>
    <t>Accurate accounting and reporting of gas metering difference(s).</t>
  </si>
  <si>
    <t>Accurate accounting and reporting of hydrocarbon liquid metering difference(s).</t>
  </si>
  <si>
    <t>Accurate accounting and reporting of gas proration factor(s).</t>
  </si>
  <si>
    <t>Accurate accounting and reporting of hydrocarbon liquid proration factor(s).</t>
  </si>
  <si>
    <t>Accurate accounting and reporting of water proration factor(s).</t>
  </si>
  <si>
    <t>Accurate accounting and reporting of water dispositions.</t>
  </si>
  <si>
    <t>Accurate accounting and reporting of water inventories.</t>
  </si>
  <si>
    <t>Accurate determination of estimated gas production where gas measurement exemption exists.</t>
  </si>
  <si>
    <t>Accurate determination of estimated hydrocarbon liquid production at gas effluent battery.</t>
  </si>
  <si>
    <t>Accurate determination of estimated water production at gas effluent battery.</t>
  </si>
  <si>
    <t>Accurate accounting and reporting of acid gas.</t>
  </si>
  <si>
    <t>Accurate accounting and reporting of flare gas.</t>
  </si>
  <si>
    <t>Accurate accounting and reporting of fuel gas.</t>
  </si>
  <si>
    <t>Accurate accounting and reporting of vent gas.</t>
  </si>
  <si>
    <t>Accurate gas well production hours reported on monthly basis.</t>
  </si>
  <si>
    <t>Accurate hydrocarbon liquid well production hours reported on monthly basis.</t>
  </si>
  <si>
    <t>Appropriate application of blending factor for heavy oil and bitumen.</t>
  </si>
  <si>
    <t>Table 2</t>
  </si>
  <si>
    <t>Table 2.1</t>
  </si>
  <si>
    <t>Facility List for the Property</t>
  </si>
  <si>
    <t>Accurate hydrocarbon liquid volume determination on trucks.</t>
  </si>
  <si>
    <t>Accurate water volume determination on the trucks.</t>
  </si>
  <si>
    <t>Accurate accounting and reporting of gas processing shrinkage.</t>
  </si>
  <si>
    <t>Ref.</t>
  </si>
  <si>
    <t>1m</t>
  </si>
  <si>
    <t>D017: 3</t>
  </si>
  <si>
    <t>D017: 4</t>
  </si>
  <si>
    <t>D017: 4, 6, 11</t>
  </si>
  <si>
    <t>D017: 4, 6, 12</t>
  </si>
  <si>
    <t>D017: 4, 6, 13</t>
  </si>
  <si>
    <t>D017: 4, 6, 14</t>
  </si>
  <si>
    <t>D017: 4, 6, 15</t>
  </si>
  <si>
    <t>D017: 4, 6, 16</t>
  </si>
  <si>
    <t>D017: 8, 9, 11,  Appendix 8</t>
  </si>
  <si>
    <t>D017: 8, 9, 11,  Appendix 9</t>
  </si>
  <si>
    <t>D017: 8, 9, 11,  Appendix 10</t>
  </si>
  <si>
    <t>4e</t>
  </si>
  <si>
    <t>tbd</t>
  </si>
  <si>
    <t>4f</t>
  </si>
  <si>
    <t>4g</t>
  </si>
  <si>
    <t>8n</t>
  </si>
  <si>
    <t>D017: 11</t>
  </si>
  <si>
    <t>D017: 12</t>
  </si>
  <si>
    <t>D017: 13</t>
  </si>
  <si>
    <t>D017: 14</t>
  </si>
  <si>
    <t>D017: 15</t>
  </si>
  <si>
    <t>D017: 16</t>
  </si>
  <si>
    <t>D007; D017: 4, 5, 7</t>
  </si>
  <si>
    <t>D007; D017: 4, 5, 8</t>
  </si>
  <si>
    <t>D007; D017: 4, 5, 9</t>
  </si>
  <si>
    <t>D017: 4, 6, 9</t>
  </si>
  <si>
    <t>14x</t>
  </si>
  <si>
    <t>D017: 5, 9</t>
  </si>
  <si>
    <t>For existing facilities, the disposition delivery point fresh/brackish water measurement device exists, is installed and used correctly for a source water facility.</t>
  </si>
  <si>
    <t>Count of NCE Component</t>
  </si>
  <si>
    <t>For existing facilities, the disposition delivery point gas measurement device exists, is installed and used correctly.</t>
  </si>
  <si>
    <t>For existing facilities, the disposition delivery point hydrocarbon liquid measurement device exists, is installed and used correctly.</t>
  </si>
  <si>
    <t>For existing facilities, the receipt gas meter exists, is installed or used correctly.</t>
  </si>
  <si>
    <t>For existing facilities, the gas injection/disposal measurement device exists, is  installed and used correctly.</t>
  </si>
  <si>
    <t>For existing test facilities, the gas measurement device exists, is installed and used correctly.</t>
  </si>
  <si>
    <t>For new test facility designs, the gas measurement device will exist and be installed correctly.</t>
  </si>
  <si>
    <t>For existing facilities, the test separator water measurement  device exists, is installed and used correctly.</t>
  </si>
  <si>
    <t>For existing facilities, there are accurate well markings at inlet header in prorated oil battery.</t>
  </si>
  <si>
    <t>For new designs, there will be accurate well markings at inlet header in prorated oil battery.</t>
  </si>
  <si>
    <t>For existing facilities, the well measurement is appropriate for gas prorated or measured battery.</t>
  </si>
  <si>
    <t>For existing facilities, well measurement is appropriate for the type of hydrocarbon liquid battery, prorationed vs. measured.</t>
  </si>
  <si>
    <t>For existing facilities, the water source well measurement is appropriate for the type of water battery.</t>
  </si>
  <si>
    <t>Appropriate application of Pressure/Temperature corrections for gas measurement.</t>
  </si>
  <si>
    <t>Appropriate application of Temperature corrections for hydrocarbon liquid measurement.</t>
  </si>
  <si>
    <t>Accurate flash-gas estimation from hydrocarbon liquid and water tanks.</t>
  </si>
  <si>
    <t xml:space="preserve">Sufficient liquid samples are captured, analyzed and approved using acceptable equipment and that S&amp;W procedures are followed to ensure a correct measurement of hydrocarbon liquid volume.  </t>
  </si>
  <si>
    <t>4b_10</t>
  </si>
  <si>
    <t>4e_02</t>
  </si>
  <si>
    <t>4e_06</t>
  </si>
  <si>
    <t>4f_02</t>
  </si>
  <si>
    <t>4g_02</t>
  </si>
  <si>
    <t>Sampling of gas by third parties is witnessed sufficiently often to ensure representative analysis of gas composition.</t>
  </si>
  <si>
    <t>Appropriate application of temperature corrections for hydrocarbon liquids.</t>
  </si>
  <si>
    <t>8n_03</t>
  </si>
  <si>
    <t xml:space="preserve">Operation of interfaces between end devices, SCADA, field data capture and production accounting systems is reviewed periodically to ensure gas volume and composition data are accurately and promptly transferred.  </t>
  </si>
  <si>
    <t>8n_07</t>
  </si>
  <si>
    <t>Operation of interfaces between end devices, SCADA, field data capture and production accounting systems is reviewed periodically to ensure hydrocarbon liquid volume data are accurately and promptly transferred.</t>
  </si>
  <si>
    <t>8n_11</t>
  </si>
  <si>
    <t>Operation of interfaces between end devices, SCADA, field data capture and production accounting systems is reviewed periodically to ensure water volume data are accurately and promptly transferred.</t>
  </si>
  <si>
    <t>Gas measurement schematics exist and are being updated.</t>
  </si>
  <si>
    <t>Hydrocarbon liquid measurement schematics exist and are being updated.</t>
  </si>
  <si>
    <t>Water measurement schematics exist and are being updated.</t>
  </si>
  <si>
    <t>Appropriate application of Pressure/Temperature corrections for gas reporting.</t>
  </si>
  <si>
    <t>Appropriate application of Temperature corrections for hydrocarbon liquid reporting.</t>
  </si>
  <si>
    <t>14x_04</t>
  </si>
  <si>
    <t>The Compliance Assessment Report items for gas volume reporting are reviewed monthly by qualified staff and remediation is planned and executed in collaboration with production accounting, field operations and engineering staff.</t>
  </si>
  <si>
    <t>The Compliance Assessment Report items for hydrocarbon liquid volume reporting are reviewed monthly by qualified staff and remediation is planned and executed in collaboration with production accounting, field operations and engineering staff.</t>
  </si>
  <si>
    <t>The Compliance Assessment Report items for water volume reporting are reviewed monthly by qualified staff and remediation is planned and executed in collaboration with production accounting, field operations and engineering staff.</t>
  </si>
  <si>
    <t>14x_08</t>
  </si>
  <si>
    <t>14x_12</t>
  </si>
  <si>
    <t>Sufficient liquid samples are captured, analyzed and approved using acceptable equipment and that S&amp;W procedures are followed that will ensure a correct measurement of water volume.</t>
  </si>
  <si>
    <t>Inaccurate interfaces between systems at commissioning. Added by Yogi, Mel and Mark.</t>
  </si>
  <si>
    <t>Insufficient sampling. Added by Yogi, Mel and Mark.</t>
  </si>
  <si>
    <t>Gas analysis data not reviewed. Added by Yogi, Mel and Mark.</t>
  </si>
  <si>
    <t>Third party sampling not witnessed. Added by Yogi, Mel and Mark.</t>
  </si>
  <si>
    <t>Inaccurate interfaces between systems. Added by Yogi, Mel and Mark.</t>
  </si>
  <si>
    <t>Compliance Assessment Report is not dealt with. Added by Yogi, Mel and Mark.</t>
  </si>
  <si>
    <t>Accurate flare gas measurement or estimation.</t>
  </si>
  <si>
    <t>Accurate fuel gas measurement or estimation.</t>
  </si>
  <si>
    <t>Accurate vent gas measurement or estimation.</t>
  </si>
  <si>
    <t>Inaccurate Volume Calculations</t>
  </si>
  <si>
    <t>7d</t>
  </si>
  <si>
    <t>Documentation exists that within two weeks of installation of the EFM end device, the 7 performance evaluation tests were performed to ensure accurate calculation of volumes.</t>
  </si>
  <si>
    <r>
      <t xml:space="preserve">Directive 017 § 4.3.6.2 for gas, </t>
    </r>
    <r>
      <rPr>
        <sz val="11"/>
        <rFont val="Calibri"/>
        <family val="2"/>
      </rPr>
      <t>§</t>
    </r>
    <r>
      <rPr>
        <sz val="11"/>
        <rFont val="Arial"/>
        <family val="2"/>
      </rPr>
      <t xml:space="preserve"> 14.10.1 for liquids. </t>
    </r>
    <r>
      <rPr>
        <sz val="11"/>
        <rFont val="Calibri"/>
        <family val="2"/>
      </rPr>
      <t>§14.10.1 is specific about what EFM is and isn't.</t>
    </r>
  </si>
  <si>
    <t>Rev:</t>
  </si>
  <si>
    <t>3d_06</t>
  </si>
  <si>
    <t>3d_10</t>
  </si>
  <si>
    <t>7d_01_1</t>
  </si>
  <si>
    <t>For existing installations, EFM performance evaluation tests were performed to ensure accurate calculation of gas volumes.</t>
  </si>
  <si>
    <t>7d_01_2</t>
  </si>
  <si>
    <t>7d_05_1</t>
  </si>
  <si>
    <t>For existing installations, EFM performance evaluation tests were performed to ensure accurate calculation of hydrocarbon liquid volumes.</t>
  </si>
  <si>
    <t>7d_05_2</t>
  </si>
  <si>
    <t>7d_09_1</t>
  </si>
  <si>
    <t>For existing installations, EFM performance evaluation tests were performed to ensure accurate calculation of water volumes.</t>
  </si>
  <si>
    <t>7d_09_2</t>
  </si>
  <si>
    <t>For existing facilities, the disposition delivery point measurement device exists for water produced in association with hydrocarbons, is installed and used correctly for an oil or gas effluent battery.</t>
  </si>
  <si>
    <t>For new designs, the disposition delivery point measurement device will exist for water produced in association with hydrocarbons, will be installed and used correctly for an oil or gas effluent battery.</t>
  </si>
  <si>
    <t>On commissioning of interfaces between end devices, SCADA, field data capture and production accounting systems, a review was conducted to ensure hydrocarbon liquid volume data are accurately and promptly transferred.</t>
  </si>
  <si>
    <t>On commissioning of interfaces between end devices, SCADA, field data capture and production accounting systems, a review was conducted to ensure water volume data are accurately and promptly transferred.</t>
  </si>
  <si>
    <t>Accurate daily or weekly gas production volume calculation.</t>
  </si>
  <si>
    <t>Accurate daily or weekly hydrocarbon liquid production volume calculation.</t>
  </si>
  <si>
    <t>Accurate daily or weekly water production or injection volume calculation.</t>
  </si>
  <si>
    <t>Accurate gas volume recording of associated gas for oil wells on test.</t>
  </si>
  <si>
    <t>Appropriate hydrocarbon liquid sampling and S&amp;W procedures at test facility.</t>
  </si>
  <si>
    <t>Appropriate water sampling and S&amp;W procedures at test facility.</t>
  </si>
  <si>
    <t>Appropriate hydrocarbon liquid sampling procedures for wet gas effluent wells.</t>
  </si>
  <si>
    <t>For new designs, EFM performance evaluation tests will be performed to ensure accurate calculation of hydrocarbon liquid volumes.</t>
  </si>
  <si>
    <t>For new designs, EFM performance evaluation tests will be performed to ensure accurate calculation of water volumes.</t>
  </si>
  <si>
    <t>Accurate hydrocarbon liquid field production records.</t>
  </si>
  <si>
    <t>Accurate recording of water source well daily production hours accumulated for the month.</t>
  </si>
  <si>
    <t>Accurate recording of water well daily injection or disposal hours accumulated for the month.</t>
  </si>
  <si>
    <t>For existing test facilities, the hydrocarbon liquid measurement device exists, is installed and used correctly for a proration oil battery or a gas effluent battery.</t>
  </si>
  <si>
    <t>For new test facility designs, the hydrocarbon liquid measurement device will exists and be installed correctly for a proration oil battery or a gas effluent battery.</t>
  </si>
  <si>
    <t>For new designs, EFM performance evaluation tests will be performed to ensure accurate calculation of gas volumes.</t>
  </si>
  <si>
    <t>Accurate accounting and reporting of load oil at a hydrocarbon liquid test facility.</t>
  </si>
  <si>
    <t xml:space="preserve">Property &gt; </t>
  </si>
  <si>
    <t xml:space="preserve">Foreman &gt; </t>
  </si>
  <si>
    <t xml:space="preserve">Lead Operator &gt; </t>
  </si>
  <si>
    <t xml:space="preserve">Production Accountant &gt; </t>
  </si>
  <si>
    <t xml:space="preserve">Production Engineer &gt; </t>
  </si>
  <si>
    <t xml:space="preserve">Facilities Engineer &gt; </t>
  </si>
  <si>
    <t xml:space="preserve">Facility Name &gt; </t>
  </si>
  <si>
    <t>Facility &gt;</t>
  </si>
  <si>
    <t>Facility Subtype &gt;</t>
  </si>
  <si>
    <t>Facility Subtype Description &gt;</t>
  </si>
  <si>
    <t>Comments &gt;</t>
  </si>
  <si>
    <t xml:space="preserve">Sufficient gas samples are captured and analyzed using acceptable equipment and procedures at a frequency that will ensure a representative analysis of gas composition. </t>
  </si>
  <si>
    <t xml:space="preserve">Gas analysis data are appropriately reviewed and approved by qualified staff to be applied to gas volume and gas equivalent calculations. </t>
  </si>
  <si>
    <t>Witnessed</t>
  </si>
  <si>
    <t>Paper and Electronic</t>
  </si>
  <si>
    <t>For existing facilities, the flare system exists, is installed and used correctly.</t>
  </si>
  <si>
    <t>Accurate accounting and reporting of load water at a hydrocarbon liquid test facility.</t>
  </si>
  <si>
    <t>1k_01_1</t>
  </si>
  <si>
    <t>1k_01_2</t>
  </si>
  <si>
    <t>For existing facilities, there are accurate well markings at gas inlet header.</t>
  </si>
  <si>
    <t>For new designs, there will be accurate well markings at gas inlet header.</t>
  </si>
  <si>
    <t>Business Process 1: Gas Existing Facility Design and Installation</t>
  </si>
  <si>
    <t>Business Process 2: Gas New Facility Design and Installation</t>
  </si>
  <si>
    <t>Business Process 3: Gas Measurement</t>
  </si>
  <si>
    <t>Business Process 4: Gas Recording</t>
  </si>
  <si>
    <t>Business Process 5: Gas Reporting</t>
  </si>
  <si>
    <t>Business Process 6: Hydrocarbon Liquid Existing Facility Design and Installation</t>
  </si>
  <si>
    <t>Business Process 7: Hydrocarbon Liquid New Facility Design and Installation</t>
  </si>
  <si>
    <t>Business Process 8: Hydrocarbon Liquid Measurement</t>
  </si>
  <si>
    <t>Business Process 9: Hydrocarbon Liquid Recording</t>
  </si>
  <si>
    <t>Business Process 10: Hydrocarbon Liquid Reporting</t>
  </si>
  <si>
    <t>Business Process 11: Water Existing Facility Design and Installation</t>
  </si>
  <si>
    <t>Business Process 12: Water New Facility Design and Installation</t>
  </si>
  <si>
    <t>Business Process 13: Water Measurement</t>
  </si>
  <si>
    <t>Business Process 14: Water Recording</t>
  </si>
  <si>
    <t>Business Process 15: Water Reporting</t>
  </si>
  <si>
    <t>4e_06 revised to match Statoil HCL measurement control 10.</t>
  </si>
  <si>
    <t>Existing Facility Design and Installation</t>
  </si>
  <si>
    <t>New Facility Design and Installation</t>
  </si>
  <si>
    <t>11a_01_1</t>
  </si>
  <si>
    <t>11a_01_2</t>
  </si>
  <si>
    <t>11a_05_1</t>
  </si>
  <si>
    <t>11a_05_2</t>
  </si>
  <si>
    <t>11a_09_1</t>
  </si>
  <si>
    <t>11a_09_2</t>
  </si>
  <si>
    <t>1m_01_1</t>
  </si>
  <si>
    <t>1m_05_1</t>
  </si>
  <si>
    <t>1m_09_1</t>
  </si>
  <si>
    <t>1m_01_2</t>
  </si>
  <si>
    <t>1m_05_2</t>
  </si>
  <si>
    <t>1m_09_2</t>
  </si>
  <si>
    <t>501 ENHANCED RECOVERY SCHEME INJECTION FACILITY MISCIBLE</t>
  </si>
  <si>
    <t>501 ENHANCED RECOVERY SCHEME INJECTION FACILITY WATER</t>
  </si>
  <si>
    <t>501M</t>
  </si>
  <si>
    <t>501W</t>
  </si>
  <si>
    <t>Business Process 11: Water Facility Existing Design and Installation</t>
  </si>
  <si>
    <t>Business Process 12: Water Facility New Design and Installation</t>
  </si>
  <si>
    <t>AER NCE #</t>
  </si>
  <si>
    <t>11b</t>
  </si>
  <si>
    <t>Measurement schematic contents do not meet requirement in Directive 17, section 1.9. (Effective September 11, 2014).</t>
  </si>
  <si>
    <t>11c</t>
  </si>
  <si>
    <t>Measurement schematic content changes not updated monthly to the production accountant in time. (Effective September 11, 2014).</t>
  </si>
  <si>
    <t>11d</t>
  </si>
  <si>
    <t>Measurement schematic master copy changes not updated or verification of revisions or confirmation of no change not done annually. (Effective September 11, 2014).</t>
  </si>
  <si>
    <t>11e</t>
  </si>
  <si>
    <t>11b_01_1</t>
  </si>
  <si>
    <t>11b_01_2</t>
  </si>
  <si>
    <t>11c_01_1</t>
  </si>
  <si>
    <t>11c_01_2</t>
  </si>
  <si>
    <t>11d_01_1</t>
  </si>
  <si>
    <t>11d_01_2</t>
  </si>
  <si>
    <t>11e_01_1</t>
  </si>
  <si>
    <t>11e_01_2</t>
  </si>
  <si>
    <t>11b_05_1</t>
  </si>
  <si>
    <t>11b_05_2</t>
  </si>
  <si>
    <t>11c_05_1</t>
  </si>
  <si>
    <t>11c_05_2</t>
  </si>
  <si>
    <t>11d_05_1</t>
  </si>
  <si>
    <t>11d_05_2</t>
  </si>
  <si>
    <t>11e_05_1</t>
  </si>
  <si>
    <t>11e_05_2</t>
  </si>
  <si>
    <t>11b_09_1</t>
  </si>
  <si>
    <t>11b_09_2</t>
  </si>
  <si>
    <t>11c_09_1</t>
  </si>
  <si>
    <t>11c_09_2</t>
  </si>
  <si>
    <t>11d_09_1</t>
  </si>
  <si>
    <t>11d_09_2</t>
  </si>
  <si>
    <t>11e_09_1</t>
  </si>
  <si>
    <t>11e_09_2</t>
  </si>
  <si>
    <t>Gas measurement schematics contents updated monthly to the production accountant in time.</t>
  </si>
  <si>
    <t>Gas measurement schematics master copy changes updated and verification of revisions or confirmation of no change done annually.</t>
  </si>
  <si>
    <t>Hydrocarbon liquid measurement schematics contents updated monthly to the production accountant in time.</t>
  </si>
  <si>
    <t>Hydrocarbon liquid measurement schematics master copy changes updated and verification of revisions or confirmation of no change done annually.</t>
  </si>
  <si>
    <t>Water measurement schematics contents updated monthly to the production accountant in time.</t>
  </si>
  <si>
    <t>Water measurement schematics master copy changes updated and verification of revisions or confirmation of no change done annually.</t>
  </si>
  <si>
    <t>Added NCE's 11b-d</t>
  </si>
  <si>
    <t>Added NCE's 11b-e</t>
  </si>
  <si>
    <t xml:space="preserve">Facility Location&gt; </t>
  </si>
  <si>
    <t xml:space="preserve">Hydrocarbon liquid measurement schematics provided to the listed external parties upon request. </t>
  </si>
  <si>
    <t xml:space="preserve">Water measurement schematics provided to the listed external parties upon request. </t>
  </si>
  <si>
    <t xml:space="preserve">Gas measurement schematics provided to the listed external parties upon request. </t>
  </si>
  <si>
    <t xml:space="preserve">902 WATER SOURCE AER license &gt;150m </t>
  </si>
  <si>
    <t>For headers</t>
  </si>
  <si>
    <t>On commissioning of interfaces between end devices, SCADA, field data capture and production accounting systems, a review will be conducted to ensure water volume data are accurately and promptly transferred.</t>
  </si>
  <si>
    <t>For new designs, the well measurement will be appropriate for gas prorated or measured battery.</t>
  </si>
  <si>
    <t>On commissioning of interfaces between end devices, SCADA, field data capture and production accounting systems, a review will be conducted to ensure gas volume data are accurately and promptly transferred.</t>
  </si>
  <si>
    <t>On commissioning of interfaces between end devices, SCADA, field data capture and production accounting systems, a review will be conducted to ensure hydrocarbon liquid volume data are accurately and promptly transferred.</t>
  </si>
  <si>
    <t>Gas measurement schematics will exist and will be updated.</t>
  </si>
  <si>
    <t>Gas measurement schematics contents will be updated monthly to the production accountant in time.</t>
  </si>
  <si>
    <t>Gas measurement schematics master copy changes will be updated and verification of revisions or confirmation of no change done annually.</t>
  </si>
  <si>
    <t xml:space="preserve">Gas measurement schematics will be provided to the listed external parties upon request. </t>
  </si>
  <si>
    <t>Hydrocarbon liquid measurement schematics will exist and will be updated.</t>
  </si>
  <si>
    <t>Hydrocarbon liquid measurement schematics contents will be updated monthly to the production accountant in time.</t>
  </si>
  <si>
    <t>Hydrocarbon liquid measurement schematics master copy changes will be updated and verification of revisions or confirmation of no change done annually.</t>
  </si>
  <si>
    <t xml:space="preserve">Hydrocarbon liquid measurement schematics will be provided to the listed external parties upon request. </t>
  </si>
  <si>
    <t>Water measurement schematics will exist and will be updated.</t>
  </si>
  <si>
    <t>Water measurement schematics contents will be updated monthly to the production accountant in time.</t>
  </si>
  <si>
    <t>Water measurement schematics master copy changes will be updated and verification of revisions or confirmation of no change done annually.</t>
  </si>
  <si>
    <t xml:space="preserve">Water measurement schematics will be provided to the listed external parties upon request. </t>
  </si>
  <si>
    <t>Control Performer</t>
  </si>
  <si>
    <t>Field Staff</t>
  </si>
  <si>
    <t>Field Engineer</t>
  </si>
  <si>
    <t>Process Engineer</t>
  </si>
  <si>
    <t>Field Foreman</t>
  </si>
  <si>
    <t>Production Accountant</t>
  </si>
  <si>
    <t>Not Evaluated</t>
  </si>
  <si>
    <t>Control Performer Role</t>
  </si>
  <si>
    <t>Production Engineer</t>
  </si>
  <si>
    <t>Production Analyst</t>
  </si>
  <si>
    <t>BAYTEX ENERGY HV GGS TO GENALTA</t>
  </si>
  <si>
    <t>BAYTEX HARMON VALLEY GGS</t>
  </si>
  <si>
    <t>BTX HARMON VALLEY 08-18-84-18W5 PAD</t>
  </si>
  <si>
    <t>BYTX HARMON VALLEY 04-20-84-18W5 PAD</t>
  </si>
  <si>
    <t>BYTX HARMON VALLEY 01-19-84-18W5 PAD</t>
  </si>
  <si>
    <t>BYTX HARMON VALLEY 12-20-84-18W5 PAD</t>
  </si>
  <si>
    <t>BYTX HARMON VALLEY 16-18-84-18W5 PAD</t>
  </si>
  <si>
    <t>BYTX HARMON VALLEY 09-19-84-18W5 PAD</t>
  </si>
  <si>
    <t>BYTX HARMON VALLEY 09-18-84-18W5 PAD</t>
  </si>
  <si>
    <t>BYTX HARMON VALLEY 16-19-84-18W5 PAD</t>
  </si>
  <si>
    <t>BYTX HARMON VALLEY 16-07-84-18W5 PAD</t>
  </si>
  <si>
    <t>BYTX HARMON VALLEY 09-20-84-18W5 PAD</t>
  </si>
  <si>
    <t>BYTX HARMON VALLEY 09-17-84-18W5 PAD</t>
  </si>
  <si>
    <t>BYTX HARMON VALLEY 16-08-84-18W5 PAD</t>
  </si>
  <si>
    <t>BYTX HARMON VALLEY 13-08-84-18W5 PAD</t>
  </si>
  <si>
    <t>BYTX HARMON VALLEY 09-21-84-18W5 PAD</t>
  </si>
  <si>
    <t>BYTX HARMON VALY 2/13-17-84-18W5 PAD</t>
  </si>
  <si>
    <t>BYTX HARMON VALLEY 04-29-84-18W5 PAD</t>
  </si>
  <si>
    <t>BYTX HARMON VALLEY 12-29-84-18W5 PAD</t>
  </si>
  <si>
    <t>BYTX HARMON VALLEY 9-7-84-18W5 PAD</t>
  </si>
  <si>
    <t>BAYTEX 5-32 HARMON VALLEY PAD</t>
  </si>
  <si>
    <t>BAYTEX HARMON VALLEY 14-14 PAD</t>
  </si>
  <si>
    <t>BAYTEX HARMON VALLEY 12-05 PAD</t>
  </si>
  <si>
    <t>BAYTEX 16-14 PAD HARMON VALLEY</t>
  </si>
  <si>
    <t xml:space="preserve"> BAYTEX 16-13 PAD HARMON VALLEY</t>
  </si>
  <si>
    <t>HARMON VALLEY 09-09 PAD</t>
  </si>
  <si>
    <t>HARMON VALLEY 16-13E PAD</t>
  </si>
  <si>
    <t xml:space="preserve">SEAL 01-18 PAD </t>
  </si>
  <si>
    <t>SEAL 05-08-84-17W5 Pad</t>
  </si>
  <si>
    <t>BAYTEX HARMON 16-07 PRORATED BTY</t>
  </si>
  <si>
    <t xml:space="preserve">BAYTEX HARMON 5-17 PAD PRORATED </t>
  </si>
  <si>
    <t>BAYTEX HARMON 13-20 PAD PRORATE BAT</t>
  </si>
  <si>
    <t>BAYTEX HARMON 01-20 PAD  PRORATE BAT</t>
  </si>
  <si>
    <t xml:space="preserve"> BAYTEX HARMON 05-08 PRORATED PAD</t>
  </si>
  <si>
    <t>BAYTEX HARMON VALLEY 01-21 PRORATED</t>
  </si>
  <si>
    <t>BAYTEX HARMON VALLEY 6-17 INJ FAC</t>
  </si>
  <si>
    <t>BAYTEX STEAM INJECTION 16-17</t>
  </si>
  <si>
    <t>SEAL 16-18-84-18W5 SWB</t>
  </si>
  <si>
    <t>BYTX HARMN VALLEY 9-9-84-18W5 SWB</t>
  </si>
  <si>
    <t>ABGS0127427</t>
  </si>
  <si>
    <t>ABGS0114103</t>
  </si>
  <si>
    <t>ABBT0095142</t>
  </si>
  <si>
    <t>ABBT0110616</t>
  </si>
  <si>
    <t>ABBT0110617</t>
  </si>
  <si>
    <t>ABBT0110619</t>
  </si>
  <si>
    <t>ABBT0110620</t>
  </si>
  <si>
    <t>ABBT0110621</t>
  </si>
  <si>
    <t>ABBT0110622</t>
  </si>
  <si>
    <t>ABBT0110623</t>
  </si>
  <si>
    <t>ABBT0110624</t>
  </si>
  <si>
    <t>ABBT0110626</t>
  </si>
  <si>
    <t>ABBT0110628</t>
  </si>
  <si>
    <t>ABBT0110629</t>
  </si>
  <si>
    <t>ABBT0110630</t>
  </si>
  <si>
    <t>ABBT0110631</t>
  </si>
  <si>
    <t>ABBT0110632</t>
  </si>
  <si>
    <t>ABBT0110634</t>
  </si>
  <si>
    <t>ABBT0110635</t>
  </si>
  <si>
    <t>ABBT0115919</t>
  </si>
  <si>
    <t>ABBT0117739</t>
  </si>
  <si>
    <t>ABBT0121593</t>
  </si>
  <si>
    <t>ABBT0122282</t>
  </si>
  <si>
    <t>ABBT0123041</t>
  </si>
  <si>
    <t>ABBT0129944</t>
  </si>
  <si>
    <t>ABBT0130789</t>
  </si>
  <si>
    <t>ABBT0131235</t>
  </si>
  <si>
    <t>ABBT0131236</t>
  </si>
  <si>
    <t>ABBT0132789</t>
  </si>
  <si>
    <t>ABBT0133115</t>
  </si>
  <si>
    <t>ABBT0124593</t>
  </si>
  <si>
    <t>ABBT0125877</t>
  </si>
  <si>
    <t>ABBT0126367</t>
  </si>
  <si>
    <t>ABBT0126368</t>
  </si>
  <si>
    <t>ABBT0127619</t>
  </si>
  <si>
    <t>ABBT0130281</t>
  </si>
  <si>
    <t>ABIF0095084</t>
  </si>
  <si>
    <t>ABIF0097994</t>
  </si>
  <si>
    <t>ABBT0133059</t>
  </si>
  <si>
    <t>ABBT0117837</t>
  </si>
  <si>
    <t>BAYTEX HARMON VALLEY WEST GGS</t>
  </si>
  <si>
    <t>ABGS0114102</t>
  </si>
  <si>
    <t>BYTX HARMON VALY W 09-04-84-19W5 PAD</t>
  </si>
  <si>
    <t>ABBT0110636</t>
  </si>
  <si>
    <t>BYTX HARMON VALY W 01-04-84-19W5 PAD</t>
  </si>
  <si>
    <t>ABBT0110637</t>
  </si>
  <si>
    <t>BYTX HARMON VALY W 15-33-84-19W5 PAD</t>
  </si>
  <si>
    <t>ABBT0114900</t>
  </si>
  <si>
    <t>BYTX HARMON VALY W 14-35-84-19W5 PAD</t>
  </si>
  <si>
    <t>ABBT0115468</t>
  </si>
  <si>
    <t>BYTX SEAL 16-35-084-19W5 PAD</t>
  </si>
  <si>
    <t>ABBT0116193</t>
  </si>
  <si>
    <t>BYTX HARMON V WEST 04-15-84-19W5 PAD</t>
  </si>
  <si>
    <t>ABBT0116320</t>
  </si>
  <si>
    <t>BYTX HARMON VALY W 08-16-84-19W5 PAD</t>
  </si>
  <si>
    <t>ABBT0116681</t>
  </si>
  <si>
    <t>BAYTEX HARMON VALLEY WEST 10-09 PAD</t>
  </si>
  <si>
    <t>ABBT0123280</t>
  </si>
  <si>
    <t>02-34 PAD HARMON VALLEY WEST</t>
  </si>
  <si>
    <t>ABBT0129943</t>
  </si>
  <si>
    <t>01-26 PAD HARMON VALLEY WEST</t>
  </si>
  <si>
    <t>ABBT0132473</t>
  </si>
  <si>
    <t>HARMON VALLEY W 04-27-83-19W5 Pad</t>
  </si>
  <si>
    <t>ABBT0133116</t>
  </si>
  <si>
    <t>HARMON WEST 04-26-83-19W5 Pad</t>
  </si>
  <si>
    <t>ABBT0133139</t>
  </si>
  <si>
    <t>ABBT0133499</t>
  </si>
  <si>
    <t>BAYTEX HARMON WEST 10-09 INJ</t>
  </si>
  <si>
    <t>ABIF0127974</t>
  </si>
  <si>
    <t>BAYTEX HARMON  WEST FARM IN GGS</t>
  </si>
  <si>
    <t>ABGS0127106</t>
  </si>
  <si>
    <t>01-02 PAD BAYTEX HARMON VALLEY WEST</t>
  </si>
  <si>
    <t>ABBT0126505</t>
  </si>
  <si>
    <t>05-13 PAD BAYTEX HARMON VALLEY WEST</t>
  </si>
  <si>
    <t>ABBT0126506</t>
  </si>
  <si>
    <t>13-12 PAD BAYTEX HARMON VALLEY WEST</t>
  </si>
  <si>
    <t>ABBT0126508</t>
  </si>
  <si>
    <t>02-15 PAD BAYTEX HARMON</t>
  </si>
  <si>
    <t>ABBT0126916</t>
  </si>
  <si>
    <t>05-12 PAD BAYTEX HARMON</t>
  </si>
  <si>
    <t>ABBT0126917</t>
  </si>
  <si>
    <t>01-35 PAD BAYTEX HARMON VALLEY WEST</t>
  </si>
  <si>
    <t>ABBT0127285</t>
  </si>
  <si>
    <t>BAYTEX HARMON VALLEY 09-26 PAD</t>
  </si>
  <si>
    <t>ABBT0129180</t>
  </si>
  <si>
    <t>BAYTEX HARMON VALLEY F.I.  02-34 PAD</t>
  </si>
  <si>
    <t>ABBT0129181</t>
  </si>
  <si>
    <t>Baytex Harmon Farmin 01-26 Pad</t>
  </si>
  <si>
    <t>ABBT0130291</t>
  </si>
  <si>
    <t>Baytex Harmon  Farmin 13-25 Pad</t>
  </si>
  <si>
    <t>ABBT0132779</t>
  </si>
  <si>
    <t>621</t>
  </si>
  <si>
    <t>Baytex Seal Multi Well Facility</t>
  </si>
  <si>
    <t>341</t>
  </si>
  <si>
    <t>342</t>
  </si>
  <si>
    <t>503</t>
  </si>
  <si>
    <t>501</t>
  </si>
  <si>
    <t>331</t>
  </si>
  <si>
    <t xml:space="preserve">HARMON WEST 15-33 PRO PAD </t>
  </si>
  <si>
    <t>00-09-21-084-18 W5</t>
  </si>
  <si>
    <t>00-13-17-084-18 W5</t>
  </si>
  <si>
    <t>00-08-18-084-18 W5</t>
  </si>
  <si>
    <t>00-04-20-084-18 W5</t>
  </si>
  <si>
    <t>00-01-19-084-18 W5</t>
  </si>
  <si>
    <t>00-12-20-084-18 W5</t>
  </si>
  <si>
    <t>00-16-18-084-18 W5</t>
  </si>
  <si>
    <t>00-09-19-084-18 W5</t>
  </si>
  <si>
    <t>00-09-18-084-18 W5</t>
  </si>
  <si>
    <t>00-16-19-084-18 W5</t>
  </si>
  <si>
    <t>00-16-07-084-18 W5</t>
  </si>
  <si>
    <t>00-09-20-084-18 W5</t>
  </si>
  <si>
    <t>00-09-17-084-18 W5</t>
  </si>
  <si>
    <t>00-16-08-084-18 W5</t>
  </si>
  <si>
    <t>00-13-08-084-18 W5</t>
  </si>
  <si>
    <t>02-13-17-084-18 W5</t>
  </si>
  <si>
    <t>00-04-29-084-18 W5</t>
  </si>
  <si>
    <t>00-12-29-084-18 W5</t>
  </si>
  <si>
    <t>00-09-07-084-18 W5</t>
  </si>
  <si>
    <t>00-05-32-084-18 W5</t>
  </si>
  <si>
    <t>00-14-14-084-18 W5</t>
  </si>
  <si>
    <t>00-12-05-084-18 W5</t>
  </si>
  <si>
    <t>00-16-14-084-18 W5</t>
  </si>
  <si>
    <t>00-16-13-084-18 W5</t>
  </si>
  <si>
    <t>00-09-09-084-18 W5</t>
  </si>
  <si>
    <t>00-01-18-084-17 W5</t>
  </si>
  <si>
    <t>00-05-08-084-17 W5</t>
  </si>
  <si>
    <t>00-05-17-084-18 W5</t>
  </si>
  <si>
    <t>00-13-20-084-18 W5</t>
  </si>
  <si>
    <t>00-01-20-084-18 W5</t>
  </si>
  <si>
    <t>00-05-08-084-18 W5</t>
  </si>
  <si>
    <t>00-01-21-084-18 W5</t>
  </si>
  <si>
    <t>00-06-17-084-18 W5</t>
  </si>
  <si>
    <t>00-08-08-084-18 W5</t>
  </si>
  <si>
    <t>00-01-04-084-19 W5</t>
  </si>
  <si>
    <t>00-09-04-084-19 W5</t>
  </si>
  <si>
    <t>00-16-35-083-19 W5</t>
  </si>
  <si>
    <t>00-04-15-084-19 W5</t>
  </si>
  <si>
    <t>00-08-16-084-19 W5</t>
  </si>
  <si>
    <t>00-10-09-084-19 W5</t>
  </si>
  <si>
    <t>00-02-34-083-19 W5</t>
  </si>
  <si>
    <t>00-01-26-083-19 W5</t>
  </si>
  <si>
    <t>00-04-27-083-19 W5</t>
  </si>
  <si>
    <t>00-04-26-083-19 W5</t>
  </si>
  <si>
    <t>00-15-33-083-19 W5</t>
  </si>
  <si>
    <t>00-05-13-084-19 W5</t>
  </si>
  <si>
    <t>00-01-02-084-19 W5</t>
  </si>
  <si>
    <t>00-13-12-084-19 W5</t>
  </si>
  <si>
    <t>00-02-15-084-19 W5</t>
  </si>
  <si>
    <t>00-05-12-084-19 W5</t>
  </si>
  <si>
    <t>00-01-35-083-19 W5</t>
  </si>
  <si>
    <t>00-09-26-083-19 W5</t>
  </si>
  <si>
    <t>00-13-25-084-19 W5</t>
  </si>
  <si>
    <t>Revised NCE risks based on revised AER table</t>
  </si>
  <si>
    <t>Column Labels</t>
  </si>
  <si>
    <t>Active</t>
  </si>
  <si>
    <t>Coyote Creek Willesden Green 8-25-42</t>
  </si>
  <si>
    <t>16-01 Battery</t>
  </si>
  <si>
    <t>Coyote Creek 6-36-041-06w5</t>
  </si>
  <si>
    <t>Hinton 9-11</t>
  </si>
  <si>
    <t>Omers Mundare 02-19</t>
  </si>
  <si>
    <t>Hinton 13-12 Flowsplitter</t>
  </si>
  <si>
    <t>South Simonette 16-1 Battery Inlet</t>
  </si>
  <si>
    <t>Facility Engineer</t>
  </si>
  <si>
    <t>Operations Tech</t>
  </si>
  <si>
    <t>PVR Analyst</t>
  </si>
  <si>
    <t>Third Party</t>
  </si>
  <si>
    <t>Licence Number</t>
  </si>
  <si>
    <t>Licence Issue Date</t>
  </si>
  <si>
    <t>Facility/Licence Location</t>
  </si>
  <si>
    <t>Facility Licence Status</t>
  </si>
  <si>
    <t>Facility Operational Status</t>
  </si>
  <si>
    <t>Facility Operational Status Date</t>
  </si>
  <si>
    <t>Start Date</t>
  </si>
  <si>
    <t>Licensee BA</t>
  </si>
  <si>
    <t>Licensee Name</t>
  </si>
  <si>
    <t>Operator BA Id</t>
  </si>
  <si>
    <t>Operator Name</t>
  </si>
  <si>
    <t>Operator Start Date</t>
  </si>
  <si>
    <t>Facility ID</t>
  </si>
  <si>
    <t>Facility Name</t>
  </si>
  <si>
    <t>Facility Sub-Type</t>
  </si>
  <si>
    <t>Facility Licence Energy Development Category Type</t>
  </si>
  <si>
    <t>Gas Reproducing Facility Tie Indicator</t>
  </si>
  <si>
    <t>Injection-Reproducing Facility</t>
  </si>
  <si>
    <t>Common Stream Operator</t>
  </si>
  <si>
    <t>Meter Station - Auto Populate Facility Link</t>
  </si>
  <si>
    <t>Auto Populate Upstream Facility Disposition Indicator</t>
  </si>
  <si>
    <t>Meter Station - Pipeline Link</t>
  </si>
  <si>
    <t>Physically Connected to a Pipeline</t>
  </si>
  <si>
    <t>Terminal - Pipeline Link Indicator</t>
  </si>
  <si>
    <t>Meter Station - Pipeline Link Indicator</t>
  </si>
  <si>
    <t>NGL Transportation Region</t>
  </si>
  <si>
    <t>Return Gas Eligible for Credit on Fuel</t>
  </si>
  <si>
    <t>Facility Where Crown Royalty Was Charged-Fuel</t>
  </si>
  <si>
    <t>Return Gas Eligible for Credit on Gas Lift</t>
  </si>
  <si>
    <t>Facility Where Crown Royalty Was Charged-Gas Lift</t>
  </si>
  <si>
    <t>PL Split Participation Level</t>
  </si>
  <si>
    <t>NGL Facility</t>
  </si>
  <si>
    <t>ACTIVE</t>
  </si>
  <si>
    <t>361 - GAS MULTIWELL GROUP BATTERY</t>
  </si>
  <si>
    <t>N</t>
  </si>
  <si>
    <t>Y</t>
  </si>
  <si>
    <t>Suspended</t>
  </si>
  <si>
    <t>&gt;2014-04-30</t>
  </si>
  <si>
    <t>AB BT 0047817</t>
  </si>
  <si>
    <t>RIGEL GILBY 10-24</t>
  </si>
  <si>
    <t>SUSPENDED</t>
  </si>
  <si>
    <t>311 - CRUDE OIL SINGLE-WELL BATTERY</t>
  </si>
  <si>
    <t>AB BT 0060825</t>
  </si>
  <si>
    <t>WILSON CREEK 11-14-42-5-5</t>
  </si>
  <si>
    <t>AB BT 0046611</t>
  </si>
  <si>
    <t>IMPERIAL WILSON CREEK 10-23</t>
  </si>
  <si>
    <t>362 - GAS MULTIWELL EFFLUENT MEASUREMENT BATTERY</t>
  </si>
  <si>
    <t>AB BT 9290002</t>
  </si>
  <si>
    <t>AMOCO WARWICK 11-12</t>
  </si>
  <si>
    <t>351 - GAS SINGLE WELL BATTERY</t>
  </si>
  <si>
    <t>AB BT 9290011</t>
  </si>
  <si>
    <t>NCO WARWICK 6-33</t>
  </si>
  <si>
    <t>AB BT 0099374</t>
  </si>
  <si>
    <t>PEMBINA 12-16-49-10W5 WATER SOURCE</t>
  </si>
  <si>
    <t>902 - WATER SOURCE BATTERY</t>
  </si>
  <si>
    <t>AB BT 5520021</t>
  </si>
  <si>
    <t>PANCON LEEDALE 9-21</t>
  </si>
  <si>
    <t>AB GS 0003954</t>
  </si>
  <si>
    <t>LEEDALE 9-21 GGS</t>
  </si>
  <si>
    <t>621 - GAS GATHERING SYSTEM</t>
  </si>
  <si>
    <t>AB IF 0007001</t>
  </si>
  <si>
    <t>AMOCO WARWICK 11-1</t>
  </si>
  <si>
    <t>503 - DISPOSAL</t>
  </si>
  <si>
    <t>AB BT 8440009</t>
  </si>
  <si>
    <t>CONOCO SIMONETTE 7-6</t>
  </si>
  <si>
    <t>322 - CRUDE OIL MULTIWELL PRORATION BATTERY</t>
  </si>
  <si>
    <t>AB BT 4700014</t>
  </si>
  <si>
    <t>PANCON HOMEGLEN RIMBEY 5-32</t>
  </si>
  <si>
    <t>AB BT 8910030</t>
  </si>
  <si>
    <t>STAR SYLVAN LAKE 6-20-38-1</t>
  </si>
  <si>
    <t>AB GS 0002389</t>
  </si>
  <si>
    <t>SUNCOR SIMONETTE</t>
  </si>
  <si>
    <t>AB GS 0002441</t>
  </si>
  <si>
    <t>AMOCO LAVOY</t>
  </si>
  <si>
    <t>AB GS 0002539</t>
  </si>
  <si>
    <t>STAR SYLVAN LAKE</t>
  </si>
  <si>
    <t>AB GS 0003106</t>
  </si>
  <si>
    <t>STAR MED RIVER</t>
  </si>
  <si>
    <t>AB BT 0061080</t>
  </si>
  <si>
    <t>SUNCOR HINTON 13-12</t>
  </si>
  <si>
    <t>AB BT 0066598</t>
  </si>
  <si>
    <t>SOUTHWARD WARWICK 06-16</t>
  </si>
  <si>
    <t>AB BT 0067209</t>
  </si>
  <si>
    <t>ALTAGAS MUNDARE NORRIS 02-19</t>
  </si>
  <si>
    <t>AB BT 0067530</t>
  </si>
  <si>
    <t>SOUTHWARD WEST LAVOY GAS GROUP</t>
  </si>
  <si>
    <t>AB BT 0045481</t>
  </si>
  <si>
    <t>TOTAL GILBY 3-34</t>
  </si>
  <si>
    <t>AB BT 8910062</t>
  </si>
  <si>
    <t>ATLANTIS SYLVAN LAKE 6-28 GAS BTY</t>
  </si>
  <si>
    <t>501 - ENHANCED RECOVERY SCHEME</t>
  </si>
  <si>
    <t>AB BT 4120030</t>
  </si>
  <si>
    <t>RIGEL GILBY 5-27</t>
  </si>
  <si>
    <t>AB IF 0007913</t>
  </si>
  <si>
    <t>MOBIL MED R JT WF</t>
  </si>
  <si>
    <t>AB BT 0061522</t>
  </si>
  <si>
    <t>LIBERTY ET AL WARWICK 11-27</t>
  </si>
  <si>
    <t>AB BT 0079017</t>
  </si>
  <si>
    <t>MED RIVER 14-34-038-01W5/2</t>
  </si>
  <si>
    <t>AB BT 0135389</t>
  </si>
  <si>
    <t>WILLGR 102/07-06-040-04W500</t>
  </si>
  <si>
    <t>AB BT 0135390</t>
  </si>
  <si>
    <t>WILLGR 103/07-06-040-04W500</t>
  </si>
  <si>
    <t>AB BT 0135481</t>
  </si>
  <si>
    <t>WILLGR 00/07-06-040-04W500</t>
  </si>
  <si>
    <t>AB BT 0047816</t>
  </si>
  <si>
    <t>RIGEL GILBY 10-12</t>
  </si>
  <si>
    <t>AB BT 0052256</t>
  </si>
  <si>
    <t>CONWEST 102 ET AL MED RIVER 04-21</t>
  </si>
  <si>
    <t>AB BT 0065191</t>
  </si>
  <si>
    <t>WILSON CREEK 4-33</t>
  </si>
  <si>
    <t>321 - CRUDE OIL MULTIWELL GROUP BATTERY</t>
  </si>
  <si>
    <t>AB BT 0067316</t>
  </si>
  <si>
    <t>DEVLAN FERRIER 13-35-39-8W5</t>
  </si>
  <si>
    <t>AB BT 0041057</t>
  </si>
  <si>
    <t>CONWEST GILBY 16-03</t>
  </si>
  <si>
    <t>AB BT 6040144</t>
  </si>
  <si>
    <t>MOBIL MEDICINE RIVER 6-27</t>
  </si>
  <si>
    <t>AB BT 0100981</t>
  </si>
  <si>
    <t>363 - GAS MULTIWELL PRORATION SE ALBERTA BATTERY</t>
  </si>
  <si>
    <t>AB BT 0124186</t>
  </si>
  <si>
    <t>HINTON 04-02</t>
  </si>
  <si>
    <t>AB BT 0121620</t>
  </si>
  <si>
    <t>OMERS ENERGY MEDRIV 12-04-40-03W5</t>
  </si>
  <si>
    <t>AB BT 0042177</t>
  </si>
  <si>
    <t>SHELL SIMONETTE D1 GAS BTTY</t>
  </si>
  <si>
    <t>AB BT 8440002</t>
  </si>
  <si>
    <t>SUNCOR SIMONETTE Y BTY</t>
  </si>
  <si>
    <t>AB GS 0113684</t>
  </si>
  <si>
    <t>Y BTY 02/11-06-063-25W5 SOUR GGS</t>
  </si>
  <si>
    <t>AB GS 0087574</t>
  </si>
  <si>
    <t>AB GS 0002301</t>
  </si>
  <si>
    <t>GILBY GGS GROUP</t>
  </si>
  <si>
    <t>AB BT 6670004</t>
  </si>
  <si>
    <t>IMPERIAL WILSON CREEK 10-34</t>
  </si>
  <si>
    <t>AB BT 0049810</t>
  </si>
  <si>
    <t>INVERNESS HOMRIM 05-32</t>
  </si>
  <si>
    <t>AB GS 0121502</t>
  </si>
  <si>
    <t>Omers Rimbey 5-32-43-1W5 GS</t>
  </si>
  <si>
    <t>AB BT 0135425</t>
  </si>
  <si>
    <t>OMERS WILSON CREEK 10-34</t>
  </si>
  <si>
    <t>AB IF 0077005</t>
  </si>
  <si>
    <t>Southward Warwick 7-34-52-14 W4 SWD</t>
  </si>
  <si>
    <t>AB IF 0007330</t>
  </si>
  <si>
    <t>MAXX PEMBINA WATER INJ 14-21</t>
  </si>
  <si>
    <t>AB IF 0009885</t>
  </si>
  <si>
    <t>SUNCOR SIMONETTE GAS INJ</t>
  </si>
  <si>
    <t>AB BT 0075122</t>
  </si>
  <si>
    <t>WARWICK EAST 7-34-52-14 W4</t>
  </si>
  <si>
    <t>AB IF 0116272</t>
  </si>
  <si>
    <t>Drayton Inj well 12-16-49-10W5</t>
  </si>
  <si>
    <t>AB GS 0002683</t>
  </si>
  <si>
    <t>OMERS VIKING HOLDEN</t>
  </si>
  <si>
    <t>AB GS 0120122</t>
  </si>
  <si>
    <t>02- 06 OMERS GGS</t>
  </si>
  <si>
    <t>AB BT 9230017</t>
  </si>
  <si>
    <t>ALBERTA ENERGY HOLDEN GAS UNIT 3</t>
  </si>
  <si>
    <t>AB GS 0085252</t>
  </si>
  <si>
    <t>Gilby 10-19 GGS</t>
  </si>
  <si>
    <t>AB BT 0119682</t>
  </si>
  <si>
    <t>Minnehik-Buck Lake 01-06-044-04W5</t>
  </si>
  <si>
    <t>AB BT 4120015</t>
  </si>
  <si>
    <t>PCI GILBY 10-19 BTY</t>
  </si>
  <si>
    <t>AB BT 6850283</t>
  </si>
  <si>
    <t>MAXX PEMBINA 14-4</t>
  </si>
  <si>
    <t>AB BT 6850326</t>
  </si>
  <si>
    <t>MAXX PEMBINA 14-21</t>
  </si>
  <si>
    <t>AB BT 6040043</t>
  </si>
  <si>
    <t>MOBIL MED RIVER BTY 1 4-34</t>
  </si>
  <si>
    <t>AB GS 0110610</t>
  </si>
  <si>
    <t>Omers WilsonCk 09-19-043-03W5 GGS</t>
  </si>
  <si>
    <t>AB BT 0131930</t>
  </si>
  <si>
    <t>16-01-061-1W6 Battery</t>
  </si>
  <si>
    <t>AB BT 9290016</t>
  </si>
  <si>
    <t>PALOMA WARWICK 6-13</t>
  </si>
  <si>
    <t>AB BT 9230057</t>
  </si>
  <si>
    <t>PALOMA KINSELLA 12-36-49-13</t>
  </si>
  <si>
    <t>AB BT 0110240</t>
  </si>
  <si>
    <t>Wilson Creek 09-19-043-03W5</t>
  </si>
  <si>
    <t>AB BT 0087579</t>
  </si>
  <si>
    <t>AB BT 0135427</t>
  </si>
  <si>
    <t>OMERS WILSON CREEK 10-24-42-5</t>
  </si>
  <si>
    <t>AB GP 0001566</t>
  </si>
  <si>
    <t>LEEDALE 9-21 GAS PLANT</t>
  </si>
  <si>
    <t>401 - GAS PLANT SWEET</t>
  </si>
  <si>
    <t>AB GS 0098544</t>
  </si>
  <si>
    <t>AB BT 0081459</t>
  </si>
  <si>
    <t xml:space="preserve">SIMONETTE 11-3-63-26 </t>
  </si>
  <si>
    <t>364 - GAS MULTIWELL PRORATION OUTSIDE SE ALBERTA BATTERY</t>
  </si>
  <si>
    <t>AB BT 8440020</t>
  </si>
  <si>
    <t>SHELL SIMONETTE GAS GROUP</t>
  </si>
  <si>
    <t>AB BT 0080996</t>
  </si>
  <si>
    <t>Suncor Simonette DU Gas Battery</t>
  </si>
  <si>
    <t>AB BT 0133970</t>
  </si>
  <si>
    <t>AB BT 0134332</t>
  </si>
  <si>
    <t>Wilson Creek 10-23-42-5W5/3 SWB</t>
  </si>
  <si>
    <t>AB BT 0078392</t>
  </si>
  <si>
    <t>Med River 11-06-039-02W5</t>
  </si>
  <si>
    <t>AB BT 0135277</t>
  </si>
  <si>
    <t>OEI WILSONCK 4-6-44-4</t>
  </si>
  <si>
    <t>AB BT 0135327</t>
  </si>
  <si>
    <t>OEI HZ WILSONCK 4-30-43-4</t>
  </si>
  <si>
    <t>AB BT 0135426</t>
  </si>
  <si>
    <t>OMERS WILSON CREEK 10-22-42-5</t>
  </si>
  <si>
    <t>AB BT 0131500</t>
  </si>
  <si>
    <t>WILSON CR 3-30-43-4W5</t>
  </si>
  <si>
    <t>AB BT 0131536</t>
  </si>
  <si>
    <t>Westrose 103/04-10-044-03W5</t>
  </si>
  <si>
    <t>AB BT 0131733</t>
  </si>
  <si>
    <t>WROSES 1-10-44-3W5</t>
  </si>
  <si>
    <t>AB BT 0131734</t>
  </si>
  <si>
    <t>WROSES 13-10-44-3W502</t>
  </si>
  <si>
    <t>AB BT 0132440</t>
  </si>
  <si>
    <t>WROSE 04-26044-03W5M</t>
  </si>
  <si>
    <t>AB BT 0063119</t>
  </si>
  <si>
    <t>BOUNDARY NEVIS 1-14</t>
  </si>
  <si>
    <t>AB BT 0130854</t>
  </si>
  <si>
    <t>Rimbey WROSES 102/13-15-44-3W5</t>
  </si>
  <si>
    <t>AB BT 0131292</t>
  </si>
  <si>
    <t>Simonette 102/14-36-062-26W5</t>
  </si>
  <si>
    <t>AB BT 0124641</t>
  </si>
  <si>
    <t>OEI PEMBINA 15-3-51-13W5</t>
  </si>
  <si>
    <t>AB BT 0125595</t>
  </si>
  <si>
    <t>SIMON 13-2-63-26W5</t>
  </si>
  <si>
    <t>AB BT 0125598</t>
  </si>
  <si>
    <t>SIMON 16-26-62-26W500</t>
  </si>
  <si>
    <t>AB BT 0130835</t>
  </si>
  <si>
    <t>PC ET AL REDROCK 11-32-64-10</t>
  </si>
  <si>
    <t>AB BT 0129399</t>
  </si>
  <si>
    <t>OEI PEMBINA 100/16-03-051-13W5/00</t>
  </si>
  <si>
    <t>AB BT 0124713</t>
  </si>
  <si>
    <t>OEI WROSES 16-36-44-4W5</t>
  </si>
  <si>
    <t>AB BT 0124379</t>
  </si>
  <si>
    <t>CRYSTAL 03-33-45-04W5</t>
  </si>
  <si>
    <t>AB BT 0125873</t>
  </si>
  <si>
    <t>OMERS ET AL CYN-PEM 4-2-51-13W5</t>
  </si>
  <si>
    <t>AB BT 0125874</t>
  </si>
  <si>
    <t>OMERS ETAL CYN-PEM 7-3-51-13W5</t>
  </si>
  <si>
    <t>AB BT 0121576</t>
  </si>
  <si>
    <t>OMERS CABIN 09-08</t>
  </si>
  <si>
    <t>AB BT 0123138</t>
  </si>
  <si>
    <t>SIMONETTE 02-07-63-26W5</t>
  </si>
  <si>
    <t>AB BT 0123213</t>
  </si>
  <si>
    <t>Omers Minhik102/16-17-044-04W5</t>
  </si>
  <si>
    <t>AB BT 0119539</t>
  </si>
  <si>
    <t>WAPITI HZ 04-30-067-08W6</t>
  </si>
  <si>
    <t>AB BT 0120168</t>
  </si>
  <si>
    <t>OMERS HZ WROSES 02/01-26-044-03W5/00</t>
  </si>
  <si>
    <t>AB BT 0120513</t>
  </si>
  <si>
    <t>OMERS HZ WROSES 01-27-044-03W5</t>
  </si>
  <si>
    <t>AB BT 0113974</t>
  </si>
  <si>
    <t>WAPITI HZ 14-28-67-8W6 (surf.04-28)</t>
  </si>
  <si>
    <t>AB BT 0117242</t>
  </si>
  <si>
    <t>HZ WAPITI 13-16-066-08W6</t>
  </si>
  <si>
    <t>AB BT 0103726</t>
  </si>
  <si>
    <t>VIK-KINS 16-14-48-12W4/03</t>
  </si>
  <si>
    <t>AB BT 0097847</t>
  </si>
  <si>
    <t>Wilson Creek 102/13-22-043-04W5</t>
  </si>
  <si>
    <t>AB BT 0098208</t>
  </si>
  <si>
    <t>Willesden Green 11-36-41-6W5</t>
  </si>
  <si>
    <t>AB BT 0083183</t>
  </si>
  <si>
    <t>ARC 103 MEDR 4-34-38-4W5</t>
  </si>
  <si>
    <t>AB BT 0083392</t>
  </si>
  <si>
    <t>ARC 102 GILBY 4-30-40-3W5</t>
  </si>
  <si>
    <t>AB BT 0083393</t>
  </si>
  <si>
    <t>ARC 102 MEDR 14-6-40-3W5</t>
  </si>
  <si>
    <t>AB BT 0083470</t>
  </si>
  <si>
    <t>ARC 102 Gilby 4-36-40-4W5</t>
  </si>
  <si>
    <t>AB BT 0093617</t>
  </si>
  <si>
    <t>MEDRIV 103 16-22-38-4 W5 SWB GAS</t>
  </si>
  <si>
    <t>AB BT 0090681</t>
  </si>
  <si>
    <t>ARC Gilby 9-4-40-3 W5M Colony Gas</t>
  </si>
  <si>
    <t>AB BT 0080531</t>
  </si>
  <si>
    <t>AB BT 0080833</t>
  </si>
  <si>
    <t>MedRvr 7-34-38-4 W5 GAS SWB</t>
  </si>
  <si>
    <t>AB BT 0087649</t>
  </si>
  <si>
    <t>ARC Gilby 15-3-40-4 W5M</t>
  </si>
  <si>
    <t>AB BT 0090322</t>
  </si>
  <si>
    <t>AB BT 0084476</t>
  </si>
  <si>
    <t>HINTON GAS WELLS</t>
  </si>
  <si>
    <t>AB BT 0062690</t>
  </si>
  <si>
    <t>TALISMAN BEAU-LEEDALE 5-27</t>
  </si>
  <si>
    <t>AB BT 0088289</t>
  </si>
  <si>
    <t>Temple Energy Simon 3/2-1-63-26W5</t>
  </si>
  <si>
    <t>AB BT 0084639</t>
  </si>
  <si>
    <t>Berland Simon 09-06-063-26W5</t>
  </si>
  <si>
    <t>AB BT 0131684</t>
  </si>
  <si>
    <t>Cequence Wanyan 02-11-061-01W6</t>
  </si>
  <si>
    <t>AB BT 0133743</t>
  </si>
  <si>
    <t>SPUR 5-27 HZ WARWICK 13-27-51-14</t>
  </si>
  <si>
    <t>AB BT 0067615</t>
  </si>
  <si>
    <t>CALPINE GILBY12-23-40-4</t>
  </si>
  <si>
    <t>AB GS 0100909</t>
  </si>
  <si>
    <t>IMPERIAL WILSON CREEK K291</t>
  </si>
  <si>
    <t>AB BT 0089181</t>
  </si>
  <si>
    <t>Vanquish Simon 16-04-63-26W5</t>
  </si>
  <si>
    <t>AMENDED</t>
  </si>
  <si>
    <t>FacIDLookup</t>
  </si>
  <si>
    <t>Property:</t>
  </si>
  <si>
    <t>Evaluation Date:</t>
  </si>
  <si>
    <t>Include</t>
  </si>
  <si>
    <t>All operators must submit a declaration to the AER annually</t>
  </si>
  <si>
    <t>EPAP requires that operators understand the state of their compliance with AER measurement and reporting requirements</t>
  </si>
  <si>
    <t>Appropriate application of Pressure/Temperature corrections, required especially for positive displacement (PD) meters, for fuel, flare pilot or vent gas measurement.</t>
  </si>
  <si>
    <t>Accurate Petrinex facility sub-type for gas facility.</t>
  </si>
  <si>
    <t>Accurate Petrinex facility sub-type for hydrocarbon liquid facility.</t>
  </si>
  <si>
    <t>Accurate Petrinex facility sub-type for source water facility.</t>
  </si>
  <si>
    <t>Inaccurate Petrinex facility sub-type</t>
  </si>
  <si>
    <t>Facility Number &gt;</t>
  </si>
  <si>
    <t>Appropriate application of Pressure/Temperature corrections, especially required for positive displacement (PD) meters, for gas measurement.</t>
  </si>
  <si>
    <t>Status &gt;</t>
  </si>
  <si>
    <t>Status Date &gt;</t>
  </si>
  <si>
    <t>Property</t>
  </si>
  <si>
    <t>Gas measurement schematics contents will meet the requirements of Directive 017.</t>
  </si>
  <si>
    <t>Hydrocarbon liquid measurement schematics contents will meet the requirements of Directive 017.</t>
  </si>
  <si>
    <t>Water measurement schematics contents will meet the requirements of Directive 017.</t>
  </si>
  <si>
    <t>Gas measurement schematics contents meet the requirements of Directive 017.</t>
  </si>
  <si>
    <t>Hydrocarbon liquid measurement schematics contents meet the requirements of Directive 017.</t>
  </si>
  <si>
    <t>Water measurement schematics contents meet the requirements of Directive 017.</t>
  </si>
  <si>
    <t>Declaration Period From:</t>
  </si>
  <si>
    <t>To:</t>
  </si>
  <si>
    <t>1g_09_3</t>
  </si>
  <si>
    <t>For existing facilities, the water receipt measurement device exists for receipts from water source wells.</t>
  </si>
  <si>
    <t>For existing facilities, the water receipt measurement device exists for receipts from water trucks at an oil battery.</t>
  </si>
  <si>
    <t>For existing facilities, the water receipt measurement device exists for receipts from water trucks at an injection or disposal battery.</t>
  </si>
  <si>
    <t>Density updated for hydrocarbon liquids in internal systems.</t>
  </si>
  <si>
    <t>1g_09_4</t>
  </si>
  <si>
    <t>Accurate recording of load water and opening inventory of frac water.</t>
  </si>
  <si>
    <t>Accurate field reporting of load oil.</t>
  </si>
  <si>
    <t>Accurate field reporting of load water.</t>
  </si>
  <si>
    <t>Accurate field reporting of hydrocarbon liquid dispositions for trucked volumes.</t>
  </si>
  <si>
    <t>Accurate field reporting of hydrocarbon liquid receipts for trucked volumes.</t>
  </si>
  <si>
    <t>Accurate field reporting of trucked load oil.</t>
  </si>
  <si>
    <t>343 CRUDE BITUMEN ADMINISTRATIVE PAPER GROUPING</t>
  </si>
  <si>
    <t>Client</t>
  </si>
  <si>
    <t>Business Process</t>
  </si>
  <si>
    <t>Client Process</t>
  </si>
  <si>
    <t>Client Control Number</t>
  </si>
  <si>
    <t>Client Control Description</t>
  </si>
  <si>
    <t>NCEProd</t>
  </si>
  <si>
    <t>CCProd</t>
  </si>
  <si>
    <t>NCE Component Description1</t>
  </si>
  <si>
    <t>14cWater</t>
  </si>
  <si>
    <t>14jWater</t>
  </si>
  <si>
    <t>14kWater</t>
  </si>
  <si>
    <t>9dWater</t>
  </si>
  <si>
    <t>9eWater</t>
  </si>
  <si>
    <t>(blank)</t>
  </si>
  <si>
    <t>4eGas</t>
  </si>
  <si>
    <t>4eHydrocarbon Liquid</t>
  </si>
  <si>
    <t>5dGas</t>
  </si>
  <si>
    <t>6aGas</t>
  </si>
  <si>
    <t>6bGas</t>
  </si>
  <si>
    <t>6cGas</t>
  </si>
  <si>
    <t>6dGas</t>
  </si>
  <si>
    <t>6eGas</t>
  </si>
  <si>
    <t>6fGas</t>
  </si>
  <si>
    <t xml:space="preserve">Noncompliant Event </t>
  </si>
  <si>
    <t xml:space="preserve"> Risk </t>
  </si>
  <si>
    <t>Branch/Group/Section</t>
  </si>
  <si>
    <t>Compliance Category</t>
  </si>
  <si>
    <t>Inaccurate header markings</t>
  </si>
  <si>
    <t>Directive 017</t>
  </si>
  <si>
    <t>Production Measurement and Reporting</t>
  </si>
  <si>
    <t>Delivery point hydrocarbon liquid meas. device(s) does not exist, is not installed or used correctly, or not in use.</t>
  </si>
  <si>
    <t xml:space="preserve">Delivery point gas meas. device(s) does not exist, is not installed or used correctly, or not in use. </t>
  </si>
  <si>
    <t>Delivery point produced water meas. device(s does not exist, is not installed or used correctly, or not in use.</t>
  </si>
  <si>
    <t xml:space="preserve">Delivery point fresh / brackish water meas. device(s) does not exist, is not installed correctly, or not in use </t>
  </si>
  <si>
    <t xml:space="preserve">Gas meter(s) does not exist, is not installed or used correctly, or not in use. </t>
  </si>
  <si>
    <t>Inaccurate inventory determination.</t>
  </si>
  <si>
    <t>Inaccurate proration testing procedures.</t>
  </si>
  <si>
    <t>Inappropriate liquid sampling and S&amp;W procedures.</t>
  </si>
  <si>
    <t>Inaccurate field production records.</t>
  </si>
  <si>
    <t>Inaccurate meas. of oil produced from a gas well.</t>
  </si>
  <si>
    <t>Injection / disposal meas. device(s) does not exist, is not installed or used correctly, or not in use.</t>
  </si>
  <si>
    <t xml:space="preserve">Inaccurate fuel meas. </t>
  </si>
  <si>
    <t xml:space="preserve">Inaccurate vent meas. </t>
  </si>
  <si>
    <t>Inaccurate flare meas.</t>
  </si>
  <si>
    <t>Inaccurate gas chart quality and documentation.</t>
  </si>
  <si>
    <t>Meas. device(s) calibrated/proven inappropriately and not within required frequency.</t>
  </si>
  <si>
    <t>GIS inaccurately determined.</t>
  </si>
  <si>
    <t>GE inaccurately determined.</t>
  </si>
  <si>
    <t>WGR inaccurately determined and to required frequency.</t>
  </si>
  <si>
    <t>GOR inaccurately determined and to required frequency.</t>
  </si>
  <si>
    <t>Pressure and temperature corrections inaccurately determined.</t>
  </si>
  <si>
    <t>Inaccurate fuel gas estimation.</t>
  </si>
  <si>
    <t>Inaccurate vent gas estimation.</t>
  </si>
  <si>
    <t>Inaccurate flare gas estimation.</t>
  </si>
  <si>
    <t>Inaccurate flash-gas estimation.</t>
  </si>
  <si>
    <t>Inaccurate gas volume calculations.</t>
  </si>
  <si>
    <t>Inadequate production audit trail.</t>
  </si>
  <si>
    <t>Inaccurate accounting and reporting of metering difference(s).</t>
  </si>
  <si>
    <t>Directives 017 and 007</t>
  </si>
  <si>
    <t>Inaccurate accounting and reporting of proration factor(s).</t>
  </si>
  <si>
    <t>Inaccurate accounting and reporting of actual gas production.</t>
  </si>
  <si>
    <t>Inaccurate accounting and reporting of actual water production.</t>
  </si>
  <si>
    <t>Inaccurate accounting and reporting of gas dispositions.</t>
  </si>
  <si>
    <t>Inaccurate accounting and reporting of water dispositions.</t>
  </si>
  <si>
    <t>Inaccurate accounting and reporting of hydrocarbon liquid inventories.</t>
  </si>
  <si>
    <t>Inaccurate accounting and reporting of water inventories.</t>
  </si>
  <si>
    <t>Inaccurate accounting and reporting of hydrocarbon liquid receipts.</t>
  </si>
  <si>
    <t>Inaccurate accounting and reporting of gas receipts.</t>
  </si>
  <si>
    <t>Inaccurate accounting and reporting of water receipts.</t>
  </si>
  <si>
    <t>Inaccurate accounting and reporting of load fluid.</t>
  </si>
  <si>
    <t>Inappropriate application of GEF.</t>
  </si>
  <si>
    <t>Inaccurate determination of estimated hydrocarbon liquid production.</t>
  </si>
  <si>
    <t>Inaccurate load fluid procedures.</t>
  </si>
  <si>
    <t>Inaccurate determination of estimated gas production.</t>
  </si>
  <si>
    <t>Inaccurate determination of estimated water production.</t>
  </si>
  <si>
    <t>Gas and condensate composition and density not updated to the required frequency.</t>
  </si>
  <si>
    <t>Inappropriate application of GOR.</t>
  </si>
  <si>
    <t>Inappropriate application of GIS.</t>
  </si>
  <si>
    <t>Inappropriate application of PC / TC.</t>
  </si>
  <si>
    <t>Linked well types inappropriate for battery.</t>
  </si>
  <si>
    <t>Directives 007 and 060</t>
  </si>
  <si>
    <t>Well meas. inappropriate for battery.</t>
  </si>
  <si>
    <t>Directives 007 and 017</t>
  </si>
  <si>
    <t>No approval when required.</t>
  </si>
  <si>
    <t xml:space="preserve">Test gas or effluent meas. device(s) does not exist, is not installed or used correctly, or not in use. </t>
  </si>
  <si>
    <t>ECF inaccurately determined and to required frequency.</t>
  </si>
  <si>
    <t>Inappropriate application of WGR.</t>
  </si>
  <si>
    <t>Inappropriate application of ECF.</t>
  </si>
  <si>
    <t>Measurement schematic does not exist.</t>
  </si>
  <si>
    <t>Directive 007</t>
  </si>
  <si>
    <t>Inaccurate well production hours reported.</t>
  </si>
  <si>
    <t xml:space="preserve">Test hydrocarbon liquid meas. device(s) does not exist, is not installed or used correctly, or not in use. </t>
  </si>
  <si>
    <t xml:space="preserve">Test water meas. device(s) does not exist, is not installed or used correctly, or not in use. </t>
  </si>
  <si>
    <t>Hydrocarbon liquid blending factor inaccurately determined.</t>
  </si>
  <si>
    <t>Inappropriate application of blending factor.</t>
  </si>
  <si>
    <t>Inaccurate reporting of flare gas.</t>
  </si>
  <si>
    <t>Directives 060 and 007</t>
  </si>
  <si>
    <t>Inaccurate reporting of vent gas.</t>
  </si>
  <si>
    <t>Inaccurate reporting of fuel gas.</t>
  </si>
  <si>
    <t>Inaccurate reporting of processing shrinkage.</t>
  </si>
  <si>
    <t>Inaccurate reporting of acid gas.</t>
  </si>
  <si>
    <t>Inaccurate Registry facility sub-type.</t>
  </si>
  <si>
    <t>Inaccurate Well Status(es).</t>
  </si>
  <si>
    <t>Directive 017 Section 1.9</t>
  </si>
  <si>
    <t>Directive 017 Section 1.9.2</t>
  </si>
  <si>
    <t>The measurement schematic was not provided to the listed external parites upon request. (Effective September 11, 2014).</t>
  </si>
  <si>
    <t>Directive 017 Section 1.9.4</t>
  </si>
  <si>
    <t>Failure to submit an annual Declaration on AER measurement and reporting requirements.</t>
  </si>
  <si>
    <t>Directive 076</t>
  </si>
  <si>
    <t>Enhanced Production Audit Program (EPAP)</t>
  </si>
  <si>
    <t xml:space="preserve">Failure of the declaration to cover the 12 calendar months ending in the declaration month, or failure to submit by the end of the month following the declaration month. </t>
  </si>
  <si>
    <t>Failure to submit the first Declaration within two years of the effective date of this Directive, or within two years of the first submission to the PRA.</t>
  </si>
  <si>
    <t>Failure to submit the annual Declaration electronically using the AER's EPAP system.</t>
  </si>
  <si>
    <t>Failure to submit the annual Declaration on behalf of and in the name of one or more senior executives.</t>
  </si>
  <si>
    <t xml:space="preserve">Failure to provide, upon request, signed paper copies of Declarations as confirmation of electronic submission for the last three years.  </t>
  </si>
  <si>
    <t xml:space="preserve">Failure of the Declaration to include all facilities operated by the operator at the end of the Declaration period.  </t>
  </si>
  <si>
    <t xml:space="preserve">Failure to design, maintain, and operate controls that ensure compliance with AER measurement and reporting requirements.  </t>
  </si>
  <si>
    <t xml:space="preserve">Failure to declare, and provide explanation for, the lack of controls over AER measurement and reporting requirements. </t>
  </si>
  <si>
    <t xml:space="preserve">Failure to maintain up-to-date documentation on controls and associated evaluation procedures over AER measurement and reporting requirements, or failure to provide this information through the AER's EPAP system on request.  </t>
  </si>
  <si>
    <t xml:space="preserve">Failure to conduct reasonable and adequate evaluations of controls over AER measurement and reporting requirements. </t>
  </si>
  <si>
    <t xml:space="preserve">Failure to declare the number of evaluations of controls and an assessment of the effectiveness of the controls.     </t>
  </si>
  <si>
    <t>Failure to maintain three years documentation of evaluation of controls processes and results, or failure to provide this information through the AER's EPAP system on request.</t>
  </si>
  <si>
    <t>Failure to prepare and implement a reasonable remediation plan for each control deficiency.</t>
  </si>
  <si>
    <t>Failure to investigate, prepare and implement a reasonable remediation plan addressing AER-identified possible noncompliance with AER measurement and reporting requirements.</t>
  </si>
  <si>
    <t xml:space="preserve">Failure to report a remediation plan electronically through the AER's EPAP system, as directed by the AER.  </t>
  </si>
  <si>
    <t>ShortNCE</t>
  </si>
  <si>
    <t>Accurate well status determined and maintained in PA system and Petrinex (producing, shut in, suspended or abandoned).</t>
  </si>
  <si>
    <t>Discussion Points</t>
  </si>
  <si>
    <t>Accurate gas chart labelling, trace quality and temperature documentation.</t>
  </si>
  <si>
    <t>Sufficient hydrocarbon liquid samples are captured, analyzed and approved using acceptable equipment and S&amp;W procedures are followed to ensure a correct measurement of hydrocarbon liquid density and other quality factors.</t>
  </si>
  <si>
    <t>Inaccurate header markings for gas facilities added.</t>
  </si>
  <si>
    <t>Agrees with AER Theme applicability table</t>
  </si>
  <si>
    <t>509 DISPOSAL</t>
  </si>
  <si>
    <t>508M</t>
  </si>
  <si>
    <t>508W</t>
  </si>
  <si>
    <t xml:space="preserve">632 INTERCONNECT RECEIPT METER STATION </t>
  </si>
  <si>
    <t xml:space="preserve">633 INTERCONNECT DISPOSITION METER STATION </t>
  </si>
  <si>
    <t xml:space="preserve">634 INTERCONNECT NONRECONCILED METER STATION </t>
  </si>
  <si>
    <t xml:space="preserve">637 NEB-REGULATED FIELD RECEIPT METER STATION </t>
  </si>
  <si>
    <t xml:space="preserve">638 NEB-REGULATED INTERCONNECT RECEIPT METER STATION </t>
  </si>
  <si>
    <t xml:space="preserve">639 NEB-REGULATED INTERCONNECT DISPOSITION METER STATION </t>
  </si>
  <si>
    <t xml:space="preserve">640 INTERCONNECT PL TO PL DISPOSITION METER STATION </t>
  </si>
  <si>
    <t xml:space="preserve">675 RAILCAR/OIL LOADING AND UNLOADING TERMINAL </t>
  </si>
  <si>
    <t xml:space="preserve">672 NEB-REGULATED TERMINAL </t>
  </si>
  <si>
    <t>508 ENHANCED RECOVERY SCHEME WATER</t>
  </si>
  <si>
    <t>508 ENHANCED RECOVERY SCHEME MISCIBLE</t>
  </si>
  <si>
    <t>503 DISPOSAL</t>
  </si>
  <si>
    <t xml:space="preserve">371 GAS TESTING BATTERY </t>
  </si>
  <si>
    <t xml:space="preserve">381 DRILLING AND COMPLETING  </t>
  </si>
  <si>
    <t xml:space="preserve">209 NATIONAL ENERGY BOARD (NEB) REGULATED PIPELINE </t>
  </si>
  <si>
    <t xml:space="preserve">204 GAS TRANSPORTER </t>
  </si>
  <si>
    <t xml:space="preserve">206 GAS DISTRIBUTOR </t>
  </si>
  <si>
    <t>Inaccurate accounting and reporting of hydrocarbon liquid dispositions.</t>
  </si>
  <si>
    <t>Inaccurate accounting and reporting of actual hydrocarbon liquid production.</t>
  </si>
  <si>
    <t>Inaccurate Accounting and Reporting of hydrocarbon liquid receipts.</t>
  </si>
  <si>
    <t>Inaccurate Accounting and Reporting of water receipts.</t>
  </si>
  <si>
    <t>Inaccurate Accounting and Reporting of gas receipts.</t>
  </si>
  <si>
    <t>Inaccurate Accounting and Reporting of water inventories.</t>
  </si>
  <si>
    <t>Inaccurate Inventory Determination.</t>
  </si>
  <si>
    <t>Inaccurate Accounting and Reporting of load fluid.</t>
  </si>
  <si>
    <t>Inaccurate Accounting and Reporting of water dispositions.</t>
  </si>
  <si>
    <t>Inappropriate application of PC/TC.</t>
  </si>
  <si>
    <t>Are you operating receipt point measurment or are you relying on the upstream shipper for receipt point measurement.
Are you accounting for outside receipts seperately from the wells linked to the receiving facility?</t>
  </si>
  <si>
    <t>Are you metering flared volumes where the volume is  greater than 0.5 e3m3/d?</t>
  </si>
  <si>
    <t>Header markings are necessary to ensure the correct wells are identified at the header for metering and flow control.</t>
  </si>
  <si>
    <t>Are you wet measuring gas production? An effluent meter and test taps must be present at the wellhead.</t>
  </si>
  <si>
    <t>An end-to-end test from the sensor in the field to the production accounting system is necessary to ensure system interfaces are configured correctly.</t>
  </si>
  <si>
    <t>The requirements for measurement schematics are described in DIR 017 in section 1.9.</t>
  </si>
  <si>
    <t>Are you operating gas disposal or injection wells? Even if there is no revenue associated with these volumes they must be measured. This requirement also applies to miscible floods</t>
  </si>
  <si>
    <t>Are you operating a 2 or 3 phase test seperator? Metering of the gas leg is required for accurate well measurement.</t>
  </si>
  <si>
    <t>Schematics should be regularly reviewed and used by groups such as operations, engineering, and accounting to ensure a common understanding.</t>
  </si>
  <si>
    <t>Measurement schematics are required to ensure measurement, accounting, and reporting compliance and are a visual tool showing the current physical layout of the facility.</t>
  </si>
  <si>
    <t>Are you operating delivery point measurment or are you relying on the downnstream receiver for receipt point measurement.
Significant proration varience is an indicator that you have a problem.</t>
  </si>
  <si>
    <t>How do you calculate your weekly gas production volume?</t>
  </si>
  <si>
    <t>How do you report water receipts in the field?</t>
  </si>
  <si>
    <t>Are you operating delivery point measurement or are you relying on the downstream receiver for delivery point measurement? How do you know the measurement device is installed and used correctly?</t>
  </si>
  <si>
    <t>Are you operating delivery point measurement or are you relying on the downstream receiver for receipt point measurement? How do you know the measurement device is installed and used correctly?</t>
  </si>
  <si>
    <t>Are you operating receipt point measurement or are you relying on the upstream shipper for receipt point measurement? How do you know the measurement device is installed and used correctly?</t>
  </si>
  <si>
    <t>Are you metering flared volumes where the average volume is greater than 0.5 e3m3/d? How do you know the flare system is installed and used correctly? Are you estimating the flared volumes reasonably where the average volume is less than 0.5 e3m3/d?</t>
  </si>
  <si>
    <t>Are you operating gas disposal or injection wells? How do you know the measurement device is installed and used correctly? This requirement also applies to miscible floods.</t>
  </si>
  <si>
    <t>Are you operating a 2 or 3 phase test separator? Metering of the gas leg is required for accurate well test measurement. How do you know the measurement device is installed and used correctly?</t>
  </si>
  <si>
    <t>Are you operating a 2 or 3 phase test separator? Metering of the liquids or oil leg is required for accurate well test measurement. How do you know the measurement device is installed and used correctly?</t>
  </si>
  <si>
    <t>Are you operating a 2 or 3 phase test separator? Metering of the liquids or water leg is required for accurate well test measurement. How do you know the measurement device is installed and used correctly?</t>
  </si>
  <si>
    <t xml:space="preserve">How do you know the header markings are correct? </t>
  </si>
  <si>
    <t>All wells at a prorated battery must be prorated. All wells at a measured battery must be measured. Are you wet measuring gas production? An effluent meter and test taps must be present at the wellhead. How do you know well measurement is appropriate?</t>
  </si>
  <si>
    <t>Do you have a schedule of what meters require calibration and when? How do you know the schedule conforms to the calibration / proving frequency requirements?</t>
  </si>
  <si>
    <t>How do you know pressure and temperature corrections are accurate?</t>
  </si>
  <si>
    <t>How do you know pressure and temperature corrections are applied appropriately to volumetric calculations.</t>
  </si>
  <si>
    <t>How do you know composition and density is updated from the accepted gas analysis report? Accurate and complete composition and density information is required in systems for accurate volumetric calculations.</t>
  </si>
  <si>
    <t>How do you know acid gas is measured accurately? This measurement is required to determine volumes for reporting to the AER on the S-30 Monthly Gas Processing Plant Sulphur Balance Report.</t>
  </si>
  <si>
    <t>How do you know flash-gas volume is estimated accurately from tanks to report vent gas volumes?</t>
  </si>
  <si>
    <t>The accuracy of gas volume measurement is directly impacted by the quality of the charts. Appropriate range, temperature reading and labelling of gas charts is required. How do you review the gas chart quality report provided by your gas chart reading vendor?</t>
  </si>
  <si>
    <t>How do you know if oil is produced from gas wells? It must be reported as a liquid oil production volume and not as a gas equivalent volume (GEV).</t>
  </si>
  <si>
    <t>Blending occurs when two oils of dissimilar densities are mixed. The result is a combined hydrocarbon liquid volume that is less than the sum of the two original volumes. This shrinkage volume must be determined and properly applied to hydrocarbon volumes making up the liquid to ensure proper allocation and reporting. How do you know your blending factor is correct?</t>
  </si>
  <si>
    <t>Do you have a schedule of what liquid samples are required and when? How do you know the schedule conforms to the sampling frequency requirements?</t>
  </si>
  <si>
    <t>Oil produced with gas must be reported as oil at stock tank conditions. The gas-in-solution (GIS) with the oil at the point of measurement must be estimated and added to the gas production volume. How do you know your GIS is correct?</t>
  </si>
  <si>
    <t>If the condensate is not delivered for sale at the group measurement point, the Gas Equivalent Factor must be used to convert the liquid condensate volume determined during the test to a Gas Equivalent Volume, which will be added to the measured test gas volume to determine the total test gas volume. How do you know your GEF is correct?</t>
  </si>
  <si>
    <t>Do you have a schedule of what gas samples are required and when? How do you know the schedule conforms to the sampling frequency requirements?</t>
  </si>
  <si>
    <t>The compositional analysis of gas and liquids is used to determine the Gas Equivalent Factor. How do you know the most recent approved gas analysis data is being applied to volume calculations? .</t>
  </si>
  <si>
    <t>How do you know if field staff witness have witnessed third party gas sampling procedures?</t>
  </si>
  <si>
    <t>How do you know if you have any gas measurement exemptions that allow for the use of GOR?</t>
  </si>
  <si>
    <t>How do you know the volumes of load oil used during workovers are correct</t>
  </si>
  <si>
    <t>How do you know flash gas volumes from tanks is accurately reported?</t>
  </si>
  <si>
    <t>How do you know gas volumes are measured accurately at the test separator?</t>
  </si>
  <si>
    <t>How do you know well test durations are recorded accurately?</t>
  </si>
  <si>
    <t>Are you using a WGR to calculate water production at the well level? How do you know your WGR is correct?</t>
  </si>
  <si>
    <t>Do you have a schedule of what samples are required and when? How do you know the schedule conforms to the well test frequency requirements?</t>
  </si>
  <si>
    <t>Do you have a schedule of what Liquid Gas Ratio (LGR) tests for wet effluent wells are required and when? How do you know the schedule conforms to the testing requirements?</t>
  </si>
  <si>
    <t>The Gas Equivalent Factor must be used to convert the liquid condensate volume determined during the test to a Gas Equivalent Volume, which will be added to the measured test gas volume to determine the total test gas volume if the condensate is not delivered for sale at the group measurement point. How do you know your calculated GEF is correct?</t>
  </si>
  <si>
    <t>How do you know the quality of gas charts created as a product of well tests is reviewed?</t>
  </si>
  <si>
    <t>How do you know the gas volume calculations of gas charts provided by your gas chart reading vendor are accurate?</t>
  </si>
  <si>
    <t>How do you know the test procedures at gas effluent batteries or wet measured wells meet requirements?</t>
  </si>
  <si>
    <t>How do you know the well test duration is accurate?</t>
  </si>
  <si>
    <t>Do you have a schedule of what samples are required and when? How do you know the schedule conforms to the sampling frequency requirements?</t>
  </si>
  <si>
    <t xml:space="preserve">How do you know your WGR is correct? </t>
  </si>
  <si>
    <t>What is your procedure to update end devices? How do you know end devices are up to date?</t>
  </si>
  <si>
    <t>How do you know the gas volume calculations in your end devices are correct?</t>
  </si>
  <si>
    <t>How do you know your EFM devices have an audit trail that meets the requirements of Directive 017 section 4.3.6?</t>
  </si>
  <si>
    <t>How do you know the EFM performance tests specified in Directive 017 section 4.3.6 were completed on your devices?</t>
  </si>
  <si>
    <t>How do you know your field records are accurate and complete?</t>
  </si>
  <si>
    <t>How do you check the quality of your gas charts?</t>
  </si>
  <si>
    <t>How do know the recorded gas well production hours are correct?</t>
  </si>
  <si>
    <t>How do you know your historic production records are accurate and complete?</t>
  </si>
  <si>
    <t xml:space="preserve">Oil produced in conjunction with gas must be reported as oil at stock tank conditions. The GIS with the oil at the point of measurement must be estimated and added to the gas production volume. How do you know your calculated GIS is correct? </t>
  </si>
  <si>
    <t>How do you know if there are any gas measurement exemptions for the property being evaluated?</t>
  </si>
  <si>
    <t>Pressure and temperature corrections are required for accurate gas volumetric calculations for all types of meters. How do you know your pressure and temperature corrections are correct?</t>
  </si>
  <si>
    <t>How do you know your calculated Water Gas Ratios are correct?</t>
  </si>
  <si>
    <t>How do you know your hydrocarbon liquid inventory is correct?</t>
  </si>
  <si>
    <t>How do you know the hydrocarbon liquid inventory reported by the field is correct?</t>
  </si>
  <si>
    <t>How do you know the water inventory reported by the field is correct?</t>
  </si>
  <si>
    <t>How do you know your interfaces from the sensor in the field to the production accounting system are configured correctly?</t>
  </si>
  <si>
    <t>How do you know that hydrocarbon liquid dispositions reported in the field are correct?</t>
  </si>
  <si>
    <t>How do you know hydrocarbon liquid receipts in the field are reported correctly?</t>
  </si>
  <si>
    <t>How do you know the volumes of trucked load oil used during workovers are correct</t>
  </si>
  <si>
    <t>How do you know the volumes of water dispositions reported in the field are correct?</t>
  </si>
  <si>
    <t>How do you know the volumes of hydrocarbon liquid reported from trucking is correct?</t>
  </si>
  <si>
    <t>How do you know if you need to apply temperature corrections for truck meters?</t>
  </si>
  <si>
    <t>How do you know your estimate flare gas volumes are correct?</t>
  </si>
  <si>
    <t>How do you know your measure flare gas volumes are correct?</t>
  </si>
  <si>
    <t>How do you estimate fuel gas volumes are correct?</t>
  </si>
  <si>
    <t>How do you know your measure fuel gas volumes are correct?</t>
  </si>
  <si>
    <t>How do you know your report flare gas volumes are correct?</t>
  </si>
  <si>
    <t>How do you know your report fuel gas volumes are correct?</t>
  </si>
  <si>
    <t>How do you know your report vent gas volumes are correct?</t>
  </si>
  <si>
    <t>How do you know your estimate vent gas volumes are correct?</t>
  </si>
  <si>
    <t>How do you know your measure vent gas volumes are correct?</t>
  </si>
  <si>
    <t xml:space="preserve">How do you know you have applied pressure and temperature corrections appropriately? </t>
  </si>
  <si>
    <t>How do you know your pressure and temperature corrections are accurate?</t>
  </si>
  <si>
    <t>How do you know your measurement schematics are complete and accurate?</t>
  </si>
  <si>
    <t>How do you know your measurement schematics meet the requirements described in Directive 017 in section 1.9.</t>
  </si>
  <si>
    <t xml:space="preserve">How do you know your schematics are updated monthly for the production accountants? </t>
  </si>
  <si>
    <t xml:space="preserve">How do you know your schematics are reviewed annually? </t>
  </si>
  <si>
    <t>How do you know if your schematics are available to third parties on request?</t>
  </si>
  <si>
    <t>How do you know the sub-type for a facility is correct?</t>
  </si>
  <si>
    <t>How do you know if a well status is correct</t>
  </si>
  <si>
    <t xml:space="preserve">In Petrinex it is no longer possible to link the incorrect well type to a facility. </t>
  </si>
  <si>
    <t>How do you know that the measurement method for the wells is appropriate for the type of battery?</t>
  </si>
  <si>
    <t>How do you know if you need to update your production accounting system with gas composition and density?</t>
  </si>
  <si>
    <t>How do you know if you need to apply the ECF to volume calculations in your production accounting system?</t>
  </si>
  <si>
    <t>How do you know if you need to apply the GEF to volume calculations in your production accounting system?</t>
  </si>
  <si>
    <t>How do you know if you need to apply the GOR to volume calculations in your production accounting system?</t>
  </si>
  <si>
    <t>How do you know if you need to apply the pressure and temperature corrections to volume calculations in your production accounting system?</t>
  </si>
  <si>
    <t>How do you know if you need to apply WGR to volume calculations in your production accounting system?</t>
  </si>
  <si>
    <t>How do you know if you need to apply the blending factors to volume calculations in your production accounting system?</t>
  </si>
  <si>
    <t>How do you know actual gas production is accurately reported to Petrinex?</t>
  </si>
  <si>
    <t>How do you know actual hydrocarbon liquid production is accurately reported to Petrinex?</t>
  </si>
  <si>
    <t>How do you know actual water production - produced water or water source wells are accurately reported to Petrinex?</t>
  </si>
  <si>
    <t>How do you know actual gas dispositions is accurately reported to Petrinex?</t>
  </si>
  <si>
    <t>How do you know actual gas receipts is accurately reported to Petrinex?</t>
  </si>
  <si>
    <t>How do you know hydrocarbon liquid dispositions is accurately reported to Petrinex?</t>
  </si>
  <si>
    <t>How do you know hydrocarbon liquid inventories is accurately reported to Petrinex?</t>
  </si>
  <si>
    <t>How do you know hydrocarbon liquid receipts is accurately reported to Petrinex?</t>
  </si>
  <si>
    <t>How do you know the volumes of load oil reported to Petrinex are correct?</t>
  </si>
  <si>
    <t>How do you know gas metering difference(s) is accurately reported to Petrinex?</t>
  </si>
  <si>
    <t>How do you know gas proration factor(s) is accurately reported to Petrinex?</t>
  </si>
  <si>
    <t>How do you know water dispositions are accurately reported to Petrinex?</t>
  </si>
  <si>
    <t>How do you know water inventories are accurately reported to Petrinex?</t>
  </si>
  <si>
    <t>How do you know water receipts from water source battery or by truck are accurately reported to Petrinex?</t>
  </si>
  <si>
    <t>How do you know where gas measurement exemptions exist?</t>
  </si>
  <si>
    <t>How do you know estimated hydrocarbon liquid production at gas effluent battery is correct?</t>
  </si>
  <si>
    <t>How do you know estimated water production at gas effluent battery is correct?</t>
  </si>
  <si>
    <t>How do you know acid gas is accurately reported to Petrinex?</t>
  </si>
  <si>
    <t>How do you know flare gas is accurately reported to Petrinex?</t>
  </si>
  <si>
    <t>How do you know fuel gas is accurately reported to Petrinex?</t>
  </si>
  <si>
    <t>How do you know gas processing shrinkage is accurately reported to Petrinex?</t>
  </si>
  <si>
    <t>How do you know vent gas is accurately reported to Petrinex?</t>
  </si>
  <si>
    <t>How do you know gas well production hours are accurately reported to Petrinex?</t>
  </si>
  <si>
    <t>How do you know the monthly Compliance Assessment Report has been reviewed and actioned?</t>
  </si>
  <si>
    <t>An end-to-end test from the sensor in the field, likely at the wellhead, to the production accounting system is necessary to ensure: Systems have the same view of the well and battery configuration. System interfaces are configured correctly. How do you know an end-to-end test was successfully completed?</t>
  </si>
  <si>
    <t>Are you using well level or a field-level GOR   to calculate gas production at the well level? How do you know your GOR is correct?</t>
  </si>
  <si>
    <t>Do you have a schedule for well test frequency and duration? How do you know the schedule conforms to the well test frequency requirements?</t>
  </si>
  <si>
    <t>Accurate application of GOR for heavy oil.</t>
  </si>
  <si>
    <t>On commissioning of interfaces between end devices, Supervisory Control and Data Acquisition (SCADA), field data capture and production accounting systems, a review was conducted to ensure gas volume data are accurately and promptly transferred.</t>
  </si>
  <si>
    <t>Gas in Solution (GIS) accurately determined at test facility.</t>
  </si>
  <si>
    <t>Gas Equivalent factors (GEF) accurately determined for wet gas effluent.</t>
  </si>
  <si>
    <t>Gas Oil Ratio (GOR) accurately determined and to required frequency for areas where gas measurement exemptions exist.</t>
  </si>
  <si>
    <t>Accurate flash gas determination for gas volume recording on oil well tests.</t>
  </si>
  <si>
    <t>Accurate associated gas volumes - chart recorders or Remote Terminal Unit (RTU) functioning correctly for associated gas.</t>
  </si>
  <si>
    <t>Accurate application of GIS (flash liberation of gas to stock tank conditions) for hydrocarbon liquid testing.</t>
  </si>
  <si>
    <t>Accurate application of Water Gas Ratios (WGR) for gas well.</t>
  </si>
  <si>
    <t>Effluent Correction Factor (ECF) accurately determined and to required frequency for wet gas measurement.</t>
  </si>
  <si>
    <t>Gas Equivalent factors (GEF) accurately determined for wet gas effluent production.</t>
  </si>
  <si>
    <t>Accurate gas chart quality for well tests.</t>
  </si>
  <si>
    <t>Accurate calculation of GIS (flash liberation of gas to stock tank conditions) on oil well tests.</t>
  </si>
  <si>
    <t>Replaces</t>
  </si>
  <si>
    <t>3a_04</t>
  </si>
  <si>
    <t>3a_05</t>
  </si>
  <si>
    <t>Gas composition and density updated in SCADA systems.</t>
  </si>
  <si>
    <t>Gas composition and density updated in field data capture systems.</t>
  </si>
  <si>
    <t>Gas composition and density updated in production accounting systems.</t>
  </si>
  <si>
    <t>Appropriate application of GIS (Gas in Solution) for oil well production testing.</t>
  </si>
  <si>
    <t>How do you know if you need to apply the GIS to volume calculations in your production accounting system?
This calculation accounts for the gas carried over that is in solution in the hydrocarbon liquids that leave the test separator during the production tests or at a gas effluent battery, this calculation accounts for the gas carried over that is in solution in the condensate that leaves the test separator during an annual LGR test.</t>
  </si>
  <si>
    <t>Appropriate application of Temperature corrections for truck meters for hydrocarbon liquids at the terminal.</t>
  </si>
  <si>
    <t>Accurate load fluid measurement for load water. Ensure load water is subtracted from production entering the battery via the gathering system during production tests.</t>
  </si>
  <si>
    <t>How do you know the volumes of load oil used during workovers are correctly accounted for during production tests?</t>
  </si>
  <si>
    <t>Accurate water source well production or water injection well hours reported on monthly basis.</t>
  </si>
  <si>
    <t>00-11-33-116-06 W6</t>
  </si>
  <si>
    <t>0AW4</t>
  </si>
  <si>
    <t>PARAMOUNT RESOURCES LTD.</t>
  </si>
  <si>
    <t>AB BT 0040417</t>
  </si>
  <si>
    <t>SUMMIT ZAMA 11-33</t>
  </si>
  <si>
    <t>00-04-29-038-03 W4</t>
  </si>
  <si>
    <t>AB BT 0040426</t>
  </si>
  <si>
    <t>SUMMIT PROVOST 4A-29</t>
  </si>
  <si>
    <t>00-06-29-038-03 W4</t>
  </si>
  <si>
    <t>AB BT 0040652</t>
  </si>
  <si>
    <t>SUMMITPROVOST 6B-29</t>
  </si>
  <si>
    <t>00-03-29-038-03 W4</t>
  </si>
  <si>
    <t>AB BT 0040657</t>
  </si>
  <si>
    <t>SUMMIT PROVOST 3C-29</t>
  </si>
  <si>
    <t>AB BT 0040827</t>
  </si>
  <si>
    <t>SUMMIT PROVOST 6C-29</t>
  </si>
  <si>
    <t>00-04-10-020-22 W4</t>
  </si>
  <si>
    <t>AB BT 0040837</t>
  </si>
  <si>
    <t>SUMMIT SHOULDICE 4-10</t>
  </si>
  <si>
    <t>00-07-20-122-02 W6</t>
  </si>
  <si>
    <t>AB IF 0009022</t>
  </si>
  <si>
    <t>PARA ET AL BEATTY LAKE 07-20</t>
  </si>
  <si>
    <t>03-16-13-039-05 W5</t>
  </si>
  <si>
    <t>AB BT 0133537</t>
  </si>
  <si>
    <t>PARA 103/16-13-39-5W5/2 OIL TEST BTY</t>
  </si>
  <si>
    <t xml:space="preserve">381 - DRILLING AND COMPLETING </t>
  </si>
  <si>
    <t>02-10-01-065-18 W5</t>
  </si>
  <si>
    <t>AB BT 0077471</t>
  </si>
  <si>
    <t>Paara et al 102 Kaybob 10-1-65-18</t>
  </si>
  <si>
    <t>00-04-34-061-17 W5</t>
  </si>
  <si>
    <t>AB BT 0077472</t>
  </si>
  <si>
    <t>Para Chickadee 4-34-61-17</t>
  </si>
  <si>
    <t>00-08-26-063-18 W5</t>
  </si>
  <si>
    <t>AB BT 0077473</t>
  </si>
  <si>
    <t>Para Wascana Kaybob 8-26-63-18</t>
  </si>
  <si>
    <t>00-04-08-062-16 W5</t>
  </si>
  <si>
    <t>AB BT 0077474</t>
  </si>
  <si>
    <t>Para et al Chickadee 4-8-62-16</t>
  </si>
  <si>
    <t>00-10-25-079-07 W6</t>
  </si>
  <si>
    <t>AB BT 0047551</t>
  </si>
  <si>
    <t>SUMMIT RESOURCES LTD.</t>
  </si>
  <si>
    <t>00-08-09-064-19 W5</t>
  </si>
  <si>
    <t>AB GS 0003415</t>
  </si>
  <si>
    <t>PARAMOUNT  KAYBOB BHL B</t>
  </si>
  <si>
    <t>00-10-14-048-03 W5</t>
  </si>
  <si>
    <t>AB GS 0006299</t>
  </si>
  <si>
    <t>NCE PETROFUND PEMBINA 102/10-14</t>
  </si>
  <si>
    <t>00-08-15-016-20 W4</t>
  </si>
  <si>
    <t>AB BT 0040178</t>
  </si>
  <si>
    <t>SUMMIT LONG COULEE 8-15</t>
  </si>
  <si>
    <t>AB BT 0065211</t>
  </si>
  <si>
    <t>MAGIN ET AL PEMBINA 102-10-14</t>
  </si>
  <si>
    <t>00-10-19-079-07 W6</t>
  </si>
  <si>
    <t>AB IF 0008739</t>
  </si>
  <si>
    <t>SUMMIT MIRAGE 10-19</t>
  </si>
  <si>
    <t>00-04-01-080-08 W6</t>
  </si>
  <si>
    <t>AB BT 0064084</t>
  </si>
  <si>
    <t>SUMMIT MIRAGE 4-1</t>
  </si>
  <si>
    <t>00-13-01-009-17 W4</t>
  </si>
  <si>
    <t>AB IF 0008410</t>
  </si>
  <si>
    <t>SUMMIT TABER</t>
  </si>
  <si>
    <t>00-11-19-055-20 W5</t>
  </si>
  <si>
    <t>AB GS 0006083</t>
  </si>
  <si>
    <t>PARAMOUNT NOSEHILL 11-19</t>
  </si>
  <si>
    <t>00-06-36-079-08 W6</t>
  </si>
  <si>
    <t>AB BT 0076066</t>
  </si>
  <si>
    <t>Mirage 6-36-79-8W6</t>
  </si>
  <si>
    <t>00-09-34-060-18 W5</t>
  </si>
  <si>
    <t>AB BT 0066174</t>
  </si>
  <si>
    <t>PARAMOUNT KAYBOB 9-34</t>
  </si>
  <si>
    <t>00-10-22-059-02 W4</t>
  </si>
  <si>
    <t>AB BT 0049158</t>
  </si>
  <si>
    <t>TRANSWEST CHANDLER 10-22</t>
  </si>
  <si>
    <t>00-02-24-061-17 W5</t>
  </si>
  <si>
    <t>NEW</t>
  </si>
  <si>
    <t>AB BT 0083256</t>
  </si>
  <si>
    <t>PARA CHIC 2-24-61-17</t>
  </si>
  <si>
    <t>00-15-30-090-19 W4</t>
  </si>
  <si>
    <t>AB GP 0001552</t>
  </si>
  <si>
    <t>* PARAMOUNT LIEGE</t>
  </si>
  <si>
    <t>00-11-04-091-23 W5</t>
  </si>
  <si>
    <t>AB GS 0002989</t>
  </si>
  <si>
    <t>* PARAMOUNT DEADWOOD</t>
  </si>
  <si>
    <t>00-07-11-087-19 W4</t>
  </si>
  <si>
    <t>AB GS 0003193</t>
  </si>
  <si>
    <t>* UNOCAL SALESKI</t>
  </si>
  <si>
    <t>00-08-36-086-19 W4</t>
  </si>
  <si>
    <t>AB GS 0003216</t>
  </si>
  <si>
    <t>AB GS 0003928</t>
  </si>
  <si>
    <t>00-04-20-079-07 W6</t>
  </si>
  <si>
    <t>AB GS 0004436</t>
  </si>
  <si>
    <t>SUMMIT MIRAGE</t>
  </si>
  <si>
    <t>00-03-13-079-07 W6</t>
  </si>
  <si>
    <t>AB BT 0066929</t>
  </si>
  <si>
    <t>SUMMIT MIRAGE 03-13</t>
  </si>
  <si>
    <t>00-10-03-036-01 W4</t>
  </si>
  <si>
    <t>AB BT 7500491</t>
  </si>
  <si>
    <t>SUMMIT ET AL PROVOST 10-3-36-1</t>
  </si>
  <si>
    <t>00-05-29-038-03 W4</t>
  </si>
  <si>
    <t>AB BT 7501158</t>
  </si>
  <si>
    <t>SUMMIT PROVOST 5A-29</t>
  </si>
  <si>
    <t>00-16-30-040-16 W4</t>
  </si>
  <si>
    <t>AB BT 7740009</t>
  </si>
  <si>
    <t>PARA ET AL WILLOW 16-30-40-16</t>
  </si>
  <si>
    <t>00-04-26-062-26 W5</t>
  </si>
  <si>
    <t>AB BT 8440001</t>
  </si>
  <si>
    <t>SHELL SIMONETTE 4-26-62-26</t>
  </si>
  <si>
    <t>00-03-11-020-22 W4</t>
  </si>
  <si>
    <t>AB BT 9982070</t>
  </si>
  <si>
    <t>SUMMIT SHOULDICE 3-11-20-22</t>
  </si>
  <si>
    <t>00-06-08-020-19 W4</t>
  </si>
  <si>
    <t>AB BT 5060004</t>
  </si>
  <si>
    <t>SUMMIT JUMPBUSH 6-8</t>
  </si>
  <si>
    <t>00-07-30-063-05 W6</t>
  </si>
  <si>
    <t>AB BT 5190005</t>
  </si>
  <si>
    <t>AMOCO KAKWA 7-30</t>
  </si>
  <si>
    <t>AB BT 5380019</t>
  </si>
  <si>
    <t>PARAMOUNT LIEGE (SOUTH) 15-30</t>
  </si>
  <si>
    <t>00-08-18-028-02 W5</t>
  </si>
  <si>
    <t>AB BT 0061263</t>
  </si>
  <si>
    <t>TOREX MED. RIVER 8-18</t>
  </si>
  <si>
    <t>00-08-09-055-23 W5</t>
  </si>
  <si>
    <t>AB BT 0063273</t>
  </si>
  <si>
    <t>PARAMOUNT KAYBOB S 8-9</t>
  </si>
  <si>
    <t>00-13-25-064-18 W5</t>
  </si>
  <si>
    <t>AB BT 0066172</t>
  </si>
  <si>
    <t>PARAMOUNT KAYBOB 13-25</t>
  </si>
  <si>
    <t>00-14-33-038-28 W4</t>
  </si>
  <si>
    <t>AB BT 3210010</t>
  </si>
  <si>
    <t>SKYWEST CYGNET 14-33</t>
  </si>
  <si>
    <t>00-09-29-061-04 W4</t>
  </si>
  <si>
    <t>AB BT 3870001</t>
  </si>
  <si>
    <t>PARAMOUNT FT.KENT GROUP I 9-29</t>
  </si>
  <si>
    <t>00-13-33-012-13 W4</t>
  </si>
  <si>
    <t>AB BT 4300068</t>
  </si>
  <si>
    <t>SUMMIT ET AL GRAND FORKS 13-33-12-13</t>
  </si>
  <si>
    <t>00-04-08-012-13 W4</t>
  </si>
  <si>
    <t>AB BT 4300180</t>
  </si>
  <si>
    <t>SUMMIT GRAND FORKS 4-8</t>
  </si>
  <si>
    <t>00-09-34-011-13 W4</t>
  </si>
  <si>
    <t>AB BT 4300230</t>
  </si>
  <si>
    <t>SUMMIT GRDFKS 9-34</t>
  </si>
  <si>
    <t>00-11-11-013-15 W4</t>
  </si>
  <si>
    <t>AB BT 4560032</t>
  </si>
  <si>
    <t>SUMMIT HAYS 11-11</t>
  </si>
  <si>
    <t>00-12-31-063-02 W4</t>
  </si>
  <si>
    <t>AB BT 0054115</t>
  </si>
  <si>
    <t>ALTA GAS COLD LAKE 12-31</t>
  </si>
  <si>
    <t>00-16-01-069-22 W5</t>
  </si>
  <si>
    <t>AB BT 0054321</t>
  </si>
  <si>
    <t>SUMMIT STURLS HZ 16-01</t>
  </si>
  <si>
    <t>00-02-01-020-23 W4</t>
  </si>
  <si>
    <t>AB BT 0055115</t>
  </si>
  <si>
    <t>GULF SHOULDICE 2-1</t>
  </si>
  <si>
    <t>00-16-09-015-10 W4</t>
  </si>
  <si>
    <t>AB BT 0430281</t>
  </si>
  <si>
    <t>SUMMIT ALDERSON 16-9</t>
  </si>
  <si>
    <t>00-15-13-062-03 W4</t>
  </si>
  <si>
    <t>AB BT 1540003</t>
  </si>
  <si>
    <t>TRANSWEST COLD LAKE BONNYVILLE 15-13</t>
  </si>
  <si>
    <t>00-08-09-029-15 W4</t>
  </si>
  <si>
    <t>AB BT 2640005</t>
  </si>
  <si>
    <t>SUMMIT COYOTE 8-9-29-15</t>
  </si>
  <si>
    <t>00-09-25-064-19 W5</t>
  </si>
  <si>
    <t>AB BT 0051665</t>
  </si>
  <si>
    <t>PARAMOUNT KAYBOB 9-25</t>
  </si>
  <si>
    <t>00-12-30-064-18 W5</t>
  </si>
  <si>
    <t>AB BT 0051666</t>
  </si>
  <si>
    <t>PARAMOUNT KAYBOB 12-30</t>
  </si>
  <si>
    <t>00-08-28-055-06 W5</t>
  </si>
  <si>
    <t>AB BT 0051837</t>
  </si>
  <si>
    <t>SUMMIT WESTCOVE 08-28-055</t>
  </si>
  <si>
    <t>00-02-36-064-19 W5</t>
  </si>
  <si>
    <t>AB BT 0051952</t>
  </si>
  <si>
    <t>PARA KAYBOB 3-36</t>
  </si>
  <si>
    <t>00-09-18-064-19 W5</t>
  </si>
  <si>
    <t>AB BT 0052573</t>
  </si>
  <si>
    <t>SUMMIT KAYBOB 09-18-64</t>
  </si>
  <si>
    <t>00-11-25-064-19 W5</t>
  </si>
  <si>
    <t>AB BT 0052848</t>
  </si>
  <si>
    <t>PARAMOUNT KAYBOB 11-25-64</t>
  </si>
  <si>
    <t>00-04-30-064-18 W5</t>
  </si>
  <si>
    <t>AB BT 0049747</t>
  </si>
  <si>
    <t>PARA KAYBOB 4-30</t>
  </si>
  <si>
    <t>00-05-36-059-07 W4</t>
  </si>
  <si>
    <t>AB BT 0050273</t>
  </si>
  <si>
    <t>TRANSWEST KEHIWIN 5-36-59-7W4</t>
  </si>
  <si>
    <t>00-14-09-067-23 W5</t>
  </si>
  <si>
    <t>AB BT 0050770</t>
  </si>
  <si>
    <t>SUMMIT ANTE CREEK 14-9</t>
  </si>
  <si>
    <t>00-04-35-068-25 W5</t>
  </si>
  <si>
    <t>AB BT 0051028</t>
  </si>
  <si>
    <t>SUMMIT STURLS 04-35</t>
  </si>
  <si>
    <t>00-02-12-063-16 W5</t>
  </si>
  <si>
    <t>AB BT 0051148</t>
  </si>
  <si>
    <t>SUMMIT TWO CREEK 2-12</t>
  </si>
  <si>
    <t>00-08-16-081-13 W4</t>
  </si>
  <si>
    <t>AB BT 0051258</t>
  </si>
  <si>
    <t>PARAMOUNT THORNBURY 8-16</t>
  </si>
  <si>
    <t>00-13-33-012-15 W4</t>
  </si>
  <si>
    <t>AB BT 0047578</t>
  </si>
  <si>
    <t>SUMMIT ENCHANT 13-33</t>
  </si>
  <si>
    <t>AB BT 0047609</t>
  </si>
  <si>
    <t>00-02-20-079-07 W6</t>
  </si>
  <si>
    <t>AB BT 0047737</t>
  </si>
  <si>
    <t>SUMMIT MIRAGE 2-20</t>
  </si>
  <si>
    <t>AB BT 0047796</t>
  </si>
  <si>
    <t>SUMMIT MIRAGE 4-20</t>
  </si>
  <si>
    <t>00-06-20-079-07 W6</t>
  </si>
  <si>
    <t>AB BT 0048141</t>
  </si>
  <si>
    <t>SUMMIT MIAGE 6-20</t>
  </si>
  <si>
    <t>00-14-21-062-18 W5</t>
  </si>
  <si>
    <t>AB BT 0049331</t>
  </si>
  <si>
    <t>WAINOCO FOX CREEK 14-21</t>
  </si>
  <si>
    <t>00-05-32-012-15 W4</t>
  </si>
  <si>
    <t>AB BT 0043897</t>
  </si>
  <si>
    <t>SUMMIT ENCHANT 5-32</t>
  </si>
  <si>
    <t>00-12-19-012-16 W4</t>
  </si>
  <si>
    <t>AB BT 0044589</t>
  </si>
  <si>
    <t>SUMMIT ENCHANT 12-19</t>
  </si>
  <si>
    <t>00-03-33-036-05 W4</t>
  </si>
  <si>
    <t>AB BT 0045138</t>
  </si>
  <si>
    <t>SUMMIT PROVOST 3B-33</t>
  </si>
  <si>
    <t>00-01-17-045-07 W5</t>
  </si>
  <si>
    <t>AB BT 0047224</t>
  </si>
  <si>
    <t>PARA PEMBINA 1-17-45-7</t>
  </si>
  <si>
    <t>00-06-17-045-07 W5</t>
  </si>
  <si>
    <t>AB BT 0047225</t>
  </si>
  <si>
    <t>PARA PEMBINA 6-17-45-7</t>
  </si>
  <si>
    <t>00-03-04-013-15 W4</t>
  </si>
  <si>
    <t>AB BT 0047301</t>
  </si>
  <si>
    <t>SUMMIT ENCHANT 03-4</t>
  </si>
  <si>
    <t>00-07-16-015-10 W4</t>
  </si>
  <si>
    <t>AB BT 0046296</t>
  </si>
  <si>
    <t>SUMMIT ALDERSON 7-16</t>
  </si>
  <si>
    <t>00-14-33-012-15 W4</t>
  </si>
  <si>
    <t>AB BT 0046368</t>
  </si>
  <si>
    <t>SUMMIT ENCHANT 14-33</t>
  </si>
  <si>
    <t>00-15-09-015-10 W4</t>
  </si>
  <si>
    <t>AB BT 0046399</t>
  </si>
  <si>
    <t>SUMMIT ALDERSON 15-9</t>
  </si>
  <si>
    <t>00-08-16-015-10 W4</t>
  </si>
  <si>
    <t>AB BT 0046452</t>
  </si>
  <si>
    <t>SUMMIT ALDERSON 8-16</t>
  </si>
  <si>
    <t>00-11-08-020-19 W4</t>
  </si>
  <si>
    <t>AB BT 0046631</t>
  </si>
  <si>
    <t>SUMMIT LSD 13 JUMPBUSH 11-8</t>
  </si>
  <si>
    <t>00-08-04-013-15 W4</t>
  </si>
  <si>
    <t>AB BT 0046737</t>
  </si>
  <si>
    <t>SUMMIT ENCHANT 8-4</t>
  </si>
  <si>
    <t>00-09-09-015-10 W4</t>
  </si>
  <si>
    <t>AB BT 0045975</t>
  </si>
  <si>
    <t>SUMMIT ALDERSON 9-9</t>
  </si>
  <si>
    <t>00-07-32-012-15 W4</t>
  </si>
  <si>
    <t>AB BT 0046008</t>
  </si>
  <si>
    <t>SUMMIT ENCHANT 7-32</t>
  </si>
  <si>
    <t>00-02-16-015-10 W4</t>
  </si>
  <si>
    <t>AB BT 0046044</t>
  </si>
  <si>
    <t>SUMMIT ALDERSON 2-16</t>
  </si>
  <si>
    <t>AB BT 0046046</t>
  </si>
  <si>
    <t>SUMMIT 13 JUMPBUSH 11-8</t>
  </si>
  <si>
    <t>00-11-08-029-19 W4</t>
  </si>
  <si>
    <t>AB BT 0046073</t>
  </si>
  <si>
    <t>SUMMIT JUMPBUSH 11-8</t>
  </si>
  <si>
    <t>AB BT 0046295</t>
  </si>
  <si>
    <t>00-01-25-079-08 W6</t>
  </si>
  <si>
    <t>AB BT 0045207</t>
  </si>
  <si>
    <t>SUMMIT 1-25</t>
  </si>
  <si>
    <t>00-01-16-015-10 W4</t>
  </si>
  <si>
    <t>AB BT 0045710</t>
  </si>
  <si>
    <t>SUMMIT ALDERSON 1-16</t>
  </si>
  <si>
    <t>AB BT 0045712</t>
  </si>
  <si>
    <t>SUMMIT PROVOST 3A-33</t>
  </si>
  <si>
    <t>AB BT 0045767</t>
  </si>
  <si>
    <t>AB BT 0045779</t>
  </si>
  <si>
    <t>00-16-07-015-10 W4</t>
  </si>
  <si>
    <t>AB BT 0045780</t>
  </si>
  <si>
    <t>SUMMIT ALDERSON 16-7</t>
  </si>
  <si>
    <t>00-06-11-033-18 W4</t>
  </si>
  <si>
    <t>AB BT 0042858</t>
  </si>
  <si>
    <t>SUMMIT DELIA 06-11</t>
  </si>
  <si>
    <t>00-09-14-065-18 W5</t>
  </si>
  <si>
    <t>AB BT 0043184</t>
  </si>
  <si>
    <t>PCI KAYBOB 9-14</t>
  </si>
  <si>
    <t>00-06-35-036-03 W4</t>
  </si>
  <si>
    <t>AB BT 0043396</t>
  </si>
  <si>
    <t>SUMMIT PROVOST 06-35</t>
  </si>
  <si>
    <t>00-11-32-012-15 W4</t>
  </si>
  <si>
    <t>AB BT 0043688</t>
  </si>
  <si>
    <t>SUMMIT ENCHANT 11-32</t>
  </si>
  <si>
    <t>00-12-32-012-15 W4</t>
  </si>
  <si>
    <t>AB BT 0043749</t>
  </si>
  <si>
    <t>SUMMIT ENCHANT 12-32</t>
  </si>
  <si>
    <t>00-04-32-012-15 W4</t>
  </si>
  <si>
    <t>AB BT 0043785</t>
  </si>
  <si>
    <t>SUMMIT ENCHANT 4-32</t>
  </si>
  <si>
    <t>00-07-17-020-23 W4</t>
  </si>
  <si>
    <t>AB BT 0041208</t>
  </si>
  <si>
    <t>SUMMIT SHOULDICE 7-17</t>
  </si>
  <si>
    <t>00-07-12-009-17 W4</t>
  </si>
  <si>
    <t>AB BT 0041418</t>
  </si>
  <si>
    <t>SUMMIT TABER 7-12</t>
  </si>
  <si>
    <t>00-06-01-038-05 W4</t>
  </si>
  <si>
    <t>AB BT 0041719</t>
  </si>
  <si>
    <t>SUMMIT PROVOST 6-1</t>
  </si>
  <si>
    <t>00-02-12-009-17 W4</t>
  </si>
  <si>
    <t>AB BT 0041867</t>
  </si>
  <si>
    <t>SUMMIT TABER 2-12</t>
  </si>
  <si>
    <t>00-13-15-011-19 W4</t>
  </si>
  <si>
    <t>AB BT 0042726</t>
  </si>
  <si>
    <t>SUMMIT TURIN 13-15</t>
  </si>
  <si>
    <t>00-08-10-051-12 W5</t>
  </si>
  <si>
    <t>AB BT 0042851</t>
  </si>
  <si>
    <t>PARAMOUNT CYN PEM 08-10</t>
  </si>
  <si>
    <t>W0128111</t>
  </si>
  <si>
    <t>00-01-12-039-04 W4</t>
  </si>
  <si>
    <t>Issued</t>
  </si>
  <si>
    <t>0R46</t>
  </si>
  <si>
    <t>HUSKY OIL OPERATIONS LIMITED</t>
  </si>
  <si>
    <t>AB BT 7500653</t>
  </si>
  <si>
    <t>SUMMIT PROVOST 1-12</t>
  </si>
  <si>
    <t>W0158256</t>
  </si>
  <si>
    <t>00-10-08-079-07 W6</t>
  </si>
  <si>
    <t>AB BT 0047663</t>
  </si>
  <si>
    <t>SUMMIT MIRAGE 10-8</t>
  </si>
  <si>
    <t>W0166649</t>
  </si>
  <si>
    <t>00-06-25-079-08 W6</t>
  </si>
  <si>
    <t>Amended</t>
  </si>
  <si>
    <t>AB BT 0050948</t>
  </si>
  <si>
    <t>SUMMIT MIRAGE 06-25-079</t>
  </si>
  <si>
    <t>W0252730</t>
  </si>
  <si>
    <t>00-08-09-079-07 W6</t>
  </si>
  <si>
    <t>AB BT 0068944</t>
  </si>
  <si>
    <t>PARAMOUNT MIRAGE 08-09</t>
  </si>
  <si>
    <t>W0125039</t>
  </si>
  <si>
    <t>00-14-04-079-07 W6</t>
  </si>
  <si>
    <t>AB BT 0061466</t>
  </si>
  <si>
    <t>SUMMIT MIRAGE 14-4</t>
  </si>
  <si>
    <t>W0226042</t>
  </si>
  <si>
    <t>00-06-30-079-07 W6</t>
  </si>
  <si>
    <t>AB BT 0061805</t>
  </si>
  <si>
    <t>SUMMIT MIRAGE 6-30</t>
  </si>
  <si>
    <t>W0135471</t>
  </si>
  <si>
    <t>00-06-17-079-07 W6</t>
  </si>
  <si>
    <t>Abandoned</t>
  </si>
  <si>
    <t>AB BT 6290012</t>
  </si>
  <si>
    <t>SUMMIT MIRAGE 6-17</t>
  </si>
  <si>
    <t>F0028077</t>
  </si>
  <si>
    <t>00-04-20-075-10 W6</t>
  </si>
  <si>
    <t>AB BT 0077854</t>
  </si>
  <si>
    <t xml:space="preserve">VALHALLA 04-20-075-10W6 </t>
  </si>
  <si>
    <t>440 - Compressor station</t>
  </si>
  <si>
    <t>AB BT 0078166</t>
  </si>
  <si>
    <t>VALHALLA GAS 04-20-075-10W6</t>
  </si>
  <si>
    <t>F0030034</t>
  </si>
  <si>
    <t>00-06-31-079-07 W6</t>
  </si>
  <si>
    <t>AB BT 0078854</t>
  </si>
  <si>
    <t>MIRAGE 06-31-079-07W6</t>
  </si>
  <si>
    <t>F0042073</t>
  </si>
  <si>
    <t>00-06-18-066-04 W6</t>
  </si>
  <si>
    <t>AB GS 0131953</t>
  </si>
  <si>
    <t>PARA 13-32-065-04W6 GGS</t>
  </si>
  <si>
    <t>411 - Gas Battery - multiwell</t>
  </si>
  <si>
    <t>AB GS 0127239</t>
  </si>
  <si>
    <t>PARA KARR 06-18 COMPRESSOR</t>
  </si>
  <si>
    <t>F0042777</t>
  </si>
  <si>
    <t>00-10-25-075-11 W6</t>
  </si>
  <si>
    <t>AB GS 0127756</t>
  </si>
  <si>
    <t>PARA VALHALLA 10-25 DISCHARGE GGS</t>
  </si>
  <si>
    <t>AB BT 0113955</t>
  </si>
  <si>
    <t>PARA 06-18-066-04W6M</t>
  </si>
  <si>
    <t>AB BT 0116532</t>
  </si>
  <si>
    <t>VALHALLA GAS 10-25-075-11W6</t>
  </si>
  <si>
    <t>AB IF 0140878</t>
  </si>
  <si>
    <t>PARA VALHALLA 10-25-075-11 INJ FAC</t>
  </si>
  <si>
    <t>F0016403</t>
  </si>
  <si>
    <t>AB BT 0061467</t>
  </si>
  <si>
    <t>SUMMIT MIRAGE 8-9</t>
  </si>
  <si>
    <t>340 - Compressor station</t>
  </si>
  <si>
    <t>F0035926</t>
  </si>
  <si>
    <t>00-11-29-075-11 W6</t>
  </si>
  <si>
    <t>ISSUED</t>
  </si>
  <si>
    <t>AB BT 0091636</t>
  </si>
  <si>
    <t>KERECO VALHALLA 11-29-075-11W6</t>
  </si>
  <si>
    <t>410 - Gas Battery - Single Well</t>
  </si>
  <si>
    <t>F0027397</t>
  </si>
  <si>
    <t>00-06-07-054-26 W5</t>
  </si>
  <si>
    <t>AB BT 0103881</t>
  </si>
  <si>
    <t>PARA MARCH 11-7-54-26 (SURF 6-7)</t>
  </si>
  <si>
    <t>F0038645</t>
  </si>
  <si>
    <t>00-05-18-066-04 W6</t>
  </si>
  <si>
    <t>AB IF 0119990</t>
  </si>
  <si>
    <t>PARA 102 KARR 5-18-66-4 DISPOSAL</t>
  </si>
  <si>
    <t>AB BT 0096589</t>
  </si>
  <si>
    <t>PARA 05-18-066-04W6</t>
  </si>
  <si>
    <t>AB BT 0130127</t>
  </si>
  <si>
    <t>PARA VALHALLA 10-25-075-11W6 OIL BTY</t>
  </si>
  <si>
    <t>F0016423</t>
  </si>
  <si>
    <t>00-16-24-079-08 W6</t>
  </si>
  <si>
    <t>AB BT 0043847</t>
  </si>
  <si>
    <t>SUMMIT MIRAGE 16-24</t>
  </si>
  <si>
    <t>320 - Oil battery - single well</t>
  </si>
  <si>
    <t>F0016419</t>
  </si>
  <si>
    <t>00-04-30-079-07 W6</t>
  </si>
  <si>
    <t>AB BT 0042126</t>
  </si>
  <si>
    <t>SUMMIT 4-30</t>
  </si>
  <si>
    <t>F0016415</t>
  </si>
  <si>
    <t>02-04-20-079-07 W6</t>
  </si>
  <si>
    <t>AB BT 0047302</t>
  </si>
  <si>
    <t>321 - Oil battery - Multiwell</t>
  </si>
  <si>
    <t>AB BT 0078194</t>
  </si>
  <si>
    <t>MIRAGE 04-20-79-07W6</t>
  </si>
  <si>
    <t>AB BT 0078227</t>
  </si>
  <si>
    <t>MIRAGE 04-20-079-07W6</t>
  </si>
  <si>
    <t>AB GS 0006381</t>
  </si>
  <si>
    <t>SUMMIT MIRAGE 08-09</t>
  </si>
  <si>
    <t>F0016426</t>
  </si>
  <si>
    <t>00-14-25-079-08 W6</t>
  </si>
  <si>
    <t>AB BT 0047953</t>
  </si>
  <si>
    <t>SUMMIT MIRAGE 14-25</t>
  </si>
  <si>
    <t>F0016399</t>
  </si>
  <si>
    <t>00-08-08-079-07 W6</t>
  </si>
  <si>
    <t>AB BT 0048139</t>
  </si>
  <si>
    <t>SUMMIT 08-08</t>
  </si>
  <si>
    <t>F0016401</t>
  </si>
  <si>
    <t>00-14-08-079-07 W6</t>
  </si>
  <si>
    <t>AB BT 0047736</t>
  </si>
  <si>
    <t>SUMMIT MIRAGE 14-08</t>
  </si>
  <si>
    <t>F0016425</t>
  </si>
  <si>
    <t>00-10-25-079-08 W6</t>
  </si>
  <si>
    <t>AB BT 0047614</t>
  </si>
  <si>
    <t>SUMMIT MIRAGE 10-25</t>
  </si>
  <si>
    <t>F0016406</t>
  </si>
  <si>
    <t>00-10-17-079-07 W6</t>
  </si>
  <si>
    <t>AB BT 0047549</t>
  </si>
  <si>
    <t>SUMMIT MIRAGE 10-17-17-7</t>
  </si>
  <si>
    <t>F0016405</t>
  </si>
  <si>
    <t>00-08-17-079-07 W6</t>
  </si>
  <si>
    <t>AB BT 0046812</t>
  </si>
  <si>
    <t>SUMMIT MIRAGE 8-17</t>
  </si>
  <si>
    <t>F0016427</t>
  </si>
  <si>
    <t>00-16-26-079-08 W6</t>
  </si>
  <si>
    <t>AB BT 0048138</t>
  </si>
  <si>
    <t>SUMMIT MIRAGE 16-26</t>
  </si>
  <si>
    <t>F0039500</t>
  </si>
  <si>
    <t>00-07-03-067-07 W6</t>
  </si>
  <si>
    <t>AB BT 0097292</t>
  </si>
  <si>
    <t>rEDCLIFFE Wapiti 7-3-67-7w6</t>
  </si>
  <si>
    <t>F0016408</t>
  </si>
  <si>
    <t>00-14-17-079-07 W6</t>
  </si>
  <si>
    <t>AB BT 6290006</t>
  </si>
  <si>
    <t>SUMMIT MIRAGE 14-17</t>
  </si>
  <si>
    <t>F0016409</t>
  </si>
  <si>
    <t>00-06-19-079-07 W6</t>
  </si>
  <si>
    <t>AB BT 6290009</t>
  </si>
  <si>
    <t>SUMMIT 6-19</t>
  </si>
  <si>
    <t>F0030539</t>
  </si>
  <si>
    <t>00-16-18-079-07 W6</t>
  </si>
  <si>
    <t>AB BT 6290011</t>
  </si>
  <si>
    <t>SUMMIT MIRAGE 16-18</t>
  </si>
  <si>
    <t>F0016407</t>
  </si>
  <si>
    <t>00-11-17-079-07 W6</t>
  </si>
  <si>
    <t>AB BT 0058696</t>
  </si>
  <si>
    <t>SUMMIT MIRAGE 11-17-79-7W6</t>
  </si>
  <si>
    <t>F0031946</t>
  </si>
  <si>
    <t>00-10-21-075-10 W6</t>
  </si>
  <si>
    <t>AB BT 0078097</t>
  </si>
  <si>
    <t>PARA VALHALLA 10-21-075-10W6</t>
  </si>
  <si>
    <t>310 - Gas battery - single well</t>
  </si>
  <si>
    <t>F0025248</t>
  </si>
  <si>
    <t>00-04-10-079-07 W6</t>
  </si>
  <si>
    <t>AB BT 0064083</t>
  </si>
  <si>
    <t>SUMMIT MIRAGE 4-10</t>
  </si>
  <si>
    <t>F0027881</t>
  </si>
  <si>
    <t>00-16-21-049-03 W5</t>
  </si>
  <si>
    <t>AB BT 0085472</t>
  </si>
  <si>
    <t>PCP PEMBINA 16-21-049-03w5</t>
  </si>
  <si>
    <t>F0048273</t>
  </si>
  <si>
    <t>00-16-08-061-03 W6</t>
  </si>
  <si>
    <t>AB BT 0137489</t>
  </si>
  <si>
    <t>PARA 16-08-061-03W6 - MWGB</t>
  </si>
  <si>
    <t>311 - Gas battery - multiwell</t>
  </si>
  <si>
    <t>AB GS 0140578</t>
  </si>
  <si>
    <t>PARA 16-08-061-03W6 - GGS</t>
  </si>
  <si>
    <t>F0040561</t>
  </si>
  <si>
    <t>00-04-27-049-03 W5</t>
  </si>
  <si>
    <t>AB BT 0098471</t>
  </si>
  <si>
    <t>Redcliffe Pembina 04-27-49-3w5</t>
  </si>
  <si>
    <t>F0016410</t>
  </si>
  <si>
    <t>00-08-19-079-07 W6</t>
  </si>
  <si>
    <t>AB IF 0121678</t>
  </si>
  <si>
    <t>08-19 INJECTION ERS</t>
  </si>
  <si>
    <t>090 - Injection/disposal facility-water</t>
  </si>
  <si>
    <t>F0016412</t>
  </si>
  <si>
    <t>00-14-19-079-07 W6</t>
  </si>
  <si>
    <t>AB BT 6290007</t>
  </si>
  <si>
    <t>SUMMIT 14-19</t>
  </si>
  <si>
    <t>AB BT 6290005</t>
  </si>
  <si>
    <t>SUMMIT 8-19</t>
  </si>
  <si>
    <t>F0010672</t>
  </si>
  <si>
    <t>AB GP 0001787</t>
  </si>
  <si>
    <t>NCE PEMBINA 10-14</t>
  </si>
  <si>
    <t>300 - Gas processing plant</t>
  </si>
  <si>
    <t>F0038282</t>
  </si>
  <si>
    <t>00-03-29-048-03 W5</t>
  </si>
  <si>
    <t>AB BT 0122910</t>
  </si>
  <si>
    <t>PARA 102 PEMBINA 03-29-48-3W5 SWB</t>
  </si>
  <si>
    <t>F0016402</t>
  </si>
  <si>
    <t>00-16-08-079-07 W6</t>
  </si>
  <si>
    <t>AB BT 6290010</t>
  </si>
  <si>
    <t>SUMMIT MIRAGE 16-8</t>
  </si>
  <si>
    <t>F0044529</t>
  </si>
  <si>
    <t>00-12-32-060-02 W6</t>
  </si>
  <si>
    <t>AB BT 0125132</t>
  </si>
  <si>
    <t>PARA 12-32-060-02W6 GAS EFFLUENT BTY</t>
  </si>
  <si>
    <t>020 - Gas battery-multiwell</t>
  </si>
  <si>
    <t>F0037738</t>
  </si>
  <si>
    <t>00-06-15-032-05 W5</t>
  </si>
  <si>
    <t>AB BT 0094337</t>
  </si>
  <si>
    <t>PSX Harmatten Elkton 06-15-32-05 W5</t>
  </si>
  <si>
    <t>030 - Oil battery-multiwell</t>
  </si>
  <si>
    <t>F0007373</t>
  </si>
  <si>
    <t>00-10-06-039-04 W5</t>
  </si>
  <si>
    <t>AB BT 6040036</t>
  </si>
  <si>
    <t>MURPHY MEDR BTY 10-6</t>
  </si>
  <si>
    <t>F0029317</t>
  </si>
  <si>
    <t>00-02-03-068-19 W5</t>
  </si>
  <si>
    <t>AB BT 0080204</t>
  </si>
  <si>
    <t>PARAMOUNT GOOSE RIVER 02-03-068-19W5</t>
  </si>
  <si>
    <t>040 - Compressor station</t>
  </si>
  <si>
    <t>AB GS 0078373</t>
  </si>
  <si>
    <t>Goose Riv Gas Gathering 2-3-68-19w5</t>
  </si>
  <si>
    <t>F0031050</t>
  </si>
  <si>
    <t>00-14-19-066-04 W6</t>
  </si>
  <si>
    <t>AB GS 0087229</t>
  </si>
  <si>
    <t>KARR 14-19-066-04W6 GGS</t>
  </si>
  <si>
    <t>F0040745</t>
  </si>
  <si>
    <t>00-02-05-061-02 W6</t>
  </si>
  <si>
    <t>AB BT 0126334</t>
  </si>
  <si>
    <t>PARA 02-05-061-02W6 EFFLUENT GAS BTY</t>
  </si>
  <si>
    <t>F0040746</t>
  </si>
  <si>
    <t>00-03-23-059-04 W6</t>
  </si>
  <si>
    <t>AB BT 0126339</t>
  </si>
  <si>
    <t>PARA 03-23-059-04W6 EFFLUENT GAS BTY</t>
  </si>
  <si>
    <t>F0041990</t>
  </si>
  <si>
    <t>00-03-21-060-04 W6</t>
  </si>
  <si>
    <t>AB BT 0126347</t>
  </si>
  <si>
    <t>PARA 03-21-060-04W6 EFFLUENT GAS BTY</t>
  </si>
  <si>
    <t>F0042744</t>
  </si>
  <si>
    <t>00-12-33-060-02 W6</t>
  </si>
  <si>
    <t>AB BT 0126351</t>
  </si>
  <si>
    <t>PARA 11-33-60-02W6 EFFLUENT GAS BTY</t>
  </si>
  <si>
    <t>F0044026</t>
  </si>
  <si>
    <t>00-09-05-061-02 W6</t>
  </si>
  <si>
    <t>AB BT 0126358</t>
  </si>
  <si>
    <t>PARA 09-05-061-02W6 EFFLUENT GAS BTY</t>
  </si>
  <si>
    <t>AB BT 0125127</t>
  </si>
  <si>
    <t>PARA 12-32-060-02W6 GAS GROUP BTY</t>
  </si>
  <si>
    <t>F0044910</t>
  </si>
  <si>
    <t>00-02-16-060-04 W6</t>
  </si>
  <si>
    <t>AB BT 0122719</t>
  </si>
  <si>
    <t>02-16-060-04W6 GAS MULTIWELL EFFLUEN</t>
  </si>
  <si>
    <t>AB BT 0102158</t>
  </si>
  <si>
    <t>PARA 02-05-061-02W6 GAS BATTERY</t>
  </si>
  <si>
    <t>AB BT 0102159</t>
  </si>
  <si>
    <t>PARA 03-23-059-04W6 GAS BATTERY</t>
  </si>
  <si>
    <t>AB BT 0110547</t>
  </si>
  <si>
    <t>PARA 03-21-060-04W6 GAS BATTERY</t>
  </si>
  <si>
    <t>AB BT 0113852</t>
  </si>
  <si>
    <t>PARA 11-33-60-2 GAS BATTERY</t>
  </si>
  <si>
    <t>AB BT 0119982</t>
  </si>
  <si>
    <t>PARA 09-05-061-02W6 GROUP BATTERY</t>
  </si>
  <si>
    <t>W0360545</t>
  </si>
  <si>
    <t>00-09-28-060-02 W6</t>
  </si>
  <si>
    <t>SUSPENSION</t>
  </si>
  <si>
    <t>AB BT 0093878</t>
  </si>
  <si>
    <t>PARA ET AL RESTHA 9-28-60-2</t>
  </si>
  <si>
    <t>F0031481</t>
  </si>
  <si>
    <t>00-15-19-066-04 W6</t>
  </si>
  <si>
    <t>AB BT 0082417</t>
  </si>
  <si>
    <t>KARR GOLD CREEK 15-19-066-04W6</t>
  </si>
  <si>
    <t>010 - Gas processing plant</t>
  </si>
  <si>
    <t>AB GS 0082885</t>
  </si>
  <si>
    <t>GOLD CREEK 15-19-066-04W6 GGS</t>
  </si>
  <si>
    <t>F0027558</t>
  </si>
  <si>
    <t>00-15-16-035-08 W5</t>
  </si>
  <si>
    <t>AB BT 0082088</t>
  </si>
  <si>
    <t>HIGHPOINT RICINUS 15-16</t>
  </si>
  <si>
    <t>AB GS 0097866</t>
  </si>
  <si>
    <t>PSX gs to Taylor 9-27-31-4W5</t>
  </si>
  <si>
    <t>AB BT 0097874</t>
  </si>
  <si>
    <t>PSX HARM-ELK 14-19-031-04W5</t>
  </si>
  <si>
    <t>W0294254</t>
  </si>
  <si>
    <t>00-06-25-075-07 W6</t>
  </si>
  <si>
    <t>AB BT 0124448</t>
  </si>
  <si>
    <t>PARA ET AL SADDLE 6-25-76-7W6/2 SWB</t>
  </si>
  <si>
    <t>W0345169</t>
  </si>
  <si>
    <t>00-01-20-062-08 W6</t>
  </si>
  <si>
    <t>Suspension</t>
  </si>
  <si>
    <t>AB BT 0094408</t>
  </si>
  <si>
    <t>BRCL DD ET AL 00/07-20-62-08W6/00</t>
  </si>
  <si>
    <t>W0353714</t>
  </si>
  <si>
    <t>00-07-10-061-02 W6</t>
  </si>
  <si>
    <t>AB BT 0102824</t>
  </si>
  <si>
    <t>PARA ET AL RESTHA 7-10-61-2</t>
  </si>
  <si>
    <t>W0469453</t>
  </si>
  <si>
    <t>00-01-33-060-04 W6</t>
  </si>
  <si>
    <t>AB BT 0143701</t>
  </si>
  <si>
    <t>PARA HZ 102 SMOKY 2-21-60-4W6 GSWB</t>
  </si>
  <si>
    <t>W0481530</t>
  </si>
  <si>
    <t>00-15-27-066-05 W6</t>
  </si>
  <si>
    <t>AB BT 0143998</t>
  </si>
  <si>
    <t>PARA HZ KARR 3-22-66-5W6 GSWB</t>
  </si>
  <si>
    <t>W0459863</t>
  </si>
  <si>
    <t>00-16-36-065-05 W6</t>
  </si>
  <si>
    <t>AB BT 0142451</t>
  </si>
  <si>
    <t>PARA HZ KARR 1-25-65-5W6 GSWB</t>
  </si>
  <si>
    <t>W0363570</t>
  </si>
  <si>
    <t>00-03-21-060-02 W6</t>
  </si>
  <si>
    <t>AB BT 0096052</t>
  </si>
  <si>
    <t>PARA ET AL RESTHA 3-21-60-2</t>
  </si>
  <si>
    <t>W0399819</t>
  </si>
  <si>
    <t>00-01-18-062-03 W6</t>
  </si>
  <si>
    <t>AB BT 0133018</t>
  </si>
  <si>
    <t>PARA JAYAR 8-18-62-3 GSWB</t>
  </si>
  <si>
    <t>W0457498</t>
  </si>
  <si>
    <t>00-03-24-062-04 W6</t>
  </si>
  <si>
    <t>AB BT 0133061</t>
  </si>
  <si>
    <t>PARA HZ JAYAR 3-13-62-4W6 GAS SWB</t>
  </si>
  <si>
    <t>W0448348</t>
  </si>
  <si>
    <t>AB BT 0138179</t>
  </si>
  <si>
    <t>PARA HZ KAKWA 14-24-62-4W6 GAS SWB</t>
  </si>
  <si>
    <t>W0468177</t>
  </si>
  <si>
    <t>AB BT 0140359</t>
  </si>
  <si>
    <t>PARA HZ KAKWA 13-24-62-4 W6 GSWB</t>
  </si>
  <si>
    <t>W0476539</t>
  </si>
  <si>
    <t>00-11-32-038-05 W5</t>
  </si>
  <si>
    <t>AB BT 0143040</t>
  </si>
  <si>
    <t>PARA HZ 102 WILLGR 13-5-39-5</t>
  </si>
  <si>
    <t>W0448715</t>
  </si>
  <si>
    <t>00-03-06-062-02 W6</t>
  </si>
  <si>
    <t>AB BT 0135829</t>
  </si>
  <si>
    <t>PARA HZ RESTHA 4-31-61-2W6 GAS SWB</t>
  </si>
  <si>
    <t>W0470826</t>
  </si>
  <si>
    <t>00-04-22-039-05 W5</t>
  </si>
  <si>
    <t>AB BT 0138942</t>
  </si>
  <si>
    <t>PARA HZ WILLGR 3-28-39-5W5 GSWB</t>
  </si>
  <si>
    <t>W0386096</t>
  </si>
  <si>
    <t>00-09-35-031-05 W5</t>
  </si>
  <si>
    <t>RECCERTIFIED</t>
  </si>
  <si>
    <t>AB BT 0097883</t>
  </si>
  <si>
    <t>PSX HARMELK (SUR09-35)16-35-031-05W5</t>
  </si>
  <si>
    <t>W0364808</t>
  </si>
  <si>
    <t>00-10-10-032-05 W5</t>
  </si>
  <si>
    <t>AB BT 0125120</t>
  </si>
  <si>
    <t>PARA ET AL HARM-ELK 8-10-32-5 GSWB</t>
  </si>
  <si>
    <t>AB BT 0140007</t>
  </si>
  <si>
    <t>PARA HZ WILLGR 3-28-39-5W5 OSWB</t>
  </si>
  <si>
    <t>AB BT 0140164</t>
  </si>
  <si>
    <t>PARA HZ KARR 16-36-65-5W6 GSWB</t>
  </si>
  <si>
    <t>W0450127</t>
  </si>
  <si>
    <t>00-06-08-060-02 W6</t>
  </si>
  <si>
    <t>AB BT 0131630</t>
  </si>
  <si>
    <t>PARA HZ RESTHAVEN 8-12-60-3W6 GSWB</t>
  </si>
  <si>
    <t>W0460736</t>
  </si>
  <si>
    <t>AB BT 0131686</t>
  </si>
  <si>
    <t>PARA SMOKY 15-28-60-4W6 GSWB</t>
  </si>
  <si>
    <t>W0387481</t>
  </si>
  <si>
    <t>00-14-29-059-03 W6</t>
  </si>
  <si>
    <t>AB BT 0128221</t>
  </si>
  <si>
    <t>PARA ET AL SMOKY 16-30-59-3W6 GSWB</t>
  </si>
  <si>
    <t>W0337061</t>
  </si>
  <si>
    <t>00-03-16-067-22 W5</t>
  </si>
  <si>
    <t>AB BT 0090037</t>
  </si>
  <si>
    <t>PARA ET AL LSMOKY 6-16-67-22W5/0</t>
  </si>
  <si>
    <t>W0362851</t>
  </si>
  <si>
    <t>00-04-26-067-22 W5</t>
  </si>
  <si>
    <t>AB BT 0092488</t>
  </si>
  <si>
    <t>PARA ET AL LSMOKY 5-26-67-22</t>
  </si>
  <si>
    <t>W0460769</t>
  </si>
  <si>
    <t>AB BT 0135355</t>
  </si>
  <si>
    <t>PARA HZ JAYAR 1-2-62-3W6 GAS SWB</t>
  </si>
  <si>
    <t>W0449714</t>
  </si>
  <si>
    <t>00-09-25-039-06 W5</t>
  </si>
  <si>
    <t>AB BT 0137409</t>
  </si>
  <si>
    <t>PARA HZ WILLGR 7-19-39-5W5 GSWB</t>
  </si>
  <si>
    <t>W0403063</t>
  </si>
  <si>
    <t>00-12-27-049-03 W5</t>
  </si>
  <si>
    <t>ABANDONED</t>
  </si>
  <si>
    <t>AB BT 0104109</t>
  </si>
  <si>
    <t>Redcliffe 12-27-049-03w5</t>
  </si>
  <si>
    <t>W0270945</t>
  </si>
  <si>
    <t>AB BT 0078101</t>
  </si>
  <si>
    <t>Gold Creek 14-19-066-04W6</t>
  </si>
  <si>
    <t>W0439568</t>
  </si>
  <si>
    <t>00-11-09-060-04 W6</t>
  </si>
  <si>
    <t>AB BT 0130617</t>
  </si>
  <si>
    <t>PARA HZ SMOKY 8-17-60-4W6 GSWB</t>
  </si>
  <si>
    <t>W0362534</t>
  </si>
  <si>
    <t>00-03-05-035-07 W5</t>
  </si>
  <si>
    <t>AB BT 0092371</t>
  </si>
  <si>
    <t>ProspEx Carol 03-05-035-07w5</t>
  </si>
  <si>
    <t>W0450431</t>
  </si>
  <si>
    <t>00-15-08-059-03 W6</t>
  </si>
  <si>
    <t>AB BT 0131627</t>
  </si>
  <si>
    <t>PARA SMOKY 1-17-59-3W6 GSWB</t>
  </si>
  <si>
    <t>W0308080</t>
  </si>
  <si>
    <t>00-05-03-080-08 W6</t>
  </si>
  <si>
    <t>AB BT 0084190</t>
  </si>
  <si>
    <t>PARA BILAW 6-3-80-8</t>
  </si>
  <si>
    <t>W0462947</t>
  </si>
  <si>
    <t>00-03-07-039-04 W5</t>
  </si>
  <si>
    <t>AB BT 0134864</t>
  </si>
  <si>
    <t>PARA 103 16-13-039-05W5/02 OIL SWB</t>
  </si>
  <si>
    <t>W0466640</t>
  </si>
  <si>
    <t>00-04-28-066-04 W6</t>
  </si>
  <si>
    <t>AB BT 0135351</t>
  </si>
  <si>
    <t>PARA HZ GOLDCK 4-33-66-4W6/2 GAS SWB</t>
  </si>
  <si>
    <t>W0385382</t>
  </si>
  <si>
    <t>02-10-12-039-05 W5</t>
  </si>
  <si>
    <t>AB BT 0097981</t>
  </si>
  <si>
    <t>Redcliffe Med River 2/10-12-039-05w5</t>
  </si>
  <si>
    <t>W0396039</t>
  </si>
  <si>
    <t>00-14-19-049-02 W5</t>
  </si>
  <si>
    <t>AB BT 0098964</t>
  </si>
  <si>
    <t>Redcliffe Pembina 14-19-049-02w5</t>
  </si>
  <si>
    <t>W0425517</t>
  </si>
  <si>
    <t>00-16-04-066-05 W6</t>
  </si>
  <si>
    <t>AB BT 0118856</t>
  </si>
  <si>
    <t>PARA ET AL HZ 13-34-065-05</t>
  </si>
  <si>
    <t>AB BT 0088771</t>
  </si>
  <si>
    <t>PARA ET AL LSMOKY 6-16-67-22</t>
  </si>
  <si>
    <t>AB BT 0131954</t>
  </si>
  <si>
    <t>PARA HZ KARR 13-32-65-4W6 GSWB</t>
  </si>
  <si>
    <t>W0360137</t>
  </si>
  <si>
    <t>AB BT 0093879</t>
  </si>
  <si>
    <t>PARA ET AL RESTHA 11-33-60-2</t>
  </si>
  <si>
    <t>W0443362</t>
  </si>
  <si>
    <t>00-14-16-060-02 W6</t>
  </si>
  <si>
    <t>AB BT 0132241</t>
  </si>
  <si>
    <t>PARA HZ RESTHA 14-21-060-02W6 GSWB</t>
  </si>
  <si>
    <t>W0464695</t>
  </si>
  <si>
    <t>AB BT 0132770</t>
  </si>
  <si>
    <t>PARA HZ GOLDCK 4-2-67-5W6/2 OSWB</t>
  </si>
  <si>
    <t>W0351572</t>
  </si>
  <si>
    <t>00-05-28-067-22 W5</t>
  </si>
  <si>
    <t>AB BT 0090846</t>
  </si>
  <si>
    <t>PARA ET AL LSMOKY 6-28-67-22</t>
  </si>
  <si>
    <t>W0315541</t>
  </si>
  <si>
    <t>00-10-10-079-07 W6</t>
  </si>
  <si>
    <t>AB BT 0083801</t>
  </si>
  <si>
    <t>PARA MIRAGE 10-10-079-7W6/2</t>
  </si>
  <si>
    <t>W0293225</t>
  </si>
  <si>
    <t>02-14-25-079-08 W6</t>
  </si>
  <si>
    <t>AB BT 0085597</t>
  </si>
  <si>
    <t>PARA 102 MIRAGE 14-25-79-8</t>
  </si>
  <si>
    <t>W0356747</t>
  </si>
  <si>
    <t>00-05-18-079-06 W6</t>
  </si>
  <si>
    <t>AB BT 0092098</t>
  </si>
  <si>
    <t>PARA ET AL ROLLA 5-18-79-6</t>
  </si>
  <si>
    <t>AB BT 0094592</t>
  </si>
  <si>
    <t>PARA ET AL ROLLA 05-18-79-6W6/0</t>
  </si>
  <si>
    <t>W0400243</t>
  </si>
  <si>
    <t>00-06-03-061-02 W6</t>
  </si>
  <si>
    <t>AB BT 0101058</t>
  </si>
  <si>
    <t>PARA RESTHAVEN 6-3-61-2</t>
  </si>
  <si>
    <t>W0439363</t>
  </si>
  <si>
    <t>AB BT 0127304</t>
  </si>
  <si>
    <t>PARA 14-32-059-03W6 GAS SWB</t>
  </si>
  <si>
    <t>W0175701</t>
  </si>
  <si>
    <t>00-03-18-079-06 W6</t>
  </si>
  <si>
    <t>AB BT 0068088</t>
  </si>
  <si>
    <t>SUMMIT MIRAGE 03-18</t>
  </si>
  <si>
    <t>W0334368</t>
  </si>
  <si>
    <t>AB BT 0094389</t>
  </si>
  <si>
    <t>PARA RESTHA 9-5-61-2</t>
  </si>
  <si>
    <t>W0401991</t>
  </si>
  <si>
    <t>AB BT 0101059</t>
  </si>
  <si>
    <t>PARA SMOKY 5-15-60-4</t>
  </si>
  <si>
    <t>W0119363</t>
  </si>
  <si>
    <t>00-16-16-038-04 W5</t>
  </si>
  <si>
    <t>AB BT 6040123</t>
  </si>
  <si>
    <t>INVERNESS MEDR 16-16</t>
  </si>
  <si>
    <t>W0436386</t>
  </si>
  <si>
    <t>AB BT 0125387</t>
  </si>
  <si>
    <t>PARA HZ SMOKY 2-21-60-4W6 GAS SWB</t>
  </si>
  <si>
    <t>AB BT 0083536</t>
  </si>
  <si>
    <t>PARA MIRAGE 100/10-10-079-07W6/00</t>
  </si>
  <si>
    <t>W0380635</t>
  </si>
  <si>
    <t>AB BT 0100662</t>
  </si>
  <si>
    <t>PARA SMOKY 7-21-60-4</t>
  </si>
  <si>
    <t>W0351455</t>
  </si>
  <si>
    <t>00-13-27-072-12 W6</t>
  </si>
  <si>
    <t>AB BT 0113938</t>
  </si>
  <si>
    <t>Seaview Sinclair 13-27-72-12W600</t>
  </si>
  <si>
    <t>W0350386</t>
  </si>
  <si>
    <t>00-06-27-072-12 W6</t>
  </si>
  <si>
    <t>AB BT 0113942</t>
  </si>
  <si>
    <t>Seaview Sinclair 3-27-72-12W600</t>
  </si>
  <si>
    <t>W0383837</t>
  </si>
  <si>
    <t>00-05-13-050-02 W5</t>
  </si>
  <si>
    <t>AB BT 0096926</t>
  </si>
  <si>
    <t>Redcliffe Genesee 5-13-50-02w5</t>
  </si>
  <si>
    <t>W0415530</t>
  </si>
  <si>
    <t>00-12-09-060-03 W6</t>
  </si>
  <si>
    <t>AB BT 0114844</t>
  </si>
  <si>
    <t>PARA ET AL HZ RESTHA 1-9-60-3W6</t>
  </si>
  <si>
    <t>W0290848</t>
  </si>
  <si>
    <t>00-16-25-066-05 W6</t>
  </si>
  <si>
    <t>AB BT 0113363</t>
  </si>
  <si>
    <t xml:space="preserve"> PARA ET AL GOLDCK 16-25-66-5</t>
  </si>
  <si>
    <t>W0134553</t>
  </si>
  <si>
    <t>AB BT 0075956</t>
  </si>
  <si>
    <t>MIRAGE 14-19</t>
  </si>
  <si>
    <t>W0322256</t>
  </si>
  <si>
    <t>02-11-10-079-07 W6</t>
  </si>
  <si>
    <t>AB BT 0085856</t>
  </si>
  <si>
    <t>PARA 102 MIRAGE 11-10-79-7</t>
  </si>
  <si>
    <t>W0353666</t>
  </si>
  <si>
    <t>00-12-22-067-22 W5</t>
  </si>
  <si>
    <t>AB BT 0091557</t>
  </si>
  <si>
    <t>PARA ET AL LSMOKY 12-22-67-22</t>
  </si>
  <si>
    <t>W0359239</t>
  </si>
  <si>
    <t>00-16-08-067-22 W5</t>
  </si>
  <si>
    <t>AB BT 0092163</t>
  </si>
  <si>
    <t>PARA REN ET AL LSMOKY 16-8-67-22</t>
  </si>
  <si>
    <t>W0412945</t>
  </si>
  <si>
    <t>00-13-30-060-02 W6</t>
  </si>
  <si>
    <t>AB BT 0107480</t>
  </si>
  <si>
    <t>PARA ET AL HZ RESTHA 4-32-60-2</t>
  </si>
  <si>
    <t>W0342163</t>
  </si>
  <si>
    <t>00-16-06-056-10 W5</t>
  </si>
  <si>
    <t>AB BT 0088453</t>
  </si>
  <si>
    <t>Stallion Leaman 16-06-56-10W5M Well</t>
  </si>
  <si>
    <t>W0319370</t>
  </si>
  <si>
    <t>00-04-06-061-02 W6</t>
  </si>
  <si>
    <t>AB BT 0094388</t>
  </si>
  <si>
    <t>PARA RESTHA 4-6-61-2</t>
  </si>
  <si>
    <t>W0334371</t>
  </si>
  <si>
    <t>02-07-04-061-02 W6</t>
  </si>
  <si>
    <t>AB BT 0094390</t>
  </si>
  <si>
    <t>PARA ET AL 102 RESTHA 7-4-61-2</t>
  </si>
  <si>
    <t>W0383626</t>
  </si>
  <si>
    <t>AB BT 0101156</t>
  </si>
  <si>
    <t>PARA SMOKY 3-23-59-4</t>
  </si>
  <si>
    <t>W0363348</t>
  </si>
  <si>
    <t>AB BT 0102798</t>
  </si>
  <si>
    <t>PARA ET AL JAYAR 15-8-61-3</t>
  </si>
  <si>
    <t>W0265045</t>
  </si>
  <si>
    <t>00-09-06-052-12 W5</t>
  </si>
  <si>
    <t>AB BT 0095297</t>
  </si>
  <si>
    <t>Redcliffe Carrot CK 9-6-52-12w5</t>
  </si>
  <si>
    <t>W0306042</t>
  </si>
  <si>
    <t>00-07-10-079-08 W6</t>
  </si>
  <si>
    <t>AB BT 0084485</t>
  </si>
  <si>
    <t>PARA PROGRESS 7-10-79-8</t>
  </si>
  <si>
    <t>W0361806</t>
  </si>
  <si>
    <t>00-04-35-067-22 W5</t>
  </si>
  <si>
    <t>AB BT 0092162</t>
  </si>
  <si>
    <t>PARA ET AL LSMOKY 4-35-67-22</t>
  </si>
  <si>
    <t>W0359234</t>
  </si>
  <si>
    <t>00-06-19-051-06 W5</t>
  </si>
  <si>
    <t>AB BT 0093578</t>
  </si>
  <si>
    <t>redcliffe tomahawk 6-19-051-05w5</t>
  </si>
  <si>
    <t>AB BT 0098593</t>
  </si>
  <si>
    <t>PARA ET AL LSMOKY 4-35-67-22W5/02</t>
  </si>
  <si>
    <t>W0322594</t>
  </si>
  <si>
    <t>02-15-08-067-22 W5</t>
  </si>
  <si>
    <t>AB BT 0088183</t>
  </si>
  <si>
    <t>PARA ET AL LSMOKY 15-8-67-22</t>
  </si>
  <si>
    <t>W0400183</t>
  </si>
  <si>
    <t>AB BT 0101157</t>
  </si>
  <si>
    <t>PARA ET AL RESTHAVEN 2-5-61-2</t>
  </si>
  <si>
    <t>W0400120</t>
  </si>
  <si>
    <t>AB BT 0101159</t>
  </si>
  <si>
    <t>PARA ET AL HZ RESTHAVEN 2-8-61-2</t>
  </si>
  <si>
    <t>W0391761</t>
  </si>
  <si>
    <t>00-05-32-034-07 W5</t>
  </si>
  <si>
    <t>AB BT 0097598</t>
  </si>
  <si>
    <t>ProspEx Caroline 05-32-34-07 W5</t>
  </si>
  <si>
    <t>W0351844</t>
  </si>
  <si>
    <t>00-05-10-080-08 W6</t>
  </si>
  <si>
    <t>AB BT 0091637</t>
  </si>
  <si>
    <t>PARA MIRAGE 5-10-80-8</t>
  </si>
  <si>
    <t>W0255277</t>
  </si>
  <si>
    <t>00-01-09-079-07 W6</t>
  </si>
  <si>
    <t>AB BT 0075386</t>
  </si>
  <si>
    <t>MIRAGE 01-09-79-07W6</t>
  </si>
  <si>
    <t>W0365616</t>
  </si>
  <si>
    <t>00-09-08-060-03 W6</t>
  </si>
  <si>
    <t>AB BT 0094179</t>
  </si>
  <si>
    <t>PARA RESTHA 9-8-60-3</t>
  </si>
  <si>
    <t>W0360451</t>
  </si>
  <si>
    <t>00-13-17-060-03 W6</t>
  </si>
  <si>
    <t>AB BT 0094180</t>
  </si>
  <si>
    <t>PARA RESTHA 12-17-60-3</t>
  </si>
  <si>
    <t>W0293291</t>
  </si>
  <si>
    <t>02-04-21-079-07 W6</t>
  </si>
  <si>
    <t>AB BT 0085598</t>
  </si>
  <si>
    <t>PARA 102 MIRAGE 4-21-79-7</t>
  </si>
  <si>
    <t>W0280362</t>
  </si>
  <si>
    <t>00-11-16-068-19 W5</t>
  </si>
  <si>
    <t>AB BT 0078116</t>
  </si>
  <si>
    <t>PARA 102 GOOSE RIVER 11-16-068-19W5</t>
  </si>
  <si>
    <t>W0261064</t>
  </si>
  <si>
    <t>00-16-08-068-19 W5</t>
  </si>
  <si>
    <t>AB BT 0078117</t>
  </si>
  <si>
    <t>PARA GOOSE RIVER 16-08-068-19W5</t>
  </si>
  <si>
    <t>W0365263</t>
  </si>
  <si>
    <t>00-07-23-061-03 W6</t>
  </si>
  <si>
    <t>AB BT 0096351</t>
  </si>
  <si>
    <t>Para Jayar 2-23-61-3 W6</t>
  </si>
  <si>
    <t>W0381678</t>
  </si>
  <si>
    <t>00-01-06-069-19 W5</t>
  </si>
  <si>
    <t>AB BT 0096561</t>
  </si>
  <si>
    <t>Sunset 1-6-69-19W5 SWB GAS</t>
  </si>
  <si>
    <t>W0319112</t>
  </si>
  <si>
    <t>00-02-01-050-03 W5</t>
  </si>
  <si>
    <t>AB BT 0096924</t>
  </si>
  <si>
    <t>Redcliffe Genesee 7-1-50-3w5</t>
  </si>
  <si>
    <t>W0384133</t>
  </si>
  <si>
    <t>00-14-32-059-03 W6</t>
  </si>
  <si>
    <t>AB BT 0097375</t>
  </si>
  <si>
    <t>PARA RESTHA 3-5-60-3</t>
  </si>
  <si>
    <t>W0369541</t>
  </si>
  <si>
    <t>00-08-12-039-05 W5</t>
  </si>
  <si>
    <t>AB BT 0094929</t>
  </si>
  <si>
    <t>Medicine River 8-12-39-5w5</t>
  </si>
  <si>
    <t>W0320580</t>
  </si>
  <si>
    <t>02-13-31-046-05 W5</t>
  </si>
  <si>
    <t>AB BT 0085032</t>
  </si>
  <si>
    <t>Krang Minnehik 13-31-46-05W5</t>
  </si>
  <si>
    <t>W0378406</t>
  </si>
  <si>
    <t>00-14-06-035-07 W5</t>
  </si>
  <si>
    <t>AB BT 0095830</t>
  </si>
  <si>
    <t>PSX Caroline 100/14-06-035-07W5M/00</t>
  </si>
  <si>
    <t>W0364751</t>
  </si>
  <si>
    <t>00-11-13-066-05 W6</t>
  </si>
  <si>
    <t>AB BT 0096155</t>
  </si>
  <si>
    <t>Para et al Karr 102/11-13-66-05-W6/0</t>
  </si>
  <si>
    <t>W0379505</t>
  </si>
  <si>
    <t>00-12-18-060-03 W6</t>
  </si>
  <si>
    <t>AB BT 0096350</t>
  </si>
  <si>
    <t>Para Restha 12-18-60-3W6</t>
  </si>
  <si>
    <t>W0363063</t>
  </si>
  <si>
    <t>00-06-04-060-03 W6</t>
  </si>
  <si>
    <t>AB BT 0096489</t>
  </si>
  <si>
    <t>PARA RESTHA 11-4-60-3</t>
  </si>
  <si>
    <t>W0344662</t>
  </si>
  <si>
    <t>00-10-25-060-03 W6</t>
  </si>
  <si>
    <t>AB BT 0090676</t>
  </si>
  <si>
    <t>PARA RESTHA 9-25-60-3</t>
  </si>
  <si>
    <t>W0341085</t>
  </si>
  <si>
    <t>00-11-21-059-03 W6</t>
  </si>
  <si>
    <t>AB BT 0091192</t>
  </si>
  <si>
    <t>para smoky 11-21-59-3</t>
  </si>
  <si>
    <t>W0096309</t>
  </si>
  <si>
    <t>00-05-06-039-04 W5</t>
  </si>
  <si>
    <t>AB BT 0058800</t>
  </si>
  <si>
    <t>MEDICINE RIVER 5-6-39-4W5</t>
  </si>
  <si>
    <t>W0364896</t>
  </si>
  <si>
    <t>00-05-28-034-07 W5</t>
  </si>
  <si>
    <t>AB BT 0092744</t>
  </si>
  <si>
    <t>ProspEx Carol 04-28-034-07w5</t>
  </si>
  <si>
    <t>W0354831</t>
  </si>
  <si>
    <t>AB BT 0091550</t>
  </si>
  <si>
    <t>PARA ET AL KARR 5-18-66-4</t>
  </si>
  <si>
    <t>W0303547</t>
  </si>
  <si>
    <t>02-10-06-069-16 W5</t>
  </si>
  <si>
    <t>AB BT 0087584</t>
  </si>
  <si>
    <t>PARA ET AL 102 MEEK 10-6-69-16</t>
  </si>
  <si>
    <t>W0317504</t>
  </si>
  <si>
    <t>00-04-34-035-08 W5</t>
  </si>
  <si>
    <t>AB BT 0083908</t>
  </si>
  <si>
    <t>RICINUS 4-34 BATTERY</t>
  </si>
  <si>
    <t>W0337849</t>
  </si>
  <si>
    <t>00-06-06-035-07 W5</t>
  </si>
  <si>
    <t>AB BT 0089328</t>
  </si>
  <si>
    <t>PROSPEX CAROL 6-6-35-7w5</t>
  </si>
  <si>
    <t>W0314409</t>
  </si>
  <si>
    <t>00-11-08-079-07 W6</t>
  </si>
  <si>
    <t>AB BT 0088882</t>
  </si>
  <si>
    <t>PARA MIRAGE 11-8-79-7</t>
  </si>
  <si>
    <t>W0335805</t>
  </si>
  <si>
    <t>00-16-09-080-08 W6</t>
  </si>
  <si>
    <t>AB BT 0088988</t>
  </si>
  <si>
    <t>PARA MIRAGE 1-16-80-8</t>
  </si>
  <si>
    <t>AB BT 0099948</t>
  </si>
  <si>
    <t>W0033792</t>
  </si>
  <si>
    <t>00-10-36-066-23 W5</t>
  </si>
  <si>
    <t>AB BT 0056723</t>
  </si>
  <si>
    <t>POCO ANTE CREEK 10-36-66-23</t>
  </si>
  <si>
    <t>W0221897</t>
  </si>
  <si>
    <t>AB BT 0060313</t>
  </si>
  <si>
    <t>SUMMIT 6-36</t>
  </si>
  <si>
    <t>W0278533</t>
  </si>
  <si>
    <t>AB BT 0076134</t>
  </si>
  <si>
    <t>Valhalla 04-20-075-10W6</t>
  </si>
  <si>
    <t>W0286437</t>
  </si>
  <si>
    <t>00-13-36-079-07 W6</t>
  </si>
  <si>
    <t>AB BT 0078167</t>
  </si>
  <si>
    <t>PARA ROLLA 13-36-079-07W6</t>
  </si>
  <si>
    <t>W0298072</t>
  </si>
  <si>
    <t>00-12-09-068-19 W5</t>
  </si>
  <si>
    <t>AB BT 0079494</t>
  </si>
  <si>
    <t>PARA GOOSE 12-09-068-19W5</t>
  </si>
  <si>
    <t>W0306658</t>
  </si>
  <si>
    <t>00-11-10-079-07 W6</t>
  </si>
  <si>
    <t>AB BT 0082121</t>
  </si>
  <si>
    <t>PARA MIRAGE 11-10-079-07W6</t>
  </si>
  <si>
    <t>W0161312</t>
  </si>
  <si>
    <t>00-14-20-079-07 W6</t>
  </si>
  <si>
    <t>AB BT 0061468</t>
  </si>
  <si>
    <t>SUMMIT MIRAGE 14-20</t>
  </si>
  <si>
    <t>W0200534</t>
  </si>
  <si>
    <t>00-15-04-013-15 W4</t>
  </si>
  <si>
    <t>0HE9</t>
  </si>
  <si>
    <t>CANADIAN NATURAL RESOURCES LIMITED</t>
  </si>
  <si>
    <t>AB BT 0057996</t>
  </si>
  <si>
    <t>CABRE GRANTHAM 15-4-13-15</t>
  </si>
  <si>
    <t>W0343272</t>
  </si>
  <si>
    <t>00-04-18-033-17 W4</t>
  </si>
  <si>
    <t>AB BT 0089109</t>
  </si>
  <si>
    <t>CHAIN 100/04-18-033-17W4/03</t>
  </si>
  <si>
    <t>W0291936</t>
  </si>
  <si>
    <t>00-02-14-060-18 W5</t>
  </si>
  <si>
    <t>AB BT 0080975</t>
  </si>
  <si>
    <t>DEVON ET AL 2D KAYBOBS 2-14-60-18</t>
  </si>
  <si>
    <t>W0295331</t>
  </si>
  <si>
    <t>00-07-10-061-18 W5</t>
  </si>
  <si>
    <t>AB BT 0080977</t>
  </si>
  <si>
    <t>DEVON ET AL 7D FOXCK 7-10-61-18</t>
  </si>
  <si>
    <t>W0250102</t>
  </si>
  <si>
    <t>00-15-14-079-07 W6</t>
  </si>
  <si>
    <t>AB BT 0067230</t>
  </si>
  <si>
    <t>SUMMIT MIRAGE 15-14</t>
  </si>
  <si>
    <t>W0135219</t>
  </si>
  <si>
    <t>00-06-23-036-05 W4</t>
  </si>
  <si>
    <t>0JL8</t>
  </si>
  <si>
    <t>APACHE CANADA LTD.</t>
  </si>
  <si>
    <t>AB BT 7500940</t>
  </si>
  <si>
    <t>SUMMIT PROVOST 6-23</t>
  </si>
  <si>
    <t>W0250941</t>
  </si>
  <si>
    <t>00-03-19-119-02 W6</t>
  </si>
  <si>
    <t>AB BT 0067106</t>
  </si>
  <si>
    <t>APACHE 102 ZAMA 03-19</t>
  </si>
  <si>
    <t>F0005374</t>
  </si>
  <si>
    <t>00-06-33-036-05 W4</t>
  </si>
  <si>
    <t>AB BT 0045139</t>
  </si>
  <si>
    <t>SUMMIT PROVOST 6D-33</t>
  </si>
  <si>
    <t>W0066628</t>
  </si>
  <si>
    <t>00-06-35-011-19 W4</t>
  </si>
  <si>
    <t>0MP9</t>
  </si>
  <si>
    <t>ZARGON OIL &amp; GAS LTD.</t>
  </si>
  <si>
    <t>AB BT 7780004</t>
  </si>
  <si>
    <t>SUMMIT RETLAW 6-35</t>
  </si>
  <si>
    <t>W0133197</t>
  </si>
  <si>
    <t>00-03-12-016-21 W4</t>
  </si>
  <si>
    <t>0CW8</t>
  </si>
  <si>
    <t>LEXIN RESOURCES LTD.</t>
  </si>
  <si>
    <t>AB BT 0041529</t>
  </si>
  <si>
    <t>SUMMIT LONG COULEE 3-12</t>
  </si>
  <si>
    <t>W0233363</t>
  </si>
  <si>
    <t>00-08-25-079-07 W6</t>
  </si>
  <si>
    <t>AB BT 0062491</t>
  </si>
  <si>
    <t>COMPTON MIRAGE 8-25</t>
  </si>
  <si>
    <t>W0134743</t>
  </si>
  <si>
    <t>00-08-10-020-23 W4</t>
  </si>
  <si>
    <t>AB BT 8050030</t>
  </si>
  <si>
    <t>SUMMIT SHOULDICE 8-10</t>
  </si>
  <si>
    <t>W0150242</t>
  </si>
  <si>
    <t>00-04-34-019-21 W4</t>
  </si>
  <si>
    <t>AB IF 0008594</t>
  </si>
  <si>
    <t>SUMMIT QUEENTN 4-35</t>
  </si>
  <si>
    <t>W0186277</t>
  </si>
  <si>
    <t>00-15-22-068-25 W5</t>
  </si>
  <si>
    <t>0G30</t>
  </si>
  <si>
    <t>ARC RESOURCES LTD.</t>
  </si>
  <si>
    <t>AB BT 0053356</t>
  </si>
  <si>
    <t>SUMMIT STURLS15-22</t>
  </si>
  <si>
    <t>W0353822</t>
  </si>
  <si>
    <t>00-16-12-079-07 W6</t>
  </si>
  <si>
    <t>AB BT 0093708</t>
  </si>
  <si>
    <t>Mirage 16-12-79-7W6 SW Gas Bty</t>
  </si>
  <si>
    <t>W0377718</t>
  </si>
  <si>
    <t>00-15-33-071-26 W5</t>
  </si>
  <si>
    <t>0Z0H</t>
  </si>
  <si>
    <t>HARVEST OPERATIONS CORP.</t>
  </si>
  <si>
    <t>AB BT 0095345</t>
  </si>
  <si>
    <t>PARA ET AL KLESK 10-33-71-26W5</t>
  </si>
  <si>
    <t>W0376522</t>
  </si>
  <si>
    <t>00-13-03-072-26 W5</t>
  </si>
  <si>
    <t>AB BT 0095155</t>
  </si>
  <si>
    <t>PARA ET AL KLESK 16-4-72-26</t>
  </si>
  <si>
    <t>W0321710</t>
  </si>
  <si>
    <t>00-08-04-080-08 W6</t>
  </si>
  <si>
    <t>AB BT 0086397</t>
  </si>
  <si>
    <t>HUNT OIL BILAWCHUK 8-4-80-8W6</t>
  </si>
  <si>
    <t>F0016413</t>
  </si>
  <si>
    <t>0L06</t>
  </si>
  <si>
    <t>SUMMIT RESOURCES LIMITED</t>
  </si>
  <si>
    <t>AB GP 0001893</t>
  </si>
  <si>
    <t>405 - GAS PLANT SULPHUR RECOVERY</t>
  </si>
  <si>
    <t>F0022355</t>
  </si>
  <si>
    <t>00-10-03-079-07 W6</t>
  </si>
  <si>
    <t>A12R</t>
  </si>
  <si>
    <t>BIRCHCLIFF ENERGY LTD.</t>
  </si>
  <si>
    <t>AB BT 0061465</t>
  </si>
  <si>
    <t>SUMMIT MIRAGE 10-3</t>
  </si>
  <si>
    <t>W0130850</t>
  </si>
  <si>
    <t>00-11-25-063-19 W5</t>
  </si>
  <si>
    <t>A1C9</t>
  </si>
  <si>
    <t>TRILOGY RESOURCES LTD.</t>
  </si>
  <si>
    <t>AB BT 0041886</t>
  </si>
  <si>
    <t>PCI KAYBOB 11-25</t>
  </si>
  <si>
    <t>W0024263</t>
  </si>
  <si>
    <t>00-04-28-063-19 W5</t>
  </si>
  <si>
    <t>AB BT 0043409</t>
  </si>
  <si>
    <t>CHEVRON KAYBOB  04-28</t>
  </si>
  <si>
    <t>W0184817</t>
  </si>
  <si>
    <t>00-10-34-064-19 W5</t>
  </si>
  <si>
    <t>AB BT 0053030</t>
  </si>
  <si>
    <t>CHEVRON KAYBOB 10-34</t>
  </si>
  <si>
    <t>W0024531</t>
  </si>
  <si>
    <t>00-14-21-063-19 W5</t>
  </si>
  <si>
    <t>AB BT 5130007</t>
  </si>
  <si>
    <t>PCI KAYBOB 14-21</t>
  </si>
  <si>
    <t>W0255096</t>
  </si>
  <si>
    <t>00-06-27-062-18 W5</t>
  </si>
  <si>
    <t>AB BT 0066472</t>
  </si>
  <si>
    <t>SUMMIT FOX CREEK 6-27</t>
  </si>
  <si>
    <t>W0251545</t>
  </si>
  <si>
    <t>00-05-31-060-17 W5</t>
  </si>
  <si>
    <t>AB BT 0076339</t>
  </si>
  <si>
    <t>F0029668</t>
  </si>
  <si>
    <t>00-02-14-064-18 W5</t>
  </si>
  <si>
    <t>AB BT 0079417</t>
  </si>
  <si>
    <t>PARA KAYBOB 02-14-064-18W5</t>
  </si>
  <si>
    <t>W0230227</t>
  </si>
  <si>
    <t>00-15-11-063-18 W5</t>
  </si>
  <si>
    <t>AB BT 0065745</t>
  </si>
  <si>
    <t>PARAMOUNT KAYBOB 15-11</t>
  </si>
  <si>
    <t>W0431997</t>
  </si>
  <si>
    <t>00-13-20-075-10 W6</t>
  </si>
  <si>
    <t>AB BT 0128850</t>
  </si>
  <si>
    <t>TRILOGY 102 HZ VALHALLA 4-20-75-10W6</t>
  </si>
  <si>
    <t>W0317489</t>
  </si>
  <si>
    <t>00-11-04-055-19 W5</t>
  </si>
  <si>
    <t>AB BT 0083886</t>
  </si>
  <si>
    <t>PARA PINE 11-4-55-19</t>
  </si>
  <si>
    <t>F0026652</t>
  </si>
  <si>
    <t>00-04-12-064-18 W5</t>
  </si>
  <si>
    <t>AB BT 0066864</t>
  </si>
  <si>
    <t>PARAMOUNT KAYBOB 102/04-12</t>
  </si>
  <si>
    <t>AB BT 0066994</t>
  </si>
  <si>
    <t>PARAMOUNT KAYBOB 100/02-12</t>
  </si>
  <si>
    <t>F0026385</t>
  </si>
  <si>
    <t>AB BT 0064988</t>
  </si>
  <si>
    <t>KABOB PARAMOUNT 2-36</t>
  </si>
  <si>
    <t>W0025550</t>
  </si>
  <si>
    <t>AB BT 0078226</t>
  </si>
  <si>
    <t>W0189641</t>
  </si>
  <si>
    <t>00-06-04-059-17 W5</t>
  </si>
  <si>
    <t>AB BT 0054439</t>
  </si>
  <si>
    <t>CANHUNTER KAYBOBS 6-4</t>
  </si>
  <si>
    <t>W0172369</t>
  </si>
  <si>
    <t>00-13-14-063-19 W5</t>
  </si>
  <si>
    <t>AB BT 0059761</t>
  </si>
  <si>
    <t>MAXX KAYBOB 13-14</t>
  </si>
  <si>
    <t>W0172554</t>
  </si>
  <si>
    <t>00-13-11-063-19 W5</t>
  </si>
  <si>
    <t>AB BT 0059762</t>
  </si>
  <si>
    <t>MAXX KAYBOB 13-11</t>
  </si>
  <si>
    <t>W0113772</t>
  </si>
  <si>
    <t>00-14-10-063-19 W5</t>
  </si>
  <si>
    <t>AB BT 0059763</t>
  </si>
  <si>
    <t>MAXX KAYBOB 14-10</t>
  </si>
  <si>
    <t>W0122371</t>
  </si>
  <si>
    <t>00-08-16-063-19 W5</t>
  </si>
  <si>
    <t>AB BT 0059766</t>
  </si>
  <si>
    <t>MAXX KAYBOB 8-16</t>
  </si>
  <si>
    <t>W0021114</t>
  </si>
  <si>
    <t>00-10-04-064-18 W5</t>
  </si>
  <si>
    <t>AB BT 0045936</t>
  </si>
  <si>
    <t>PCR KAYBOB B 10-04</t>
  </si>
  <si>
    <t>W0021459</t>
  </si>
  <si>
    <t>00-04-10-064-18 W5</t>
  </si>
  <si>
    <t>AB BT 0068615</t>
  </si>
  <si>
    <t>PARAMOUNT KAYBOB 04-10</t>
  </si>
  <si>
    <t>W0221224</t>
  </si>
  <si>
    <t>00-04-20-064-18 W5</t>
  </si>
  <si>
    <t>AB BT 0060801</t>
  </si>
  <si>
    <t>PARAMOUNT KAYBOB 4-20</t>
  </si>
  <si>
    <t>W0133403</t>
  </si>
  <si>
    <t>00-16-04-059-17 W5</t>
  </si>
  <si>
    <t>AB BT 0063238</t>
  </si>
  <si>
    <t>PARAMOUNT KAYBOB 16-4</t>
  </si>
  <si>
    <t>W0288743</t>
  </si>
  <si>
    <t>00-05-01-064-18 W5</t>
  </si>
  <si>
    <t>AB BT 0078341</t>
  </si>
  <si>
    <t>PARA KAYBOB 05-01-064-18W5</t>
  </si>
  <si>
    <t>W0292644</t>
  </si>
  <si>
    <t>AB BT 0079195</t>
  </si>
  <si>
    <t>PARA KAYBOB 04-14-064-18W5</t>
  </si>
  <si>
    <t>W0155816</t>
  </si>
  <si>
    <t>00-10-09-015-10 W4</t>
  </si>
  <si>
    <t>A2TG</t>
  </si>
  <si>
    <t>TAQA NORTH LTD.</t>
  </si>
  <si>
    <t>AB BT 0046211</t>
  </si>
  <si>
    <t>SUMMIT ALDERSON 10-9</t>
  </si>
  <si>
    <t>W0156859</t>
  </si>
  <si>
    <t>00-09-04-015-10 W4</t>
  </si>
  <si>
    <t>AB BT 0046618</t>
  </si>
  <si>
    <t>SUMMIT ALDERSON 9-4</t>
  </si>
  <si>
    <t>W0156858</t>
  </si>
  <si>
    <t>00-10-04-015-10 W4</t>
  </si>
  <si>
    <t>AB BT 0046619</t>
  </si>
  <si>
    <t>SUMMIT ALDERSON 10-4</t>
  </si>
  <si>
    <t>F0001662</t>
  </si>
  <si>
    <t>02-09-16-015-10 W4</t>
  </si>
  <si>
    <t>AB BT 0068639</t>
  </si>
  <si>
    <t>PRIMEWEST ALDERSON 09-16</t>
  </si>
  <si>
    <t>W0398100</t>
  </si>
  <si>
    <t>00-15-10-032-17 W4</t>
  </si>
  <si>
    <t>A5EB</t>
  </si>
  <si>
    <t>MARQUEE ENERGY LTD.</t>
  </si>
  <si>
    <t>AB BT 0099594</t>
  </si>
  <si>
    <t>PARA HRZ CRAIGML 1-10-32-17</t>
  </si>
  <si>
    <t>W0418703</t>
  </si>
  <si>
    <t>00-05-15-032-17 W4</t>
  </si>
  <si>
    <t>AB BT 0112512</t>
  </si>
  <si>
    <t>PARA CRAIGML 5-15-32-17</t>
  </si>
  <si>
    <t>F0023024</t>
  </si>
  <si>
    <t>A5MK</t>
  </si>
  <si>
    <t>ALSTON ENERGY INC.</t>
  </si>
  <si>
    <t>AB BT 7501157</t>
  </si>
  <si>
    <t>SUMMIT PROVOST 6D-29</t>
  </si>
  <si>
    <t>W0344258</t>
  </si>
  <si>
    <t>00-12-35-080-09 W6</t>
  </si>
  <si>
    <t>A62Y</t>
  </si>
  <si>
    <t>SHININGSTAR ENERGY LTD.</t>
  </si>
  <si>
    <t>AB BT 0092097</t>
  </si>
  <si>
    <t>para 102 bilawchk 12-35-80-9</t>
  </si>
  <si>
    <t>W0350348</t>
  </si>
  <si>
    <t>00-14-22-080-09 W6</t>
  </si>
  <si>
    <t>AB BT 0094199</t>
  </si>
  <si>
    <t>PARA ET AL BILAW 14-22-80-9</t>
  </si>
  <si>
    <t>W0294280</t>
  </si>
  <si>
    <t>00-16-06-033-16 W4</t>
  </si>
  <si>
    <t>A663</t>
  </si>
  <si>
    <t xml:space="preserve">TRIDENT EXPLORATION (ALBERTA) CORP. </t>
  </si>
  <si>
    <t>AB BT 0086059</t>
  </si>
  <si>
    <t>PARA ET AL CHAIN 16-6-33-16</t>
  </si>
  <si>
    <t>F0004484</t>
  </si>
  <si>
    <t>AB BT 0094088</t>
  </si>
  <si>
    <t>PARA CHAIN 6-11 NORTH (CONVENTIONAL)</t>
  </si>
  <si>
    <t>W0099009</t>
  </si>
  <si>
    <t>00-04-11-028-12 W4</t>
  </si>
  <si>
    <t>A6D1</t>
  </si>
  <si>
    <t>CORVAL ENERGY LTD.</t>
  </si>
  <si>
    <t>AB BT 8640011</t>
  </si>
  <si>
    <t>KINSTAR STANMORE 4-11</t>
  </si>
  <si>
    <t>W0078259</t>
  </si>
  <si>
    <t>00-06-11-028-12 W4</t>
  </si>
  <si>
    <t>AB BT 8640014</t>
  </si>
  <si>
    <t>KINSTAR BERRY 6-11</t>
  </si>
  <si>
    <t>W0109634</t>
  </si>
  <si>
    <t>00-14-34-038-01 W5</t>
  </si>
  <si>
    <t>A6JK</t>
  </si>
  <si>
    <t>INPLAY OIL CORP.</t>
  </si>
  <si>
    <t>AB BT 0060086</t>
  </si>
  <si>
    <t>TWIN ROCK MED. RIVER 14-34</t>
  </si>
  <si>
    <t>W0077409</t>
  </si>
  <si>
    <t>00-05-10-060-06 W4</t>
  </si>
  <si>
    <t>A6L2</t>
  </si>
  <si>
    <t>CANADIAN OIL &amp; GAS INTERNATIONAL INC.</t>
  </si>
  <si>
    <t>AB BT 0067442</t>
  </si>
  <si>
    <t>PARAMOUNT COLD LAKE HOSELAW 5-10</t>
  </si>
  <si>
    <t>W0162755</t>
  </si>
  <si>
    <t>00-01-36-060-07 W4</t>
  </si>
  <si>
    <t>AB BT 0067443</t>
  </si>
  <si>
    <t>PARAMOUNT KEHIWIN SUDGEN 01-36</t>
  </si>
  <si>
    <t>W0367006</t>
  </si>
  <si>
    <t>00-06-16-045-05 W5</t>
  </si>
  <si>
    <t>A6YN</t>
  </si>
  <si>
    <t>C GROUP ENERGY INC.</t>
  </si>
  <si>
    <t>AB BT 0095014</t>
  </si>
  <si>
    <t>Redcliffe Crystal 6-16-45-5w5</t>
  </si>
  <si>
    <t>W0359290</t>
  </si>
  <si>
    <t>00-02-06-047-04 W5</t>
  </si>
  <si>
    <t>AB BT 0095946</t>
  </si>
  <si>
    <t>Pembina 102/02-06-47-4w5 Nordegg</t>
  </si>
  <si>
    <t>AB BT 0095954</t>
  </si>
  <si>
    <t>Redcliffe 102/02-06-47-4w5/02 Ostrac</t>
  </si>
  <si>
    <t>F0038470</t>
  </si>
  <si>
    <t>AB GS 0098322</t>
  </si>
  <si>
    <t>Tomahawk 6-19 GGS</t>
  </si>
  <si>
    <t>F0014415</t>
  </si>
  <si>
    <t>00-10-14-065-20 W5</t>
  </si>
  <si>
    <t>A7HD</t>
  </si>
  <si>
    <t>SPROCKET ENERGY CORPORATION</t>
  </si>
  <si>
    <t>AB GS 0003988</t>
  </si>
  <si>
    <t>STELLARTON IOSEGUN</t>
  </si>
  <si>
    <t>ABBT0134864</t>
  </si>
  <si>
    <t>ABBT6040036</t>
  </si>
  <si>
    <t>Paramount</t>
  </si>
  <si>
    <t>PM101- New Facility Design and Construction</t>
  </si>
  <si>
    <t>PM101-1</t>
  </si>
  <si>
    <t>The Facilities Engineer reviews the new facility Project Initiation sheet for scope of work and to ensure ERCB regulatory compliance relating to measurement systems.</t>
  </si>
  <si>
    <t>1aWater</t>
  </si>
  <si>
    <t>PM101-2</t>
  </si>
  <si>
    <t xml:space="preserve"> After design walkthrough, the Facilities Engineer performs a final check, issues them for construction, and places places the drawings in the Project Binder.</t>
  </si>
  <si>
    <t>PM101-3</t>
  </si>
  <si>
    <t>To ensure the new facility is compliant with ERCB requirements and ready to commission, a "Leave to Open" status is authorized by the Facility Engineer.</t>
  </si>
  <si>
    <t>PM101-4</t>
  </si>
  <si>
    <t>To ensure information flow for correct setup of the PA Master record, the Prod Ops</t>
  </si>
  <si>
    <t>PM110- Measurement Device Calibration / Proving</t>
  </si>
  <si>
    <t>PM110-1a</t>
  </si>
  <si>
    <t>(South) To ensure the Meter CALIProves are done as per the required frequency, the Operator reviews and enters the schedule into a PM System which will prompt call outs.</t>
  </si>
  <si>
    <t>2aGas</t>
  </si>
  <si>
    <t>PM110-1b</t>
  </si>
  <si>
    <t>(K, GP, N) The Meter Calibration / Prove Schedule is used by the Operator or Tech order the 3rd party Cal I Prove vendor to perform this work at an appropriate frequency.</t>
  </si>
  <si>
    <t>PM110-2</t>
  </si>
  <si>
    <t>To ensure that Calibrations are effectively completed, the Field Foreman reviews Calibration or Prove Reports. If unsatisfactory, the Foreman will take corrective action.</t>
  </si>
  <si>
    <t>2aHydrocarbon Liquid</t>
  </si>
  <si>
    <t>2aWater</t>
  </si>
  <si>
    <t>PM113 - Monthly Gas and NGL Analysis Validation and Distribution (NEW)</t>
  </si>
  <si>
    <t>PM113-3a/b</t>
  </si>
  <si>
    <t>To ensure effective utilization of new, validated Analyses, the Production Engineer distributes a monthly update for use in SCADA and chart measurement systems.</t>
  </si>
  <si>
    <t>3aGas</t>
  </si>
  <si>
    <t>3aHydrocarbon Liquid</t>
  </si>
  <si>
    <t>PM111 - Gas Chart Operation and Processing</t>
  </si>
  <si>
    <t>PM111-1</t>
  </si>
  <si>
    <t>To ensure proper Chart Recorder operation, the Field Operator conducts several checks as per the Task Competency Manual which implement ERCB measurement guidelines of Directive 17.</t>
  </si>
  <si>
    <t>3eGas</t>
  </si>
  <si>
    <t>PM111-2a/b</t>
  </si>
  <si>
    <t>To Ensure that all applicable facility using charts to record volumes are verified as accounted for, scanned and integrated for monthly volume reports.</t>
  </si>
  <si>
    <t>PM119- Operation of Fuel Roots Meters and Other Meters</t>
  </si>
  <si>
    <t>PM119-1</t>
  </si>
  <si>
    <t>To ensure proper operation of the Roots Meter, the Field Operator conducts several checks of the Roots meter to ensure proper operation and compliance with ERCB measurement requirements.</t>
  </si>
  <si>
    <t>3gGas</t>
  </si>
  <si>
    <t>3gHydrocarbon Liquid</t>
  </si>
  <si>
    <t>PM104B - Multiwell Battery Receipts and Inventory Determination</t>
  </si>
  <si>
    <t>PM104B-1</t>
  </si>
  <si>
    <t>To ensure proper S&amp;W Values, the Field Operator processes sample and records S&amp;W on the Truck Ticket. If the liquid production is condensate or water it is duly noted on the Truck Ticket</t>
  </si>
  <si>
    <t>4bHydrocarbon Liquid</t>
  </si>
  <si>
    <t>PM104B-3</t>
  </si>
  <si>
    <t>On Certain facilities the emulsion can be directly processed and actual S&amp;W results are measured and entered into Field View.</t>
  </si>
  <si>
    <t>4bWater</t>
  </si>
  <si>
    <t>PM124- Wet Meter Testing and Updates in FieldView and Production Accounting</t>
  </si>
  <si>
    <t>PM124-1</t>
  </si>
  <si>
    <t>To ensure that wet meter volume measurement factors are correctly in use, the Production Engineer creates and manages a Wet Meter Factor spreadsheet for applicable facilities that summarizes the reviewed factors. This review is then distributed to the FieldView Administrator to update for appropriate facilities.</t>
  </si>
  <si>
    <t>4dGas</t>
  </si>
  <si>
    <t>PM124-2</t>
  </si>
  <si>
    <t>The FieldView Administrator implements approved wet meter factors provided by the Production Engineer in FieldView for appropriate locations that are locked down.</t>
  </si>
  <si>
    <t>PM113-1</t>
  </si>
  <si>
    <t>To ensure completed HC Analyses are scheduled correctly the Foreman manages the HC Analysis Sampling Schedule to ensure that the requirements of D17 are being met</t>
  </si>
  <si>
    <t>PM113-2</t>
  </si>
  <si>
    <t>To ensure recent Gas Analyses are acceptable to be used in volume calculations and accounting as per requirements of D17, the Production Engineer performs a validation check against previous gas analyses and expected composition from producing zone(s).</t>
  </si>
  <si>
    <t>4fGas</t>
  </si>
  <si>
    <t>PM108- Oil well Testing</t>
  </si>
  <si>
    <t>PM108-1</t>
  </si>
  <si>
    <t>Oil Well Test schedule is established by Field Ops Management as per Directive 17 requirements.</t>
  </si>
  <si>
    <t>5fHydrocarbon Liquid</t>
  </si>
  <si>
    <t>PM108-2</t>
  </si>
  <si>
    <t>Field Ops verifies each Oil Well test by examining the flowing record and comparing 24 hr rate test volumes against previous well tests. If acceptable, the S&amp;W sampling is processed on-site and entered into Avocet along with test results to yield net volume.</t>
  </si>
  <si>
    <t>PM108-3</t>
  </si>
  <si>
    <t>To ensure volumes are accurate, the PA preforms a monthly check of Battery Production by doing a Proration check based on prior Well Tests. Corrective action is taken if PF if outside of 0.9 to 1.1</t>
  </si>
  <si>
    <t>5gHydrocarbon Liquid</t>
  </si>
  <si>
    <t>5kHydrocarbon Liquid</t>
  </si>
  <si>
    <t>5kWater</t>
  </si>
  <si>
    <t>PM109A- Gas Well Testing</t>
  </si>
  <si>
    <t>PM109A-1</t>
  </si>
  <si>
    <t xml:space="preserve">To ensure that Gas Well testing is done according to the ERCB requirements, the Field Foreman reviews the Gas Well Testing Schedule. </t>
  </si>
  <si>
    <t>PM109A-2</t>
  </si>
  <si>
    <t>Operator records and verifies well test with previous well tests.</t>
  </si>
  <si>
    <t>6gGas</t>
  </si>
  <si>
    <t>PM112- EFM Measurement Systems Management</t>
  </si>
  <si>
    <t>PM112-1a/b</t>
  </si>
  <si>
    <t>To ensure proper operation of the EFM SCADA, the Operator checks flowing conditions and balance, and takes corrective action if required. In North (1b) sulfur is checked.</t>
  </si>
  <si>
    <t>7aGas</t>
  </si>
  <si>
    <t>PM112-2a/b</t>
  </si>
  <si>
    <t>To ensure accurate EFM calculated volumes, changes in orifice plate or fixed meter data are recorded with an Event Log.</t>
  </si>
  <si>
    <t>7bGas</t>
  </si>
  <si>
    <t>PM104B-2</t>
  </si>
  <si>
    <t>Once daily volumes are entered into Field View, the Field Operator inspects the expected versus actual production to identify if there is a significant variance. If this variance exceeds approximately 10% corrective action will be taken.</t>
  </si>
  <si>
    <t>8aGas</t>
  </si>
  <si>
    <t>PM116- Operator Daily Facility Check and Volume Entry and Validation into FieldView</t>
  </si>
  <si>
    <t>PM116-1</t>
  </si>
  <si>
    <t>The Operator visits the facility site on a frequent basis (i.e., daily) to confirm operating conditions and collect field production data. Using observed site conditions the Operator performs a rough consistency check from runsheet data.</t>
  </si>
  <si>
    <t>PM116-3</t>
  </si>
  <si>
    <t>To ensure complete field production records, the Operator files the Runsheets locally and submits paper production records (e.g. Truck Tickets) to Production Admin for verification and further handling.</t>
  </si>
  <si>
    <t>8aHydrocarbon Liquid</t>
  </si>
  <si>
    <t>8aWater</t>
  </si>
  <si>
    <t>8bGas</t>
  </si>
  <si>
    <t>8dGas</t>
  </si>
  <si>
    <t>PM116-2</t>
  </si>
  <si>
    <t>After completion of the facility run, the Operator enters data from the Runsheets into FieldView and performs a basic consistency check of production. If significant production variances are observed, corrective action will be taken if required.</t>
  </si>
  <si>
    <t>8dHydrocarbon Liquid</t>
  </si>
  <si>
    <t>8dWater</t>
  </si>
  <si>
    <t>PM104A- Single Well Battery Trucked Production</t>
  </si>
  <si>
    <t>PM104A-1</t>
  </si>
  <si>
    <t>To ensure proper S&amp;W values, the Field Operator processes sample and records S&amp;W on the Truck Ticket. If the liquid production is condensate or water it is duly noted on the Truck Ticket.</t>
  </si>
  <si>
    <t>9aHydrocarbon Liquid</t>
  </si>
  <si>
    <t>PM104A-2</t>
  </si>
  <si>
    <t>PM120 - Production Accounting Month Close and Reporting</t>
  </si>
  <si>
    <t>PM120-2</t>
  </si>
  <si>
    <t>To ensure Trucked Volumes are consistent, the PA verifies Truck Tickets with Avocet Monthly Trucking Report and Receipt statements when applicable.</t>
  </si>
  <si>
    <t>9bHydrocarbon Liquid</t>
  </si>
  <si>
    <t>PM121 - Estimation of Incidental Blowdown Vent and Flare Volumes</t>
  </si>
  <si>
    <t>PM121-2</t>
  </si>
  <si>
    <t>To ensure that incidental flare-vent volumes are recorded correctly, a flare-vent log is kept by field operations at each applicable facility. When a blowdown incident to flare or vent occurs, an entry in the log book is created with the details including an estimated volume the FV calculated. These incidental events are also entered into FieldView on a regular basis.</t>
  </si>
  <si>
    <t>10aGas</t>
  </si>
  <si>
    <t>PM121-1</t>
  </si>
  <si>
    <t>To ensure that Field Ops has a reasonable means to estimate incidental flare and vent volumes, the Production Engineer creates end manages a volume calculator spreadsheet customized for each facility This calculator is distributed to Field Ops for their use in day to day operations to estimate facility blowdown incident volumes that are either vented or flared</t>
  </si>
  <si>
    <t>10bGas</t>
  </si>
  <si>
    <t>PM123- Fuel Gas Estimation and Distribution</t>
  </si>
  <si>
    <t>PM123-1</t>
  </si>
  <si>
    <t>To ensure that Field Ops has a reasonable means to estimate fuel volumes consumed for a given facility, the Production Engineer creates and manages a fuel gas calculator spreadsheet that can provide a customized fuel gas estimate for each facility. This calculator is distributed to Production Accounting for their use in monthly determination of fuel gas volumes that are consumed and vented.</t>
  </si>
  <si>
    <t>10cGas</t>
  </si>
  <si>
    <t>PM121-3</t>
  </si>
  <si>
    <t>To ensure That fuel, flare, and vent gas is accounted for and reported correctly, the PA obtains fuel, flare, vent volume reports from FieldView monthly, reviews for consistency, and enters into the PA Balance Sheet for accounting and reporting,</t>
  </si>
  <si>
    <t>10eGas</t>
  </si>
  <si>
    <t>PM123-2</t>
  </si>
  <si>
    <t>The Production Accountant reports a monthly fuel gas volume using an approved estimator spreadsheet provided by the Production Engineer (KC123.1). The fuel gas volume is season dependent and should appear in the monthly facility balance sheet.</t>
  </si>
  <si>
    <t>10fGas</t>
  </si>
  <si>
    <t>10gGas</t>
  </si>
  <si>
    <t>10hGas</t>
  </si>
  <si>
    <t>10iGas</t>
  </si>
  <si>
    <t>10jGas</t>
  </si>
  <si>
    <t>PM102- Facility Schematics Management</t>
  </si>
  <si>
    <t>PM102-1</t>
  </si>
  <si>
    <t>To ensure that the facility Schematic is current and can be identified as per ERCB requirements, the Facility Engineer checks the drawing for completeness and that the latest Revision Number has been updated and entered into the Master Record of schematics,</t>
  </si>
  <si>
    <t>11aGas</t>
  </si>
  <si>
    <t>PM102-2</t>
  </si>
  <si>
    <t>To ensure that all stakeholders are informed of facility design changes to support accurate reporting as per ERCB requirements, the Area Operations Manager reviews schematic updates. He then distributes copies to all stakeholders on the Distribution List.</t>
  </si>
  <si>
    <t>PM102-3</t>
  </si>
  <si>
    <t>To ensure schematics represent the "As Built" state of facilities to support accurate reporting as per ERCB requirements, the Area Ops Manager performs a scheduled schematic review of active facilities. Detected discrepancies are reviewed with the Facilities Engineer.</t>
  </si>
  <si>
    <t>11aHydrocarbon Liquid</t>
  </si>
  <si>
    <t>11aWater</t>
  </si>
  <si>
    <t>PM113-4</t>
  </si>
  <si>
    <t>Once a validated Gas / NGL analyses has been received by the PA, it is entered into PRISM and a copy is placed in the PA PropertylFaciIity file.</t>
  </si>
  <si>
    <t>13aGas</t>
  </si>
  <si>
    <t>PM112-3a/b</t>
  </si>
  <si>
    <t>To ensure accurate volumes, the PA performs a monthly balance check of volumes and hours on and takes corrective action if necessary.</t>
  </si>
  <si>
    <t>14aGas</t>
  </si>
  <si>
    <t>PM120-4</t>
  </si>
  <si>
    <t>The PA reviews and verifies volumes using facility Balance Sheet with Variances.</t>
  </si>
  <si>
    <t>PM120-1</t>
  </si>
  <si>
    <t>The PA reviews Chart Integration Reports for consistency and scanning errors.</t>
  </si>
  <si>
    <t>PM120-5</t>
  </si>
  <si>
    <t>PA reviews Meter Differences, Variances, Proration factors and other criteria to ensure facility volume balances are acceptable</t>
  </si>
  <si>
    <t>PM120-6</t>
  </si>
  <si>
    <t>Monthly checklist completed by PA, signed off by PA Supervisor, and then filed.</t>
  </si>
  <si>
    <t>14bHydrocarbon Liquid</t>
  </si>
  <si>
    <t>14jGas</t>
  </si>
  <si>
    <t>14jHydrocarbon Liquid</t>
  </si>
  <si>
    <t>14kGas</t>
  </si>
  <si>
    <t>PM109A-3</t>
  </si>
  <si>
    <t>To ensure reported gas well tests accurately represent normal flow conditions, the PA test is performed correctly. The PA performs a monthly Proration check based on current Gas Well Tests.</t>
  </si>
  <si>
    <t>14kHydrocarbon Liquid</t>
  </si>
  <si>
    <t>14sGas</t>
  </si>
  <si>
    <t>PM119-2</t>
  </si>
  <si>
    <t>To ensure accurate liquid production volumes, the Production Accountant performs a monthly balance check of measured fuel gas volumes,</t>
  </si>
  <si>
    <t>14tGas</t>
  </si>
  <si>
    <t>14vGas</t>
  </si>
  <si>
    <t>12aWater</t>
  </si>
  <si>
    <t>12bWater</t>
  </si>
  <si>
    <t>12cWater</t>
  </si>
  <si>
    <t>12dWater</t>
  </si>
  <si>
    <t>13gWater</t>
  </si>
  <si>
    <t>14iWater</t>
  </si>
  <si>
    <t>14lWater</t>
  </si>
  <si>
    <t>14mWater</t>
  </si>
  <si>
    <t>14nWater</t>
  </si>
  <si>
    <t>14qWater</t>
  </si>
  <si>
    <t>14wWater</t>
  </si>
  <si>
    <t>14xWater</t>
  </si>
  <si>
    <t>5bWater</t>
  </si>
  <si>
    <t>8lWater</t>
  </si>
  <si>
    <t>8mWater</t>
  </si>
  <si>
    <t>9cWater</t>
  </si>
  <si>
    <t>#N/A</t>
  </si>
  <si>
    <t>To ensure information flow for correct setup of the PA Master record, the Prod Ops Manager distributes the Facility Startup Sheet to all stakeholders.</t>
  </si>
  <si>
    <t>(K, GP, N) The Meter Calibration / Prove Schedule is used by the Operator or Tech order the 3rd party Cal / Prove vendor to perform this work at an appropriate frequency.</t>
  </si>
  <si>
    <t>PM112-3</t>
  </si>
  <si>
    <t>Plant OPS reviews requested orifice plate change and logs into HMI to implement change as required.</t>
  </si>
  <si>
    <t>106B – Load Fluid Determination After Completion / Workover Activities</t>
  </si>
  <si>
    <t>PM106B-3</t>
  </si>
  <si>
    <t>To verify load fluid volume, the Production Engineer consolidates all sources of data in a spreadsheet and inspects that the same resultant “Left to Recover” value is in FieldView.</t>
  </si>
  <si>
    <t>8cHydrocarbon Liquid</t>
  </si>
  <si>
    <t>8cWater</t>
  </si>
  <si>
    <t>PM106B-2</t>
  </si>
  <si>
    <t>The Completions Supervisor consolidates for a new well data in WellView and creates the Daily Completion Report to distribute to stakeholders.</t>
  </si>
  <si>
    <t>8lHydrocarbon Liquid</t>
  </si>
  <si>
    <t>PM125 - PA System Change Management</t>
  </si>
  <si>
    <t>PM125-1</t>
  </si>
  <si>
    <t>PA documents a system change request which is reviewed by the PA Manager and if accepted the change is implemented; if not it is either rejected or returned to PA for edits.</t>
  </si>
  <si>
    <t>8nGas</t>
  </si>
  <si>
    <t>PM125-2</t>
  </si>
  <si>
    <t>PA Manager implements the system change as defined in the accepted PA system change request, then documents and verifies these changes.</t>
  </si>
  <si>
    <t>PM125-3</t>
  </si>
  <si>
    <t>To ensure system changes were correct, the Production Accountant verifies implementation in the first production month following the change.</t>
  </si>
  <si>
    <t>8nHydrocarbon Liquid</t>
  </si>
  <si>
    <t>8nWater</t>
  </si>
  <si>
    <t>PM106B-1</t>
  </si>
  <si>
    <t>The Drilling Supervisor checks on-site records to calculate the “Net Volume to Recover” and then verifies before entering into WellView.</t>
  </si>
  <si>
    <t>9cHydrocarbon Liquid</t>
  </si>
  <si>
    <t>To ensure that Field Ops has a reasonable means to estimate incidental flare and vent volumes, the Production Engineer creates end manages a volume calculator spreadsheet customized for each facility This calculator is distributed to Field Ops for their use in day to day operations to estimate facility blowdown incident volumes that are either vented or flared.</t>
  </si>
  <si>
    <t>Once a validated Gas / NGL analyses has been received by the PA, it is entered into PRISM and a copy is placed in the PA Property/FaciIity file.</t>
  </si>
  <si>
    <t>PM112-4a/b</t>
  </si>
  <si>
    <t>PM106B-4</t>
  </si>
  <si>
    <t>New Well Startup sheet is utilized by the PA for Master Data Setup in the accounting systems. Supervisor tracks and monitors to ensure all are completed (new May 2011).</t>
  </si>
  <si>
    <t>14iHydrocarbon Liquid</t>
  </si>
  <si>
    <t>To ensure reported gas well tests accurately represent normal flow conditions, the PA test is performed correctly, the PA performs a monthly Proration check based on current Gas Well Tests.</t>
  </si>
  <si>
    <t>To ensure accurate liquid production volumes, the Production Accountant performs a monthly balance check of measured fuel gas volumes.</t>
  </si>
  <si>
    <t>14wGas</t>
  </si>
  <si>
    <t>14wHydrocarbon Liquid</t>
  </si>
  <si>
    <t>PM120-3</t>
  </si>
  <si>
    <t>To ensure correct Fuel-Flare-Vent &amp; chart VOL’s  the PA does a consistency check.</t>
  </si>
  <si>
    <t>To ensure proper S&amp;W Values, the Field Operator processes sample and records S&amp;W on the Truck Ticket. If the liquid production is condensate or water it is duly noted on the Truck Ticket.</t>
  </si>
  <si>
    <t>To ensure completed HC Analyses are scheduled correctly the Foreman manages the HC Analysis Sampling Schedule to ensure that the requirements of D17 are being met.</t>
  </si>
  <si>
    <t>To ensure volumes are accurate, the PA preforms a monthly check of Battery Production by doing a Proration check based on prior Well Tests. Corrective action is taken if PF if outside of 0.9 to 1.1.</t>
  </si>
  <si>
    <t>To ensure That fuel, flare, and vent gas is accounted for and reported correctly, the PA obtains fuel, flare, vent volume reports from FieldView monthly, reviews for consistency, and enters into the PA Balance Sheet for accounting and reporting.</t>
  </si>
  <si>
    <t>To ensure that the facility Schematic is current and can be identified as per ERCB requirements, the Facility Engineer checks the drawing for completeness and that the latest Revision Number has been updated and entered into the Master Record of schematics.</t>
  </si>
  <si>
    <t>PA reviews Meter Differences, Variances, Proration factors and other criteria to ensure facility volume balances are acceptable.</t>
  </si>
  <si>
    <t>Karr</t>
  </si>
  <si>
    <t>Chad Moore</t>
  </si>
  <si>
    <t>Nathan Hopkin</t>
  </si>
  <si>
    <t>Grant Woodford</t>
  </si>
  <si>
    <t>ABBT0113955</t>
  </si>
  <si>
    <t>ABBT0143998</t>
  </si>
  <si>
    <t>ABGS0082885</t>
  </si>
  <si>
    <t>ABGS0127239</t>
  </si>
  <si>
    <t>ABIF0119990</t>
  </si>
  <si>
    <t>Comments: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</si>
</sst>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mmmm\ d\,\ yyyy;@"/>
    <numFmt numFmtId="166" formatCode="yyyy"/>
  </numFmts>
  <fonts count="5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sz val="8"/>
      <name val="Arial"/>
      <family val="2"/>
    </font>
    <font>
      <b/>
      <sz val="10"/>
      <name val="Arial"/>
      <family val="2"/>
    </font>
    <font>
      <sz val="11"/>
      <name val="Arial"/>
      <family val="2"/>
    </font>
    <font>
      <b/>
      <sz val="11"/>
      <name val="Arial"/>
      <family val="2"/>
    </font>
    <font>
      <sz val="14"/>
      <name val="Arial"/>
      <family val="2"/>
    </font>
    <font>
      <sz val="10"/>
      <name val="Arial"/>
      <family val="2"/>
    </font>
    <font>
      <sz val="14"/>
      <color rgb="FF000000"/>
      <name val="Calibri"/>
      <family val="2"/>
    </font>
    <font>
      <b/>
      <sz val="14"/>
      <name val="Arial"/>
      <family val="2"/>
    </font>
    <font>
      <sz val="12"/>
      <color theme="1"/>
      <name val="Calibri"/>
      <family val="2"/>
      <scheme val="minor"/>
    </font>
    <font>
      <sz val="12"/>
      <name val="Arial"/>
      <family val="2"/>
    </font>
    <font>
      <b/>
      <sz val="12"/>
      <name val="Arial"/>
      <family val="2"/>
    </font>
    <font>
      <vertAlign val="superscript"/>
      <sz val="10"/>
      <name val="Arial"/>
      <family val="2"/>
    </font>
    <font>
      <sz val="11"/>
      <name val="Calibri"/>
      <family val="2"/>
    </font>
    <font>
      <sz val="16"/>
      <name val="Arial"/>
      <family val="2"/>
    </font>
    <font>
      <strike/>
      <sz val="11"/>
      <name val="Arial"/>
      <family val="2"/>
    </font>
    <font>
      <strike/>
      <sz val="10"/>
      <name val="Arial"/>
      <family val="2"/>
    </font>
    <font>
      <sz val="11"/>
      <color rgb="FF000000"/>
      <name val="Arial"/>
      <family val="2"/>
    </font>
    <font>
      <b/>
      <sz val="11"/>
      <name val="Arial"/>
      <family val="2"/>
    </font>
    <font>
      <b/>
      <sz val="11"/>
      <color theme="0"/>
      <name val="Arial"/>
      <family val="2"/>
    </font>
    <font>
      <sz val="11"/>
      <name val="Arial"/>
      <family val="2"/>
    </font>
    <font>
      <sz val="11"/>
      <color rgb="FF000000"/>
      <name val="Arial"/>
      <family val="2"/>
    </font>
    <font>
      <b/>
      <sz val="12"/>
      <color rgb="FF000000"/>
      <name val="Arial"/>
      <family val="2"/>
    </font>
    <font>
      <b/>
      <sz val="11"/>
      <color theme="0"/>
      <name val="Calibri"/>
      <family val="2"/>
      <scheme val="minor"/>
    </font>
    <font>
      <sz val="18"/>
      <name val="Arial"/>
      <family val="2"/>
    </font>
    <font>
      <sz val="11"/>
      <color rgb="FFFF0000"/>
      <name val="Calibri"/>
      <family val="2"/>
      <scheme val="minor"/>
    </font>
    <font>
      <b/>
      <sz val="18"/>
      <name val="Arial"/>
      <family val="2"/>
    </font>
    <font>
      <b/>
      <sz val="16"/>
      <name val="Arial"/>
      <family val="2"/>
    </font>
    <font>
      <sz val="11"/>
      <color theme="1"/>
      <name val="Calibri"/>
      <family val="2"/>
      <scheme val="minor"/>
    </font>
    <font>
      <b/>
      <sz val="10"/>
      <color theme="0"/>
      <name val="Arial"/>
      <family val="2"/>
    </font>
    <font>
      <b/>
      <sz val="10"/>
      <color theme="0"/>
      <name val="Arial"/>
      <family val="2"/>
    </font>
    <font>
      <sz val="10"/>
      <color theme="1"/>
      <name val="Arial"/>
      <family val="2"/>
    </font>
    <font>
      <b/>
      <sz val="10"/>
      <name val="Arial"/>
      <family val="2"/>
    </font>
    <font>
      <sz val="11"/>
      <color theme="1"/>
      <name val="Calibri"/>
      <family val="2"/>
      <scheme val="minor"/>
    </font>
    <font>
      <sz val="10"/>
      <color rgb="FF000000"/>
      <name val="Arial"/>
      <family val="2"/>
    </font>
    <font>
      <b/>
      <sz val="12"/>
      <color indexed="81"/>
      <name val="Verdana"/>
      <family val="2"/>
    </font>
    <font>
      <sz val="12"/>
      <color indexed="81"/>
      <name val="Verdana"/>
      <family val="2"/>
    </font>
    <font>
      <b/>
      <sz val="12"/>
      <color rgb="FF000000"/>
      <name val="Verdana"/>
      <family val="2"/>
    </font>
    <font>
      <sz val="11"/>
      <color theme="1"/>
      <name val="Calibri"/>
      <family val="2"/>
      <scheme val="minor"/>
    </font>
  </fonts>
  <fills count="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4"/>
        <bgColor theme="4"/>
      </patternFill>
    </fill>
    <fill>
      <patternFill patternType="solid">
        <fgColor rgb="FFDCE6F1"/>
        <bgColor rgb="FFDCE6F1"/>
      </patternFill>
    </fill>
    <fill>
      <patternFill patternType="solid">
        <fgColor rgb="FFB8CCE4"/>
        <bgColor rgb="FFB8CCE4"/>
      </patternFill>
    </fill>
    <fill>
      <patternFill patternType="solid">
        <fgColor theme="4" tint="0.79998168889431442"/>
        <bgColor theme="4" tint="0.79998168889431442"/>
      </patternFill>
    </fill>
    <fill>
      <patternFill patternType="solid">
        <fgColor theme="4" tint="0.59999389629810485"/>
        <bgColor theme="4" tint="0.59999389629810485"/>
      </patternFill>
    </fill>
  </fills>
  <borders count="57">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hair">
        <color auto="1"/>
      </right>
      <top style="medium">
        <color indexed="64"/>
      </top>
      <bottom style="medium">
        <color indexed="64"/>
      </bottom>
      <diagonal/>
    </border>
    <border>
      <left style="hair">
        <color auto="1"/>
      </left>
      <right style="medium">
        <color indexed="64"/>
      </right>
      <top style="medium">
        <color indexed="64"/>
      </top>
      <bottom style="medium">
        <color indexed="64"/>
      </bottom>
      <diagonal/>
    </border>
    <border>
      <left style="hair">
        <color auto="1"/>
      </left>
      <right style="hair">
        <color auto="1"/>
      </right>
      <top style="medium">
        <color indexed="64"/>
      </top>
      <bottom style="medium">
        <color indexed="64"/>
      </bottom>
      <diagonal/>
    </border>
    <border>
      <left style="hair">
        <color auto="1"/>
      </left>
      <right/>
      <top style="medium">
        <color indexed="64"/>
      </top>
      <bottom style="medium">
        <color auto="1"/>
      </bottom>
      <diagonal/>
    </border>
    <border>
      <left/>
      <right style="hair">
        <color auto="1"/>
      </right>
      <top style="medium">
        <color indexed="64"/>
      </top>
      <bottom style="medium">
        <color indexed="64"/>
      </bottom>
      <diagonal/>
    </border>
    <border>
      <left/>
      <right/>
      <top/>
      <bottom style="medium">
        <color indexed="64"/>
      </bottom>
      <diagonal/>
    </border>
    <border>
      <left/>
      <right/>
      <top style="medium">
        <color indexed="64"/>
      </top>
      <bottom style="medium">
        <color auto="1"/>
      </bottom>
      <diagonal/>
    </border>
    <border>
      <left style="medium">
        <color indexed="64"/>
      </left>
      <right style="hair">
        <color auto="1"/>
      </right>
      <top style="medium">
        <color indexed="64"/>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medium">
        <color indexed="64"/>
      </left>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theme="0"/>
      </left>
      <right style="thin">
        <color theme="0"/>
      </right>
      <top/>
      <bottom style="thick">
        <color theme="0"/>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hair">
        <color indexed="64"/>
      </left>
      <right style="medium">
        <color indexed="64"/>
      </right>
      <top style="medium">
        <color indexed="64"/>
      </top>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diagonal/>
    </border>
    <border>
      <left style="hair">
        <color indexed="64"/>
      </left>
      <right/>
      <top style="hair">
        <color indexed="64"/>
      </top>
      <bottom style="medium">
        <color indexed="64"/>
      </bottom>
      <diagonal/>
    </border>
    <border>
      <left style="medium">
        <color indexed="64"/>
      </left>
      <right/>
      <top/>
      <bottom/>
      <diagonal/>
    </border>
    <border>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auto="1"/>
      </left>
      <right/>
      <top/>
      <bottom/>
      <diagonal/>
    </border>
    <border>
      <left/>
      <right/>
      <top style="thin">
        <color theme="4" tint="0.39997558519241921"/>
      </top>
      <bottom style="thin">
        <color theme="4" tint="0.39997558519241921"/>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style="medium">
        <color indexed="64"/>
      </left>
      <right style="hair">
        <color indexed="64"/>
      </right>
      <top style="hair">
        <color indexed="64"/>
      </top>
      <bottom/>
      <diagonal/>
    </border>
    <border>
      <left style="hair">
        <color indexed="64"/>
      </left>
      <right/>
      <top style="hair">
        <color indexed="64"/>
      </top>
      <bottom/>
      <diagonal/>
    </border>
    <border>
      <left style="hair">
        <color indexed="64"/>
      </left>
      <right style="medium">
        <color indexed="64"/>
      </right>
      <top style="hair">
        <color indexed="64"/>
      </top>
      <bottom/>
      <diagonal/>
    </border>
    <border>
      <left/>
      <right/>
      <top style="hair">
        <color indexed="64"/>
      </top>
      <bottom/>
      <diagonal/>
    </border>
    <border>
      <left style="medium">
        <color indexed="64"/>
      </left>
      <right/>
      <top/>
      <bottom style="hair">
        <color indexed="64"/>
      </bottom>
      <diagonal/>
    </border>
    <border>
      <left style="hair">
        <color indexed="64"/>
      </left>
      <right style="hair">
        <color indexed="64"/>
      </right>
      <top/>
      <bottom style="hair">
        <color indexed="64"/>
      </bottom>
      <diagonal/>
    </border>
    <border>
      <left/>
      <right style="medium">
        <color indexed="64"/>
      </right>
      <top/>
      <bottom style="hair">
        <color indexed="64"/>
      </bottom>
      <diagonal/>
    </border>
    <border>
      <left style="hair">
        <color indexed="64"/>
      </left>
      <right style="hair">
        <color indexed="64"/>
      </right>
      <top/>
      <bottom/>
      <diagonal/>
    </border>
    <border>
      <left style="hair">
        <color indexed="64"/>
      </left>
      <right style="medium">
        <color indexed="64"/>
      </right>
      <top/>
      <bottom/>
      <diagonal/>
    </border>
    <border>
      <left style="thin">
        <color theme="0"/>
      </left>
      <right/>
      <top/>
      <bottom style="thick">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style="thin">
        <color theme="0"/>
      </left>
      <right/>
      <top style="thin">
        <color theme="4"/>
      </top>
      <bottom/>
      <diagonal/>
    </border>
    <border>
      <left style="thin">
        <color theme="0"/>
      </left>
      <right/>
      <top style="thin">
        <color theme="0"/>
      </top>
      <bottom style="thin">
        <color theme="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0"/>
      </top>
      <bottom/>
      <diagonal/>
    </border>
    <border>
      <left style="thin">
        <color theme="0"/>
      </left>
      <right style="thin">
        <color theme="0"/>
      </right>
      <top/>
      <bottom/>
      <diagonal/>
    </border>
    <border>
      <left/>
      <right/>
      <top style="thin">
        <color theme="0"/>
      </top>
      <bottom style="thin">
        <color theme="0"/>
      </bottom>
      <diagonal/>
    </border>
    <border>
      <left/>
      <right style="hair">
        <color auto="1"/>
      </right>
      <top/>
      <bottom/>
      <diagonal/>
    </border>
  </borders>
  <cellStyleXfs count="20">
    <xf numFmtId="0" fontId="0" fillId="0" borderId="0"/>
    <xf numFmtId="0" fontId="15" fillId="0" borderId="0"/>
    <xf numFmtId="9" fontId="13" fillId="0" borderId="0" applyFont="0" applyFill="0" applyBorder="0" applyAlignment="0" applyProtection="0"/>
    <xf numFmtId="0" fontId="12" fillId="0" borderId="0"/>
    <xf numFmtId="0" fontId="11" fillId="0" borderId="0"/>
    <xf numFmtId="0" fontId="13" fillId="0" borderId="0"/>
    <xf numFmtId="0" fontId="10" fillId="0" borderId="0"/>
    <xf numFmtId="0" fontId="9" fillId="0" borderId="0"/>
    <xf numFmtId="0" fontId="8" fillId="0" borderId="0"/>
    <xf numFmtId="0" fontId="7" fillId="0" borderId="0"/>
    <xf numFmtId="0" fontId="6" fillId="0" borderId="0"/>
    <xf numFmtId="0" fontId="13"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cellStyleXfs>
  <cellXfs count="357">
    <xf numFmtId="0" fontId="0" fillId="0" borderId="0" xfId="0"/>
    <xf numFmtId="0" fontId="17" fillId="0" borderId="0" xfId="0" applyFont="1" applyAlignment="1">
      <alignment horizontal="right"/>
    </xf>
    <xf numFmtId="9" fontId="0" fillId="0" borderId="0" xfId="2" applyFont="1"/>
    <xf numFmtId="0" fontId="13" fillId="0" borderId="0" xfId="0" applyFont="1"/>
    <xf numFmtId="0" fontId="21" fillId="0" borderId="0" xfId="0" applyFont="1" applyAlignment="1">
      <alignment horizontal="center"/>
    </xf>
    <xf numFmtId="0" fontId="21" fillId="0" borderId="0" xfId="0" applyFont="1"/>
    <xf numFmtId="0" fontId="21" fillId="0" borderId="0" xfId="0" applyFont="1" applyFill="1" applyBorder="1"/>
    <xf numFmtId="0" fontId="21" fillId="0" borderId="0" xfId="0" applyFont="1" applyAlignment="1">
      <alignment horizontal="center" vertical="top"/>
    </xf>
    <xf numFmtId="0" fontId="21" fillId="0" borderId="0" xfId="0" applyFont="1" applyFill="1"/>
    <xf numFmtId="0" fontId="17" fillId="0" borderId="1" xfId="0" applyFont="1" applyBorder="1" applyAlignment="1">
      <alignment horizontal="center" wrapText="1"/>
    </xf>
    <xf numFmtId="0" fontId="17" fillId="0" borderId="1" xfId="0" applyFont="1" applyFill="1" applyBorder="1" applyAlignment="1">
      <alignment horizontal="center" wrapText="1"/>
    </xf>
    <xf numFmtId="0" fontId="0" fillId="0" borderId="0" xfId="0" applyBorder="1"/>
    <xf numFmtId="0" fontId="0" fillId="2" borderId="0" xfId="0" applyFill="1" applyBorder="1"/>
    <xf numFmtId="0" fontId="17" fillId="0" borderId="0" xfId="0" applyFont="1" applyBorder="1" applyAlignment="1">
      <alignment horizontal="right"/>
    </xf>
    <xf numFmtId="0" fontId="0" fillId="2" borderId="1" xfId="0" applyFill="1" applyBorder="1" applyAlignment="1" applyProtection="1">
      <alignment horizontal="center" vertical="center"/>
    </xf>
    <xf numFmtId="0" fontId="0" fillId="2" borderId="1" xfId="0" applyFill="1" applyBorder="1" applyAlignment="1">
      <alignment horizontal="center" vertical="center"/>
    </xf>
    <xf numFmtId="0" fontId="0" fillId="3" borderId="1" xfId="0" applyFill="1" applyBorder="1" applyAlignment="1" applyProtection="1">
      <alignment horizontal="center" vertical="center"/>
    </xf>
    <xf numFmtId="0" fontId="0" fillId="3" borderId="1" xfId="0" applyFill="1" applyBorder="1" applyAlignment="1">
      <alignment horizontal="center" vertical="center"/>
    </xf>
    <xf numFmtId="0" fontId="15" fillId="0" borderId="0" xfId="0" applyFont="1" applyAlignment="1">
      <alignment horizontal="center"/>
    </xf>
    <xf numFmtId="0" fontId="0" fillId="0" borderId="0" xfId="0" applyFill="1"/>
    <xf numFmtId="0" fontId="21" fillId="0" borderId="0" xfId="0" applyFont="1" applyBorder="1" applyAlignment="1">
      <alignment horizontal="left" vertical="center" wrapText="1"/>
    </xf>
    <xf numFmtId="0" fontId="15" fillId="0" borderId="0" xfId="0" applyFont="1" applyAlignment="1">
      <alignment vertical="center"/>
    </xf>
    <xf numFmtId="0" fontId="0" fillId="0" borderId="0" xfId="0" applyNumberFormat="1"/>
    <xf numFmtId="0" fontId="0" fillId="0" borderId="0" xfId="0" pivotButton="1"/>
    <xf numFmtId="0" fontId="13" fillId="0" borderId="0" xfId="0" applyFont="1" applyFill="1" applyAlignment="1">
      <alignment horizontal="left" vertical="top" wrapText="1"/>
    </xf>
    <xf numFmtId="0" fontId="13" fillId="0" borderId="0" xfId="0" applyFont="1" applyAlignment="1">
      <alignment horizontal="left" vertical="top"/>
    </xf>
    <xf numFmtId="0" fontId="13" fillId="0" borderId="0" xfId="0" applyFont="1" applyAlignment="1">
      <alignment horizontal="center" vertical="center" wrapText="1"/>
    </xf>
    <xf numFmtId="0" fontId="15" fillId="0" borderId="0" xfId="0" applyFont="1" applyAlignment="1">
      <alignment horizontal="center" vertical="center" wrapText="1"/>
    </xf>
    <xf numFmtId="0" fontId="21" fillId="0" borderId="0" xfId="0" applyFont="1" applyAlignment="1">
      <alignment horizontal="left" wrapText="1"/>
    </xf>
    <xf numFmtId="0" fontId="17" fillId="0" borderId="0" xfId="0" applyFont="1"/>
    <xf numFmtId="0" fontId="13" fillId="0" borderId="0" xfId="0" applyNumberFormat="1" applyFont="1" applyAlignment="1">
      <alignment horizontal="left" vertical="top" wrapText="1"/>
    </xf>
    <xf numFmtId="0" fontId="13" fillId="0" borderId="0" xfId="0" applyNumberFormat="1" applyFont="1" applyAlignment="1">
      <alignment horizontal="center" vertical="top"/>
    </xf>
    <xf numFmtId="0" fontId="26" fillId="0" borderId="3" xfId="0" applyFont="1" applyBorder="1" applyAlignment="1">
      <alignment vertical="center"/>
    </xf>
    <xf numFmtId="0" fontId="26" fillId="0" borderId="4" xfId="0" applyFont="1" applyBorder="1" applyAlignment="1">
      <alignment horizontal="left" vertical="center" wrapText="1"/>
    </xf>
    <xf numFmtId="0" fontId="25" fillId="0" borderId="0" xfId="0" applyFont="1" applyAlignment="1">
      <alignment vertical="center"/>
    </xf>
    <xf numFmtId="0" fontId="26" fillId="0" borderId="6" xfId="0" applyFont="1" applyBorder="1" applyAlignment="1">
      <alignment horizontal="left" vertical="center" wrapText="1"/>
    </xf>
    <xf numFmtId="0" fontId="26" fillId="0" borderId="7" xfId="0" applyFont="1" applyBorder="1" applyAlignment="1">
      <alignment horizontal="center" vertical="center" wrapText="1"/>
    </xf>
    <xf numFmtId="0" fontId="26" fillId="0" borderId="5" xfId="0" applyFont="1" applyBorder="1" applyAlignment="1">
      <alignment horizontal="center" vertical="center" wrapText="1"/>
    </xf>
    <xf numFmtId="0" fontId="0" fillId="0" borderId="0" xfId="0" applyAlignment="1">
      <alignment horizontal="center" vertical="top" wrapText="1"/>
    </xf>
    <xf numFmtId="0" fontId="0" fillId="0" borderId="0" xfId="0" applyNumberFormat="1" applyAlignment="1">
      <alignment horizontal="center" vertical="top" wrapText="1"/>
    </xf>
    <xf numFmtId="0" fontId="0" fillId="0" borderId="0" xfId="0" applyAlignment="1">
      <alignment horizontal="left" vertical="top" wrapText="1"/>
    </xf>
    <xf numFmtId="0" fontId="0" fillId="0" borderId="0" xfId="0" applyAlignment="1">
      <alignment wrapText="1"/>
    </xf>
    <xf numFmtId="0" fontId="21" fillId="0" borderId="0" xfId="0" applyFont="1" applyAlignment="1">
      <alignment vertical="top"/>
    </xf>
    <xf numFmtId="0" fontId="0" fillId="0" borderId="0" xfId="0" applyAlignment="1">
      <alignment horizontal="center"/>
    </xf>
    <xf numFmtId="0" fontId="0" fillId="0" borderId="0" xfId="0" applyAlignment="1">
      <alignment horizontal="center" wrapText="1"/>
    </xf>
    <xf numFmtId="0" fontId="0" fillId="0" borderId="0" xfId="0" applyAlignment="1">
      <alignment horizontal="right"/>
    </xf>
    <xf numFmtId="0" fontId="26" fillId="0" borderId="9" xfId="0" applyFont="1" applyBorder="1" applyAlignment="1">
      <alignment horizontal="left" vertical="center" wrapText="1"/>
    </xf>
    <xf numFmtId="0" fontId="26" fillId="0" borderId="10" xfId="0" applyFont="1" applyBorder="1" applyAlignment="1">
      <alignment vertical="center"/>
    </xf>
    <xf numFmtId="0" fontId="26" fillId="0" borderId="9" xfId="0" applyFont="1" applyBorder="1" applyAlignment="1">
      <alignment vertical="center"/>
    </xf>
    <xf numFmtId="0" fontId="0" fillId="0" borderId="0" xfId="0" applyFont="1"/>
    <xf numFmtId="0" fontId="21" fillId="0" borderId="0" xfId="0" applyFont="1" applyAlignment="1">
      <alignment wrapText="1"/>
    </xf>
    <xf numFmtId="0" fontId="25" fillId="0" borderId="0" xfId="0" applyFont="1" applyAlignment="1">
      <alignment vertical="center" wrapText="1"/>
    </xf>
    <xf numFmtId="0" fontId="25" fillId="0" borderId="0" xfId="0" applyFont="1" applyAlignment="1" applyProtection="1">
      <alignment horizontal="center" vertical="top" wrapText="1"/>
      <protection locked="0"/>
    </xf>
    <xf numFmtId="0" fontId="0" fillId="0" borderId="0" xfId="0" applyFill="1" applyAlignment="1">
      <alignment wrapText="1"/>
    </xf>
    <xf numFmtId="49" fontId="13" fillId="0" borderId="0" xfId="0" applyNumberFormat="1" applyFont="1" applyAlignment="1">
      <alignment horizontal="left" vertical="top" wrapText="1"/>
    </xf>
    <xf numFmtId="0" fontId="13" fillId="0" borderId="0" xfId="5"/>
    <xf numFmtId="0" fontId="19" fillId="0" borderId="0" xfId="5" applyFont="1"/>
    <xf numFmtId="0" fontId="23" fillId="0" borderId="0" xfId="5" applyFont="1"/>
    <xf numFmtId="0" fontId="13" fillId="0" borderId="0" xfId="5" applyFont="1"/>
    <xf numFmtId="0" fontId="19" fillId="0" borderId="0" xfId="5" applyFont="1" applyAlignment="1">
      <alignment vertical="top" wrapText="1"/>
    </xf>
    <xf numFmtId="0" fontId="19" fillId="0" borderId="0" xfId="5" applyFont="1" applyBorder="1" applyAlignment="1">
      <alignment vertical="top" wrapText="1"/>
    </xf>
    <xf numFmtId="0" fontId="18" fillId="0" borderId="0" xfId="5" applyFont="1" applyAlignment="1">
      <alignment vertical="top" wrapText="1"/>
    </xf>
    <xf numFmtId="0" fontId="18" fillId="0" borderId="0" xfId="5" applyFont="1" applyAlignment="1">
      <alignment vertical="top"/>
    </xf>
    <xf numFmtId="0" fontId="18" fillId="0" borderId="0" xfId="5" applyFont="1" applyFill="1" applyAlignment="1">
      <alignment vertical="top" wrapText="1"/>
    </xf>
    <xf numFmtId="0" fontId="18" fillId="0" borderId="0" xfId="5" applyFont="1" applyFill="1" applyAlignment="1">
      <alignment vertical="top"/>
    </xf>
    <xf numFmtId="0" fontId="18" fillId="0" borderId="0" xfId="5" applyFont="1" applyBorder="1" applyAlignment="1">
      <alignment vertical="top" wrapText="1"/>
    </xf>
    <xf numFmtId="0" fontId="30" fillId="0" borderId="0" xfId="5" applyFont="1" applyAlignment="1">
      <alignment vertical="top" wrapText="1"/>
    </xf>
    <xf numFmtId="165" fontId="13" fillId="0" borderId="0" xfId="0" applyNumberFormat="1" applyFont="1" applyAlignment="1">
      <alignment horizontal="left"/>
    </xf>
    <xf numFmtId="49" fontId="0" fillId="0" borderId="0" xfId="0" applyNumberFormat="1" applyAlignment="1">
      <alignment vertical="top"/>
    </xf>
    <xf numFmtId="0" fontId="0" fillId="0" borderId="0" xfId="0" applyAlignment="1">
      <alignment horizontal="left" indent="1"/>
    </xf>
    <xf numFmtId="49" fontId="13" fillId="0" borderId="0" xfId="0" applyNumberFormat="1" applyFont="1" applyAlignment="1">
      <alignment vertical="top"/>
    </xf>
    <xf numFmtId="49" fontId="13" fillId="0" borderId="0" xfId="0" applyNumberFormat="1" applyFont="1" applyAlignment="1">
      <alignment vertical="top" wrapText="1"/>
    </xf>
    <xf numFmtId="0" fontId="13" fillId="0" borderId="0" xfId="5" applyAlignment="1">
      <alignment horizontal="left" vertical="top" wrapText="1"/>
    </xf>
    <xf numFmtId="49" fontId="13" fillId="0" borderId="0" xfId="5" applyNumberFormat="1" applyAlignment="1">
      <alignment horizontal="left" vertical="top" wrapText="1"/>
    </xf>
    <xf numFmtId="49" fontId="13" fillId="0" borderId="0" xfId="5" applyNumberFormat="1" applyFont="1" applyAlignment="1">
      <alignment horizontal="left" vertical="top" wrapText="1"/>
    </xf>
    <xf numFmtId="49" fontId="13" fillId="0" borderId="0" xfId="5" applyNumberFormat="1" applyAlignment="1">
      <alignment vertical="top"/>
    </xf>
    <xf numFmtId="49" fontId="13" fillId="0" borderId="0" xfId="5" applyNumberFormat="1" applyAlignment="1">
      <alignment vertical="top" wrapText="1"/>
    </xf>
    <xf numFmtId="49" fontId="13" fillId="0" borderId="0" xfId="5" applyNumberFormat="1" applyFill="1" applyAlignment="1">
      <alignment horizontal="left" vertical="top" wrapText="1"/>
    </xf>
    <xf numFmtId="49" fontId="13" fillId="0" borderId="0" xfId="5" applyNumberFormat="1" applyFont="1" applyAlignment="1">
      <alignment vertical="top"/>
    </xf>
    <xf numFmtId="49" fontId="13" fillId="0" borderId="0" xfId="5" applyNumberFormat="1" applyFont="1" applyAlignment="1">
      <alignment vertical="top" wrapText="1"/>
    </xf>
    <xf numFmtId="49" fontId="13" fillId="0" borderId="0" xfId="5" applyNumberFormat="1" applyFont="1" applyFill="1" applyAlignment="1">
      <alignment horizontal="left" vertical="top" wrapText="1"/>
    </xf>
    <xf numFmtId="0" fontId="31" fillId="0" borderId="0" xfId="5" applyFont="1"/>
    <xf numFmtId="49" fontId="13" fillId="0" borderId="0" xfId="5" applyNumberFormat="1" applyAlignment="1">
      <alignment horizontal="right" vertical="top"/>
    </xf>
    <xf numFmtId="165" fontId="13" fillId="0" borderId="0" xfId="5" applyNumberFormat="1" applyFont="1" applyAlignment="1">
      <alignment horizontal="left"/>
    </xf>
    <xf numFmtId="0" fontId="17" fillId="0" borderId="2" xfId="10" applyFont="1" applyFill="1" applyBorder="1" applyAlignment="1">
      <alignment horizontal="left" vertical="top" wrapText="1"/>
    </xf>
    <xf numFmtId="0" fontId="17" fillId="0" borderId="0" xfId="5" applyFont="1" applyFill="1" applyAlignment="1">
      <alignment horizontal="left" vertical="top" wrapText="1"/>
    </xf>
    <xf numFmtId="0" fontId="19" fillId="0" borderId="0" xfId="5" applyFont="1" applyFill="1" applyAlignment="1">
      <alignment vertical="top" wrapText="1"/>
    </xf>
    <xf numFmtId="0" fontId="19" fillId="0" borderId="0" xfId="5" applyFont="1" applyFill="1" applyAlignment="1">
      <alignment horizontal="center" vertical="top" wrapText="1"/>
    </xf>
    <xf numFmtId="0" fontId="18" fillId="0" borderId="0" xfId="5" applyFont="1" applyFill="1" applyAlignment="1">
      <alignment horizontal="center" vertical="top" wrapText="1"/>
    </xf>
    <xf numFmtId="0" fontId="17" fillId="0" borderId="0" xfId="10" applyFont="1" applyFill="1" applyBorder="1" applyAlignment="1">
      <alignment horizontal="left" vertical="top" wrapText="1"/>
    </xf>
    <xf numFmtId="1" fontId="19" fillId="0" borderId="0" xfId="5" applyNumberFormat="1" applyFont="1" applyFill="1" applyAlignment="1">
      <alignment horizontal="center" vertical="top" wrapText="1"/>
    </xf>
    <xf numFmtId="0" fontId="22" fillId="0" borderId="0" xfId="5" applyFont="1" applyFill="1" applyBorder="1" applyAlignment="1">
      <alignment wrapText="1"/>
    </xf>
    <xf numFmtId="0" fontId="22" fillId="0" borderId="0" xfId="5" applyFont="1" applyFill="1" applyAlignment="1">
      <alignment wrapText="1"/>
    </xf>
    <xf numFmtId="0" fontId="13" fillId="0" borderId="0" xfId="5" applyFont="1" applyFill="1" applyBorder="1" applyAlignment="1">
      <alignment horizontal="left" vertical="top" wrapText="1"/>
    </xf>
    <xf numFmtId="0" fontId="13" fillId="0" borderId="0" xfId="10" applyFont="1" applyFill="1" applyBorder="1" applyAlignment="1">
      <alignment horizontal="left" vertical="top" wrapText="1"/>
    </xf>
    <xf numFmtId="0" fontId="18" fillId="0" borderId="0" xfId="5" applyFont="1" applyFill="1" applyBorder="1" applyAlignment="1">
      <alignment vertical="top" wrapText="1"/>
    </xf>
    <xf numFmtId="1" fontId="22" fillId="0" borderId="0" xfId="10" applyNumberFormat="1" applyFont="1" applyFill="1" applyBorder="1" applyAlignment="1">
      <alignment horizontal="center" wrapText="1"/>
    </xf>
    <xf numFmtId="0" fontId="13" fillId="0" borderId="2" xfId="5" applyFont="1" applyFill="1" applyBorder="1" applyAlignment="1">
      <alignment horizontal="left" vertical="top"/>
    </xf>
    <xf numFmtId="0" fontId="13" fillId="0" borderId="2" xfId="10" applyFont="1" applyFill="1" applyBorder="1" applyAlignment="1">
      <alignment horizontal="left" vertical="top" wrapText="1"/>
    </xf>
    <xf numFmtId="0" fontId="18" fillId="0" borderId="2" xfId="5" applyFont="1" applyFill="1" applyBorder="1" applyAlignment="1">
      <alignment vertical="top" wrapText="1"/>
    </xf>
    <xf numFmtId="0" fontId="13" fillId="0" borderId="2" xfId="5" quotePrefix="1" applyFont="1" applyFill="1" applyBorder="1" applyAlignment="1">
      <alignment horizontal="left" vertical="top"/>
    </xf>
    <xf numFmtId="0" fontId="13" fillId="0" borderId="0" xfId="5" applyFont="1" applyFill="1" applyAlignment="1">
      <alignment horizontal="left" vertical="top" wrapText="1"/>
    </xf>
    <xf numFmtId="0" fontId="13" fillId="0" borderId="0" xfId="5" applyFont="1" applyAlignment="1">
      <alignment horizontal="left" vertical="top"/>
    </xf>
    <xf numFmtId="0" fontId="25" fillId="0" borderId="0" xfId="0" applyFont="1" applyFill="1" applyAlignment="1" applyProtection="1">
      <alignment horizontal="left" vertical="top" wrapText="1"/>
      <protection locked="0"/>
    </xf>
    <xf numFmtId="0" fontId="13" fillId="0" borderId="0" xfId="0" applyFont="1" applyBorder="1" applyAlignment="1">
      <alignment horizontal="left" vertical="top" wrapText="1"/>
    </xf>
    <xf numFmtId="0" fontId="21" fillId="0" borderId="0" xfId="0" applyFont="1" applyFill="1" applyAlignment="1">
      <alignment horizontal="right"/>
    </xf>
    <xf numFmtId="0" fontId="26" fillId="0" borderId="5" xfId="0" applyFont="1" applyFill="1" applyBorder="1" applyAlignment="1">
      <alignment horizontal="center" vertical="center" wrapText="1"/>
    </xf>
    <xf numFmtId="0" fontId="23" fillId="0" borderId="0" xfId="5" applyFont="1" applyAlignment="1">
      <alignment vertical="center"/>
    </xf>
    <xf numFmtId="0" fontId="13" fillId="0" borderId="0" xfId="0" applyFont="1" applyAlignment="1">
      <alignment horizontal="right"/>
    </xf>
    <xf numFmtId="0" fontId="13" fillId="0" borderId="11" xfId="0" applyFont="1" applyBorder="1" applyAlignment="1">
      <alignment horizontal="right" vertical="top" wrapText="1"/>
    </xf>
    <xf numFmtId="0" fontId="13" fillId="0" borderId="12" xfId="0" applyFont="1" applyBorder="1" applyAlignment="1">
      <alignment horizontal="right"/>
    </xf>
    <xf numFmtId="0" fontId="13" fillId="0" borderId="12" xfId="0" applyFont="1" applyBorder="1" applyAlignment="1">
      <alignment horizontal="right" vertical="center" wrapText="1"/>
    </xf>
    <xf numFmtId="0" fontId="13" fillId="0" borderId="12" xfId="0" applyFont="1" applyBorder="1" applyAlignment="1">
      <alignment horizontal="right" wrapText="1"/>
    </xf>
    <xf numFmtId="0" fontId="0" fillId="0" borderId="12" xfId="0" applyBorder="1" applyAlignment="1">
      <alignment horizontal="right"/>
    </xf>
    <xf numFmtId="0" fontId="0" fillId="0" borderId="12" xfId="0" applyBorder="1" applyAlignment="1">
      <alignment horizontal="right" vertical="top" wrapText="1"/>
    </xf>
    <xf numFmtId="0" fontId="0" fillId="0" borderId="13" xfId="0" applyBorder="1" applyAlignment="1">
      <alignment horizontal="right" vertical="top" wrapText="1"/>
    </xf>
    <xf numFmtId="0" fontId="0" fillId="0" borderId="14" xfId="0" applyBorder="1" applyAlignment="1">
      <alignment horizontal="left" vertical="top" wrapText="1"/>
    </xf>
    <xf numFmtId="0" fontId="13" fillId="0" borderId="16" xfId="0" applyFont="1" applyBorder="1" applyAlignment="1">
      <alignment horizontal="left" vertical="top" wrapText="1"/>
    </xf>
    <xf numFmtId="0" fontId="13" fillId="0" borderId="0" xfId="0" applyFont="1" applyBorder="1" applyAlignment="1">
      <alignment horizontal="left" wrapText="1"/>
    </xf>
    <xf numFmtId="0" fontId="0" fillId="0" borderId="17" xfId="0" applyBorder="1" applyAlignment="1">
      <alignment horizontal="center" vertical="top" wrapText="1"/>
    </xf>
    <xf numFmtId="164" fontId="24" fillId="0" borderId="0" xfId="4" applyNumberFormat="1" applyFont="1" applyFill="1" applyBorder="1" applyAlignment="1">
      <alignment horizontal="left" vertical="top"/>
    </xf>
    <xf numFmtId="0" fontId="0" fillId="0" borderId="18" xfId="0" applyBorder="1" applyAlignment="1">
      <alignment horizontal="center" vertical="top" wrapText="1"/>
    </xf>
    <xf numFmtId="0" fontId="13" fillId="0" borderId="17" xfId="0" applyFont="1" applyBorder="1" applyAlignment="1">
      <alignment horizontal="left" wrapText="1"/>
    </xf>
    <xf numFmtId="0" fontId="13" fillId="0" borderId="15" xfId="0" applyFont="1" applyBorder="1" applyAlignment="1">
      <alignment horizontal="right" wrapText="1"/>
    </xf>
    <xf numFmtId="0" fontId="18" fillId="0" borderId="2" xfId="5" applyFont="1" applyFill="1" applyBorder="1" applyAlignment="1">
      <alignment horizontal="center" vertical="top" wrapText="1"/>
    </xf>
    <xf numFmtId="0" fontId="13" fillId="0" borderId="0" xfId="5"/>
    <xf numFmtId="0" fontId="33" fillId="0" borderId="0" xfId="5" applyFont="1" applyFill="1" applyAlignment="1">
      <alignment vertical="top" wrapText="1"/>
    </xf>
    <xf numFmtId="0" fontId="34" fillId="4" borderId="19" xfId="5" applyNumberFormat="1" applyFont="1" applyFill="1" applyBorder="1" applyAlignment="1">
      <alignment vertical="top" wrapText="1"/>
    </xf>
    <xf numFmtId="0" fontId="35" fillId="0" borderId="0" xfId="5" applyFont="1" applyFill="1" applyAlignment="1">
      <alignment vertical="top" wrapText="1"/>
    </xf>
    <xf numFmtId="0" fontId="13" fillId="0" borderId="22" xfId="0" applyFont="1" applyBorder="1" applyAlignment="1">
      <alignment horizontal="left" vertical="top" wrapText="1"/>
    </xf>
    <xf numFmtId="0" fontId="13" fillId="0" borderId="18" xfId="0" applyFont="1" applyBorder="1" applyAlignment="1">
      <alignment horizontal="left" wrapText="1"/>
    </xf>
    <xf numFmtId="0" fontId="0" fillId="0" borderId="23" xfId="0" applyBorder="1" applyAlignment="1">
      <alignment horizontal="left" vertical="top" wrapText="1"/>
    </xf>
    <xf numFmtId="0" fontId="0" fillId="0" borderId="17" xfId="0" applyNumberFormat="1" applyBorder="1" applyAlignment="1">
      <alignment horizontal="center" vertical="top" wrapText="1"/>
    </xf>
    <xf numFmtId="0" fontId="0" fillId="0" borderId="18" xfId="0" applyNumberFormat="1" applyBorder="1" applyAlignment="1">
      <alignment horizontal="center" vertical="top" wrapText="1"/>
    </xf>
    <xf numFmtId="0" fontId="0" fillId="0" borderId="2" xfId="0" applyBorder="1" applyAlignment="1">
      <alignment horizontal="center" vertical="top" wrapText="1"/>
    </xf>
    <xf numFmtId="0" fontId="0" fillId="0" borderId="2" xfId="0" applyNumberFormat="1" applyBorder="1" applyAlignment="1">
      <alignment horizontal="center" vertical="top" wrapText="1"/>
    </xf>
    <xf numFmtId="0" fontId="13" fillId="0" borderId="2" xfId="0" applyFont="1" applyBorder="1" applyAlignment="1">
      <alignment horizontal="left" wrapText="1"/>
    </xf>
    <xf numFmtId="0" fontId="17" fillId="0" borderId="0" xfId="0" applyFont="1" applyBorder="1" applyAlignment="1">
      <alignment horizontal="center" vertical="center" wrapText="1"/>
    </xf>
    <xf numFmtId="0" fontId="13" fillId="0" borderId="0" xfId="10" applyFont="1" applyFill="1" applyAlignment="1">
      <alignment horizontal="left" vertical="top" wrapText="1"/>
    </xf>
    <xf numFmtId="0" fontId="32" fillId="0" borderId="2" xfId="0" applyFont="1" applyFill="1" applyBorder="1" applyAlignment="1">
      <alignment horizontal="center" vertical="top" wrapText="1"/>
    </xf>
    <xf numFmtId="0" fontId="13" fillId="0" borderId="0" xfId="10" applyNumberFormat="1" applyFont="1" applyFill="1" applyAlignment="1">
      <alignment horizontal="left" vertical="top" wrapText="1"/>
    </xf>
    <xf numFmtId="0" fontId="13" fillId="0" borderId="0" xfId="5" applyFont="1" applyFill="1" applyBorder="1" applyAlignment="1">
      <alignment horizontal="left" vertical="top"/>
    </xf>
    <xf numFmtId="0" fontId="18" fillId="0" borderId="0" xfId="5" applyFont="1" applyFill="1" applyBorder="1" applyAlignment="1">
      <alignment horizontal="center" vertical="top" wrapText="1"/>
    </xf>
    <xf numFmtId="0" fontId="0" fillId="0" borderId="0" xfId="0" applyBorder="1" applyAlignment="1">
      <alignment horizontal="center" vertical="top" wrapText="1"/>
    </xf>
    <xf numFmtId="0" fontId="0" fillId="0" borderId="0" xfId="0" applyNumberFormat="1" applyBorder="1" applyAlignment="1">
      <alignment horizontal="center" vertical="top" wrapText="1"/>
    </xf>
    <xf numFmtId="0" fontId="13" fillId="0" borderId="24" xfId="0" applyFont="1" applyBorder="1" applyAlignment="1">
      <alignment horizontal="left" vertical="top" wrapText="1"/>
    </xf>
    <xf numFmtId="0" fontId="0" fillId="0" borderId="25" xfId="0" applyBorder="1" applyAlignment="1">
      <alignment horizontal="left" vertical="top" wrapText="1"/>
    </xf>
    <xf numFmtId="0" fontId="0" fillId="0" borderId="0" xfId="0" applyBorder="1" applyAlignment="1">
      <alignment wrapText="1"/>
    </xf>
    <xf numFmtId="0" fontId="13" fillId="0" borderId="26" xfId="0" applyFont="1" applyBorder="1" applyAlignment="1">
      <alignment horizontal="left" vertical="top" wrapText="1"/>
    </xf>
    <xf numFmtId="0" fontId="0" fillId="0" borderId="26" xfId="0" applyBorder="1" applyAlignment="1">
      <alignment horizontal="center" vertical="top" wrapText="1"/>
    </xf>
    <xf numFmtId="0" fontId="0" fillId="0" borderId="26" xfId="0" applyNumberFormat="1" applyBorder="1" applyAlignment="1">
      <alignment horizontal="center" vertical="top" wrapText="1"/>
    </xf>
    <xf numFmtId="0" fontId="0" fillId="0" borderId="26" xfId="0" applyBorder="1" applyAlignment="1">
      <alignment horizontal="left" vertical="top" wrapText="1"/>
    </xf>
    <xf numFmtId="0" fontId="0" fillId="0" borderId="0" xfId="0" applyNumberFormat="1" applyAlignment="1">
      <alignment horizontal="center" wrapText="1"/>
    </xf>
    <xf numFmtId="0" fontId="0" fillId="0" borderId="0" xfId="0" applyFont="1" applyAlignment="1">
      <alignment horizontal="center"/>
    </xf>
    <xf numFmtId="0" fontId="0" fillId="0" borderId="27" xfId="0" applyBorder="1"/>
    <xf numFmtId="0" fontId="13" fillId="0" borderId="28" xfId="0" applyFont="1" applyBorder="1" applyAlignment="1">
      <alignment horizontal="left" vertical="top" wrapText="1"/>
    </xf>
    <xf numFmtId="0" fontId="0" fillId="0" borderId="0" xfId="0" applyFill="1" applyBorder="1" applyAlignment="1">
      <alignment horizontal="center" vertical="top" wrapText="1"/>
    </xf>
    <xf numFmtId="0" fontId="13" fillId="0" borderId="26" xfId="0" applyFont="1" applyBorder="1" applyAlignment="1">
      <alignment horizontal="left" wrapText="1"/>
    </xf>
    <xf numFmtId="0" fontId="0" fillId="0" borderId="0" xfId="0" applyBorder="1" applyAlignment="1">
      <alignment horizontal="left" vertical="top" wrapText="1"/>
    </xf>
    <xf numFmtId="0" fontId="0" fillId="0" borderId="14" xfId="0" applyBorder="1" applyAlignment="1">
      <alignment horizontal="center" vertical="top" wrapText="1"/>
    </xf>
    <xf numFmtId="0" fontId="0" fillId="0" borderId="23" xfId="0" applyBorder="1" applyAlignment="1">
      <alignment horizontal="center" vertical="top" wrapText="1"/>
    </xf>
    <xf numFmtId="0" fontId="13" fillId="0" borderId="0" xfId="0" applyFont="1" applyAlignment="1">
      <alignment horizontal="center" wrapText="1"/>
    </xf>
    <xf numFmtId="0" fontId="37" fillId="0" borderId="5" xfId="0" applyFont="1" applyBorder="1" applyAlignment="1">
      <alignment horizontal="center" vertical="center" wrapText="1"/>
    </xf>
    <xf numFmtId="0" fontId="0" fillId="0" borderId="2" xfId="0" applyBorder="1" applyAlignment="1">
      <alignment horizontal="left" vertical="top" wrapText="1"/>
    </xf>
    <xf numFmtId="0" fontId="0" fillId="0" borderId="18" xfId="0" applyBorder="1" applyAlignment="1">
      <alignment horizontal="left" vertical="top" wrapText="1"/>
    </xf>
    <xf numFmtId="0" fontId="0" fillId="0" borderId="2" xfId="0" applyNumberFormat="1" applyBorder="1" applyAlignment="1">
      <alignment horizontal="left" vertical="top" wrapText="1"/>
    </xf>
    <xf numFmtId="0" fontId="0" fillId="0" borderId="18" xfId="0" applyNumberFormat="1" applyBorder="1" applyAlignment="1">
      <alignment horizontal="left" vertical="top" wrapText="1"/>
    </xf>
    <xf numFmtId="0" fontId="13" fillId="0" borderId="0" xfId="0" applyFont="1" applyAlignment="1">
      <alignment horizontal="left"/>
    </xf>
    <xf numFmtId="0" fontId="0" fillId="0" borderId="0" xfId="0" applyFill="1" applyBorder="1" applyAlignment="1">
      <alignment horizontal="center" wrapText="1"/>
    </xf>
    <xf numFmtId="0" fontId="0" fillId="0" borderId="0" xfId="0" applyBorder="1" applyAlignment="1">
      <alignment horizontal="center" wrapText="1"/>
    </xf>
    <xf numFmtId="0" fontId="13" fillId="0" borderId="0" xfId="0" applyFont="1" applyBorder="1" applyAlignment="1">
      <alignment horizontal="center" wrapText="1"/>
    </xf>
    <xf numFmtId="0" fontId="0" fillId="0" borderId="0" xfId="0" applyNumberFormat="1" applyAlignment="1">
      <alignment wrapText="1"/>
    </xf>
    <xf numFmtId="0" fontId="0" fillId="0" borderId="17" xfId="0" applyBorder="1" applyAlignment="1">
      <alignment horizontal="left" vertical="top" wrapText="1"/>
    </xf>
    <xf numFmtId="0" fontId="0" fillId="0" borderId="17" xfId="0" applyNumberFormat="1" applyBorder="1" applyAlignment="1">
      <alignment horizontal="left" vertical="top" wrapText="1"/>
    </xf>
    <xf numFmtId="0" fontId="0" fillId="0" borderId="25" xfId="0" applyBorder="1" applyAlignment="1">
      <alignment horizontal="center" vertical="top" wrapText="1"/>
    </xf>
    <xf numFmtId="0" fontId="13" fillId="0" borderId="0" xfId="0" applyNumberFormat="1" applyFont="1" applyAlignment="1">
      <alignment horizontal="center" wrapText="1"/>
    </xf>
    <xf numFmtId="49" fontId="13" fillId="0" borderId="0" xfId="0" applyNumberFormat="1" applyFont="1" applyFill="1" applyAlignment="1">
      <alignment horizontal="left" vertical="top" wrapText="1"/>
    </xf>
    <xf numFmtId="165" fontId="13" fillId="0" borderId="0" xfId="5" applyNumberFormat="1" applyFont="1" applyFill="1" applyAlignment="1">
      <alignment horizontal="left"/>
    </xf>
    <xf numFmtId="0" fontId="13" fillId="0" borderId="0" xfId="5" applyFill="1" applyAlignment="1">
      <alignment horizontal="left" vertical="top" wrapText="1"/>
    </xf>
    <xf numFmtId="0" fontId="13" fillId="0" borderId="0" xfId="5" applyFill="1"/>
    <xf numFmtId="0" fontId="13" fillId="0" borderId="0" xfId="5" applyFill="1" applyAlignment="1">
      <alignment wrapText="1"/>
    </xf>
    <xf numFmtId="0" fontId="0" fillId="0" borderId="8" xfId="0" applyBorder="1" applyAlignment="1">
      <alignment horizontal="right"/>
    </xf>
    <xf numFmtId="0" fontId="0" fillId="0" borderId="8" xfId="0" applyBorder="1"/>
    <xf numFmtId="0" fontId="13" fillId="0" borderId="29" xfId="0" applyFont="1" applyBorder="1" applyAlignment="1">
      <alignment horizontal="center" vertical="top" wrapText="1"/>
    </xf>
    <xf numFmtId="0" fontId="4" fillId="0" borderId="0" xfId="19"/>
    <xf numFmtId="14" fontId="4" fillId="0" borderId="0" xfId="19" applyNumberFormat="1"/>
    <xf numFmtId="0" fontId="4" fillId="0" borderId="0" xfId="19" applyNumberFormat="1" applyFill="1"/>
    <xf numFmtId="0" fontId="13" fillId="0" borderId="28" xfId="0" applyFont="1" applyFill="1" applyBorder="1" applyAlignment="1">
      <alignment horizontal="center" vertical="top" wrapText="1"/>
    </xf>
    <xf numFmtId="0" fontId="0" fillId="0" borderId="2" xfId="0" applyFill="1" applyBorder="1" applyAlignment="1">
      <alignment horizontal="left" vertical="top" wrapText="1"/>
    </xf>
    <xf numFmtId="0" fontId="0" fillId="0" borderId="2" xfId="0" applyNumberFormat="1" applyFill="1" applyBorder="1" applyAlignment="1">
      <alignment horizontal="left" vertical="top" wrapText="1"/>
    </xf>
    <xf numFmtId="0" fontId="13" fillId="0" borderId="2" xfId="0" applyFont="1" applyFill="1" applyBorder="1" applyAlignment="1">
      <alignment horizontal="left" wrapText="1"/>
    </xf>
    <xf numFmtId="0" fontId="0" fillId="0" borderId="2" xfId="0" applyFill="1" applyBorder="1" applyAlignment="1">
      <alignment horizontal="center" vertical="top" wrapText="1"/>
    </xf>
    <xf numFmtId="0" fontId="0" fillId="0" borderId="14" xfId="0" applyFill="1" applyBorder="1" applyAlignment="1">
      <alignment horizontal="center" vertical="top" wrapText="1"/>
    </xf>
    <xf numFmtId="166" fontId="29" fillId="0" borderId="0" xfId="0" applyNumberFormat="1" applyFont="1" applyAlignment="1">
      <alignment vertical="center"/>
    </xf>
    <xf numFmtId="0" fontId="29" fillId="0" borderId="0" xfId="0" applyFont="1" applyAlignment="1">
      <alignment vertical="center"/>
    </xf>
    <xf numFmtId="0" fontId="13" fillId="0" borderId="0" xfId="0" applyFont="1" applyFill="1" applyAlignment="1">
      <alignment horizontal="right"/>
    </xf>
    <xf numFmtId="0" fontId="40" fillId="0" borderId="0" xfId="19" applyFont="1"/>
    <xf numFmtId="14" fontId="40" fillId="0" borderId="0" xfId="19" applyNumberFormat="1" applyFont="1"/>
    <xf numFmtId="0" fontId="13" fillId="0" borderId="32" xfId="0" applyFont="1" applyFill="1" applyBorder="1" applyAlignment="1">
      <alignment horizontal="center" vertical="top" wrapText="1"/>
    </xf>
    <xf numFmtId="0" fontId="0" fillId="0" borderId="33" xfId="0" applyFill="1" applyBorder="1" applyAlignment="1">
      <alignment horizontal="left" vertical="top" wrapText="1"/>
    </xf>
    <xf numFmtId="0" fontId="0" fillId="0" borderId="33" xfId="0" applyNumberFormat="1" applyFill="1" applyBorder="1" applyAlignment="1">
      <alignment horizontal="left" vertical="top" wrapText="1"/>
    </xf>
    <xf numFmtId="0" fontId="13" fillId="0" borderId="33" xfId="0" applyFont="1" applyFill="1" applyBorder="1" applyAlignment="1">
      <alignment horizontal="left" wrapText="1"/>
    </xf>
    <xf numFmtId="0" fontId="0" fillId="0" borderId="33" xfId="0" applyFill="1" applyBorder="1" applyAlignment="1">
      <alignment horizontal="center" vertical="top" wrapText="1"/>
    </xf>
    <xf numFmtId="0" fontId="0" fillId="0" borderId="34" xfId="0" applyFill="1" applyBorder="1" applyAlignment="1">
      <alignment horizontal="center" vertical="top" wrapText="1"/>
    </xf>
    <xf numFmtId="0" fontId="13" fillId="0" borderId="16" xfId="0" applyFont="1" applyBorder="1" applyAlignment="1" applyProtection="1">
      <alignment horizontal="center" vertical="top" wrapText="1"/>
      <protection locked="0"/>
    </xf>
    <xf numFmtId="0" fontId="13" fillId="0" borderId="17" xfId="0" applyFont="1" applyBorder="1" applyAlignment="1" applyProtection="1">
      <alignment horizontal="left" wrapText="1"/>
      <protection locked="0"/>
    </xf>
    <xf numFmtId="0" fontId="13" fillId="0" borderId="2" xfId="0" applyFont="1" applyBorder="1" applyAlignment="1" applyProtection="1">
      <alignment horizontal="left" wrapText="1"/>
      <protection locked="0"/>
    </xf>
    <xf numFmtId="0" fontId="0" fillId="0" borderId="14" xfId="0" applyFill="1" applyBorder="1" applyAlignment="1">
      <alignment vertical="top" wrapText="1"/>
    </xf>
    <xf numFmtId="0" fontId="41" fillId="0" borderId="0" xfId="0" applyFont="1" applyBorder="1" applyAlignment="1">
      <alignment horizontal="left" vertical="center" indent="11"/>
    </xf>
    <xf numFmtId="0" fontId="42" fillId="0" borderId="0" xfId="0" applyFont="1" applyBorder="1" applyAlignment="1">
      <alignment horizontal="left" vertical="center" indent="11"/>
    </xf>
    <xf numFmtId="0" fontId="0" fillId="0" borderId="36" xfId="0" applyNumberFormat="1" applyBorder="1" applyAlignment="1">
      <alignment horizontal="center" vertical="top" wrapText="1"/>
    </xf>
    <xf numFmtId="0" fontId="13" fillId="0" borderId="35" xfId="0" applyFont="1" applyBorder="1" applyAlignment="1">
      <alignment horizontal="right" vertical="top" wrapText="1"/>
    </xf>
    <xf numFmtId="14" fontId="0" fillId="0" borderId="36" xfId="0" applyNumberFormat="1" applyBorder="1" applyAlignment="1">
      <alignment horizontal="center" vertical="top" wrapText="1"/>
    </xf>
    <xf numFmtId="14" fontId="0" fillId="0" borderId="38" xfId="0" applyNumberFormat="1" applyBorder="1" applyAlignment="1">
      <alignment horizontal="center" vertical="top" wrapText="1"/>
    </xf>
    <xf numFmtId="14" fontId="0" fillId="0" borderId="18" xfId="0" applyNumberFormat="1" applyBorder="1" applyAlignment="1">
      <alignment horizontal="center" vertical="top" wrapText="1"/>
    </xf>
    <xf numFmtId="14" fontId="0" fillId="0" borderId="2" xfId="0" applyNumberFormat="1" applyFill="1" applyBorder="1" applyAlignment="1">
      <alignment horizontal="center" vertical="top" wrapText="1"/>
    </xf>
    <xf numFmtId="14" fontId="0" fillId="0" borderId="33" xfId="0" applyNumberFormat="1" applyFill="1" applyBorder="1" applyAlignment="1">
      <alignment horizontal="center" vertical="top" wrapText="1"/>
    </xf>
    <xf numFmtId="0" fontId="13" fillId="0" borderId="39" xfId="0" applyFont="1" applyBorder="1" applyAlignment="1">
      <alignment horizontal="right" vertical="top" wrapText="1"/>
    </xf>
    <xf numFmtId="0" fontId="13" fillId="0" borderId="42" xfId="0" applyFont="1" applyBorder="1" applyAlignment="1">
      <alignment horizontal="left" vertical="top" wrapText="1"/>
    </xf>
    <xf numFmtId="0" fontId="13" fillId="0" borderId="43" xfId="0" applyFont="1" applyBorder="1" applyAlignment="1">
      <alignment horizontal="left" vertical="top" wrapText="1"/>
    </xf>
    <xf numFmtId="0" fontId="13" fillId="0" borderId="16" xfId="0" applyFont="1" applyFill="1" applyBorder="1" applyAlignment="1">
      <alignment horizontal="center" vertical="top" wrapText="1"/>
    </xf>
    <xf numFmtId="0" fontId="13" fillId="0" borderId="17" xfId="0" applyFont="1" applyFill="1" applyBorder="1" applyAlignment="1">
      <alignment horizontal="left" wrapText="1"/>
    </xf>
    <xf numFmtId="0" fontId="0" fillId="0" borderId="17" xfId="0" applyNumberFormat="1" applyFill="1" applyBorder="1" applyAlignment="1">
      <alignment horizontal="center" vertical="top" wrapText="1"/>
    </xf>
    <xf numFmtId="0" fontId="0" fillId="0" borderId="36" xfId="0" applyNumberFormat="1" applyFill="1" applyBorder="1" applyAlignment="1">
      <alignment horizontal="center" vertical="top" wrapText="1"/>
    </xf>
    <xf numFmtId="14" fontId="0" fillId="0" borderId="2" xfId="0" applyNumberFormat="1" applyBorder="1" applyAlignment="1">
      <alignment horizontal="center" vertical="top" wrapText="1"/>
    </xf>
    <xf numFmtId="0" fontId="13" fillId="0" borderId="40" xfId="0" applyFont="1" applyFill="1" applyBorder="1" applyAlignment="1">
      <alignment horizontal="left" vertical="top" wrapText="1"/>
    </xf>
    <xf numFmtId="0" fontId="13" fillId="0" borderId="41" xfId="0" applyFont="1" applyFill="1" applyBorder="1" applyAlignment="1">
      <alignment horizontal="left" vertical="top" wrapText="1"/>
    </xf>
    <xf numFmtId="0" fontId="43" fillId="0" borderId="0" xfId="19" applyNumberFormat="1" applyFont="1" applyFill="1"/>
    <xf numFmtId="14" fontId="29" fillId="0" borderId="0" xfId="0" applyNumberFormat="1" applyFont="1" applyAlignment="1">
      <alignment horizontal="center" vertical="center"/>
    </xf>
    <xf numFmtId="0" fontId="23" fillId="0" borderId="0" xfId="0" applyFont="1" applyAlignment="1">
      <alignment vertical="center"/>
    </xf>
    <xf numFmtId="0" fontId="20" fillId="0" borderId="0" xfId="0" applyFont="1" applyAlignment="1">
      <alignment vertical="center"/>
    </xf>
    <xf numFmtId="0" fontId="20" fillId="0" borderId="0" xfId="0" applyFont="1" applyAlignment="1">
      <alignment horizontal="right" vertical="center"/>
    </xf>
    <xf numFmtId="14" fontId="20" fillId="0" borderId="0" xfId="0" applyNumberFormat="1" applyFont="1" applyAlignment="1">
      <alignment horizontal="center" vertical="center"/>
    </xf>
    <xf numFmtId="0" fontId="13" fillId="0" borderId="0" xfId="5" applyNumberFormat="1" applyAlignment="1">
      <alignment horizontal="left" vertical="top" wrapText="1"/>
    </xf>
    <xf numFmtId="0" fontId="44" fillId="4" borderId="19" xfId="5" applyNumberFormat="1" applyFont="1" applyFill="1" applyBorder="1" applyAlignment="1">
      <alignment horizontal="left" vertical="top" wrapText="1"/>
    </xf>
    <xf numFmtId="0" fontId="44" fillId="4" borderId="44" xfId="5" applyNumberFormat="1" applyFont="1" applyFill="1" applyBorder="1" applyAlignment="1">
      <alignment horizontal="left" vertical="top" wrapText="1"/>
    </xf>
    <xf numFmtId="0" fontId="45" fillId="4" borderId="19" xfId="5" applyNumberFormat="1" applyFont="1" applyFill="1" applyBorder="1" applyAlignment="1">
      <alignment horizontal="left" vertical="top" wrapText="1"/>
    </xf>
    <xf numFmtId="0" fontId="13" fillId="0" borderId="0" xfId="0" applyFont="1" applyAlignment="1">
      <alignment wrapText="1"/>
    </xf>
    <xf numFmtId="0" fontId="13" fillId="0" borderId="0" xfId="5" applyNumberFormat="1" applyFill="1" applyAlignment="1">
      <alignment horizontal="left" vertical="top" wrapText="1"/>
    </xf>
    <xf numFmtId="0" fontId="17" fillId="0" borderId="42" xfId="0" applyFont="1" applyBorder="1" applyAlignment="1">
      <alignment horizontal="center" vertical="center" wrapText="1"/>
    </xf>
    <xf numFmtId="0" fontId="34" fillId="4" borderId="46" xfId="5" applyNumberFormat="1" applyFont="1" applyFill="1" applyBorder="1" applyAlignment="1">
      <alignment horizontal="left" vertical="top" wrapText="1"/>
    </xf>
    <xf numFmtId="0" fontId="46" fillId="8" borderId="48" xfId="5" applyNumberFormat="1" applyFont="1" applyFill="1" applyBorder="1" applyAlignment="1">
      <alignment horizontal="left" vertical="top" wrapText="1"/>
    </xf>
    <xf numFmtId="49" fontId="46" fillId="8" borderId="48" xfId="5" applyNumberFormat="1" applyFont="1" applyFill="1" applyBorder="1" applyAlignment="1">
      <alignment vertical="top"/>
    </xf>
    <xf numFmtId="49" fontId="46" fillId="8" borderId="48" xfId="5" applyNumberFormat="1" applyFont="1" applyFill="1" applyBorder="1" applyAlignment="1">
      <alignment horizontal="left" vertical="top" wrapText="1"/>
    </xf>
    <xf numFmtId="0" fontId="46" fillId="7" borderId="45" xfId="5" applyNumberFormat="1" applyFont="1" applyFill="1" applyBorder="1" applyAlignment="1">
      <alignment horizontal="left" vertical="top" wrapText="1"/>
    </xf>
    <xf numFmtId="49" fontId="46" fillId="7" borderId="45" xfId="5" applyNumberFormat="1" applyFont="1" applyFill="1" applyBorder="1" applyAlignment="1">
      <alignment vertical="top"/>
    </xf>
    <xf numFmtId="49" fontId="46" fillId="7" borderId="45" xfId="5" applyNumberFormat="1" applyFont="1" applyFill="1" applyBorder="1" applyAlignment="1">
      <alignment horizontal="left" vertical="top" wrapText="1"/>
    </xf>
    <xf numFmtId="0" fontId="46" fillId="8" borderId="45" xfId="5" applyNumberFormat="1" applyFont="1" applyFill="1" applyBorder="1" applyAlignment="1">
      <alignment horizontal="left" vertical="top" wrapText="1"/>
    </xf>
    <xf numFmtId="49" fontId="46" fillId="8" borderId="45" xfId="5" applyNumberFormat="1" applyFont="1" applyFill="1" applyBorder="1" applyAlignment="1">
      <alignment vertical="top"/>
    </xf>
    <xf numFmtId="49" fontId="46" fillId="8" borderId="45" xfId="5" applyNumberFormat="1" applyFont="1" applyFill="1" applyBorder="1" applyAlignment="1">
      <alignment horizontal="left" vertical="top" wrapText="1"/>
    </xf>
    <xf numFmtId="0" fontId="44" fillId="4" borderId="49" xfId="5" applyNumberFormat="1" applyFont="1" applyFill="1" applyBorder="1" applyAlignment="1">
      <alignment horizontal="left" vertical="top" wrapText="1"/>
    </xf>
    <xf numFmtId="0" fontId="47" fillId="0" borderId="42" xfId="0" applyFont="1" applyBorder="1" applyAlignment="1">
      <alignment horizontal="center" vertical="center" wrapText="1"/>
    </xf>
    <xf numFmtId="0" fontId="46" fillId="8" borderId="46" xfId="5" applyNumberFormat="1" applyFont="1" applyFill="1" applyBorder="1" applyAlignment="1">
      <alignment horizontal="left" vertical="top" wrapText="1"/>
    </xf>
    <xf numFmtId="49" fontId="46" fillId="8" borderId="46" xfId="5" applyNumberFormat="1" applyFont="1" applyFill="1" applyBorder="1" applyAlignment="1">
      <alignment vertical="top"/>
    </xf>
    <xf numFmtId="49" fontId="46" fillId="8" borderId="46" xfId="5" applyNumberFormat="1" applyFont="1" applyFill="1" applyBorder="1" applyAlignment="1">
      <alignment horizontal="left" vertical="top" wrapText="1"/>
    </xf>
    <xf numFmtId="0" fontId="46" fillId="7" borderId="50" xfId="5" applyNumberFormat="1" applyFont="1" applyFill="1" applyBorder="1" applyAlignment="1">
      <alignment horizontal="left" vertical="top" wrapText="1"/>
    </xf>
    <xf numFmtId="49" fontId="46" fillId="7" borderId="50" xfId="5" applyNumberFormat="1" applyFont="1" applyFill="1" applyBorder="1" applyAlignment="1">
      <alignment vertical="top"/>
    </xf>
    <xf numFmtId="49" fontId="46" fillId="7" borderId="50" xfId="5" applyNumberFormat="1" applyFont="1" applyFill="1" applyBorder="1" applyAlignment="1">
      <alignment horizontal="left" vertical="top" wrapText="1"/>
    </xf>
    <xf numFmtId="0" fontId="26" fillId="0" borderId="8" xfId="0" applyFont="1" applyBorder="1" applyAlignment="1">
      <alignment vertical="center"/>
    </xf>
    <xf numFmtId="0" fontId="26" fillId="0" borderId="8" xfId="0" applyFont="1" applyBorder="1" applyAlignment="1">
      <alignment horizontal="left" vertical="center" wrapText="1"/>
    </xf>
    <xf numFmtId="49" fontId="46" fillId="7" borderId="45" xfId="5" applyNumberFormat="1" applyFont="1" applyFill="1" applyBorder="1" applyAlignment="1">
      <alignment horizontal="right" vertical="top"/>
    </xf>
    <xf numFmtId="0" fontId="13" fillId="0" borderId="0" xfId="0" applyFont="1" applyAlignment="1">
      <alignment horizontal="center" vertical="top" wrapText="1"/>
    </xf>
    <xf numFmtId="0" fontId="48" fillId="0" borderId="0" xfId="19" applyNumberFormat="1" applyFont="1" applyFill="1"/>
    <xf numFmtId="0" fontId="1" fillId="0" borderId="0" xfId="19" applyNumberFormat="1" applyFont="1" applyFill="1"/>
    <xf numFmtId="0" fontId="4" fillId="0" borderId="0" xfId="19" applyAlignment="1">
      <alignment wrapText="1"/>
    </xf>
    <xf numFmtId="0" fontId="2" fillId="0" borderId="0" xfId="19" applyFont="1" applyAlignment="1">
      <alignment wrapText="1"/>
    </xf>
    <xf numFmtId="0" fontId="3" fillId="0" borderId="0" xfId="19" applyFont="1" applyAlignment="1">
      <alignment wrapText="1"/>
    </xf>
    <xf numFmtId="0" fontId="38" fillId="4" borderId="31" xfId="19" applyFont="1" applyFill="1" applyBorder="1" applyAlignment="1">
      <alignment wrapText="1"/>
    </xf>
    <xf numFmtId="14" fontId="0" fillId="0" borderId="38" xfId="0" applyNumberFormat="1" applyFill="1" applyBorder="1" applyAlignment="1">
      <alignment horizontal="center" vertical="top" wrapText="1"/>
    </xf>
    <xf numFmtId="0" fontId="0" fillId="0" borderId="0" xfId="0" applyFill="1" applyAlignment="1">
      <alignment horizontal="center"/>
    </xf>
    <xf numFmtId="0" fontId="0" fillId="0" borderId="18" xfId="0" applyNumberFormat="1" applyFill="1" applyBorder="1" applyAlignment="1">
      <alignment horizontal="center" vertical="top" wrapText="1"/>
    </xf>
    <xf numFmtId="0" fontId="0" fillId="0" borderId="33" xfId="0" applyFill="1" applyBorder="1" applyAlignment="1">
      <alignment horizontal="center"/>
    </xf>
    <xf numFmtId="0" fontId="0" fillId="0" borderId="37" xfId="0" applyNumberFormat="1" applyFill="1" applyBorder="1" applyAlignment="1">
      <alignment horizontal="center" vertical="top" wrapText="1"/>
    </xf>
    <xf numFmtId="14" fontId="0" fillId="0" borderId="18" xfId="0" applyNumberFormat="1" applyFill="1" applyBorder="1" applyAlignment="1">
      <alignment horizontal="center" vertical="top" wrapText="1"/>
    </xf>
    <xf numFmtId="0" fontId="13" fillId="0" borderId="0" xfId="0" applyFont="1" applyAlignment="1">
      <alignment horizontal="center" vertical="top"/>
    </xf>
    <xf numFmtId="0" fontId="44" fillId="4" borderId="46" xfId="5" applyNumberFormat="1" applyFont="1" applyFill="1" applyBorder="1" applyAlignment="1">
      <alignment horizontal="left" vertical="top" wrapText="1"/>
    </xf>
    <xf numFmtId="0" fontId="25" fillId="0" borderId="0" xfId="0" applyNumberFormat="1" applyFont="1" applyAlignment="1">
      <alignment horizontal="left" vertical="top" wrapText="1"/>
    </xf>
    <xf numFmtId="0" fontId="25" fillId="0" borderId="0" xfId="0" applyNumberFormat="1" applyFont="1" applyAlignment="1">
      <alignment horizontal="center" vertical="top"/>
    </xf>
    <xf numFmtId="0" fontId="25" fillId="0" borderId="0" xfId="0" applyFont="1" applyFill="1" applyAlignment="1" applyProtection="1">
      <alignment horizontal="center" vertical="top" wrapText="1"/>
      <protection locked="0"/>
    </xf>
    <xf numFmtId="0" fontId="36" fillId="6" borderId="0" xfId="0" applyFont="1" applyFill="1" applyBorder="1" applyAlignment="1">
      <alignment vertical="top" wrapText="1"/>
    </xf>
    <xf numFmtId="0" fontId="18" fillId="0" borderId="20" xfId="5" applyFont="1" applyFill="1" applyBorder="1" applyAlignment="1">
      <alignment vertical="top" wrapText="1"/>
    </xf>
    <xf numFmtId="0" fontId="36" fillId="5" borderId="0" xfId="0" applyFont="1" applyFill="1" applyBorder="1" applyAlignment="1">
      <alignment vertical="top" wrapText="1"/>
    </xf>
    <xf numFmtId="0" fontId="18" fillId="0" borderId="20" xfId="5" applyFont="1" applyBorder="1" applyAlignment="1">
      <alignment vertical="top" wrapText="1"/>
    </xf>
    <xf numFmtId="0" fontId="36" fillId="6" borderId="0" xfId="0" applyFont="1" applyFill="1" applyBorder="1" applyAlignment="1">
      <alignment vertical="top"/>
    </xf>
    <xf numFmtId="0" fontId="18" fillId="0" borderId="21" xfId="5" applyFont="1" applyFill="1" applyBorder="1" applyAlignment="1">
      <alignment vertical="top"/>
    </xf>
    <xf numFmtId="0" fontId="36" fillId="5" borderId="0" xfId="0" applyFont="1" applyFill="1" applyBorder="1" applyAlignment="1">
      <alignment vertical="top"/>
    </xf>
    <xf numFmtId="0" fontId="18" fillId="0" borderId="21" xfId="5" applyFont="1" applyBorder="1" applyAlignment="1">
      <alignment vertical="top"/>
    </xf>
    <xf numFmtId="0" fontId="18" fillId="0" borderId="21" xfId="5" applyFont="1" applyFill="1" applyBorder="1" applyAlignment="1">
      <alignment vertical="top" wrapText="1"/>
    </xf>
    <xf numFmtId="0" fontId="18" fillId="0" borderId="21" xfId="5" applyFont="1" applyBorder="1" applyAlignment="1">
      <alignment vertical="top" wrapText="1"/>
    </xf>
    <xf numFmtId="0" fontId="35" fillId="0" borderId="21" xfId="5" applyFont="1" applyFill="1" applyBorder="1" applyAlignment="1">
      <alignment vertical="top" wrapText="1"/>
    </xf>
    <xf numFmtId="0" fontId="13" fillId="0" borderId="0" xfId="5" applyAlignment="1">
      <alignment vertical="top" wrapText="1"/>
    </xf>
    <xf numFmtId="0" fontId="13" fillId="0" borderId="0" xfId="5" applyFont="1" applyAlignment="1">
      <alignment vertical="top" wrapText="1"/>
    </xf>
    <xf numFmtId="0" fontId="13" fillId="0" borderId="0" xfId="5" applyFont="1" applyFill="1" applyAlignment="1">
      <alignment vertical="top" wrapText="1"/>
    </xf>
    <xf numFmtId="0" fontId="0" fillId="0" borderId="0" xfId="0" applyAlignment="1">
      <alignment horizontal="left"/>
    </xf>
    <xf numFmtId="0" fontId="0" fillId="0" borderId="0" xfId="0" applyAlignment="1">
      <alignment horizontal="left" vertical="top"/>
    </xf>
    <xf numFmtId="0" fontId="13" fillId="0" borderId="0" xfId="5" applyNumberFormat="1" applyFont="1" applyAlignment="1">
      <alignment horizontal="left" vertical="top" wrapText="1"/>
    </xf>
    <xf numFmtId="0" fontId="46" fillId="7" borderId="53" xfId="5" applyNumberFormat="1" applyFont="1" applyFill="1" applyBorder="1" applyAlignment="1">
      <alignment horizontal="left" vertical="top" wrapText="1"/>
    </xf>
    <xf numFmtId="0" fontId="46" fillId="8" borderId="53" xfId="5" applyNumberFormat="1" applyFont="1" applyFill="1" applyBorder="1" applyAlignment="1">
      <alignment horizontal="left" vertical="top" wrapText="1"/>
    </xf>
    <xf numFmtId="0" fontId="44" fillId="4" borderId="54" xfId="5" applyNumberFormat="1" applyFont="1" applyFill="1" applyBorder="1" applyAlignment="1">
      <alignment horizontal="left" vertical="top" wrapText="1"/>
    </xf>
    <xf numFmtId="49" fontId="46" fillId="7" borderId="45" xfId="0" applyNumberFormat="1" applyFont="1" applyFill="1" applyBorder="1" applyAlignment="1">
      <alignment vertical="top"/>
    </xf>
    <xf numFmtId="49" fontId="46" fillId="7" borderId="45" xfId="0" applyNumberFormat="1" applyFont="1" applyFill="1" applyBorder="1" applyAlignment="1">
      <alignment horizontal="left" vertical="top" wrapText="1"/>
    </xf>
    <xf numFmtId="49" fontId="46" fillId="8" borderId="45" xfId="0" applyNumberFormat="1" applyFont="1" applyFill="1" applyBorder="1" applyAlignment="1">
      <alignment vertical="top"/>
    </xf>
    <xf numFmtId="49" fontId="46" fillId="8" borderId="45" xfId="0" applyNumberFormat="1" applyFont="1" applyFill="1" applyBorder="1" applyAlignment="1">
      <alignment horizontal="left" vertical="top" wrapText="1"/>
    </xf>
    <xf numFmtId="49" fontId="46" fillId="8" borderId="45" xfId="5" applyNumberFormat="1" applyFont="1" applyFill="1" applyBorder="1" applyAlignment="1">
      <alignment horizontal="right" vertical="top"/>
    </xf>
    <xf numFmtId="0" fontId="25" fillId="0" borderId="0" xfId="0" applyNumberFormat="1" applyFont="1" applyAlignment="1" applyProtection="1">
      <alignment horizontal="center" vertical="top" wrapText="1"/>
      <protection locked="0"/>
    </xf>
    <xf numFmtId="0" fontId="46" fillId="8" borderId="0" xfId="5" applyNumberFormat="1" applyFont="1" applyFill="1" applyBorder="1" applyAlignment="1">
      <alignment horizontal="left" vertical="top" wrapText="1"/>
    </xf>
    <xf numFmtId="0" fontId="53" fillId="0" borderId="0" xfId="19" applyNumberFormat="1" applyFont="1" applyFill="1"/>
    <xf numFmtId="0" fontId="13" fillId="0" borderId="0" xfId="0" applyFont="1" applyAlignment="1">
      <alignment horizontal="center"/>
    </xf>
    <xf numFmtId="0" fontId="46" fillId="8" borderId="48" xfId="0" applyFont="1" applyFill="1" applyBorder="1" applyAlignment="1">
      <alignment wrapText="1"/>
    </xf>
    <xf numFmtId="0" fontId="46" fillId="7" borderId="45" xfId="0" applyFont="1" applyFill="1" applyBorder="1" applyAlignment="1">
      <alignment wrapText="1"/>
    </xf>
    <xf numFmtId="0" fontId="46" fillId="8" borderId="45" xfId="0" applyFont="1" applyFill="1" applyBorder="1" applyAlignment="1">
      <alignment wrapText="1"/>
    </xf>
    <xf numFmtId="0" fontId="46" fillId="8" borderId="46" xfId="0" applyFont="1" applyFill="1" applyBorder="1" applyAlignment="1">
      <alignment wrapText="1"/>
    </xf>
    <xf numFmtId="0" fontId="46" fillId="7" borderId="50" xfId="0" applyFont="1" applyFill="1" applyBorder="1" applyAlignment="1">
      <alignment wrapText="1"/>
    </xf>
    <xf numFmtId="49" fontId="46" fillId="7" borderId="46" xfId="5" applyNumberFormat="1" applyFont="1" applyFill="1" applyBorder="1" applyAlignment="1">
      <alignment vertical="top"/>
    </xf>
    <xf numFmtId="49" fontId="46" fillId="7" borderId="46" xfId="5" applyNumberFormat="1" applyFont="1" applyFill="1" applyBorder="1" applyAlignment="1">
      <alignment horizontal="left" vertical="top" wrapText="1"/>
    </xf>
    <xf numFmtId="0" fontId="46" fillId="7" borderId="46" xfId="5" applyNumberFormat="1" applyFont="1" applyFill="1" applyBorder="1" applyAlignment="1">
      <alignment horizontal="left" vertical="top" wrapText="1"/>
    </xf>
    <xf numFmtId="49" fontId="46" fillId="8" borderId="50" xfId="5" applyNumberFormat="1" applyFont="1" applyFill="1" applyBorder="1" applyAlignment="1">
      <alignment vertical="top"/>
    </xf>
    <xf numFmtId="49" fontId="46" fillId="8" borderId="50" xfId="5" applyNumberFormat="1" applyFont="1" applyFill="1" applyBorder="1" applyAlignment="1">
      <alignment horizontal="left" vertical="top" wrapText="1"/>
    </xf>
    <xf numFmtId="0" fontId="46" fillId="8" borderId="50" xfId="5" applyNumberFormat="1" applyFont="1" applyFill="1" applyBorder="1" applyAlignment="1">
      <alignment horizontal="left" vertical="top" wrapText="1"/>
    </xf>
    <xf numFmtId="0" fontId="46" fillId="7" borderId="46" xfId="0" applyFont="1" applyFill="1" applyBorder="1" applyAlignment="1">
      <alignment wrapText="1"/>
    </xf>
    <xf numFmtId="0" fontId="0" fillId="0" borderId="0" xfId="0" applyAlignment="1">
      <alignment horizontal="left"/>
    </xf>
    <xf numFmtId="0" fontId="0" fillId="0" borderId="0" xfId="0" applyAlignment="1">
      <alignment horizontal="left"/>
    </xf>
    <xf numFmtId="0" fontId="46" fillId="8" borderId="47" xfId="0" applyFont="1" applyFill="1" applyBorder="1" applyAlignment="1">
      <alignment wrapText="1"/>
    </xf>
    <xf numFmtId="0" fontId="46" fillId="7" borderId="53" xfId="0" applyFont="1" applyFill="1" applyBorder="1" applyAlignment="1">
      <alignment wrapText="1"/>
    </xf>
    <xf numFmtId="0" fontId="46" fillId="8" borderId="53" xfId="0" applyFont="1" applyFill="1" applyBorder="1" applyAlignment="1">
      <alignment wrapText="1"/>
    </xf>
    <xf numFmtId="0" fontId="46" fillId="7" borderId="55" xfId="0" applyFont="1" applyFill="1" applyBorder="1" applyAlignment="1">
      <alignment wrapText="1"/>
    </xf>
    <xf numFmtId="0" fontId="46" fillId="8" borderId="0" xfId="0" applyFont="1" applyFill="1" applyBorder="1" applyAlignment="1">
      <alignment wrapText="1"/>
    </xf>
    <xf numFmtId="0" fontId="46" fillId="7" borderId="0" xfId="0" applyFont="1" applyFill="1" applyBorder="1" applyAlignment="1">
      <alignment wrapText="1"/>
    </xf>
    <xf numFmtId="0" fontId="46" fillId="8" borderId="50" xfId="0" applyFont="1" applyFill="1" applyBorder="1" applyAlignment="1">
      <alignment wrapText="1"/>
    </xf>
    <xf numFmtId="1" fontId="13" fillId="0" borderId="0" xfId="5" applyNumberFormat="1" applyAlignment="1">
      <alignment horizontal="left" vertical="top" wrapText="1"/>
    </xf>
    <xf numFmtId="1" fontId="13" fillId="0" borderId="0" xfId="5" applyNumberFormat="1"/>
    <xf numFmtId="1" fontId="46" fillId="8" borderId="47" xfId="5" applyNumberFormat="1" applyFont="1" applyFill="1" applyBorder="1" applyAlignment="1">
      <alignment horizontal="left" vertical="top" wrapText="1"/>
    </xf>
    <xf numFmtId="1" fontId="46" fillId="7" borderId="53" xfId="5" applyNumberFormat="1" applyFont="1" applyFill="1" applyBorder="1" applyAlignment="1">
      <alignment horizontal="left" vertical="top" wrapText="1"/>
    </xf>
    <xf numFmtId="1" fontId="46" fillId="8" borderId="53" xfId="5" applyNumberFormat="1" applyFont="1" applyFill="1" applyBorder="1" applyAlignment="1">
      <alignment horizontal="left" vertical="top" wrapText="1"/>
    </xf>
    <xf numFmtId="0" fontId="46" fillId="8" borderId="55" xfId="0" applyFont="1" applyFill="1" applyBorder="1" applyAlignment="1">
      <alignment wrapText="1"/>
    </xf>
    <xf numFmtId="1" fontId="46" fillId="8" borderId="0" xfId="5" applyNumberFormat="1" applyFont="1" applyFill="1" applyBorder="1" applyAlignment="1">
      <alignment horizontal="left" vertical="top" wrapText="1"/>
    </xf>
    <xf numFmtId="1" fontId="46" fillId="7" borderId="55" xfId="5" applyNumberFormat="1" applyFont="1" applyFill="1" applyBorder="1" applyAlignment="1">
      <alignment horizontal="left" vertical="top" wrapText="1"/>
    </xf>
    <xf numFmtId="1" fontId="46" fillId="7" borderId="0" xfId="5" applyNumberFormat="1" applyFont="1" applyFill="1" applyBorder="1" applyAlignment="1">
      <alignment horizontal="left" vertical="top" wrapText="1"/>
    </xf>
    <xf numFmtId="1" fontId="46" fillId="8" borderId="55" xfId="5" applyNumberFormat="1" applyFont="1" applyFill="1" applyBorder="1" applyAlignment="1">
      <alignment horizontal="left" vertical="top" wrapText="1"/>
    </xf>
    <xf numFmtId="0" fontId="17" fillId="0" borderId="30" xfId="0" applyFont="1" applyBorder="1" applyAlignment="1">
      <alignment horizontal="center" vertical="center" wrapText="1"/>
    </xf>
    <xf numFmtId="0" fontId="17" fillId="0" borderId="56" xfId="0" applyFont="1" applyBorder="1" applyAlignment="1">
      <alignment horizontal="center" vertical="center" wrapText="1"/>
    </xf>
    <xf numFmtId="0" fontId="0" fillId="0" borderId="0" xfId="0" applyAlignment="1">
      <alignment horizontal="left"/>
    </xf>
    <xf numFmtId="0" fontId="39" fillId="0" borderId="0" xfId="5" applyFont="1" applyAlignment="1">
      <alignment horizontal="left" vertical="center"/>
    </xf>
    <xf numFmtId="0" fontId="39" fillId="0" borderId="0" xfId="5" applyFont="1" applyAlignment="1">
      <alignment vertical="center"/>
    </xf>
    <xf numFmtId="14" fontId="29" fillId="0" borderId="0" xfId="0" applyNumberFormat="1" applyFont="1" applyAlignment="1">
      <alignment horizontal="center" vertical="center"/>
    </xf>
    <xf numFmtId="166" fontId="20" fillId="0" borderId="0" xfId="0" applyNumberFormat="1" applyFont="1" applyAlignment="1">
      <alignment horizontal="right" vertical="center" wrapText="1"/>
    </xf>
    <xf numFmtId="0" fontId="23" fillId="0" borderId="0" xfId="0" applyFont="1" applyAlignment="1">
      <alignment horizontal="left" vertical="center"/>
    </xf>
    <xf numFmtId="0" fontId="29" fillId="0" borderId="0" xfId="0" applyFont="1" applyAlignment="1">
      <alignment horizontal="left" vertical="center"/>
    </xf>
    <xf numFmtId="0" fontId="20" fillId="0" borderId="0" xfId="0" applyFont="1" applyAlignment="1">
      <alignment horizontal="left" vertical="center"/>
    </xf>
    <xf numFmtId="0" fontId="23" fillId="0" borderId="8" xfId="0" applyFont="1" applyBorder="1" applyAlignment="1">
      <alignment horizontal="left" vertical="center"/>
    </xf>
    <xf numFmtId="0" fontId="23" fillId="0" borderId="0" xfId="0" applyFont="1" applyBorder="1" applyAlignment="1">
      <alignment horizontal="left" vertical="center"/>
    </xf>
    <xf numFmtId="0" fontId="26" fillId="0" borderId="51" xfId="0" applyFont="1" applyBorder="1" applyAlignment="1">
      <alignment horizontal="center" vertical="center"/>
    </xf>
    <xf numFmtId="0" fontId="26" fillId="0" borderId="9" xfId="0" applyFont="1" applyBorder="1" applyAlignment="1">
      <alignment horizontal="center" vertical="center"/>
    </xf>
    <xf numFmtId="0" fontId="26" fillId="0" borderId="52" xfId="0" applyFont="1" applyBorder="1" applyAlignment="1">
      <alignment horizontal="center" vertical="center"/>
    </xf>
    <xf numFmtId="0" fontId="26" fillId="0" borderId="51" xfId="0" applyFont="1" applyBorder="1" applyAlignment="1">
      <alignment vertical="center"/>
    </xf>
    <xf numFmtId="0" fontId="26" fillId="0" borderId="9" xfId="0" applyFont="1" applyBorder="1" applyAlignment="1">
      <alignment vertical="center"/>
    </xf>
    <xf numFmtId="0" fontId="26" fillId="0" borderId="52" xfId="0" applyFont="1" applyBorder="1" applyAlignment="1">
      <alignment vertical="center"/>
    </xf>
  </cellXfs>
  <cellStyles count="20">
    <cellStyle name="Normal" xfId="0" builtinId="0"/>
    <cellStyle name="Normal 2" xfId="3"/>
    <cellStyle name="Normal 2 2" xfId="7"/>
    <cellStyle name="Normal 2 2 2" xfId="15"/>
    <cellStyle name="Normal 2 3" xfId="8"/>
    <cellStyle name="Normal 2 3 2" xfId="16"/>
    <cellStyle name="Normal 2 4" xfId="9"/>
    <cellStyle name="Normal 2 4 2" xfId="10"/>
    <cellStyle name="Normal 2 4 2 2" xfId="18"/>
    <cellStyle name="Normal 2 4 3" xfId="17"/>
    <cellStyle name="Normal 2 5" xfId="12"/>
    <cellStyle name="Normal 3" xfId="1"/>
    <cellStyle name="Normal 3 2" xfId="11"/>
    <cellStyle name="Normal 4" xfId="4"/>
    <cellStyle name="Normal 4 2" xfId="13"/>
    <cellStyle name="Normal 5" xfId="5"/>
    <cellStyle name="Normal 6" xfId="6"/>
    <cellStyle name="Normal 6 2" xfId="14"/>
    <cellStyle name="Normal 7" xfId="19"/>
    <cellStyle name="Percent" xfId="2" builtinId="5"/>
  </cellStyles>
  <dxfs count="463">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sz val="11"/>
        <color theme="1"/>
        <name val="Calibri"/>
        <scheme val="minor"/>
      </font>
      <numFmt numFmtId="0" formatCode="General"/>
      <fill>
        <patternFill patternType="none">
          <fgColor indexed="64"/>
          <bgColor indexed="65"/>
        </patternFill>
      </fill>
    </dxf>
    <dxf>
      <numFmt numFmtId="19" formatCode="yyyy/mm/dd"/>
    </dxf>
    <dxf>
      <numFmt numFmtId="19" formatCode="yyyy/mm/dd"/>
    </dxf>
    <dxf>
      <numFmt numFmtId="19" formatCode="yyyy/mm/dd"/>
    </dxf>
    <dxf>
      <numFmt numFmtId="19" formatCode="yyyy/mm/dd"/>
    </dxf>
    <dxf>
      <numFmt numFmtId="0" formatCode="General"/>
      <fill>
        <patternFill patternType="none">
          <fgColor indexed="64"/>
          <bgColor indexed="65"/>
        </patternFill>
      </fill>
    </dxf>
    <dxf>
      <numFmt numFmtId="0" formatCode="General"/>
    </dxf>
    <dxf>
      <alignment horizontal="general" vertical="bottom" textRotation="0" wrapText="1" indent="0" justifyLastLine="0" shrinkToFit="0" readingOrder="0"/>
    </dxf>
    <dxf>
      <font>
        <color rgb="FFFF0000"/>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1"/>
        <color auto="1"/>
        <name val="Arial"/>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top" textRotation="0" wrapText="1" indent="0" justifyLastLine="0" shrinkToFit="0" readingOrder="0"/>
    </dxf>
    <dxf>
      <font>
        <b/>
        <i val="0"/>
        <strike val="0"/>
        <condense val="0"/>
        <extend val="0"/>
        <outline val="0"/>
        <shadow val="0"/>
        <u val="none"/>
        <vertAlign val="baseline"/>
        <sz val="11"/>
        <color auto="1"/>
        <name val="Arial"/>
        <scheme val="none"/>
      </font>
      <alignment horizontal="general" vertical="top" textRotation="0" wrapText="1" indent="0" justifyLastLine="0" shrinkToFit="0" readingOrder="0"/>
    </dxf>
    <dxf>
      <numFmt numFmtId="0" formatCode="General"/>
      <alignment textRotation="0" wrapText="1" indent="0" justifyLastLine="0" shrinkToFit="0" readingOrder="0"/>
    </dxf>
    <dxf>
      <numFmt numFmtId="0" formatCode="General"/>
      <alignment textRotation="0" wrapText="1" indent="0" justifyLastLine="0" shrinkToFit="0" readingOrder="0"/>
    </dxf>
    <dxf>
      <numFmt numFmtId="0" formatCode="General"/>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numFmt numFmtId="0" formatCode="General"/>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numFmt numFmtId="0" formatCode="General"/>
      <alignment textRotation="0" wrapText="1" indent="0" justifyLastLine="0" shrinkToFit="0" readingOrder="0"/>
    </dxf>
    <dxf>
      <numFmt numFmtId="0" formatCode="General"/>
      <alignment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numFmt numFmtId="0" formatCode="General"/>
      <fill>
        <patternFill patternType="solid">
          <fgColor theme="4"/>
          <bgColor theme="4"/>
        </patternFill>
      </fill>
      <alignment horizontal="left" vertical="top"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rgb="FF000000"/>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rgb="FF000000"/>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rgb="FF000000"/>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rgb="FF000000"/>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hair">
          <color indexed="64"/>
        </left>
        <right style="hair">
          <color indexed="64"/>
        </right>
        <top/>
        <bottom/>
      </border>
      <protection locked="1" hidden="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hair">
          <color indexed="64"/>
        </left>
        <right style="hair">
          <color indexed="64"/>
        </right>
        <top/>
        <bottom/>
      </border>
      <protection locked="1" hidden="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rgb="FF000000"/>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rgb="FF000000"/>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rgb="FF000000"/>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rgb="FF000000"/>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Arial"/>
        <scheme val="none"/>
      </font>
      <fill>
        <patternFill patternType="none">
          <fgColor rgb="FF000000"/>
          <bgColor auto="1"/>
        </patternFill>
      </fill>
      <alignment horizontal="center" vertical="top" textRotation="0" wrapText="1" indent="0" justifyLastLine="0" shrinkToFit="0" readingOrder="0"/>
    </dxf>
    <dxf>
      <font>
        <b val="0"/>
        <i val="0"/>
        <strike val="0"/>
        <condense val="0"/>
        <extend val="0"/>
        <outline val="0"/>
        <shadow val="0"/>
        <u val="none"/>
        <vertAlign val="baseline"/>
        <sz val="14"/>
        <color rgb="FF000000"/>
        <name val="Calibri"/>
        <scheme val="none"/>
      </font>
      <fill>
        <patternFill patternType="none">
          <fgColor rgb="FF000000"/>
          <bgColor rgb="FFFFFFFF"/>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top"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left" vertical="top" textRotation="0" wrapText="1" indent="0" justifyLastLine="0" shrinkToFit="0" readingOrder="0"/>
    </dxf>
    <dxf>
      <numFmt numFmtId="0" formatCode="General"/>
      <alignment horizontal="left" vertical="top" textRotation="0" wrapText="1" indent="0" justifyLastLine="0" shrinkToFit="0" readingOrder="0"/>
    </dxf>
    <dxf>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numFmt numFmtId="1" formatCode="0"/>
      <alignment horizontal="left" vertical="top" textRotation="0" wrapText="1" indent="0" justifyLastLine="0" shrinkToFit="0" readingOrder="0"/>
    </dxf>
    <dxf>
      <numFmt numFmtId="30" formatCode="@"/>
      <alignment horizontal="left"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30" formatCode="@"/>
      <alignment horizontal="general" vertical="top" textRotation="0" wrapText="0" indent="0" justifyLastLine="0" shrinkToFit="0" readingOrder="0"/>
    </dxf>
    <dxf>
      <numFmt numFmtId="30" formatCode="@"/>
      <fill>
        <patternFill patternType="none">
          <fgColor indexed="64"/>
          <bgColor indexed="65"/>
        </patternFill>
      </fill>
      <alignment horizontal="left" vertical="top" textRotation="0" wrapText="1" indent="0" justifyLastLine="0" shrinkToFit="0" readingOrder="0"/>
    </dxf>
    <dxf>
      <numFmt numFmtId="30" formatCode="@"/>
      <alignment horizontal="general" vertical="top" textRotation="0" wrapText="0" indent="0" justifyLastLine="0" shrinkToFit="0" readingOrder="0"/>
    </dxf>
    <dxf>
      <numFmt numFmtId="30" formatCode="@"/>
      <alignment horizontal="left" vertical="top" textRotation="0" wrapText="1" indent="0" justifyLastLine="0" shrinkToFit="0" readingOrder="0"/>
    </dxf>
    <dxf>
      <alignment vertical="top" textRotation="0" wrapText="1" indent="0" justifyLastLine="0" shrinkToFit="0" readingOrder="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fill>
        <patternFill patternType="none">
          <fgColor indexed="64"/>
          <bgColor indexed="65"/>
        </patternFill>
      </fill>
      <alignment horizontal="center" vertical="top" textRotation="0" wrapText="1" indent="0" justifyLastLine="0" shrinkToFit="0" readingOrder="0"/>
      <protection locked="0" hidden="0"/>
    </dxf>
    <dxf>
      <font>
        <sz val="12"/>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fill>
        <patternFill patternType="none">
          <fgColor indexed="64"/>
          <bgColor auto="1"/>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fill>
        <patternFill patternType="none">
          <fgColor indexed="64"/>
          <bgColor auto="1"/>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color rgb="FF9C0006"/>
      </font>
      <fill>
        <patternFill>
          <bgColor rgb="FFFFC7CE"/>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hair">
          <color auto="1"/>
        </left>
        <right style="hair">
          <color auto="1"/>
        </right>
        <top/>
        <bottom/>
      </border>
    </dxf>
    <dxf>
      <numFmt numFmtId="0" formatCode="General"/>
    </dxf>
    <dxf>
      <numFmt numFmtId="0" formatCode="General"/>
    </dxf>
    <dxf>
      <numFmt numFmtId="0" formatCode="General"/>
    </dxf>
    <dxf>
      <numFmt numFmtId="0" formatCode="General"/>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0" formatCode="General"/>
    </dxf>
    <dxf>
      <numFmt numFmtId="0" formatCode="General"/>
    </dxf>
    <dxf>
      <alignment horizontal="center" vertical="top" textRotation="0" wrapText="1" indent="0" justifyLastLine="0" shrinkToFit="0" readingOrder="0"/>
    </dxf>
    <dxf>
      <alignment horizontal="center" vertical="top" textRotation="0" wrapText="1" indent="0" justifyLastLine="0" shrinkToFit="0" readingOrder="0"/>
    </dxf>
    <dxf>
      <fill>
        <patternFill patternType="solid">
          <fgColor rgb="FFDCE6F1"/>
          <bgColor rgb="FFDCE6F1"/>
        </patternFill>
      </fill>
    </dxf>
    <dxf>
      <fill>
        <patternFill patternType="solid">
          <fgColor rgb="FFDCE6F1"/>
          <bgColor rgb="FFDCE6F1"/>
        </patternFill>
      </fill>
    </dxf>
    <dxf>
      <font>
        <b/>
        <color rgb="FF000000"/>
      </font>
    </dxf>
    <dxf>
      <font>
        <b/>
        <color rgb="FF000000"/>
      </font>
    </dxf>
    <dxf>
      <font>
        <b/>
        <color rgb="FF000000"/>
      </font>
      <border>
        <top style="double">
          <color rgb="FF4F81BD"/>
        </top>
      </border>
    </dxf>
    <dxf>
      <font>
        <b/>
        <color rgb="FFFFFFFF"/>
      </font>
      <fill>
        <patternFill patternType="solid">
          <fgColor rgb="FF4F81BD"/>
          <bgColor rgb="FF4F81BD"/>
        </patternFill>
      </fill>
    </dxf>
    <dxf>
      <font>
        <color rgb="FF000000"/>
      </font>
      <border>
        <left style="thin">
          <color rgb="FF95B3D7"/>
        </left>
        <right style="thin">
          <color rgb="FF95B3D7"/>
        </right>
        <top style="thin">
          <color rgb="FF95B3D7"/>
        </top>
        <bottom style="thin">
          <color rgb="FF95B3D7"/>
        </bottom>
        <horizontal style="thin">
          <color rgb="FF95B3D7"/>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dxf>
    <dxf>
      <font>
        <b/>
        <color theme="1"/>
      </font>
      <border>
        <top style="thin">
          <color theme="1"/>
        </top>
      </border>
    </dxf>
    <dxf>
      <font>
        <b/>
        <color theme="1"/>
      </font>
      <border>
        <bottom style="thin">
          <color theme="1"/>
        </bottom>
      </border>
    </dxf>
    <dxf>
      <font>
        <color theme="1"/>
      </font>
      <border>
        <left style="hair">
          <color theme="1"/>
        </left>
        <right style="hair">
          <color theme="1"/>
        </right>
        <top style="thin">
          <color theme="1"/>
        </top>
        <bottom style="thin">
          <color theme="1"/>
        </bottom>
        <vertical style="hair">
          <color theme="1"/>
        </vertical>
        <horizontal style="hair">
          <color theme="1"/>
        </horizontal>
      </border>
    </dxf>
  </dxfs>
  <tableStyles count="2" defaultTableStyle="TableStyleMedium9" defaultPivotStyle="PivotStyleLight16">
    <tableStyle name="CorvelleEoC" pivot="0" count="7">
      <tableStyleElement type="wholeTable" dxfId="462"/>
      <tableStyleElement type="headerRow" dxfId="461"/>
      <tableStyleElement type="totalRow" dxfId="460"/>
      <tableStyleElement type="firstColumn" dxfId="459"/>
      <tableStyleElement type="lastColumn" dxfId="458"/>
      <tableStyleElement type="firstRowStripe" dxfId="457"/>
      <tableStyleElement type="firstColumnStripe" dxfId="456"/>
    </tableStyle>
    <tableStyle name="TableStyleMedium2 2" pivot="0" count="7">
      <tableStyleElement type="wholeTable" dxfId="455"/>
      <tableStyleElement type="headerRow" dxfId="454"/>
      <tableStyleElement type="totalRow" dxfId="453"/>
      <tableStyleElement type="firstColumn" dxfId="452"/>
      <tableStyleElement type="lastColumn" dxfId="451"/>
      <tableStyleElement type="firstRowStripe" dxfId="450"/>
      <tableStyleElement type="firstColumnStripe" dxfId="449"/>
    </tableStyle>
  </tableStyles>
  <colors>
    <mruColors>
      <color rgb="FFFF7C80"/>
      <color rgb="FFD9AA33"/>
      <color rgb="FFFA5458"/>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tyles" Target="styles.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8" Type="http://schemas.openxmlformats.org/officeDocument/2006/relationships/image" Target="../media/image1.jpg"/><Relationship Id="rId3" Type="http://schemas.openxmlformats.org/officeDocument/2006/relationships/image" Target="../media/image5.jpe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1</xdr:row>
          <xdr:rowOff>9525</xdr:rowOff>
        </xdr:from>
        <xdr:to>
          <xdr:col>1</xdr:col>
          <xdr:colOff>847725</xdr:colOff>
          <xdr:row>3</xdr:row>
          <xdr:rowOff>123825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Summary by Facility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1</xdr:row>
          <xdr:rowOff>9525</xdr:rowOff>
        </xdr:from>
        <xdr:to>
          <xdr:col>9</xdr:col>
          <xdr:colOff>0</xdr:colOff>
          <xdr:row>3</xdr:row>
          <xdr:rowOff>133350</xdr:rowOff>
        </xdr:to>
        <xdr:sp macro="" textlink="">
          <xdr:nvSpPr>
            <xdr:cNvPr id="132097" name="Button 1" hidden="1">
              <a:extLst>
                <a:ext uri="{63B3BB69-23CF-44E3-9099-C40C66FF867C}">
                  <a14:compatExt spid="_x0000_s132097"/>
                </a:ext>
                <a:ext uri="{FF2B5EF4-FFF2-40B4-BE49-F238E27FC236}">
                  <a16:creationId xmlns:a16="http://schemas.microsoft.com/office/drawing/2014/main" id="{00000000-0008-0000-0200-0000010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Rebuild the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518324</xdr:colOff>
      <xdr:row>5</xdr:row>
      <xdr:rowOff>31442</xdr:rowOff>
    </xdr:to>
    <xdr:pic>
      <xdr:nvPicPr>
        <xdr:cNvPr id="3" name="thisWorkbookLogo">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32762" cy="8648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173043</xdr:colOff>
      <xdr:row>4</xdr:row>
      <xdr:rowOff>198130</xdr:rowOff>
    </xdr:to>
    <xdr:pic>
      <xdr:nvPicPr>
        <xdr:cNvPr id="4" name="thisWorkbookLogo">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32762" cy="8648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1113637</xdr:colOff>
      <xdr:row>4</xdr:row>
      <xdr:rowOff>138599</xdr:rowOff>
    </xdr:to>
    <xdr:pic>
      <xdr:nvPicPr>
        <xdr:cNvPr id="4" name="thisWorkbookLogo">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90500"/>
          <a:ext cx="1732762" cy="86488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4</xdr:row>
      <xdr:rowOff>138599</xdr:rowOff>
    </xdr:to>
    <xdr:pic>
      <xdr:nvPicPr>
        <xdr:cNvPr id="4" name="thisWorkbookLogo">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3</xdr:col>
      <xdr:colOff>1125544</xdr:colOff>
      <xdr:row>5</xdr:row>
      <xdr:rowOff>43349</xdr:rowOff>
    </xdr:to>
    <xdr:pic>
      <xdr:nvPicPr>
        <xdr:cNvPr id="4" name="thisWorkbookLogo">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4438" y="166688"/>
          <a:ext cx="1732762" cy="86488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8</xdr:col>
      <xdr:colOff>0</xdr:colOff>
      <xdr:row>0</xdr:row>
      <xdr:rowOff>0</xdr:rowOff>
    </xdr:from>
    <xdr:to>
      <xdr:col>10</xdr:col>
      <xdr:colOff>517376</xdr:colOff>
      <xdr:row>4</xdr:row>
      <xdr:rowOff>154781</xdr:rowOff>
    </xdr:to>
    <xdr:pic>
      <xdr:nvPicPr>
        <xdr:cNvPr id="2" name="Baytex">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stretch>
          <a:fillRect/>
        </a:stretch>
      </xdr:blipFill>
      <xdr:spPr>
        <a:xfrm>
          <a:off x="6810375" y="0"/>
          <a:ext cx="1731814" cy="857250"/>
        </a:xfrm>
        <a:prstGeom prst="rect">
          <a:avLst/>
        </a:prstGeom>
      </xdr:spPr>
    </xdr:pic>
    <xdr:clientData/>
  </xdr:twoCellAnchor>
  <xdr:twoCellAnchor editAs="oneCell">
    <xdr:from>
      <xdr:col>8</xdr:col>
      <xdr:colOff>0</xdr:colOff>
      <xdr:row>7</xdr:row>
      <xdr:rowOff>0</xdr:rowOff>
    </xdr:from>
    <xdr:to>
      <xdr:col>10</xdr:col>
      <xdr:colOff>554772</xdr:colOff>
      <xdr:row>11</xdr:row>
      <xdr:rowOff>100872</xdr:rowOff>
    </xdr:to>
    <xdr:pic>
      <xdr:nvPicPr>
        <xdr:cNvPr id="3" name="NuVista">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3595"/>
        <a:stretch>
          <a:fillRect/>
        </a:stretch>
      </xdr:blipFill>
      <xdr:spPr bwMode="auto">
        <a:xfrm>
          <a:off x="6810375" y="1202531"/>
          <a:ext cx="1769210" cy="7676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8</xdr:col>
      <xdr:colOff>0</xdr:colOff>
      <xdr:row>14</xdr:row>
      <xdr:rowOff>0</xdr:rowOff>
    </xdr:from>
    <xdr:to>
      <xdr:col>10</xdr:col>
      <xdr:colOff>418797</xdr:colOff>
      <xdr:row>18</xdr:row>
      <xdr:rowOff>138905</xdr:rowOff>
    </xdr:to>
    <xdr:pic>
      <xdr:nvPicPr>
        <xdr:cNvPr id="4" name="Statoil">
          <a:extLst>
            <a:ext uri="{FF2B5EF4-FFF2-40B4-BE49-F238E27FC236}">
              <a16:creationId xmlns:a16="http://schemas.microsoft.com/office/drawing/2014/main" id="{00000000-0008-0000-1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810375" y="2369344"/>
          <a:ext cx="1633235" cy="805655"/>
        </a:xfrm>
        <a:prstGeom prst="rect">
          <a:avLst/>
        </a:prstGeom>
      </xdr:spPr>
    </xdr:pic>
    <xdr:clientData/>
  </xdr:twoCellAnchor>
  <xdr:twoCellAnchor editAs="oneCell">
    <xdr:from>
      <xdr:col>8</xdr:col>
      <xdr:colOff>0</xdr:colOff>
      <xdr:row>21</xdr:row>
      <xdr:rowOff>0</xdr:rowOff>
    </xdr:from>
    <xdr:to>
      <xdr:col>10</xdr:col>
      <xdr:colOff>301804</xdr:colOff>
      <xdr:row>24</xdr:row>
      <xdr:rowOff>35277</xdr:rowOff>
    </xdr:to>
    <xdr:pic>
      <xdr:nvPicPr>
        <xdr:cNvPr id="8" name="OMERS">
          <a:extLst>
            <a:ext uri="{FF2B5EF4-FFF2-40B4-BE49-F238E27FC236}">
              <a16:creationId xmlns:a16="http://schemas.microsoft.com/office/drawing/2014/main" id="{00000000-0008-0000-19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810375" y="3536156"/>
          <a:ext cx="1516242" cy="535340"/>
        </a:xfrm>
        <a:prstGeom prst="rect">
          <a:avLst/>
        </a:prstGeom>
      </xdr:spPr>
    </xdr:pic>
    <xdr:clientData/>
  </xdr:twoCellAnchor>
  <xdr:twoCellAnchor editAs="oneCell">
    <xdr:from>
      <xdr:col>8</xdr:col>
      <xdr:colOff>0</xdr:colOff>
      <xdr:row>27</xdr:row>
      <xdr:rowOff>0</xdr:rowOff>
    </xdr:from>
    <xdr:to>
      <xdr:col>12</xdr:col>
      <xdr:colOff>483411</xdr:colOff>
      <xdr:row>31</xdr:row>
      <xdr:rowOff>88900</xdr:rowOff>
    </xdr:to>
    <xdr:pic>
      <xdr:nvPicPr>
        <xdr:cNvPr id="9" name="Superman">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810375" y="4536281"/>
          <a:ext cx="2912286" cy="755650"/>
        </a:xfrm>
        <a:prstGeom prst="rect">
          <a:avLst/>
        </a:prstGeom>
      </xdr:spPr>
    </xdr:pic>
    <xdr:clientData/>
  </xdr:twoCellAnchor>
  <xdr:twoCellAnchor editAs="oneCell">
    <xdr:from>
      <xdr:col>8</xdr:col>
      <xdr:colOff>0</xdr:colOff>
      <xdr:row>35</xdr:row>
      <xdr:rowOff>0</xdr:rowOff>
    </xdr:from>
    <xdr:to>
      <xdr:col>11</xdr:col>
      <xdr:colOff>107157</xdr:colOff>
      <xdr:row>39</xdr:row>
      <xdr:rowOff>151067</xdr:rowOff>
    </xdr:to>
    <xdr:pic>
      <xdr:nvPicPr>
        <xdr:cNvPr id="7" name="Strategic" descr="strategic">
          <a:extLst>
            <a:ext uri="{FF2B5EF4-FFF2-40B4-BE49-F238E27FC236}">
              <a16:creationId xmlns:a16="http://schemas.microsoft.com/office/drawing/2014/main" id="{00000000-0008-0000-1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10375" y="5869781"/>
          <a:ext cx="1928813" cy="8178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47</xdr:row>
      <xdr:rowOff>0</xdr:rowOff>
    </xdr:from>
    <xdr:to>
      <xdr:col>10</xdr:col>
      <xdr:colOff>502219</xdr:colOff>
      <xdr:row>52</xdr:row>
      <xdr:rowOff>9002</xdr:rowOff>
    </xdr:to>
    <xdr:pic>
      <xdr:nvPicPr>
        <xdr:cNvPr id="5" name="Paramount2">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7"/>
        <a:stretch>
          <a:fillRect/>
        </a:stretch>
      </xdr:blipFill>
      <xdr:spPr>
        <a:xfrm>
          <a:off x="7286625" y="7578329"/>
          <a:ext cx="1800000" cy="812673"/>
        </a:xfrm>
        <a:prstGeom prst="rect">
          <a:avLst/>
        </a:prstGeom>
      </xdr:spPr>
    </xdr:pic>
    <xdr:clientData/>
  </xdr:twoCellAnchor>
  <xdr:twoCellAnchor editAs="oneCell">
    <xdr:from>
      <xdr:col>12</xdr:col>
      <xdr:colOff>0</xdr:colOff>
      <xdr:row>47</xdr:row>
      <xdr:rowOff>1</xdr:rowOff>
    </xdr:from>
    <xdr:to>
      <xdr:col>14</xdr:col>
      <xdr:colOff>513562</xdr:colOff>
      <xdr:row>52</xdr:row>
      <xdr:rowOff>55256</xdr:rowOff>
    </xdr:to>
    <xdr:pic>
      <xdr:nvPicPr>
        <xdr:cNvPr id="6" name="Paramount">
          <a:extLst>
            <a:ext uri="{FF2B5EF4-FFF2-40B4-BE49-F238E27FC236}">
              <a16:creationId xmlns:a16="http://schemas.microsoft.com/office/drawing/2014/main" id="{00000000-0008-0000-19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239250" y="7870032"/>
          <a:ext cx="1728000" cy="88869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Mark Perrin" refreshedDate="42550.417908680553" createdVersion="4" refreshedVersion="6" minRefreshableVersion="3" recordCount="235">
  <cacheSource type="worksheet">
    <worksheetSource name="NCESub"/>
  </cacheSource>
  <cacheFields count="11">
    <cacheField name="NCE Component" numFmtId="49">
      <sharedItems/>
    </cacheField>
    <cacheField name="NCE" numFmtId="49">
      <sharedItems/>
    </cacheField>
    <cacheField name="NCE Component Description1" numFmtId="49">
      <sharedItems/>
    </cacheField>
    <cacheField name="NCE Risk" numFmtId="49">
      <sharedItems/>
    </cacheField>
    <cacheField name="NCE Description" numFmtId="0">
      <sharedItems/>
    </cacheField>
    <cacheField name="Product" numFmtId="49">
      <sharedItems count="3">
        <s v="Gas"/>
        <s v="Hydrocarbon Liquid"/>
        <s v="Water"/>
      </sharedItems>
    </cacheField>
    <cacheField name="Business Process Subject Area" numFmtId="49">
      <sharedItems count="7">
        <s v="Existing Facility Design and Installation"/>
        <s v="New Facility Design and Installation"/>
        <s v="Measurement"/>
        <s v="Recording"/>
        <s v="Reporting"/>
        <s v="b" u="1"/>
        <s v="Facility Design and Installation" u="1"/>
      </sharedItems>
    </cacheField>
    <cacheField name="Business Process" numFmtId="0">
      <sharedItems containsSemiMixedTypes="0" containsString="0" containsNumber="1" containsInteger="1" minValue="1" maxValue="15"/>
    </cacheField>
    <cacheField name="Theme" numFmtId="0">
      <sharedItems containsSemiMixedTypes="0" containsString="0" containsNumber="1" containsInteger="1" minValue="1" maxValue="14"/>
    </cacheField>
    <cacheField name="NCEProd" numFmtId="0">
      <sharedItems/>
    </cacheField>
    <cacheField name="Discussion Points" numFmtId="49">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Mark Perrin" refreshedDate="42551.342834490744" backgroundQuery="1" createdVersion="6" refreshedVersion="6" minRefreshableVersion="3" recordCount="0" supportSubquery="1" supportAdvancedDrill="1">
  <cacheSource type="external" connectionId="2"/>
  <cacheFields count="3">
    <cacheField name="[NCESub].[NCE].[NCE]" caption="NCE" numFmtId="0" hierarchy="26" level="1">
      <sharedItems count="127">
        <s v="1a"/>
        <s v="1b"/>
        <s v="1c"/>
        <s v="1d"/>
        <s v="1e"/>
        <s v="1f"/>
        <s v="1g"/>
        <s v="1h"/>
        <s v="1i"/>
        <s v="1j"/>
        <s v="1k"/>
        <s v="1l"/>
        <s v="1m"/>
        <s v="2a"/>
        <s v="2b"/>
        <s v="2c"/>
        <s v="3a"/>
        <s v="3b"/>
        <s v="3c"/>
        <s v="3d"/>
        <s v="3e"/>
        <s v="3f"/>
        <s v="3g"/>
        <s v="4a"/>
        <s v="4b"/>
        <s v="4c"/>
        <s v="4d"/>
        <s v="4e"/>
        <s v="4f"/>
        <s v="4g"/>
        <s v="5a"/>
        <s v="5b"/>
        <s v="5c"/>
        <s v="5d"/>
        <s v="5e"/>
        <s v="5f"/>
        <s v="5g"/>
        <s v="5h"/>
        <s v="5i"/>
        <s v="5j"/>
        <s v="5k"/>
        <s v="6a"/>
        <s v="6b"/>
        <s v="6c"/>
        <s v="6d"/>
        <s v="6e"/>
        <s v="6f"/>
        <s v="6g"/>
        <s v="6h"/>
        <s v="6i"/>
        <s v="7a"/>
        <s v="7b"/>
        <s v="7c"/>
        <s v="7d"/>
        <s v="8a"/>
        <s v="8b"/>
        <s v="8c"/>
        <s v="8d"/>
        <s v="8e"/>
        <s v="8f"/>
        <s v="8g"/>
        <s v="8h"/>
        <s v="8i"/>
        <s v="8j"/>
        <s v="8k"/>
        <s v="8l"/>
        <s v="8m"/>
        <s v="8n"/>
        <s v="9a"/>
        <s v="9b"/>
        <s v="9c"/>
        <s v="9d"/>
        <s v="9e"/>
        <s v="9f"/>
        <s v="9g"/>
        <s v="10a"/>
        <s v="10b"/>
        <s v="10c"/>
        <s v="10d"/>
        <s v="10e"/>
        <s v="10f"/>
        <s v="10g"/>
        <s v="10h"/>
        <s v="10i"/>
        <s v="10j"/>
        <s v="10k"/>
        <s v="11a"/>
        <s v="11b"/>
        <s v="11c"/>
        <s v="11d"/>
        <s v="11e"/>
        <s v="12a"/>
        <s v="12b"/>
        <s v="12c"/>
        <s v="12d"/>
        <s v="13a"/>
        <s v="13b"/>
        <s v="13c"/>
        <s v="13d"/>
        <s v="13e"/>
        <s v="13f"/>
        <s v="13g"/>
        <s v="13h"/>
        <s v="14a"/>
        <s v="14b"/>
        <s v="14c"/>
        <s v="14d"/>
        <s v="14e"/>
        <s v="14f"/>
        <s v="14g"/>
        <s v="14h"/>
        <s v="14i"/>
        <s v="14j"/>
        <s v="14k"/>
        <s v="14l"/>
        <s v="14m"/>
        <s v="14n"/>
        <s v="14o"/>
        <s v="14p"/>
        <s v="14q"/>
        <s v="14r"/>
        <s v="14s"/>
        <s v="14t"/>
        <s v="14u"/>
        <s v="14v"/>
        <s v="14w"/>
        <s v="14x"/>
      </sharedItems>
    </cacheField>
    <cacheField name="[NCESub].[Theme].[Theme]" caption="Theme" numFmtId="0" hierarchy="33" level="1">
      <sharedItems containsSemiMixedTypes="0" containsString="0" containsNumber="1" containsInteger="1" minValue="1" maxValue="14" count="14">
        <n v="1"/>
        <n v="2"/>
        <n v="3"/>
        <n v="4"/>
        <n v="5"/>
        <n v="6"/>
        <n v="7"/>
        <n v="8"/>
        <n v="9"/>
        <n v="10"/>
        <n v="11"/>
        <n v="12"/>
        <n v="13"/>
        <n v="14"/>
      </sharedItems>
      <extLst>
        <ext xmlns:x15="http://schemas.microsoft.com/office/spreadsheetml/2010/11/main" uri="{4F2E5C28-24EA-4eb8-9CBF-B6C8F9C3D259}">
          <x15:cachedUniqueNames>
            <x15:cachedUniqueName index="0" name="[NCESub].[Theme].&amp;[1]"/>
            <x15:cachedUniqueName index="1" name="[NCESub].[Theme].&amp;[2]"/>
            <x15:cachedUniqueName index="2" name="[NCESub].[Theme].&amp;[3]"/>
            <x15:cachedUniqueName index="3" name="[NCESub].[Theme].&amp;[4]"/>
            <x15:cachedUniqueName index="4" name="[NCESub].[Theme].&amp;[5]"/>
            <x15:cachedUniqueName index="5" name="[NCESub].[Theme].&amp;[6]"/>
            <x15:cachedUniqueName index="6" name="[NCESub].[Theme].&amp;[7]"/>
            <x15:cachedUniqueName index="7" name="[NCESub].[Theme].&amp;[8]"/>
            <x15:cachedUniqueName index="8" name="[NCESub].[Theme].&amp;[9]"/>
            <x15:cachedUniqueName index="9" name="[NCESub].[Theme].&amp;[10]"/>
            <x15:cachedUniqueName index="10" name="[NCESub].[Theme].&amp;[11]"/>
            <x15:cachedUniqueName index="11" name="[NCESub].[Theme].&amp;[12]"/>
            <x15:cachedUniqueName index="12" name="[NCESub].[Theme].&amp;[13]"/>
            <x15:cachedUniqueName index="13" name="[NCESub].[Theme].&amp;[14]"/>
          </x15:cachedUniqueNames>
        </ext>
      </extLst>
    </cacheField>
    <cacheField name="[NCESub].[Discussion Points].[Discussion Points]" caption="Discussion Points" numFmtId="0" hierarchy="35" level="1">
      <sharedItems containsBlank="1" count="13">
        <m/>
        <s v="Are you operating delivery point measurment or are you relying on the downnstream receiver for receipt point measurement._x000a_Significant proration varience is an indicator that you have a problem."/>
        <s v="Are you operating receipt point measurment or are you relying on the upstream shipper for receipt point measurement._x000a_Are you accounting for outside receipts seperately from the wells linked to the receiving facility?"/>
        <s v="Are you metering flared volumes where the volume is  greater than 0.5 e3m3/d?"/>
        <s v="Are you operating gas disposal or injection wells? Even if there is no revenue associated with these volumes they must be measured. This requirement also applies to miscible floods"/>
        <s v="Are you operating a 2 or 3 phase test seperator? Metering of the gas leg is required for accurate well measurement."/>
        <s v="Header markings are necessary to ensure the correct wells are identified at the header for metering and flow control."/>
        <s v="Are you wet measuring gas production? An effluent meter and test taps must be present at the wellhead."/>
        <s v="An end-to-end test from the sensor in the field to the production accounting system is necessary to ensure system interfaces are configured correctly."/>
        <s v="Measurement schematics are required to ensure measurement, accounting, and reporting compliance and are a visual tool showing the current physical layout of the facility."/>
        <s v="The requirements for measurement schematics are described in DIR 017 in section 1.9."/>
        <s v="Schematics should be regularly reviewed and used by groups such as operations, engineering, and accounting to ensure a common understanding."/>
        <s v="Accurate well status determined and maintained in PA system and Petrinex (producing, shut in, suspended or abandoned)."/>
      </sharedItems>
    </cacheField>
  </cacheFields>
  <cacheHierarchies count="40">
    <cacheHierarchy uniqueName="[ClientControls].[NCE]" caption="NCE" attribute="1" defaultMemberUniqueName="[ClientControls].[NCE].[All]" allUniqueName="[ClientControls].[NCE].[All]" dimensionUniqueName="[ClientControls]" displayFolder="" count="0" memberValueDatatype="130" unbalanced="0"/>
    <cacheHierarchy uniqueName="[ClientControls].[Client]" caption="Client" attribute="1" defaultMemberUniqueName="[ClientControls].[Client].[All]" allUniqueName="[ClientControls].[Client].[All]" dimensionUniqueName="[ClientControls]" displayFolder="" count="0" memberValueDatatype="130" unbalanced="0"/>
    <cacheHierarchy uniqueName="[ClientControls].[Client Process]" caption="Client Process" attribute="1" defaultMemberUniqueName="[ClientControls].[Client Process].[All]" allUniqueName="[ClientControls].[Client Process].[All]" dimensionUniqueName="[ClientControls]" displayFolder="" count="0" memberValueDatatype="130" unbalanced="0"/>
    <cacheHierarchy uniqueName="[ClientControls].[Product]" caption="Product" attribute="1" defaultMemberUniqueName="[ClientControls].[Product].[All]" allUniqueName="[ClientControls].[Product].[All]" dimensionUniqueName="[ClientControls]" displayFolder="" count="0" memberValueDatatype="130" unbalanced="0"/>
    <cacheHierarchy uniqueName="[ClientControls].[Client Control Number]" caption="Client Control Number" attribute="1" defaultMemberUniqueName="[ClientControls].[Client Control Number].[All]" allUniqueName="[ClientControls].[Client Control Number].[All]" dimensionUniqueName="[ClientControls]" displayFolder="" count="0" memberValueDatatype="20" unbalanced="0"/>
    <cacheHierarchy uniqueName="[ClientControls].[Client Control Description]" caption="Client Control Description" attribute="1" defaultMemberUniqueName="[ClientControls].[Client Control Description].[All]" allUniqueName="[ClientControls].[Client Control Description].[All]" dimensionUniqueName="[ClientControls]" displayFolder="" count="0" memberValueDatatype="130" unbalanced="0"/>
    <cacheHierarchy uniqueName="[ClientControls].[CCProd]" caption="CCProd" attribute="1" defaultMemberUniqueName="[ClientControls].[CCProd].[All]" allUniqueName="[ClientControls].[CCProd].[All]" dimensionUniqueName="[ClientControls]" displayFolder="" count="0" memberValueDatatype="130" unbalanced="0"/>
    <cacheHierarchy uniqueName="[NCE Component].[Column1]" caption="Column1" attribute="1" defaultMemberUniqueName="[NCE Component].[Column1].[All]" allUniqueName="[NCE Component].[Column1].[All]" dimensionUniqueName="[NCE Component]" displayFolder="" count="0" memberValueDatatype="130" unbalanced="0"/>
    <cacheHierarchy uniqueName="[NCE Component].[Column2]" caption="Column2" attribute="1" defaultMemberUniqueName="[NCE Component].[Column2].[All]" allUniqueName="[NCE Component].[Column2].[All]" dimensionUniqueName="[NCE Component]" displayFolder="" count="0" memberValueDatatype="130" unbalanced="0"/>
    <cacheHierarchy uniqueName="[NCE Component].[Column3]" caption="Column3" attribute="1" defaultMemberUniqueName="[NCE Component].[Column3].[All]" allUniqueName="[NCE Component].[Column3].[All]" dimensionUniqueName="[NCE Component]" displayFolder="" count="0" memberValueDatatype="130" unbalanced="0"/>
    <cacheHierarchy uniqueName="[NCE Component].[Column4]" caption="Column4" attribute="1" defaultMemberUniqueName="[NCE Component].[Column4].[All]" allUniqueName="[NCE Component].[Column4].[All]" dimensionUniqueName="[NCE Component]" displayFolder="" count="0" memberValueDatatype="130" unbalanced="0"/>
    <cacheHierarchy uniqueName="[NCE Component].[Column5]" caption="Column5" attribute="1" defaultMemberUniqueName="[NCE Component].[Column5].[All]" allUniqueName="[NCE Component].[Column5].[All]" dimensionUniqueName="[NCE Component]" displayFolder="" count="0" memberValueDatatype="130" unbalanced="0"/>
    <cacheHierarchy uniqueName="[NCE Component].[Column6]" caption="Column6" attribute="1" defaultMemberUniqueName="[NCE Component].[Column6].[All]" allUniqueName="[NCE Component].[Column6].[All]" dimensionUniqueName="[NCE Component]" displayFolder="" count="0" memberValueDatatype="130" unbalanced="0"/>
    <cacheHierarchy uniqueName="[NCE Component].[Column7]" caption="Column7" attribute="1" defaultMemberUniqueName="[NCE Component].[Column7].[All]" allUniqueName="[NCE Component].[Column7].[All]" dimensionUniqueName="[NCE Component]" displayFolder="" count="0" memberValueDatatype="130" unbalanced="0"/>
    <cacheHierarchy uniqueName="[NCE Component].[Column8]" caption="Column8" attribute="1" defaultMemberUniqueName="[NCE Component].[Column8].[All]" allUniqueName="[NCE Component].[Column8].[All]" dimensionUniqueName="[NCE Component]" displayFolder="" count="0" memberValueDatatype="130" unbalanced="0"/>
    <cacheHierarchy uniqueName="[NCE Component].[Column9]" caption="Column9" attribute="1" defaultMemberUniqueName="[NCE Component].[Column9].[All]" allUniqueName="[NCE Component].[Column9].[All]" dimensionUniqueName="[NCE Component]" displayFolder="" count="0" memberValueDatatype="130" unbalanced="0"/>
    <cacheHierarchy uniqueName="[NCE Component].[Column10]" caption="Column10" attribute="1" defaultMemberUniqueName="[NCE Component].[Column10].[All]" allUniqueName="[NCE Component].[Column10].[All]" dimensionUniqueName="[NCE Component]" displayFolder="" count="0" memberValueDatatype="130" unbalanced="0"/>
    <cacheHierarchy uniqueName="[NCE Component].[Column11]" caption="Column11" attribute="1" defaultMemberUniqueName="[NCE Component].[Column11].[All]" allUniqueName="[NCE Component].[Column11].[All]" dimensionUniqueName="[NCE Component]" displayFolder="" count="0" memberValueDatatype="130" unbalanced="0"/>
    <cacheHierarchy uniqueName="[NCE Component].[Column12]" caption="Column12" attribute="1" defaultMemberUniqueName="[NCE Component].[Column12].[All]" allUniqueName="[NCE Component].[Column12].[All]" dimensionUniqueName="[NCE Component]" displayFolder="" count="0" memberValueDatatype="130" unbalanced="0"/>
    <cacheHierarchy uniqueName="[NCE Component].[Column13]" caption="Column13" attribute="1" defaultMemberUniqueName="[NCE Component].[Column13].[All]" allUniqueName="[NCE Component].[Column13].[All]" dimensionUniqueName="[NCE Component]" displayFolder="" count="0" memberValueDatatype="130" unbalanced="0"/>
    <cacheHierarchy uniqueName="[NCE Component].[Column14]" caption="Column14" attribute="1" defaultMemberUniqueName="[NCE Component].[Column14].[All]" allUniqueName="[NCE Component].[Column14].[All]" dimensionUniqueName="[NCE Component]" displayFolder="" count="0" memberValueDatatype="130" unbalanced="0"/>
    <cacheHierarchy uniqueName="[NCE Component].[Column15]" caption="Column15" attribute="1" defaultMemberUniqueName="[NCE Component].[Column15].[All]" allUniqueName="[NCE Component].[Column15].[All]" dimensionUniqueName="[NCE Component]" displayFolder="" count="0" memberValueDatatype="130" unbalanced="0"/>
    <cacheHierarchy uniqueName="[NCE Component].[Column16]" caption="Column16" attribute="1" defaultMemberUniqueName="[NCE Component].[Column16].[All]" allUniqueName="[NCE Component].[Column16].[All]" dimensionUniqueName="[NCE Component]" displayFolder="" count="0" memberValueDatatype="130" unbalanced="0"/>
    <cacheHierarchy uniqueName="[NCE Component].[Column17]" caption="Column17" attribute="1" defaultMemberUniqueName="[NCE Component].[Column17].[All]" allUniqueName="[NCE Component].[Column17].[All]" dimensionUniqueName="[NCE Component]" displayFolder="" count="0" memberValueDatatype="130" unbalanced="0"/>
    <cacheHierarchy uniqueName="[NCE Component].[Column18]" caption="Column18" attribute="1" defaultMemberUniqueName="[NCE Component].[Column18].[All]" allUniqueName="[NCE Component].[Column18].[All]" dimensionUniqueName="[NCE Component]" displayFolder="" count="0" memberValueDatatype="130" unbalanced="0"/>
    <cacheHierarchy uniqueName="[NCESub].[NCE Component]" caption="NCE Component" attribute="1" defaultMemberUniqueName="[NCESub].[NCE Component].[All]" allUniqueName="[NCESub].[NCE Component].[All]" dimensionUniqueName="[NCESub]" displayFolder="" count="2" memberValueDatatype="130" unbalanced="0"/>
    <cacheHierarchy uniqueName="[NCESub].[NCE]" caption="NCE" attribute="1" defaultMemberUniqueName="[NCESub].[NCE].[All]" allUniqueName="[NCESub].[NCE].[All]" dimensionUniqueName="[NCESub]" displayFolder="" count="2" memberValueDatatype="130" unbalanced="0">
      <fieldsUsage count="2">
        <fieldUsage x="-1"/>
        <fieldUsage x="0"/>
      </fieldsUsage>
    </cacheHierarchy>
    <cacheHierarchy uniqueName="[NCESub].[NCE Component Description1]" caption="NCE Component Description1" attribute="1" defaultMemberUniqueName="[NCESub].[NCE Component Description1].[All]" allUniqueName="[NCESub].[NCE Component Description1].[All]" dimensionUniqueName="[NCESub]" displayFolder="" count="2" memberValueDatatype="130" unbalanced="0"/>
    <cacheHierarchy uniqueName="[NCESub].[NCE Risk]" caption="NCE Risk" attribute="1" defaultMemberUniqueName="[NCESub].[NCE Risk].[All]" allUniqueName="[NCESub].[NCE Risk].[All]" dimensionUniqueName="[NCESub]" displayFolder="" count="0" memberValueDatatype="130" unbalanced="0"/>
    <cacheHierarchy uniqueName="[NCESub].[NCE Description]" caption="NCE Description" attribute="1" defaultMemberUniqueName="[NCESub].[NCE Description].[All]" allUniqueName="[NCESub].[NCE Description].[All]" dimensionUniqueName="[NCESub]" displayFolder="" count="0" memberValueDatatype="130" unbalanced="0"/>
    <cacheHierarchy uniqueName="[NCESub].[Product]" caption="Product" attribute="1" defaultMemberUniqueName="[NCESub].[Product].[All]" allUniqueName="[NCESub].[Product].[All]" dimensionUniqueName="[NCESub]" displayFolder="" count="0" memberValueDatatype="130" unbalanced="0"/>
    <cacheHierarchy uniqueName="[NCESub].[Business Process Subject Area]" caption="Business Process Subject Area" attribute="1" defaultMemberUniqueName="[NCESub].[Business Process Subject Area].[All]" allUniqueName="[NCESub].[Business Process Subject Area].[All]" dimensionUniqueName="[NCESub]" displayFolder="" count="0" memberValueDatatype="130" unbalanced="0"/>
    <cacheHierarchy uniqueName="[NCESub].[Business Process]" caption="Business Process" attribute="1" defaultMemberUniqueName="[NCESub].[Business Process].[All]" allUniqueName="[NCESub].[Business Process].[All]" dimensionUniqueName="[NCESub]" displayFolder="" count="0" memberValueDatatype="20" unbalanced="0"/>
    <cacheHierarchy uniqueName="[NCESub].[Theme]" caption="Theme" attribute="1" defaultMemberUniqueName="[NCESub].[Theme].[All]" allUniqueName="[NCESub].[Theme].[All]" dimensionUniqueName="[NCESub]" displayFolder="" count="2" memberValueDatatype="20" unbalanced="0">
      <fieldsUsage count="2">
        <fieldUsage x="-1"/>
        <fieldUsage x="1"/>
      </fieldsUsage>
    </cacheHierarchy>
    <cacheHierarchy uniqueName="[NCESub].[NCEProd]" caption="NCEProd" attribute="1" defaultMemberUniqueName="[NCESub].[NCEProd].[All]" allUniqueName="[NCESub].[NCEProd].[All]" dimensionUniqueName="[NCESub]" displayFolder="" count="0" memberValueDatatype="130" unbalanced="0"/>
    <cacheHierarchy uniqueName="[NCESub].[Discussion Points]" caption="Discussion Points" attribute="1" defaultMemberUniqueName="[NCESub].[Discussion Points].[All]" allUniqueName="[NCESub].[Discussion Points].[All]" dimensionUniqueName="[NCESub]" displayFolder="" count="2" memberValueDatatype="130" unbalanced="0">
      <fieldsUsage count="2">
        <fieldUsage x="-1"/>
        <fieldUsage x="2"/>
      </fieldsUsage>
    </cacheHierarchy>
    <cacheHierarchy uniqueName="[Measures].[__XL_Count NCE Component]" caption="__XL_Count NCE Component" measure="1" displayFolder="" measureGroup="NCE Component" count="0" hidden="1"/>
    <cacheHierarchy uniqueName="[Measures].[__XL_Count ClientControls]" caption="__XL_Count ClientControls" measure="1" displayFolder="" measureGroup="ClientControls" count="0" hidden="1"/>
    <cacheHierarchy uniqueName="[Measures].[__XL_Count NCESub]" caption="__XL_Count NCESub" measure="1" displayFolder="" measureGroup="NCESub" count="0" hidden="1"/>
    <cacheHierarchy uniqueName="[Measures].[__No measures defined]" caption="__No measures defined" measure="1" displayFolder="" count="0" hidden="1"/>
  </cacheHierarchies>
  <kpis count="0"/>
  <dimensions count="4">
    <dimension name="ClientControls" uniqueName="[ClientControls]" caption="ClientControls"/>
    <dimension measure="1" name="Measures" uniqueName="[Measures]" caption="Measures"/>
    <dimension name="NCE Component" uniqueName="[NCE Component]" caption="NCE Component"/>
    <dimension name="NCESub" uniqueName="[NCESub]" caption="NCESub"/>
  </dimensions>
  <measureGroups count="3">
    <measureGroup name="ClientControls" caption="ClientControls"/>
    <measureGroup name="NCE Component" caption="NCE Component"/>
    <measureGroup name="NCESub" caption="NCESub"/>
  </measureGroups>
  <maps count="4">
    <map measureGroup="0" dimension="0"/>
    <map measureGroup="1" dimension="2"/>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r:id="rId1" refreshedBy="Mark Perrin" refreshedDate="42865.41722476852" createdVersion="4" refreshedVersion="6" minRefreshableVersion="3" recordCount="279">
  <cacheSource type="worksheet">
    <worksheetSource name="NCESummary"/>
  </cacheSource>
  <cacheFields count="13">
    <cacheField name="subject area" numFmtId="0">
      <sharedItems count="11">
        <s v="Existing Facility Design and Installation"/>
        <e v="#N/A"/>
        <s v="New Facility Design and Installation"/>
        <s v="Measurement"/>
        <s v="Recording"/>
        <s v="Reporting"/>
        <e v="#REF!" u="1"/>
        <s v="HC Sampling" u="1"/>
        <s v="FFV" u="1"/>
        <s v="HC Analysis" u="1"/>
        <s v="Facility Design and Installation" u="1"/>
      </sharedItems>
    </cacheField>
    <cacheField name="Product" numFmtId="0">
      <sharedItems count="5">
        <s v="Gas"/>
        <e v="#N/A"/>
        <s v="Hydrocarbon Liquid"/>
        <s v="Water"/>
        <e v="#REF!" u="1"/>
      </sharedItems>
    </cacheField>
    <cacheField name="Reporting Theme" numFmtId="0">
      <sharedItems containsSemiMixedTypes="0" containsString="0" containsNumber="1" containsInteger="1" minValue="1" maxValue="14"/>
    </cacheField>
    <cacheField name="NCE" numFmtId="0">
      <sharedItems/>
    </cacheField>
    <cacheField name="NCE Component" numFmtId="0">
      <sharedItems/>
    </cacheField>
    <cacheField name="NCE Component Description" numFmtId="0">
      <sharedItems longText="1"/>
    </cacheField>
    <cacheField name="NCE Risk" numFmtId="0">
      <sharedItems/>
    </cacheField>
    <cacheField name="Acceptable or Deficient" numFmtId="0">
      <sharedItems containsNonDate="0" containsString="0" containsBlank="1" containsNumber="1" containsInteger="1" minValue="0" maxValue="0" count="2">
        <m/>
        <n v="0" u="1"/>
      </sharedItems>
    </cacheField>
    <cacheField name="Evidence" numFmtId="0">
      <sharedItems containsNonDate="0" containsString="0" containsBlank="1"/>
    </cacheField>
    <cacheField name="Control Performer Role" numFmtId="0">
      <sharedItems containsNonDate="0" containsString="0" containsBlank="1"/>
    </cacheField>
    <cacheField name="Reason for Conclusion" numFmtId="0">
      <sharedItems containsNonDate="0" containsString="0" containsBlank="1"/>
    </cacheField>
    <cacheField name="ABBT6040036" numFmtId="0">
      <sharedItems containsMixedTypes="1" containsNumber="1" containsInteger="1" minValue="0" maxValue="0"/>
    </cacheField>
    <cacheField name="ABBT0134864" numFmtId="0">
      <sharedItems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Mark Perrin" refreshedDate="42865.427260185184" createdVersion="4" refreshedVersion="6" minRefreshableVersion="3" recordCount="558">
  <cacheSource type="worksheet">
    <worksheetSource name="FacSumm"/>
  </cacheSource>
  <cacheFields count="7">
    <cacheField name="Facility Number" numFmtId="0">
      <sharedItems containsSemiMixedTypes="0" containsString="0" containsNumber="1" containsInteger="1" minValue="1" maxValue="2"/>
    </cacheField>
    <cacheField name="Facility" numFmtId="0">
      <sharedItems containsMixedTypes="1" containsNumber="1" containsInteger="1" minValue="0" maxValue="0" count="3">
        <s v="ABBT6040036"/>
        <s v="ABBT0134864"/>
        <n v="0" u="1"/>
      </sharedItems>
    </cacheField>
    <cacheField name="Reporting Theme" numFmtId="0">
      <sharedItems containsSemiMixedTypes="0" containsString="0" containsNumber="1" containsInteger="1" minValue="1" maxValue="14" count="14">
        <n v="1"/>
        <n v="7"/>
        <n v="11"/>
        <n v="2"/>
        <n v="3"/>
        <n v="4"/>
        <n v="5"/>
        <n v="6"/>
        <n v="10"/>
        <n v="8"/>
        <n v="12"/>
        <n v="13"/>
        <n v="14"/>
        <n v="9"/>
      </sharedItems>
    </cacheField>
    <cacheField name="NCE" numFmtId="0">
      <sharedItems/>
    </cacheField>
    <cacheField name="NCE Component" numFmtId="0">
      <sharedItems/>
    </cacheField>
    <cacheField name="NCE Risk" numFmtId="0">
      <sharedItems/>
    </cacheField>
    <cacheField name="Conclusion" numFmtId="0">
      <sharedItems containsMixedTypes="1" containsNumber="1" containsInteger="1" minValue="0" maxValue="0" count="2">
        <n v="0"/>
        <s v="N/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5">
  <r>
    <s v="1b_01_1"/>
    <s v="1b"/>
    <s v="For existing facilities, the disposition delivery point gas measurement device exists, is installed and used correctly."/>
    <s v="High"/>
    <s v="Delivery point gas meas. device(s) does not exist, is not installed or used correctly, or not in use. "/>
    <x v="0"/>
    <x v="0"/>
    <n v="1"/>
    <n v="1"/>
    <s v="1bGas"/>
    <s v="Are you operating delivery point measurment or are you relying on the downstream receiver for delivery point measurement._x000a_Significant proration varience is an indicator that you have a problem. "/>
  </r>
  <r>
    <s v="1e_01_1"/>
    <s v="1e"/>
    <s v="For existing facilities, the receipt gas meter exists, is installed or used correctly."/>
    <s v="High"/>
    <s v="Gas meter(s) does not exist, is not installed or used correctly, or not in use. "/>
    <x v="0"/>
    <x v="0"/>
    <n v="1"/>
    <n v="1"/>
    <s v="1eGas"/>
    <m/>
  </r>
  <r>
    <s v="1f_01_1"/>
    <s v="1f"/>
    <s v="For existing facilities, the flare system exists, is installed and used correctly."/>
    <s v="Low"/>
    <s v="Inappropriate Flare system design and operation"/>
    <x v="0"/>
    <x v="0"/>
    <n v="1"/>
    <n v="1"/>
    <s v="1fGas"/>
    <m/>
  </r>
  <r>
    <s v="1g_01_1"/>
    <s v="1g"/>
    <s v="For existing facilities, the gas injection/disposal measurement device exists, is  installed and used correctly."/>
    <s v="Low"/>
    <s v="Injection / disposal meas. device(s) does not exist, is not installed or used correctly, or not in use."/>
    <x v="0"/>
    <x v="0"/>
    <n v="1"/>
    <n v="1"/>
    <s v="1gGas"/>
    <m/>
  </r>
  <r>
    <s v="1h_01_1"/>
    <s v="1h"/>
    <s v="For existing test facilities, the gas measurement device exists, is installed and used correctly."/>
    <s v="Low"/>
    <s v="Test gas or effluent meas. device(s) does not exist, is not installed or used correctly, or not in use. "/>
    <x v="0"/>
    <x v="0"/>
    <n v="1"/>
    <n v="1"/>
    <s v="1hGas"/>
    <m/>
  </r>
  <r>
    <s v="1k_01_1"/>
    <s v="1k"/>
    <s v="For existing facilities, there are accurate well markings at gas inlet header."/>
    <s v="Low"/>
    <s v="Inaccurate Header Markings"/>
    <x v="0"/>
    <x v="0"/>
    <n v="1"/>
    <n v="1"/>
    <s v="1kGas"/>
    <m/>
  </r>
  <r>
    <s v="1l_01_1"/>
    <s v="1l"/>
    <s v="For existing facilities, the well measurement is appropriate for gas prorated or measured battery."/>
    <s v="Low"/>
    <s v="Well meas. inappropriate for battery."/>
    <x v="0"/>
    <x v="0"/>
    <n v="1"/>
    <n v="1"/>
    <s v="1lGas"/>
    <m/>
  </r>
  <r>
    <s v="1m_01_1"/>
    <s v="1m"/>
    <s v="On commissioning of interfaces between end devices, SCADA, field data capture and production accounting systems, a review was conducted to ensure gas volume data are accurately and promptly transferred."/>
    <s v="High"/>
    <s v="Inaccurate interfaces between systems at commissioning. Added by Yogi, Mel and Mark."/>
    <x v="0"/>
    <x v="0"/>
    <n v="1"/>
    <n v="1"/>
    <s v="1mGas"/>
    <m/>
  </r>
  <r>
    <s v="11a_01_1"/>
    <s v="11a"/>
    <s v="Gas measurement schematics exist and are being updated."/>
    <s v="High"/>
    <s v="Create/Update Measurement schematics"/>
    <x v="0"/>
    <x v="0"/>
    <n v="1"/>
    <n v="11"/>
    <s v="11aGas"/>
    <m/>
  </r>
  <r>
    <s v="11b_01_1"/>
    <s v="11b"/>
    <s v="Gas measurement schematics contents meet the requirements of Directive 017."/>
    <s v="High"/>
    <s v="Measurement schematic contents do not meet requirement in Directive 17, section 1.9. (Effective September 11, 2014)."/>
    <x v="0"/>
    <x v="0"/>
    <n v="1"/>
    <n v="11"/>
    <s v="11bGas"/>
    <m/>
  </r>
  <r>
    <s v="11c_01_1"/>
    <s v="11c"/>
    <s v="Gas measurement schematics contents updated monthly to the production accountant in time."/>
    <s v="High"/>
    <s v="Measurement schematic content changes not updated monthly to the production accountant in time. (Effective September 11, 2014)."/>
    <x v="0"/>
    <x v="0"/>
    <n v="1"/>
    <n v="11"/>
    <s v="11cGas"/>
    <m/>
  </r>
  <r>
    <s v="11d_01_1"/>
    <s v="11d"/>
    <s v="Gas measurement schematics master copy changes updated and verification of revisions or confirmation of no change done annually."/>
    <s v="High"/>
    <s v="Measurement schematic master copy changes not updated or verification of revisions or confirmation of no change not done annually. (Effective September 11, 2014)."/>
    <x v="0"/>
    <x v="0"/>
    <n v="1"/>
    <n v="11"/>
    <s v="11dGas"/>
    <m/>
  </r>
  <r>
    <s v="11e_01_1"/>
    <s v="11e"/>
    <s v="Gas measurement schematics provided to the listed external parties upon request. "/>
    <s v="High"/>
    <s v="The measurement schematic was not provided to the listed external parites upon request. (Effective September 11, 2014)."/>
    <x v="0"/>
    <x v="0"/>
    <n v="1"/>
    <n v="11"/>
    <s v="11eGas"/>
    <m/>
  </r>
  <r>
    <s v="7d_01_1"/>
    <s v="7d"/>
    <s v="For existing installations, EFM performance evaluation tests were performed to ensure accurate calculation of gas volumes."/>
    <s v="High"/>
    <s v="Documentation exists that within two weeks of installation of the EFM end device, the 7 performance evaluation tests were performed to ensure accurate calculation of volumes."/>
    <x v="0"/>
    <x v="0"/>
    <n v="1"/>
    <n v="7"/>
    <s v="7dGas"/>
    <m/>
  </r>
  <r>
    <s v="1b_01_2"/>
    <s v="1b"/>
    <s v="For new designs, the disposition delivery point gas measurement device will exist and be installed correctly."/>
    <s v="High"/>
    <s v="Delivery point gas meas. device(s) does not exist, is not installed or used correctly, or not in use. "/>
    <x v="0"/>
    <x v="1"/>
    <n v="2"/>
    <n v="1"/>
    <s v="1bGas"/>
    <m/>
  </r>
  <r>
    <s v="1e_01_2"/>
    <s v="1e"/>
    <s v="For new designs, the receipt gas meter will exist and be installed correctly."/>
    <s v="High"/>
    <s v="Gas meter(s) does not exist, is not installed or used correctly, or not in use. "/>
    <x v="0"/>
    <x v="1"/>
    <n v="2"/>
    <n v="1"/>
    <s v="1eGas"/>
    <m/>
  </r>
  <r>
    <s v="1f_01_2"/>
    <s v="1f"/>
    <s v="For new designs, the flare system will be designed properly."/>
    <s v="Low"/>
    <s v="Inappropriate Flare system design and operation"/>
    <x v="0"/>
    <x v="1"/>
    <n v="2"/>
    <n v="1"/>
    <s v="1fGas"/>
    <m/>
  </r>
  <r>
    <s v="1g_01_2"/>
    <s v="1g"/>
    <s v="For new designs, the gas injection/disposal measurement device will exist and be installed correctly."/>
    <s v="Low"/>
    <s v="Injection / disposal meas. device(s) does not exist, is not installed or used correctly, or not in use."/>
    <x v="0"/>
    <x v="1"/>
    <n v="2"/>
    <n v="1"/>
    <s v="1gGas"/>
    <m/>
  </r>
  <r>
    <s v="1h_01_2"/>
    <s v="1h"/>
    <s v="For new test facility designs, the gas measurement device will exist and be installed correctly."/>
    <s v="Low"/>
    <s v="Test gas or effluent meas. device(s) does not exist, is not installed or used correctly, or not in use. "/>
    <x v="0"/>
    <x v="1"/>
    <n v="2"/>
    <n v="1"/>
    <s v="1hGas"/>
    <m/>
  </r>
  <r>
    <s v="1k_01_2"/>
    <s v="1k"/>
    <s v="For new designs, there will be accurate well markings at gas inlet header."/>
    <s v="Low"/>
    <s v="Inaccurate Header Markings"/>
    <x v="0"/>
    <x v="1"/>
    <n v="2"/>
    <n v="1"/>
    <s v="1kGas"/>
    <m/>
  </r>
  <r>
    <s v="1l_01_2"/>
    <s v="1l"/>
    <s v="For new designs, the well measurement will be appropriate for gas prorated or measured battery."/>
    <s v="Low"/>
    <s v="Well meas. inappropriate for battery."/>
    <x v="0"/>
    <x v="1"/>
    <n v="2"/>
    <n v="1"/>
    <s v="1lGas"/>
    <m/>
  </r>
  <r>
    <s v="1m_01_2"/>
    <s v="1m"/>
    <s v="On commissioning of interfaces between end devices, SCADA, field data capture and production accounting systems, a review will be conducted to ensure gas volume data are accurately and promptly transferred."/>
    <s v="High"/>
    <s v="Inaccurate interfaces between systems at commissioning. Added by Yogi, Mel and Mark."/>
    <x v="0"/>
    <x v="1"/>
    <n v="2"/>
    <n v="1"/>
    <s v="1mGas"/>
    <m/>
  </r>
  <r>
    <s v="11a_01_2"/>
    <s v="11a"/>
    <s v="Gas measurement schematics will exist and will be updated."/>
    <s v="High"/>
    <s v="Create/Update Measurement schematics"/>
    <x v="0"/>
    <x v="1"/>
    <n v="2"/>
    <n v="11"/>
    <s v="11aGas"/>
    <m/>
  </r>
  <r>
    <s v="11b_01_2"/>
    <s v="11b"/>
    <s v="Gas measurement schematics contents will meet the requirements of Directive 017."/>
    <s v="High"/>
    <s v="Measurement schematic contents do not meet requirement in Directive 17, section 1.9. (Effective September 11, 2014)."/>
    <x v="0"/>
    <x v="1"/>
    <n v="2"/>
    <n v="11"/>
    <s v="11bGas"/>
    <m/>
  </r>
  <r>
    <s v="11c_01_2"/>
    <s v="11c"/>
    <s v="Gas measurement schematics contents will be updated monthly to the production accountant in time."/>
    <s v="High"/>
    <s v="Measurement schematic content changes not updated monthly to the production accountant in time. (Effective September 11, 2014)."/>
    <x v="0"/>
    <x v="1"/>
    <n v="2"/>
    <n v="11"/>
    <s v="11cGas"/>
    <m/>
  </r>
  <r>
    <s v="11d_01_2"/>
    <s v="11d"/>
    <s v="Gas measurement schematics master copy changes will be updated and verification of revisions or confirmation of no change done annually."/>
    <s v="High"/>
    <s v="Measurement schematic master copy changes not updated or verification of revisions or confirmation of no change not done annually. (Effective September 11, 2014)."/>
    <x v="0"/>
    <x v="1"/>
    <n v="2"/>
    <n v="11"/>
    <s v="11dGas"/>
    <m/>
  </r>
  <r>
    <s v="11e_01_2"/>
    <s v="11e"/>
    <s v="Gas measurement schematics will be provided to the listed external parties upon request. "/>
    <s v="High"/>
    <s v="The measurement schematic was not provided to the listed external parites upon request. (Effective September 11, 2014)."/>
    <x v="0"/>
    <x v="1"/>
    <n v="2"/>
    <n v="11"/>
    <s v="11eGas"/>
    <m/>
  </r>
  <r>
    <s v="7d_01_2"/>
    <s v="7d"/>
    <s v="For new designs, EFM performance evaluation tests will be performed to ensure accurate calculation of gas volumes."/>
    <s v="High"/>
    <s v="Documentation exists that within two weeks of installation of the EFM end device, the 7 performance evaluation tests were performed to ensure accurate calculation of volumes."/>
    <x v="0"/>
    <x v="1"/>
    <n v="2"/>
    <n v="7"/>
    <s v="7dGas"/>
    <m/>
  </r>
  <r>
    <s v="10b_02"/>
    <s v="10b"/>
    <s v="Accurate flare gas measurement or estimation."/>
    <s v="High"/>
    <s v="Inaccurate flare meas."/>
    <x v="0"/>
    <x v="2"/>
    <n v="3"/>
    <n v="10"/>
    <s v="10bGas"/>
    <m/>
  </r>
  <r>
    <s v="10d_02"/>
    <s v="10d"/>
    <s v="Accurate fuel gas measurement or estimation."/>
    <s v="Low"/>
    <s v="Inaccurate fuel meas. "/>
    <x v="0"/>
    <x v="2"/>
    <n v="3"/>
    <n v="10"/>
    <s v="10dGas"/>
    <m/>
  </r>
  <r>
    <s v="10i_02"/>
    <s v="10i"/>
    <s v="Accurate vent gas measurement or estimation."/>
    <s v="High"/>
    <s v="Inaccurate vent meas. "/>
    <x v="0"/>
    <x v="2"/>
    <n v="3"/>
    <n v="10"/>
    <s v="10iGas"/>
    <m/>
  </r>
  <r>
    <s v="10k_02"/>
    <s v="10k"/>
    <s v="Pressure/Temperature corrections accurately determined for fuel, flare pilot or vent gas measurement."/>
    <s v="Low"/>
    <s v="Pressure and temperature corrections inaccurately determined."/>
    <x v="0"/>
    <x v="2"/>
    <n v="3"/>
    <n v="10"/>
    <s v="10kGas"/>
    <m/>
  </r>
  <r>
    <s v="2a_02"/>
    <s v="2a"/>
    <s v="Gas measurement device calibrated / proven appropriately and within required frequency."/>
    <s v="Low"/>
    <s v="Meas. device(s) calibrated/proven inappropriately and not within required frequency."/>
    <x v="0"/>
    <x v="2"/>
    <n v="3"/>
    <n v="2"/>
    <s v="2aGas"/>
    <m/>
  </r>
  <r>
    <s v="2b_02"/>
    <s v="2b"/>
    <s v="Gas Pressure/Temperature corrections accurately determined."/>
    <s v="Low"/>
    <s v="Pressure and temperature corrections inaccurately determined."/>
    <x v="0"/>
    <x v="2"/>
    <n v="3"/>
    <n v="2"/>
    <s v="2bGas"/>
    <m/>
  </r>
  <r>
    <s v="2c_02"/>
    <s v="2c"/>
    <s v="Appropriate application of Pressure/Temperature corrections for gas measurement."/>
    <s v="Low"/>
    <s v="Inappropriate application of PC / TC."/>
    <x v="0"/>
    <x v="2"/>
    <n v="3"/>
    <n v="2"/>
    <s v="2cGas"/>
    <m/>
  </r>
  <r>
    <s v="3a_02"/>
    <s v="3a"/>
    <s v="Gas composition and density updated in internal systems."/>
    <s v="Low"/>
    <s v="Gas and condensate composition and density not updated to the required frequency."/>
    <x v="0"/>
    <x v="2"/>
    <n v="3"/>
    <n v="3"/>
    <s v="3aGas"/>
    <m/>
  </r>
  <r>
    <s v="3b_02"/>
    <s v="3b"/>
    <s v="Accurate acid gas measurement."/>
    <s v="High"/>
    <s v="Inaccurate Acid Gas Measurement"/>
    <x v="0"/>
    <x v="2"/>
    <n v="3"/>
    <n v="3"/>
    <s v="3bGas"/>
    <m/>
  </r>
  <r>
    <s v="3c_02"/>
    <s v="3c"/>
    <s v="Accurate flash-gas estimation from hydrocarbon liquid and water tanks."/>
    <s v="Low"/>
    <s v="Inaccurate flash-gas estimation."/>
    <x v="0"/>
    <x v="2"/>
    <n v="3"/>
    <n v="3"/>
    <s v="3cGas"/>
    <m/>
  </r>
  <r>
    <s v="3d_02"/>
    <s v="3d"/>
    <s v="Accurate daily or weekly gas production volume calculation."/>
    <s v="Low"/>
    <s v="Inaccurate Volume Calculations"/>
    <x v="0"/>
    <x v="2"/>
    <n v="3"/>
    <n v="3"/>
    <s v="3dGas"/>
    <m/>
  </r>
  <r>
    <s v="3e_02"/>
    <s v="3e"/>
    <s v="Accurate gas chart quality and documentation."/>
    <s v="Low"/>
    <s v="Inaccurate gas chart quality and documentation"/>
    <x v="0"/>
    <x v="2"/>
    <n v="3"/>
    <n v="3"/>
    <s v="3eGas"/>
    <m/>
  </r>
  <r>
    <s v="3f_02"/>
    <s v="3f"/>
    <s v="Accurate measurement of oil in a gas well."/>
    <s v="High"/>
    <s v="Inaccurate meas. of oil produced from a gas well."/>
    <x v="0"/>
    <x v="2"/>
    <n v="3"/>
    <n v="3"/>
    <s v="3fGas"/>
    <m/>
  </r>
  <r>
    <s v="3g_02"/>
    <s v="3g"/>
    <s v="Appropriate application of Pressure/Temperature corrections, especially required for positive displacement (PD) meters, for gas measurement."/>
    <s v="Low"/>
    <s v="Inappropriate application of PC / TC."/>
    <x v="0"/>
    <x v="2"/>
    <n v="3"/>
    <n v="3"/>
    <s v="3gGas"/>
    <m/>
  </r>
  <r>
    <s v="4d_02"/>
    <s v="4d"/>
    <s v="GE (Gas Equivalent factors) accurately determined for wet gas effluent."/>
    <s v="Low"/>
    <s v="GE inaccurately determined."/>
    <x v="0"/>
    <x v="2"/>
    <n v="3"/>
    <n v="4"/>
    <s v="4dGas"/>
    <m/>
  </r>
  <r>
    <s v="4e_02"/>
    <s v="4e"/>
    <s v="Sufficient gas samples are captured and analyzed using acceptable equipment and procedures at a frequency that will ensure a representative analysis of gas composition. "/>
    <s v="Low"/>
    <s v="Insufficient sampling. Added by Yogi, Mel and Mark."/>
    <x v="0"/>
    <x v="2"/>
    <n v="3"/>
    <n v="4"/>
    <s v="4eGas"/>
    <m/>
  </r>
  <r>
    <s v="4f_02"/>
    <s v="4f"/>
    <s v="Gas analysis data are appropriately reviewed and approved by qualified staff to be applied to gas volume and gas equivalent calculations. "/>
    <s v="Low"/>
    <s v="Gas analysis data not reviewed. Added by Yogi, Mel and Mark."/>
    <x v="0"/>
    <x v="2"/>
    <n v="3"/>
    <n v="4"/>
    <s v="4fGas"/>
    <m/>
  </r>
  <r>
    <s v="4g_02"/>
    <s v="4g"/>
    <s v="Sampling of gas by third parties is witnessed sufficiently often to ensure representative analysis of gas composition."/>
    <s v="Low"/>
    <s v="Third party sampling not witnessed. Added by Yogi, Mel and Mark."/>
    <x v="0"/>
    <x v="2"/>
    <n v="3"/>
    <n v="4"/>
    <s v="4gGas"/>
    <m/>
  </r>
  <r>
    <s v="5a_02"/>
    <s v="5a"/>
    <s v="GOR accurately determined and to required frequency for areas where gas measurement exemptions exist."/>
    <s v="Low"/>
    <s v="GOR inaccurately determined and to required frequency"/>
    <x v="0"/>
    <x v="2"/>
    <n v="3"/>
    <n v="5"/>
    <s v="5aGas"/>
    <m/>
  </r>
  <r>
    <s v="5c_02"/>
    <s v="5c"/>
    <s v="Accurate flash gas determination (Gas In Solution) for gas volume recording on oil well tests."/>
    <s v="Low"/>
    <s v="Inaccurate flash-gas estimation."/>
    <x v="0"/>
    <x v="2"/>
    <n v="3"/>
    <n v="5"/>
    <s v="5cGas"/>
    <m/>
  </r>
  <r>
    <s v="5d_02"/>
    <s v="5d"/>
    <s v="Accurate associated gas volumes - chart recorders or RTU functioning correctly for associated gas."/>
    <s v="Low"/>
    <s v="Inaccurate gas chart quality and documentation"/>
    <x v="0"/>
    <x v="2"/>
    <n v="3"/>
    <n v="5"/>
    <s v="5dGas"/>
    <m/>
  </r>
  <r>
    <s v="6a_02"/>
    <s v="6a"/>
    <s v="ECF (Effluent Correction Factor) accurately determined and to required frequency for wet gas measurement."/>
    <s v="Low"/>
    <s v="ECF inaccurately determined and to required frequency"/>
    <x v="0"/>
    <x v="2"/>
    <n v="3"/>
    <n v="6"/>
    <s v="6aGas"/>
    <m/>
  </r>
  <r>
    <s v="6c_02"/>
    <s v="6c"/>
    <s v="Accurate gas chart quality for tests."/>
    <s v="Low"/>
    <s v="Inaccurate gas chart quality and documentation"/>
    <x v="0"/>
    <x v="2"/>
    <n v="3"/>
    <n v="6"/>
    <s v="6cGas"/>
    <m/>
  </r>
  <r>
    <s v="6e_02"/>
    <s v="6e"/>
    <s v="Accurate proration test procedures at gas effluent batteries or wet measured wells."/>
    <s v="Low"/>
    <s v="Inaccurate Proration Testing procedures"/>
    <x v="0"/>
    <x v="2"/>
    <n v="3"/>
    <n v="6"/>
    <s v="6eGas"/>
    <m/>
  </r>
  <r>
    <s v="6g_02"/>
    <s v="6g"/>
    <s v="Appropriate application of GEF for wet gas measurement."/>
    <s v="Low"/>
    <s v="Inappropriate application of GEF."/>
    <x v="0"/>
    <x v="2"/>
    <n v="3"/>
    <n v="6"/>
    <s v="6gGas"/>
    <m/>
  </r>
  <r>
    <s v="7a_02"/>
    <s v="7a"/>
    <s v="Gas composition and density updated in EFM end devices."/>
    <s v="Low"/>
    <s v="Gas and condensate composition and density not updated to the required frequency."/>
    <x v="0"/>
    <x v="2"/>
    <n v="3"/>
    <n v="7"/>
    <s v="7aGas"/>
    <m/>
  </r>
  <r>
    <s v="7b_02"/>
    <s v="7b"/>
    <s v="Accurate gas volume calculations in EFM end devices."/>
    <s v="High"/>
    <s v="Inaccurate Gas Volume Calculations"/>
    <x v="0"/>
    <x v="2"/>
    <n v="3"/>
    <n v="7"/>
    <s v="7bGas"/>
    <m/>
  </r>
  <r>
    <s v="7c_02"/>
    <s v="7c"/>
    <s v="Adequate EFM audit trail for measurement end devices."/>
    <s v="High"/>
    <s v="Inadequate Production Audit Trail"/>
    <x v="0"/>
    <x v="2"/>
    <n v="3"/>
    <n v="7"/>
    <s v="7cGas"/>
    <m/>
  </r>
  <r>
    <s v="10a_03"/>
    <s v="10a"/>
    <s v="Accurate flare gas estimation where not measured."/>
    <s v="High"/>
    <s v="Inaccurate flare gas estimation."/>
    <x v="0"/>
    <x v="3"/>
    <n v="4"/>
    <n v="10"/>
    <s v="10aGas"/>
    <m/>
  </r>
  <r>
    <s v="10c_03"/>
    <s v="10c"/>
    <s v="Accurate fuel gas estimation where not measured."/>
    <s v="Low"/>
    <s v="Inaccurate fuel gas estimation."/>
    <x v="0"/>
    <x v="3"/>
    <n v="4"/>
    <n v="10"/>
    <s v="10cGas"/>
    <m/>
  </r>
  <r>
    <s v="10h_03"/>
    <s v="10h"/>
    <s v="Accurate vent gas estimation where not measured."/>
    <s v="High"/>
    <s v="Inaccurate vent gas estimation."/>
    <x v="0"/>
    <x v="3"/>
    <n v="4"/>
    <n v="10"/>
    <s v="10hGas"/>
    <m/>
  </r>
  <r>
    <s v="10j_03"/>
    <s v="10j"/>
    <s v="Appropriate application of Pressure/Temperature corrections, required especially for positive displacement (PD) meters, for fuel, flare pilot or vent gas measurement."/>
    <s v="Low"/>
    <s v="Inappropriate application of PC/TC."/>
    <x v="0"/>
    <x v="3"/>
    <n v="4"/>
    <n v="10"/>
    <s v="10jGas"/>
    <m/>
  </r>
  <r>
    <s v="5d_03"/>
    <s v="5d"/>
    <s v="Accurate gas volume recording of associated gas for oil wells on test."/>
    <s v="Low"/>
    <s v="Inaccurate gas chart quality and documentation"/>
    <x v="0"/>
    <x v="3"/>
    <n v="4"/>
    <n v="5"/>
    <s v="5dGas"/>
    <m/>
  </r>
  <r>
    <s v="6b_03"/>
    <s v="6b"/>
    <s v="GE (Gas Equivalent factors) accurately determined for wet gas effluent production."/>
    <s v="Low"/>
    <s v="GE inaccurately determined."/>
    <x v="0"/>
    <x v="3"/>
    <n v="4"/>
    <n v="6"/>
    <s v="6bGas"/>
    <m/>
  </r>
  <r>
    <s v="6c_03"/>
    <s v="6c"/>
    <s v="Accurate gas chart documentation for gas well tests."/>
    <s v="Low"/>
    <s v="Inaccurate gas chart quality and documentation"/>
    <x v="0"/>
    <x v="3"/>
    <n v="4"/>
    <n v="6"/>
    <s v="6cGas"/>
    <m/>
  </r>
  <r>
    <s v="6d_03"/>
    <s v="6d"/>
    <s v="Accurate test chart gas volume calculations."/>
    <s v="Low"/>
    <s v="Inaccurate Gas Volume Calculations"/>
    <x v="0"/>
    <x v="3"/>
    <n v="4"/>
    <n v="6"/>
    <s v="6dGas"/>
    <m/>
  </r>
  <r>
    <s v="6f_03"/>
    <s v="6f"/>
    <s v="Accurate recording of production hours per chart for gas well tests."/>
    <s v="Low"/>
    <s v="Inaccurate well production hours reported"/>
    <x v="0"/>
    <x v="3"/>
    <n v="4"/>
    <n v="6"/>
    <s v="6fGas"/>
    <m/>
  </r>
  <r>
    <s v="8a_03"/>
    <s v="8a"/>
    <s v="Accurate gas field production records."/>
    <s v="Low"/>
    <s v="Inaccurate Field production records"/>
    <x v="0"/>
    <x v="3"/>
    <n v="4"/>
    <n v="8"/>
    <s v="8aGas"/>
    <m/>
  </r>
  <r>
    <s v="8b_03"/>
    <s v="8b"/>
    <s v="Accurate gas chart labelling, trace quality and temperature documentation."/>
    <s v="Low"/>
    <s v="Inaccurate gas chart quality and documentation"/>
    <x v="0"/>
    <x v="3"/>
    <n v="4"/>
    <n v="8"/>
    <s v="8bGas"/>
    <m/>
  </r>
  <r>
    <s v="8d_03"/>
    <s v="8d"/>
    <s v="Accurate recording of gas well daily production hours accumulated for the month."/>
    <s v="Low"/>
    <s v="Inaccurate well production hours reported"/>
    <x v="0"/>
    <x v="3"/>
    <n v="4"/>
    <n v="8"/>
    <s v="8dGas"/>
    <m/>
  </r>
  <r>
    <s v="8e_03"/>
    <s v="8e"/>
    <s v="Adequate gas production audit trail."/>
    <s v="High"/>
    <s v="Inadequate Production Audit Trail"/>
    <x v="0"/>
    <x v="3"/>
    <n v="4"/>
    <n v="8"/>
    <s v="8eGas"/>
    <m/>
  </r>
  <r>
    <s v="8f_03"/>
    <s v="8f"/>
    <s v="Accurate calculation of GIS (Gas in Solution - flash liberation of gas to stock tank conditions) on oil well tests."/>
    <s v="Low"/>
    <s v="Inappropriate application of GIS."/>
    <x v="0"/>
    <x v="3"/>
    <n v="4"/>
    <n v="8"/>
    <s v="8fGas"/>
    <m/>
  </r>
  <r>
    <s v="8g_03"/>
    <s v="8g"/>
    <s v="Accurate calculation of GOR where gas measurement exemption exists."/>
    <s v="Low"/>
    <s v="Inappropriate application of GOR."/>
    <x v="0"/>
    <x v="3"/>
    <n v="4"/>
    <n v="8"/>
    <s v="8gGas"/>
    <m/>
  </r>
  <r>
    <s v="8h_03"/>
    <s v="8h"/>
    <s v="Appropriate application of Pressure/Temperature corrections for gas production."/>
    <s v="Low"/>
    <s v="Inappropriate application of PC / TC."/>
    <x v="0"/>
    <x v="3"/>
    <n v="4"/>
    <n v="8"/>
    <s v="8hGas"/>
    <m/>
  </r>
  <r>
    <s v="8n_03"/>
    <s v="8n"/>
    <s v="Operation of interfaces between end devices, SCADA, field data capture and production accounting systems is reviewed periodically to ensure gas volume and composition data are accurately and promptly transferred.  "/>
    <s v="High"/>
    <s v="Inaccurate interfaces between systems. Added by Yogi, Mel and Mark."/>
    <x v="0"/>
    <x v="3"/>
    <n v="4"/>
    <n v="8"/>
    <s v="8nGas"/>
    <m/>
  </r>
  <r>
    <s v="10e_04"/>
    <s v="10e"/>
    <s v="Accurate flare gas reporting."/>
    <s v="High"/>
    <s v="Inaccurate reporting of flare gas."/>
    <x v="0"/>
    <x v="4"/>
    <n v="5"/>
    <n v="10"/>
    <s v="10eGas"/>
    <m/>
  </r>
  <r>
    <s v="10f_04"/>
    <s v="10f"/>
    <s v="Accurate fuel gas reporting."/>
    <s v="Low"/>
    <s v="Inaccurate reporting of fuel gas."/>
    <x v="0"/>
    <x v="4"/>
    <n v="5"/>
    <n v="10"/>
    <s v="10fGas"/>
    <m/>
  </r>
  <r>
    <s v="10g_04"/>
    <s v="10g"/>
    <s v="Accurate vent gas reporting."/>
    <s v="High"/>
    <s v="Inaccurate reporting of vent gas."/>
    <x v="0"/>
    <x v="4"/>
    <n v="5"/>
    <n v="10"/>
    <s v="10gGas"/>
    <m/>
  </r>
  <r>
    <s v="12a_04"/>
    <s v="12a"/>
    <s v="Accurate Petrinex facility sub-type for gas facility."/>
    <s v="Low"/>
    <s v="Inaccurate Petrinex facility sub-type"/>
    <x v="0"/>
    <x v="4"/>
    <n v="5"/>
    <n v="12"/>
    <s v="12aGas"/>
    <m/>
  </r>
  <r>
    <s v="12b_04"/>
    <s v="12b"/>
    <s v="Accurate well status for gas well."/>
    <s v="Low"/>
    <s v="Inaccurate Well Status(es)."/>
    <x v="0"/>
    <x v="4"/>
    <n v="5"/>
    <n v="12"/>
    <s v="12bGas"/>
    <s v="Accurate well status determined and maintained in PA system and Petrinex (producing, shut in, suspended or abandoned)."/>
  </r>
  <r>
    <s v="12c_04"/>
    <s v="12c"/>
    <s v="Linked well types appropriate for gas battery - avoid oil wells connected to gas batteries."/>
    <s v="Low"/>
    <s v="Linked well types inappropriate for battery"/>
    <x v="0"/>
    <x v="4"/>
    <n v="5"/>
    <n v="12"/>
    <s v="12cGas"/>
    <m/>
  </r>
  <r>
    <s v="12d_04"/>
    <s v="12d"/>
    <s v="Well measurement appropriate for gas battery - proration battery or measured battery."/>
    <s v="Low"/>
    <s v="Well meas. inappropriate for battery"/>
    <x v="0"/>
    <x v="4"/>
    <n v="5"/>
    <n v="12"/>
    <s v="12dGas"/>
    <m/>
  </r>
  <r>
    <s v="13a_04"/>
    <s v="13a"/>
    <s v="Gas composition and density updated in production accounting system."/>
    <s v="Low"/>
    <s v="Gas and condensate composition and density not updated to the required frequency."/>
    <x v="0"/>
    <x v="4"/>
    <n v="5"/>
    <n v="13"/>
    <s v="13aGas"/>
    <m/>
  </r>
  <r>
    <s v="13b_04"/>
    <s v="13b"/>
    <s v="Appropriate application of ECF (Effluent Correction Factor)."/>
    <s v="Low"/>
    <s v="Inappropriate application of ECF."/>
    <x v="0"/>
    <x v="4"/>
    <n v="5"/>
    <n v="13"/>
    <s v="13bGas"/>
    <m/>
  </r>
  <r>
    <s v="13c_04"/>
    <s v="13c"/>
    <s v="Appropriate application of GE (Gas Equivalent factors for NGL's CND)."/>
    <s v="Low"/>
    <s v="Inappropriate application of GEF."/>
    <x v="0"/>
    <x v="4"/>
    <n v="5"/>
    <n v="13"/>
    <s v="13cGas"/>
    <m/>
  </r>
  <r>
    <s v="13d_04"/>
    <s v="13d"/>
    <s v="Appropriate application of GIS (Gas in Solution)."/>
    <s v="Low"/>
    <s v="Inappropriate application of GIS."/>
    <x v="0"/>
    <x v="4"/>
    <n v="5"/>
    <n v="13"/>
    <s v="13dGas"/>
    <m/>
  </r>
  <r>
    <s v="13e_04"/>
    <s v="13e"/>
    <s v="Appropriate application of GOR (Gas Oil Ratio) for gas measurement exemption wells."/>
    <s v="Low"/>
    <s v="Inappropriate application of GOR."/>
    <x v="0"/>
    <x v="4"/>
    <n v="5"/>
    <n v="13"/>
    <s v="13eGas"/>
    <m/>
  </r>
  <r>
    <s v="13f_04"/>
    <s v="13f"/>
    <s v="Appropriate application of Pressure/Temperature corrections for gas reporting."/>
    <s v="Low"/>
    <s v="Inappropriate application of PC/TC"/>
    <x v="0"/>
    <x v="4"/>
    <n v="5"/>
    <n v="13"/>
    <s v="13fGas"/>
    <m/>
  </r>
  <r>
    <s v="14a_04"/>
    <s v="14a"/>
    <s v="Accurate accounting and reporting of actual gas production."/>
    <s v="High"/>
    <s v="Inaccurate Accounting and Reporting of actual gas production"/>
    <x v="0"/>
    <x v="4"/>
    <n v="5"/>
    <n v="14"/>
    <s v="14aGas"/>
    <m/>
  </r>
  <r>
    <s v="14d_04"/>
    <s v="14d"/>
    <s v="Accurate accounting and reporting of actual gas dispositions."/>
    <s v="High"/>
    <s v="Inaccurate Accounting and Reporting of gas dispositions"/>
    <x v="0"/>
    <x v="4"/>
    <n v="5"/>
    <n v="14"/>
    <s v="14dGas"/>
    <m/>
  </r>
  <r>
    <s v="14e_04"/>
    <s v="14e"/>
    <s v="Accurate accounting and reporting of actual gas receipts."/>
    <s v="High"/>
    <s v="Inaccurate Accounting and Reporting of gas receipts."/>
    <x v="0"/>
    <x v="4"/>
    <n v="5"/>
    <n v="14"/>
    <s v="14eGas"/>
    <m/>
  </r>
  <r>
    <s v="14j_04"/>
    <s v="14j"/>
    <s v="Accurate accounting and reporting of gas metering difference(s)."/>
    <s v="Low"/>
    <s v="Inaccurate Accounting and Reporting of Metering Difference(s)"/>
    <x v="0"/>
    <x v="4"/>
    <n v="5"/>
    <n v="14"/>
    <s v="14jGas"/>
    <m/>
  </r>
  <r>
    <s v="14k_04"/>
    <s v="14k"/>
    <s v="Accurate accounting and reporting of gas proration factor(s)."/>
    <s v="Low"/>
    <s v="Inaccurate Accounting and Reporting of proration factor(s)"/>
    <x v="0"/>
    <x v="4"/>
    <n v="5"/>
    <n v="14"/>
    <s v="14kGas"/>
    <m/>
  </r>
  <r>
    <s v="14o_04"/>
    <s v="14o"/>
    <s v="Accurate determination of estimated gas production where gas measurement exemption exists."/>
    <s v="Low"/>
    <s v="Inaccurate determination of estimated gas production"/>
    <x v="0"/>
    <x v="4"/>
    <n v="5"/>
    <n v="14"/>
    <s v="14oGas"/>
    <m/>
  </r>
  <r>
    <s v="14r_04"/>
    <s v="14r"/>
    <s v="Accurate accounting and reporting of acid gas."/>
    <s v="Low"/>
    <s v="Inaccurate reporting of acid gas."/>
    <x v="0"/>
    <x v="4"/>
    <n v="5"/>
    <n v="14"/>
    <s v="14rGas"/>
    <m/>
  </r>
  <r>
    <s v="14s_04"/>
    <s v="14s"/>
    <s v="Accurate accounting and reporting of flare gas."/>
    <s v="High"/>
    <s v="Inaccurate reporting of flare gas."/>
    <x v="0"/>
    <x v="4"/>
    <n v="5"/>
    <n v="14"/>
    <s v="14sGas"/>
    <m/>
  </r>
  <r>
    <s v="14t_04"/>
    <s v="14t"/>
    <s v="Accurate accounting and reporting of fuel gas."/>
    <s v="Low"/>
    <s v="Inaccurate reporting of fuel gas."/>
    <x v="0"/>
    <x v="4"/>
    <n v="5"/>
    <n v="14"/>
    <s v="14tGas"/>
    <m/>
  </r>
  <r>
    <s v="14u_04"/>
    <s v="14u"/>
    <s v="Accurate accounting and reporting of gas processing shrinkage."/>
    <s v="Low"/>
    <s v="Inaccurate reporting of processing shrinkage"/>
    <x v="0"/>
    <x v="4"/>
    <n v="5"/>
    <n v="14"/>
    <s v="14uGas"/>
    <m/>
  </r>
  <r>
    <s v="14v_04"/>
    <s v="14v"/>
    <s v="Accurate accounting and reporting of vent gas."/>
    <s v="High"/>
    <s v="Inaccurate reporting of vent gas."/>
    <x v="0"/>
    <x v="4"/>
    <n v="5"/>
    <n v="14"/>
    <s v="14vGas"/>
    <m/>
  </r>
  <r>
    <s v="14w_04"/>
    <s v="14w"/>
    <s v="Accurate gas well production hours reported on monthly basis."/>
    <s v="Low"/>
    <s v="Inaccurate well production hours reported"/>
    <x v="0"/>
    <x v="4"/>
    <n v="5"/>
    <n v="14"/>
    <s v="14wGas"/>
    <m/>
  </r>
  <r>
    <s v="14x_04"/>
    <s v="14x"/>
    <s v="The Compliance Assessment Report items for gas volume reporting are reviewed monthly by qualified staff and remediation is planned and executed in collaboration with production accounting, field operations and engineering staff."/>
    <s v="High"/>
    <s v="Compliance Assessment Report is not dealt with. Added by Yogi, Mel and Mark."/>
    <x v="0"/>
    <x v="4"/>
    <n v="5"/>
    <n v="14"/>
    <s v="14xGas"/>
    <m/>
  </r>
  <r>
    <s v="1c_05_1"/>
    <s v="1c"/>
    <s v="For existing facilities, the disposition delivery point hydrocarbon liquid measurement device exists, is installed and used correctly."/>
    <s v="High"/>
    <s v="Delivery point hydrocarbon liquid meas. device(s) does not exist, is not installed or used correctly, or not in use."/>
    <x v="1"/>
    <x v="0"/>
    <n v="6"/>
    <n v="1"/>
    <s v="1cHydrocarbon Liquid"/>
    <m/>
  </r>
  <r>
    <s v="1i_05_1"/>
    <s v="1i"/>
    <s v="For existing test facilities, the hydrocarbon liquid measurement device exists, is installed and used correctly for a proration oil battery or a gas effluent battery."/>
    <s v="Low"/>
    <s v="Test hydrocarbon liquid meas. device(s) does not exist, is not installed or used correctly, or not in use. "/>
    <x v="1"/>
    <x v="0"/>
    <n v="6"/>
    <n v="1"/>
    <s v="1iHydrocarbon Liquid"/>
    <m/>
  </r>
  <r>
    <s v="1k_05_1"/>
    <s v="1k"/>
    <s v="For existing facilities, there are accurate well markings at inlet header in prorated oil battery."/>
    <s v="Low"/>
    <s v="Inaccurate Header Markings"/>
    <x v="1"/>
    <x v="0"/>
    <n v="6"/>
    <n v="1"/>
    <s v="1kHydrocarbon Liquid"/>
    <m/>
  </r>
  <r>
    <s v="1l_05_1"/>
    <s v="1l"/>
    <s v="For existing facilities, well measurement is appropriate for the type of hydrocarbon liquid battery, prorationed vs. measured."/>
    <s v="Low"/>
    <s v="Well meas. inappropriate for battery."/>
    <x v="1"/>
    <x v="0"/>
    <n v="6"/>
    <n v="1"/>
    <s v="1lHydrocarbon Liquid"/>
    <m/>
  </r>
  <r>
    <s v="1m_05_1"/>
    <s v="1m"/>
    <s v="On commissioning of interfaces between end devices, SCADA, field data capture and production accounting systems, a review was conducted to ensure hydrocarbon liquid volume data are accurately and promptly transferred."/>
    <s v="High"/>
    <s v="Inaccurate interfaces between systems at commissioning. Added by Yogi, Mel and Mark."/>
    <x v="1"/>
    <x v="0"/>
    <n v="6"/>
    <n v="1"/>
    <s v="1mHydrocarbon Liquid"/>
    <m/>
  </r>
  <r>
    <s v="11a_05_1"/>
    <s v="11a"/>
    <s v="Hydrocarbon liquid measurement schematics exist and are being updated."/>
    <s v="High"/>
    <s v="Create/Update Measurement schematics"/>
    <x v="1"/>
    <x v="0"/>
    <n v="6"/>
    <n v="11"/>
    <s v="11aHydrocarbon Liquid"/>
    <m/>
  </r>
  <r>
    <s v="11b_05_1"/>
    <s v="11b"/>
    <s v="Hydrocarbon liquid measurement schematics contents meet the requirements of Directive 017."/>
    <s v="High"/>
    <s v="Measurement schematic contents do not meet requirement in Directive 17, section 1.9. (Effective September 11, 2014)."/>
    <x v="1"/>
    <x v="0"/>
    <n v="6"/>
    <n v="11"/>
    <s v="11bHydrocarbon Liquid"/>
    <m/>
  </r>
  <r>
    <s v="11c_05_1"/>
    <s v="11c"/>
    <s v="Hydrocarbon liquid measurement schematics contents updated monthly to the production accountant in time."/>
    <s v="High"/>
    <s v="Measurement schematic content changes not updated monthly to the production accountant in time. (Effective September 11, 2014)."/>
    <x v="1"/>
    <x v="0"/>
    <n v="6"/>
    <n v="11"/>
    <s v="11cHydrocarbon Liquid"/>
    <m/>
  </r>
  <r>
    <s v="11d_05_1"/>
    <s v="11d"/>
    <s v="Hydrocarbon liquid measurement schematics master copy changes updated and verification of revisions or confirmation of no change done annually."/>
    <s v="High"/>
    <s v="Measurement schematic master copy changes not updated or verification of revisions or confirmation of no change not done annually. (Effective September 11, 2014)."/>
    <x v="1"/>
    <x v="0"/>
    <n v="6"/>
    <n v="11"/>
    <s v="11dHydrocarbon Liquid"/>
    <m/>
  </r>
  <r>
    <s v="11e_05_1"/>
    <s v="11e"/>
    <s v="Hydrocarbon liquid measurement schematics provided to the listed external parties upon request. "/>
    <s v="High"/>
    <s v="The measurement schematic was not provided to the listed external parites upon request. (Effective September 11, 2014)."/>
    <x v="1"/>
    <x v="0"/>
    <n v="6"/>
    <n v="11"/>
    <s v="11eHydrocarbon Liquid"/>
    <m/>
  </r>
  <r>
    <s v="7d_05_1"/>
    <s v="7d"/>
    <s v="For existing installations, EFM performance evaluation tests were performed to ensure accurate calculation of hydrocarbon liquid volumes."/>
    <s v="High"/>
    <s v="Documentation exists that within two weeks of installation of the EFM end device, the 7 performance evaluation tests were performed to ensure accurate calculation of volumes."/>
    <x v="1"/>
    <x v="0"/>
    <n v="6"/>
    <n v="7"/>
    <s v="7dHydrocarbon Liquid"/>
    <m/>
  </r>
  <r>
    <s v="1c_05_2"/>
    <s v="1c"/>
    <s v="For new designs, the disposition delivery point hydrocarbon liquid measurement device will exist and be installed correctly."/>
    <s v="High"/>
    <s v="Delivery point hydrocarbon liquid meas. device(s) does not exist, is not installed or used correctly, or not in use."/>
    <x v="1"/>
    <x v="1"/>
    <n v="7"/>
    <n v="1"/>
    <s v="1cHydrocarbon Liquid"/>
    <m/>
  </r>
  <r>
    <s v="1i_05_2"/>
    <s v="1i"/>
    <s v="For new test facility designs, the hydrocarbon liquid measurement device will exists and be installed correctly for a proration oil battery or a gas effluent battery."/>
    <s v="Low"/>
    <s v="Test hydrocarbon liquid meas. device(s) does not exist, is not installed or used correctly, or not in use. "/>
    <x v="1"/>
    <x v="1"/>
    <n v="7"/>
    <n v="1"/>
    <s v="1iHydrocarbon Liquid"/>
    <m/>
  </r>
  <r>
    <s v="1k_05_2"/>
    <s v="1k"/>
    <s v="For new designs, there will be accurate well markings at inlet header in prorated oil battery."/>
    <s v="Low"/>
    <s v="Inaccurate Header Markings"/>
    <x v="1"/>
    <x v="1"/>
    <n v="7"/>
    <n v="1"/>
    <s v="1kHydrocarbon Liquid"/>
    <m/>
  </r>
  <r>
    <s v="1l_05_2"/>
    <s v="1l"/>
    <s v="For new designs, well measurement will be appropriate for type of hydrocarbon liquid battery, prorationed vs. measured."/>
    <s v="Low"/>
    <s v="Well meas. inappropriate for battery."/>
    <x v="1"/>
    <x v="1"/>
    <n v="7"/>
    <n v="1"/>
    <s v="1lHydrocarbon Liquid"/>
    <m/>
  </r>
  <r>
    <s v="1m_05_2"/>
    <s v="1m"/>
    <s v="On commissioning of interfaces between end devices, SCADA, field data capture and production accounting systems, a review will be conducted to ensure hydrocarbon liquid volume data are accurately and promptly transferred."/>
    <s v="High"/>
    <s v="Inaccurate interfaces between systems at commissioning. Added by Yogi, Mel and Mark."/>
    <x v="1"/>
    <x v="1"/>
    <n v="7"/>
    <n v="1"/>
    <s v="1mHydrocarbon Liquid"/>
    <m/>
  </r>
  <r>
    <s v="11a_05_2"/>
    <s v="11a"/>
    <s v="Hydrocarbon liquid measurement schematics will exist and will be updated."/>
    <s v="High"/>
    <s v="Create/Update Measurement schematics"/>
    <x v="1"/>
    <x v="1"/>
    <n v="7"/>
    <n v="11"/>
    <s v="11aHydrocarbon Liquid"/>
    <m/>
  </r>
  <r>
    <s v="11b_05_2"/>
    <s v="11b"/>
    <s v="Hydrocarbon liquid measurement schematics contents will meet the requirements of Directive 017."/>
    <s v="High"/>
    <s v="Measurement schematic contents do not meet requirement in Directive 17, section 1.9. (Effective September 11, 2014)."/>
    <x v="1"/>
    <x v="1"/>
    <n v="7"/>
    <n v="11"/>
    <s v="11bHydrocarbon Liquid"/>
    <m/>
  </r>
  <r>
    <s v="11c_05_2"/>
    <s v="11c"/>
    <s v="Hydrocarbon liquid measurement schematics contents will be updated monthly to the production accountant in time."/>
    <s v="High"/>
    <s v="Measurement schematic content changes not updated monthly to the production accountant in time. (Effective September 11, 2014)."/>
    <x v="1"/>
    <x v="1"/>
    <n v="7"/>
    <n v="11"/>
    <s v="11cHydrocarbon Liquid"/>
    <m/>
  </r>
  <r>
    <s v="11d_05_2"/>
    <s v="11d"/>
    <s v="Hydrocarbon liquid measurement schematics master copy changes will be updated and verification of revisions or confirmation of no change done annually."/>
    <s v="High"/>
    <s v="Measurement schematic master copy changes not updated or verification of revisions or confirmation of no change not done annually. (Effective September 11, 2014)."/>
    <x v="1"/>
    <x v="1"/>
    <n v="7"/>
    <n v="11"/>
    <s v="11dHydrocarbon Liquid"/>
    <m/>
  </r>
  <r>
    <s v="11e_05_2"/>
    <s v="11e"/>
    <s v="Hydrocarbon liquid measurement schematics will be provided to the listed external parties upon request. "/>
    <s v="High"/>
    <s v="The measurement schematic was not provided to the listed external parites upon request. (Effective September 11, 2014)."/>
    <x v="1"/>
    <x v="1"/>
    <n v="7"/>
    <n v="11"/>
    <s v="11eHydrocarbon Liquid"/>
    <m/>
  </r>
  <r>
    <s v="7d_05_2"/>
    <s v="7d"/>
    <s v="For new designs, EFM performance evaluation tests will be performed to ensure accurate calculation of hydrocarbon liquid volumes."/>
    <s v="High"/>
    <s v="Documentation exists that within two weeks of installation of the EFM end device, the 7 performance evaluation tests were performed to ensure accurate calculation of volumes."/>
    <x v="1"/>
    <x v="1"/>
    <n v="7"/>
    <n v="7"/>
    <s v="7dHydrocarbon Liquid"/>
    <m/>
  </r>
  <r>
    <s v="2a_06"/>
    <s v="2a"/>
    <s v="Hydrocarbon liquid measurement device calibrated / proven appropriately and within required frequency."/>
    <s v="Low"/>
    <s v="Meas. device(s) calibrated/proven inappropriately and not within required frequency."/>
    <x v="1"/>
    <x v="2"/>
    <n v="8"/>
    <n v="2"/>
    <s v="2aHydrocarbon Liquid"/>
    <m/>
  </r>
  <r>
    <s v="2b_06"/>
    <s v="2b"/>
    <s v="Hydrocarbon liquid Pressure/Temperature corrections accurately determined."/>
    <s v="Low"/>
    <s v="Pressure and temperature corrections inaccurately determined."/>
    <x v="1"/>
    <x v="2"/>
    <n v="8"/>
    <n v="2"/>
    <s v="2bHydrocarbon Liquid"/>
    <m/>
  </r>
  <r>
    <s v="2c_06"/>
    <s v="2c"/>
    <s v="Appropriate application of Temperature corrections for hydrocarbon liquid measurement."/>
    <s v="Low"/>
    <s v="Inappropriate application of PC / TC."/>
    <x v="1"/>
    <x v="2"/>
    <n v="8"/>
    <n v="2"/>
    <s v="2cHydrocarbon Liquid"/>
    <m/>
  </r>
  <r>
    <s v="3a_06"/>
    <s v="3a"/>
    <s v="Density updated for hydrocarbon liquids in internal systems."/>
    <s v="Low"/>
    <s v="Gas and condensate composition and density not updated to the required frequency."/>
    <x v="1"/>
    <x v="2"/>
    <n v="8"/>
    <n v="3"/>
    <s v="3aHydrocarbon Liquid"/>
    <m/>
  </r>
  <r>
    <s v="3d_06"/>
    <s v="3d"/>
    <s v="Accurate daily or weekly hydrocarbon liquid production volume calculation."/>
    <s v="Low"/>
    <s v="Inaccurate Volume Calculations"/>
    <x v="1"/>
    <x v="2"/>
    <n v="8"/>
    <n v="3"/>
    <s v="3dHydrocarbon Liquid"/>
    <m/>
  </r>
  <r>
    <s v="3g_06"/>
    <s v="3g"/>
    <s v="Appropriate application of temperature correction for sales hydrocarbon liquids."/>
    <s v="Low"/>
    <s v="Inappropriate application of PC / TC."/>
    <x v="1"/>
    <x v="2"/>
    <n v="8"/>
    <n v="3"/>
    <s v="3gHydrocarbon Liquid"/>
    <m/>
  </r>
  <r>
    <s v="4a_06"/>
    <s v="4a"/>
    <s v="Hydrocarbon liquid blending factor accurately determined for diluent blending with heavy oil."/>
    <s v="Low"/>
    <s v="Hydrocarbon liquid blending factor inaccurately determined"/>
    <x v="1"/>
    <x v="2"/>
    <n v="8"/>
    <n v="4"/>
    <s v="4aHydrocarbon Liquid"/>
    <m/>
  </r>
  <r>
    <s v="4b_06"/>
    <s v="4b"/>
    <s v="Sufficient liquid samples are captured, analyzed and approved using acceptable equipment and that S&amp;W procedures are followed to ensure a correct measurement of hydrocarbon liquid volume.  "/>
    <s v="Low"/>
    <s v="Inappropriate Liquid Sampling and S&amp;W procedures"/>
    <x v="1"/>
    <x v="2"/>
    <n v="8"/>
    <n v="4"/>
    <s v="4bHydrocarbon Liquid"/>
    <m/>
  </r>
  <r>
    <s v="4c_06"/>
    <s v="4c"/>
    <s v="GIS  (Gas in Solution) accurately determined at test facility."/>
    <s v="Low"/>
    <s v="GIS inaccurately determined."/>
    <x v="1"/>
    <x v="2"/>
    <n v="8"/>
    <n v="4"/>
    <s v="4cHydrocarbon Liquid"/>
    <m/>
  </r>
  <r>
    <s v="4e_06"/>
    <s v="4e"/>
    <s v="Sufficient hydrocarbon liquid samples are captured, analyzed and approved using acceptable equipment and S&amp;W procedures are followed to ensure a correct measurement of hydrocarbon liquid density and other quality factors."/>
    <s v="Low"/>
    <s v="Insufficient sampling. Added by Yogi, Mel and Mark."/>
    <x v="1"/>
    <x v="2"/>
    <n v="8"/>
    <n v="4"/>
    <s v="4eHydrocarbon Liquid"/>
    <m/>
  </r>
  <r>
    <s v="5e_06"/>
    <s v="5e"/>
    <s v="Accurate load fluid measurement for load oil. Ensure load oil is subtracted from production entering the battery via the gathering system."/>
    <s v="Low"/>
    <s v="Inaccurate load fluid procedures."/>
    <x v="1"/>
    <x v="2"/>
    <n v="8"/>
    <n v="5"/>
    <s v="5eHydrocarbon Liquid"/>
    <m/>
  </r>
  <r>
    <s v="5f_06"/>
    <s v="5f"/>
    <s v="Accurate hydrocarbon liquid proration test procedures (i.e., test frequency, intervals between tests)."/>
    <s v="Low"/>
    <s v="Inaccurate Proration Testing procedures"/>
    <x v="1"/>
    <x v="2"/>
    <n v="8"/>
    <n v="5"/>
    <s v="5fHydrocarbon Liquid"/>
    <m/>
  </r>
  <r>
    <s v="6h_06"/>
    <s v="6h"/>
    <s v="Appropriate hydrocarbon liquid sampling procedures for wet gas effluent wells."/>
    <s v="Low"/>
    <s v="Inappropriate Liquid Sampling and S&amp;W procedures"/>
    <x v="1"/>
    <x v="2"/>
    <n v="8"/>
    <n v="6"/>
    <s v="6hHydrocarbon Liquid"/>
    <m/>
  </r>
  <r>
    <s v="9f_06"/>
    <s v="9f"/>
    <s v="Accurate hydrocarbon liquid volume determination on trucks."/>
    <s v="Low"/>
    <s v="Inaccurate Inventory Determination."/>
    <x v="1"/>
    <x v="2"/>
    <n v="8"/>
    <n v="9"/>
    <s v="9fHydrocarbon Liquid"/>
    <m/>
  </r>
  <r>
    <s v="9g_06"/>
    <s v="9g"/>
    <s v="Appropriate application of Temperature corrections for truck meters for hydrocarbon liquids."/>
    <s v="Low"/>
    <s v="Inappropriate application of PC/TC."/>
    <x v="1"/>
    <x v="2"/>
    <n v="8"/>
    <n v="9"/>
    <s v="9gHydrocarbon Liquid"/>
    <m/>
  </r>
  <r>
    <s v="5g_07"/>
    <s v="5g"/>
    <s v="Accurate hydrocarbon liquid well test hours recorded at test separator."/>
    <s v="Low"/>
    <s v="Inaccurate well production hours reported"/>
    <x v="1"/>
    <x v="3"/>
    <n v="9"/>
    <n v="5"/>
    <s v="5gHydrocarbon Liquid"/>
    <m/>
  </r>
  <r>
    <s v="5k_07"/>
    <s v="5k"/>
    <s v="Appropriate hydrocarbon liquid sampling and S&amp;W procedures at test facility."/>
    <s v="Low"/>
    <s v="Inappropriate Liquid Sampling and S&amp;W procedures"/>
    <x v="1"/>
    <x v="3"/>
    <n v="9"/>
    <n v="5"/>
    <s v="5kHydrocarbon Liquid"/>
    <m/>
  </r>
  <r>
    <s v="8a_07"/>
    <s v="8a"/>
    <s v="Accurate hydrocarbon liquid field production records."/>
    <s v="Low"/>
    <s v="Inaccurate Field production records"/>
    <x v="1"/>
    <x v="3"/>
    <n v="9"/>
    <n v="8"/>
    <s v="8aHydrocarbon Liquid"/>
    <m/>
  </r>
  <r>
    <s v="8c_07"/>
    <s v="8c"/>
    <s v="Accurate recording of load oil."/>
    <s v="Low"/>
    <s v="Inaccurate load fluid procedures."/>
    <x v="1"/>
    <x v="3"/>
    <n v="9"/>
    <n v="8"/>
    <s v="8cHydrocarbon Liquid"/>
    <m/>
  </r>
  <r>
    <s v="8d_07"/>
    <s v="8d"/>
    <s v="Accurate recording of hydrocarbon liquid well daily production hours accumulated for the month."/>
    <s v="Low"/>
    <s v="Inaccurate well production hours reported"/>
    <x v="1"/>
    <x v="3"/>
    <n v="9"/>
    <n v="8"/>
    <s v="8dHydrocarbon Liquid"/>
    <m/>
  </r>
  <r>
    <s v="8e_07"/>
    <s v="8e"/>
    <s v="Adequate hydrocarbon liquid production audit trail."/>
    <s v="High"/>
    <s v="Inadequate Production Audit Trail"/>
    <x v="1"/>
    <x v="3"/>
    <n v="9"/>
    <n v="8"/>
    <s v="8eHydrocarbon Liquid"/>
    <m/>
  </r>
  <r>
    <s v="8h_07"/>
    <s v="8h"/>
    <s v="Appropriate application of temperature corrections for hydrocarbon liquids."/>
    <s v="Low"/>
    <s v="Inappropriate application of PC / TC."/>
    <x v="1"/>
    <x v="3"/>
    <n v="9"/>
    <n v="8"/>
    <s v="8hHydrocarbon Liquid"/>
    <m/>
  </r>
  <r>
    <s v="8j_07"/>
    <s v="8j"/>
    <s v="Accurate hydrocarbon liquid inventory determination."/>
    <s v="Low"/>
    <s v="Inaccurate Inventory Determination."/>
    <x v="1"/>
    <x v="3"/>
    <n v="9"/>
    <n v="8"/>
    <s v="8jHydrocarbon Liquid"/>
    <m/>
  </r>
  <r>
    <s v="8n_07"/>
    <s v="8n"/>
    <s v="Operation of interfaces between end devices, SCADA, field data capture and production accounting systems is reviewed periodically to ensure hydrocarbon liquid volume data are accurately and promptly transferred."/>
    <s v="High"/>
    <s v="Inaccurate interfaces between systems. Added by Yogi, Mel and Mark."/>
    <x v="1"/>
    <x v="3"/>
    <n v="9"/>
    <n v="8"/>
    <s v="8nHydrocarbon Liquid"/>
    <m/>
  </r>
  <r>
    <s v="12a_08"/>
    <s v="12a"/>
    <s v="Accurate Petrinex facility sub-type for hydrocarbon liquid facility."/>
    <s v="Low"/>
    <s v="Inaccurate Petrinex facility sub-type"/>
    <x v="1"/>
    <x v="4"/>
    <n v="10"/>
    <n v="12"/>
    <s v="12aHydrocarbon Liquid"/>
    <m/>
  </r>
  <r>
    <s v="12b_08"/>
    <s v="12b"/>
    <s v="Accurate well status for hydrocarbon liquid well."/>
    <s v="Low"/>
    <s v="Inaccurate Well Status(es)."/>
    <x v="1"/>
    <x v="4"/>
    <n v="10"/>
    <n v="12"/>
    <s v="12bHydrocarbon Liquid"/>
    <s v="Accurate well status determined and maintained in PA system and Petrinex (producing, shut in, suspended or abandoned)."/>
  </r>
  <r>
    <s v="12c_08"/>
    <s v="12c"/>
    <s v="Linked well types appropriate for hydrocarbon liquid battery - avoid gas wells connected to oil batteries."/>
    <s v="Low"/>
    <s v="Linked well types inappropriate for battery"/>
    <x v="1"/>
    <x v="4"/>
    <n v="10"/>
    <n v="12"/>
    <s v="12cHydrocarbon Liquid"/>
    <m/>
  </r>
  <r>
    <s v="12d_08"/>
    <s v="12d"/>
    <s v="Well measurement appropriate for hydrocarbon liquid battery - proration battery or measured battery."/>
    <s v="Low"/>
    <s v="Well meas. inappropriate for battery"/>
    <x v="1"/>
    <x v="4"/>
    <n v="10"/>
    <n v="12"/>
    <s v="12dHydrocarbon Liquid"/>
    <m/>
  </r>
  <r>
    <s v="13f_08"/>
    <s v="13f"/>
    <s v="Appropriate application of Temperature corrections for hydrocarbon liquid reporting."/>
    <s v="Low"/>
    <s v="Inappropriate application of PC/TC"/>
    <x v="1"/>
    <x v="4"/>
    <n v="10"/>
    <n v="13"/>
    <s v="13fHydrocarbon Liquid"/>
    <m/>
  </r>
  <r>
    <s v="13h_08"/>
    <s v="13h"/>
    <s v="Appropriate application of blending factor for heavy oil and bitumen."/>
    <s v="Low"/>
    <s v="Inappropriate application of blending factor"/>
    <x v="1"/>
    <x v="4"/>
    <n v="10"/>
    <n v="13"/>
    <s v="13hHydrocarbon Liquid"/>
    <m/>
  </r>
  <r>
    <s v="14b_08"/>
    <s v="14b"/>
    <s v="Accurate accounting and reporting of actual hydrocarbon liquid production."/>
    <s v="High"/>
    <s v="Inaccurate Accounting and Reporting of actual hydrocarbon liquid production"/>
    <x v="1"/>
    <x v="4"/>
    <n v="10"/>
    <n v="14"/>
    <s v="14bHydrocarbon Liquid"/>
    <m/>
  </r>
  <r>
    <s v="14f_08"/>
    <s v="14f"/>
    <s v="Accurate accounting and reporting of hydrocarbon liquid dispositions."/>
    <s v="High"/>
    <s v="Inaccurate Accounting and Reporting of hydrocarbon liquid dispositions"/>
    <x v="1"/>
    <x v="4"/>
    <n v="10"/>
    <n v="14"/>
    <s v="14fHydrocarbon Liquid"/>
    <m/>
  </r>
  <r>
    <s v="14g_08"/>
    <s v="14g"/>
    <s v="Accurate accounting and reporting of hydrocarbon liquid inventories."/>
    <s v="Low"/>
    <s v="Inaccurate Accounting and Reporting of hydrocarbon liquid inventories"/>
    <x v="1"/>
    <x v="4"/>
    <n v="10"/>
    <n v="14"/>
    <s v="14gHydrocarbon Liquid"/>
    <m/>
  </r>
  <r>
    <s v="14h_08"/>
    <s v="14h"/>
    <s v="Accurate accounting and reporting of hydrocarbon liquid receipts."/>
    <s v="High"/>
    <s v="Inaccurate Accounting and Reporting of hydrocarbon liquid receipts."/>
    <x v="1"/>
    <x v="4"/>
    <n v="10"/>
    <n v="14"/>
    <s v="14hHydrocarbon Liquid"/>
    <m/>
  </r>
  <r>
    <s v="14i_08"/>
    <s v="14i"/>
    <s v="Accurate accounting and reporting of load oil."/>
    <s v="Low"/>
    <s v="Inaccurate Accounting and Reporting of load fluid"/>
    <x v="1"/>
    <x v="4"/>
    <n v="10"/>
    <n v="14"/>
    <s v="14iHydrocarbon Liquid"/>
    <m/>
  </r>
  <r>
    <s v="14j_08"/>
    <s v="14j"/>
    <s v="Accurate accounting and reporting of hydrocarbon liquid metering difference(s)."/>
    <s v="Low"/>
    <s v="Inaccurate Accounting and Reporting of Metering Difference(s)"/>
    <x v="1"/>
    <x v="4"/>
    <n v="10"/>
    <n v="14"/>
    <s v="14jHydrocarbon Liquid"/>
    <m/>
  </r>
  <r>
    <s v="14k_08"/>
    <s v="14k"/>
    <s v="Accurate accounting and reporting of hydrocarbon liquid proration factor(s)."/>
    <s v="Low"/>
    <s v="Inaccurate Accounting and Reporting of proration factor(s)"/>
    <x v="1"/>
    <x v="4"/>
    <n v="10"/>
    <n v="14"/>
    <s v="14kHydrocarbon Liquid"/>
    <m/>
  </r>
  <r>
    <s v="14p_08"/>
    <s v="14p"/>
    <s v="Accurate determination of estimated hydrocarbon liquid production at gas effluent battery."/>
    <s v="High"/>
    <s v="Inaccurate determination of estimated hydrocarbon liquid production"/>
    <x v="1"/>
    <x v="4"/>
    <n v="10"/>
    <n v="14"/>
    <s v="14pHydrocarbon Liquid"/>
    <m/>
  </r>
  <r>
    <s v="14w_08"/>
    <s v="14w"/>
    <s v="Accurate hydrocarbon liquid well production hours reported on monthly basis."/>
    <s v="Low"/>
    <s v="Inaccurate well production hours reported"/>
    <x v="1"/>
    <x v="4"/>
    <n v="10"/>
    <n v="14"/>
    <s v="14wHydrocarbon Liquid"/>
    <m/>
  </r>
  <r>
    <s v="14x_08"/>
    <s v="14x"/>
    <s v="The Compliance Assessment Report items for hydrocarbon liquid volume reporting are reviewed monthly by qualified staff and remediation is planned and executed in collaboration with production accounting, field operations and engineering staff."/>
    <s v="High"/>
    <s v="Compliance Assessment Report is not dealt with. Added by Yogi, Mel and Mark."/>
    <x v="1"/>
    <x v="4"/>
    <n v="10"/>
    <n v="14"/>
    <s v="14xHydrocarbon Liquid"/>
    <m/>
  </r>
  <r>
    <s v="5b_08"/>
    <s v="5b"/>
    <s v="Accurate accounting and reporting of load oil at a hydrocarbon liquid test facility."/>
    <s v="Low"/>
    <s v="Inaccurate Accounting and Reporting of load fluid"/>
    <x v="1"/>
    <x v="4"/>
    <n v="10"/>
    <n v="5"/>
    <s v="5bHydrocarbon Liquid"/>
    <m/>
  </r>
  <r>
    <s v="5h_08"/>
    <s v="5h"/>
    <s v="Accurate application of GIS (Gas in Solution - flash liberation of gas to stock tank conditions) for hydrocarbon liquid testing."/>
    <s v="Low"/>
    <s v="Inappropriate application of GIS."/>
    <x v="1"/>
    <x v="4"/>
    <n v="10"/>
    <n v="5"/>
    <s v="5hHydrocarbon Liquid"/>
    <m/>
  </r>
  <r>
    <s v="5i_08"/>
    <s v="5i"/>
    <s v="Accurate application of GOR (Gas Oil Ratios) for heavy oil."/>
    <s v="Low"/>
    <s v="Inappropriate application of GOR."/>
    <x v="1"/>
    <x v="4"/>
    <n v="10"/>
    <n v="5"/>
    <s v="5iHydrocarbon Liquid"/>
    <m/>
  </r>
  <r>
    <s v="8k_08"/>
    <s v="8k"/>
    <s v="Accurate field reporting of hydrocarbon liquid inventories."/>
    <s v="Low"/>
    <s v="Inaccurate Accounting and Reporting of hydrocarbon liquid inventories"/>
    <x v="1"/>
    <x v="4"/>
    <n v="10"/>
    <n v="8"/>
    <s v="8kHydrocarbon Liquid"/>
    <m/>
  </r>
  <r>
    <s v="8l_08"/>
    <s v="8l"/>
    <s v="Accurate field reporting of load oil."/>
    <s v="Low"/>
    <s v="Inaccurate Accounting and Reporting of load fluid."/>
    <x v="1"/>
    <x v="4"/>
    <n v="10"/>
    <n v="8"/>
    <s v="8lHydrocarbon Liquid"/>
    <m/>
  </r>
  <r>
    <s v="9a_08"/>
    <s v="9a"/>
    <s v="Accurate field reporting of hydrocarbon liquid dispositions for trucked volumes."/>
    <s v="High"/>
    <s v="Inaccurate Accounting and Reporting of hydrocarbon liquid dispositions"/>
    <x v="1"/>
    <x v="4"/>
    <n v="10"/>
    <n v="9"/>
    <s v="9aHydrocarbon Liquid"/>
    <m/>
  </r>
  <r>
    <s v="9b_08"/>
    <s v="9b"/>
    <s v="Accurate field reporting of hydrocarbon liquid receipts for trucked volumes."/>
    <s v="High"/>
    <s v="Inaccurate Accounting and Reporting of hydrocarbon liquid receipts."/>
    <x v="1"/>
    <x v="4"/>
    <n v="10"/>
    <n v="9"/>
    <s v="9bHydrocarbon Liquid"/>
    <m/>
  </r>
  <r>
    <s v="9c_08"/>
    <s v="9c"/>
    <s v="Accurate field reporting of trucked load oil."/>
    <s v="Low"/>
    <s v="Inaccurate Accounting and Reporting of load fluid."/>
    <x v="1"/>
    <x v="4"/>
    <n v="10"/>
    <n v="9"/>
    <s v="9cHydrocarbon Liquid"/>
    <m/>
  </r>
  <r>
    <s v="1a_09_1"/>
    <s v="1a"/>
    <s v="For existing facilities, the disposition delivery point fresh/brackish water measurement device exists, is installed and used correctly for a source water facility."/>
    <s v="Low"/>
    <s v="Delivery point fresh / brackish water meas. device(s) does not exist, is not installed correctly, or not in use "/>
    <x v="2"/>
    <x v="0"/>
    <n v="11"/>
    <n v="1"/>
    <s v="1aWater"/>
    <m/>
  </r>
  <r>
    <s v="1d_09_1"/>
    <s v="1d"/>
    <s v="For existing facilities, the disposition delivery point measurement device exists for water produced in association with hydrocarbons, is installed and used correctly for an oil or gas effluent battery."/>
    <s v="Low"/>
    <s v="Delivery point produced water meas. device(s does not exist, is not installed or used correctly, or not in use."/>
    <x v="2"/>
    <x v="0"/>
    <n v="11"/>
    <n v="1"/>
    <s v="1dWater"/>
    <m/>
  </r>
  <r>
    <s v="1g_09_1"/>
    <s v="1g"/>
    <s v="For existing facilities, the water receipt measurement device exists for receipts from water source wells."/>
    <s v="Low"/>
    <s v="Injection / disposal meas. device(s) does not exist, is not installed or used correctly, or not in use."/>
    <x v="2"/>
    <x v="0"/>
    <n v="11"/>
    <n v="1"/>
    <s v="1gWater"/>
    <m/>
  </r>
  <r>
    <s v="1g_09_2"/>
    <s v="1g"/>
    <s v="For existing facilities, the water receipt measurement device exists for receipts from water trucks at an oil battery."/>
    <s v="Low"/>
    <s v="Injection / disposal meas. device(s) does not exist, is not installed or used correctly, or not in use."/>
    <x v="2"/>
    <x v="0"/>
    <n v="11"/>
    <n v="1"/>
    <s v="1gWater"/>
    <m/>
  </r>
  <r>
    <s v="1g_09_3"/>
    <s v="1g"/>
    <s v="For existing facilities, the water receipt measurement device exists for receipts from water trucks at an injection or disposal battery."/>
    <s v="Low"/>
    <s v="Injection / disposal meas. device(s) does not exist, is not installed or used correctly, or not in use."/>
    <x v="2"/>
    <x v="0"/>
    <n v="11"/>
    <n v="1"/>
    <s v="1gWater"/>
    <m/>
  </r>
  <r>
    <s v="1j_09_1"/>
    <s v="1j"/>
    <s v="For existing facilities, the test separator water measurement  device exists, is installed and used correctly."/>
    <s v="Low"/>
    <s v="Test water meas. device(s) does not exist, is not installed or used correctly, or not in use. "/>
    <x v="2"/>
    <x v="0"/>
    <n v="11"/>
    <n v="1"/>
    <s v="1jWater"/>
    <m/>
  </r>
  <r>
    <s v="1l_09_1"/>
    <s v="1l"/>
    <s v="For existing facilities, the water source well measurement is appropriate for the type of water battery."/>
    <s v="Low"/>
    <s v="Well meas. inappropriate for battery."/>
    <x v="2"/>
    <x v="0"/>
    <n v="11"/>
    <n v="1"/>
    <s v="1lWater"/>
    <m/>
  </r>
  <r>
    <s v="1m_09_1"/>
    <s v="1m"/>
    <s v="On commissioning of interfaces between end devices, SCADA, field data capture and production accounting systems, a review was conducted to ensure water volume data are accurately and promptly transferred."/>
    <s v="High"/>
    <s v="Inaccurate interfaces between systems at commissioning. Added by Yogi, Mel and Mark."/>
    <x v="2"/>
    <x v="0"/>
    <n v="11"/>
    <n v="1"/>
    <s v="1mWater"/>
    <m/>
  </r>
  <r>
    <s v="11a_09_1"/>
    <s v="11a"/>
    <s v="Water measurement schematics exist and are being updated."/>
    <s v="High"/>
    <s v="Create/Update Measurement schematics"/>
    <x v="2"/>
    <x v="0"/>
    <n v="11"/>
    <n v="11"/>
    <s v="11aWater"/>
    <m/>
  </r>
  <r>
    <s v="11b_09_1"/>
    <s v="11b"/>
    <s v="Water measurement schematics contents meet the requirements of Directive 017."/>
    <s v="High"/>
    <s v="Measurement schematic contents do not meet requirement in Directive 17, section 1.9. (Effective September 11, 2014)."/>
    <x v="2"/>
    <x v="0"/>
    <n v="11"/>
    <n v="11"/>
    <s v="11bWater"/>
    <m/>
  </r>
  <r>
    <s v="11c_09_1"/>
    <s v="11c"/>
    <s v="Water measurement schematics contents updated monthly to the production accountant in time."/>
    <s v="High"/>
    <s v="Measurement schematic content changes not updated monthly to the production accountant in time. (Effective September 11, 2014)."/>
    <x v="2"/>
    <x v="0"/>
    <n v="11"/>
    <n v="11"/>
    <s v="11cWater"/>
    <m/>
  </r>
  <r>
    <s v="11d_09_1"/>
    <s v="11d"/>
    <s v="Water measurement schematics master copy changes updated and verification of revisions or confirmation of no change done annually."/>
    <s v="High"/>
    <s v="Measurement schematic master copy changes not updated or verification of revisions or confirmation of no change not done annually. (Effective September 11, 2014)."/>
    <x v="2"/>
    <x v="0"/>
    <n v="11"/>
    <n v="11"/>
    <s v="11dWater"/>
    <m/>
  </r>
  <r>
    <s v="11e_09_1"/>
    <s v="11e"/>
    <s v="Water measurement schematics provided to the listed external parties upon request. "/>
    <s v="High"/>
    <s v="The measurement schematic was not provided to the listed external parites upon request. (Effective September 11, 2014)."/>
    <x v="2"/>
    <x v="0"/>
    <n v="11"/>
    <n v="11"/>
    <s v="11eWater"/>
    <m/>
  </r>
  <r>
    <s v="7d_09_1"/>
    <s v="7d"/>
    <s v="For existing installations, EFM performance evaluation tests were performed to ensure accurate calculation of water volumes."/>
    <s v="High"/>
    <s v="Documentation exists that within two weeks of installation of the EFM end device, the 7 performance evaluation tests were performed to ensure accurate calculation of volumes."/>
    <x v="2"/>
    <x v="0"/>
    <n v="11"/>
    <n v="7"/>
    <s v="7dWater"/>
    <m/>
  </r>
  <r>
    <s v="1a_09_2"/>
    <s v="1a"/>
    <s v="For new designs, the disposition delivery point fresh/brackish water measurement device will exist and be installed correctly for a source water facility."/>
    <s v="Low"/>
    <s v="Delivery point fresh / brackish water meas. device(s) does not exist, is not installed correctly, or not in use "/>
    <x v="2"/>
    <x v="1"/>
    <n v="12"/>
    <n v="1"/>
    <s v="1aWater"/>
    <m/>
  </r>
  <r>
    <s v="1d_09_2"/>
    <s v="1d"/>
    <s v="For new designs, the disposition delivery point measurement device will exist for water produced in association with hydrocarbons, will be installed and used correctly for an oil or gas effluent battery."/>
    <s v="Low"/>
    <s v="Delivery point produced water meas. device(s does not exist, is not installed or used correctly, or not in use."/>
    <x v="2"/>
    <x v="1"/>
    <n v="12"/>
    <n v="1"/>
    <s v="1dWater"/>
    <m/>
  </r>
  <r>
    <s v="1g_09_4"/>
    <s v="1g"/>
    <s v="For new designs, the water injection/disposal/receipt measurement device will exist and be installed correctly."/>
    <s v="Low"/>
    <s v="Injection / disposal meas. device(s) does not exist, is not installed or used correctly, or not in use."/>
    <x v="2"/>
    <x v="1"/>
    <n v="12"/>
    <n v="1"/>
    <s v="1gWater"/>
    <m/>
  </r>
  <r>
    <s v="1j_09_2"/>
    <s v="1j"/>
    <s v="For new designs, the test separator water measurement  device will exist and be installed correctly."/>
    <s v="Low"/>
    <s v="Test water meas. device(s) does not exist, is not installed or used correctly, or not in use. "/>
    <x v="2"/>
    <x v="1"/>
    <n v="12"/>
    <n v="1"/>
    <s v="1jWater"/>
    <m/>
  </r>
  <r>
    <s v="1l_09_2"/>
    <s v="1l"/>
    <s v="For new designs, the water source well measurement will be appropriate for the type of water battery."/>
    <s v="Low"/>
    <s v="Well meas. inappropriate for battery."/>
    <x v="2"/>
    <x v="1"/>
    <n v="12"/>
    <n v="1"/>
    <s v="1lWater"/>
    <m/>
  </r>
  <r>
    <s v="1m_09_2"/>
    <s v="1m"/>
    <s v="On commissioning of interfaces between end devices, SCADA, field data capture and production accounting systems, a review will be conducted to ensure water volume data are accurately and promptly transferred."/>
    <s v="High"/>
    <s v="Inaccurate interfaces between systems at commissioning. Added by Yogi, Mel and Mark."/>
    <x v="2"/>
    <x v="1"/>
    <n v="12"/>
    <n v="1"/>
    <s v="1mWater"/>
    <m/>
  </r>
  <r>
    <s v="11a_09_2"/>
    <s v="11a"/>
    <s v="Water measurement schematics will exist and will be updated."/>
    <s v="High"/>
    <s v="Create/Update Measurement schematics"/>
    <x v="2"/>
    <x v="1"/>
    <n v="12"/>
    <n v="11"/>
    <s v="11aWater"/>
    <m/>
  </r>
  <r>
    <s v="11b_09_2"/>
    <s v="11b"/>
    <s v="Water measurement schematics contents will meet the requirements of Directive 017."/>
    <s v="High"/>
    <s v="Measurement schematic contents do not meet requirement in Directive 17, section 1.9. (Effective September 11, 2014)."/>
    <x v="2"/>
    <x v="1"/>
    <n v="12"/>
    <n v="11"/>
    <s v="11bWater"/>
    <m/>
  </r>
  <r>
    <s v="11c_09_2"/>
    <s v="11c"/>
    <s v="Water measurement schematics contents will be updated monthly to the production accountant in time."/>
    <s v="High"/>
    <s v="Measurement schematic content changes not updated monthly to the production accountant in time. (Effective September 11, 2014)."/>
    <x v="2"/>
    <x v="1"/>
    <n v="12"/>
    <n v="11"/>
    <s v="11cWater"/>
    <m/>
  </r>
  <r>
    <s v="11d_09_2"/>
    <s v="11d"/>
    <s v="Water measurement schematics master copy changes will be updated and verification of revisions or confirmation of no change done annually."/>
    <s v="High"/>
    <s v="Measurement schematic master copy changes not updated or verification of revisions or confirmation of no change not done annually. (Effective September 11, 2014)."/>
    <x v="2"/>
    <x v="1"/>
    <n v="12"/>
    <n v="11"/>
    <s v="11dWater"/>
    <m/>
  </r>
  <r>
    <s v="11e_09_2"/>
    <s v="11e"/>
    <s v="Water measurement schematics will be provided to the listed external parties upon request. "/>
    <s v="High"/>
    <s v="The measurement schematic was not provided to the listed external parites upon request. (Effective September 11, 2014)."/>
    <x v="2"/>
    <x v="1"/>
    <n v="12"/>
    <n v="11"/>
    <s v="11eWater"/>
    <m/>
  </r>
  <r>
    <s v="7d_09_2"/>
    <s v="7d"/>
    <s v="For new designs, EFM performance evaluation tests will be performed to ensure accurate calculation of water volumes."/>
    <s v="High"/>
    <s v="Documentation exists that within two weeks of installation of the EFM end device, the 7 performance evaluation tests were performed to ensure accurate calculation of volumes."/>
    <x v="2"/>
    <x v="1"/>
    <n v="12"/>
    <n v="7"/>
    <s v="7dWater"/>
    <m/>
  </r>
  <r>
    <s v="2a_10"/>
    <s v="2a"/>
    <s v="Water measurement device calibrated / proven appropriately and within required frequency for water source wells and battery receipts or dispositions."/>
    <s v="Low"/>
    <s v="Meas. device(s) calibrated/proven inappropriately and not within required frequency."/>
    <x v="2"/>
    <x v="2"/>
    <n v="13"/>
    <n v="2"/>
    <s v="2aWater"/>
    <m/>
  </r>
  <r>
    <s v="3d_10"/>
    <s v="3d"/>
    <s v="Accurate daily or weekly water production or injection volume calculation."/>
    <s v="Low"/>
    <s v="Inaccurate Volume Calculations"/>
    <x v="2"/>
    <x v="2"/>
    <n v="13"/>
    <n v="3"/>
    <s v="3dWater"/>
    <m/>
  </r>
  <r>
    <s v="4b_10"/>
    <s v="4b"/>
    <s v="Sufficient liquid samples are captured, analyzed and approved using acceptable equipment and that S&amp;W procedures are followed that will ensure a correct measurement of water volume."/>
    <s v="Low"/>
    <s v="Inappropriate Liquid Sampling and S&amp;W procedures"/>
    <x v="2"/>
    <x v="2"/>
    <n v="13"/>
    <n v="4"/>
    <s v="4bWater"/>
    <m/>
  </r>
  <r>
    <s v="5e_10"/>
    <s v="5e"/>
    <s v="Accurate load fluid measurement for load water. Ensure load water is subtracted from production entering the battery via the gathering system."/>
    <s v="Low"/>
    <s v="Inaccurate load fluid procedures."/>
    <x v="2"/>
    <x v="2"/>
    <n v="13"/>
    <n v="5"/>
    <s v="5eWater"/>
    <m/>
  </r>
  <r>
    <s v="5j_10"/>
    <s v="5j"/>
    <s v="Accurate application of WGR (Water Gas Ratios) for gas well."/>
    <s v="Low"/>
    <s v="Inappropriate application of WGR."/>
    <x v="2"/>
    <x v="2"/>
    <n v="13"/>
    <n v="5"/>
    <s v="5jWater"/>
    <m/>
  </r>
  <r>
    <s v="6h_10"/>
    <s v="6h"/>
    <s v="Appropriate S&amp;W procedures for gas effluent wells."/>
    <s v="Low"/>
    <s v="Inappropriate Liquid Sampling and S&amp;W procedures"/>
    <x v="2"/>
    <x v="2"/>
    <n v="13"/>
    <n v="6"/>
    <s v="6hWater"/>
    <m/>
  </r>
  <r>
    <s v="6i_10"/>
    <s v="6i"/>
    <s v="WGR accurately determined and to the required frequency concerning water gas ratios at wet measured wells."/>
    <s v="Low"/>
    <s v="WGR inaccurately determined and to required frequency"/>
    <x v="2"/>
    <x v="2"/>
    <n v="13"/>
    <n v="6"/>
    <s v="6iWater"/>
    <m/>
  </r>
  <r>
    <s v="9f_10"/>
    <s v="9f"/>
    <s v="Accurate water volume determination on the trucks."/>
    <s v="Low"/>
    <s v="Inaccurate Inventory Determination."/>
    <x v="2"/>
    <x v="2"/>
    <n v="13"/>
    <n v="9"/>
    <s v="9fWater"/>
    <m/>
  </r>
  <r>
    <s v="5k_11"/>
    <s v="5k"/>
    <s v="Appropriate water sampling and S&amp;W procedures at test facility."/>
    <s v="Low"/>
    <s v="Inappropriate Liquid Sampling and S&amp;W procedures"/>
    <x v="2"/>
    <x v="3"/>
    <n v="14"/>
    <n v="5"/>
    <s v="5kWater"/>
    <m/>
  </r>
  <r>
    <s v="8a_11"/>
    <s v="8a"/>
    <s v="Accurate water field production records for water source wells or produced water at a battery."/>
    <s v="Low"/>
    <s v="Inaccurate Field production records"/>
    <x v="2"/>
    <x v="3"/>
    <n v="14"/>
    <n v="8"/>
    <s v="8aWater"/>
    <m/>
  </r>
  <r>
    <s v="8c_11"/>
    <s v="8c"/>
    <s v="Accurate recording of load water and opening inventory of frac water."/>
    <s v="Low"/>
    <s v="Inaccurate load fluid procedures."/>
    <x v="2"/>
    <x v="3"/>
    <n v="14"/>
    <n v="8"/>
    <s v="8cWater"/>
    <m/>
  </r>
  <r>
    <s v="8d_11_1"/>
    <s v="8d"/>
    <s v="Accurate recording of water source well daily production hours accumulated for the month."/>
    <s v="Low"/>
    <s v="Inaccurate well production hours reported"/>
    <x v="2"/>
    <x v="3"/>
    <n v="14"/>
    <n v="8"/>
    <s v="8dWater"/>
    <m/>
  </r>
  <r>
    <s v="8d_11_2"/>
    <s v="8d"/>
    <s v="Accurate recording of water well daily injection or disposal hours accumulated for the month."/>
    <s v="Low"/>
    <s v="Inaccurate well production hours reported"/>
    <x v="2"/>
    <x v="3"/>
    <n v="14"/>
    <n v="8"/>
    <s v="8dWater"/>
    <m/>
  </r>
  <r>
    <s v="8e_11_1"/>
    <s v="8e"/>
    <s v="Adequate water production audit trail."/>
    <s v="High"/>
    <s v="Inadequate Production Audit Trail"/>
    <x v="2"/>
    <x v="3"/>
    <n v="14"/>
    <n v="8"/>
    <s v="8eWater"/>
    <m/>
  </r>
  <r>
    <s v="8e_11_2"/>
    <s v="8e"/>
    <s v="Adequate water injection audit trail."/>
    <s v="High"/>
    <s v="Inadequate Production Audit Trail"/>
    <x v="2"/>
    <x v="3"/>
    <n v="14"/>
    <n v="8"/>
    <s v="8eWater"/>
    <m/>
  </r>
  <r>
    <s v="8i_11"/>
    <s v="8i"/>
    <s v="Accurate calculation of WGR (Water Gas Ratios)."/>
    <s v="Low"/>
    <s v="Inappropriate application of WGR."/>
    <x v="2"/>
    <x v="3"/>
    <n v="14"/>
    <n v="8"/>
    <s v="8iWater"/>
    <m/>
  </r>
  <r>
    <s v="8j_11"/>
    <s v="8j"/>
    <s v="Accurate water inventory determination."/>
    <s v="Low"/>
    <s v="Inaccurate Inventory Determination."/>
    <x v="2"/>
    <x v="3"/>
    <n v="14"/>
    <n v="8"/>
    <s v="8jWater"/>
    <m/>
  </r>
  <r>
    <s v="8n_11"/>
    <s v="8n"/>
    <s v="Operation of interfaces between end devices, SCADA, field data capture and production accounting systems is reviewed periodically to ensure water volume data are accurately and promptly transferred."/>
    <s v="High"/>
    <s v="Inaccurate interfaces between systems. Added by Yogi, Mel and Mark."/>
    <x v="2"/>
    <x v="3"/>
    <n v="14"/>
    <n v="8"/>
    <s v="8nWater"/>
    <m/>
  </r>
  <r>
    <s v="12a_12"/>
    <s v="12a"/>
    <s v="Accurate Petrinex facility sub-type for source water facility."/>
    <s v="Low"/>
    <s v="Inaccurate Petrinex facility sub-type"/>
    <x v="2"/>
    <x v="4"/>
    <n v="15"/>
    <n v="12"/>
    <s v="12aWater"/>
    <m/>
  </r>
  <r>
    <s v="12b_12_1"/>
    <s v="12b"/>
    <s v="Accurate well status for water source well."/>
    <s v="Low"/>
    <s v="Inaccurate Well Status(es)."/>
    <x v="2"/>
    <x v="4"/>
    <n v="15"/>
    <n v="12"/>
    <s v="12bWater"/>
    <s v="Accurate well status determined and maintained in PA system and Petrinex (producing, shut in, suspended or abandoned)."/>
  </r>
  <r>
    <s v="12b_12_2"/>
    <s v="12b"/>
    <s v="Accurate well status for water disposition well - injection or disposal."/>
    <s v="Low"/>
    <s v="Inaccurate Well Status(es)."/>
    <x v="2"/>
    <x v="4"/>
    <n v="15"/>
    <n v="12"/>
    <s v="12bWater"/>
    <s v="Accurate well status determined and maintained in PA system and Petrinex (producing, shut in, suspended or abandoned)."/>
  </r>
  <r>
    <s v="12c_12"/>
    <s v="12c"/>
    <s v="Linked well types appropriate for water battery - source or disposal."/>
    <s v="Low"/>
    <s v="Linked well types inappropriate for battery"/>
    <x v="2"/>
    <x v="4"/>
    <n v="15"/>
    <n v="12"/>
    <s v="12cWater"/>
    <m/>
  </r>
  <r>
    <s v="12d_12"/>
    <s v="12d"/>
    <s v="Well measurement appropriate for water battery - source or disposal -  proration battery or measured battery."/>
    <s v="Low"/>
    <s v="Well meas. inappropriate for battery"/>
    <x v="2"/>
    <x v="4"/>
    <n v="15"/>
    <n v="12"/>
    <s v="12dWater"/>
    <m/>
  </r>
  <r>
    <s v="13g_12"/>
    <s v="13g"/>
    <s v="Appropriate application of WGR (Water Gas Ratio's)."/>
    <s v="Low"/>
    <s v="Inappropriate application of WGR."/>
    <x v="2"/>
    <x v="4"/>
    <n v="15"/>
    <n v="13"/>
    <s v="13gWater"/>
    <m/>
  </r>
  <r>
    <s v="14c_12"/>
    <s v="14c"/>
    <s v="Accurate accounting and reporting of actual water production - produced water or water source wells."/>
    <s v="Low"/>
    <s v="Inaccurate Accounting and Reporting of actual water production"/>
    <x v="2"/>
    <x v="4"/>
    <n v="15"/>
    <n v="14"/>
    <s v="14cWater"/>
    <m/>
  </r>
  <r>
    <s v="14i_12"/>
    <s v="14i"/>
    <s v="Accurate accounting and reporting of load water."/>
    <s v="Low"/>
    <s v="Inaccurate Accounting and Reporting of load fluid"/>
    <x v="2"/>
    <x v="4"/>
    <n v="15"/>
    <n v="14"/>
    <s v="14iWater"/>
    <m/>
  </r>
  <r>
    <s v="14j_12"/>
    <s v="14j"/>
    <s v="Accurate accounting and reporting of water metering difference(s) - water source facilities or produced water facilities or water injection facilities."/>
    <s v="Low"/>
    <s v="Inaccurate Accounting and Reporting of Metering Difference(s)"/>
    <x v="2"/>
    <x v="4"/>
    <n v="15"/>
    <n v="14"/>
    <s v="14jWater"/>
    <m/>
  </r>
  <r>
    <s v="14k_12"/>
    <s v="14k"/>
    <s v="Accurate accounting and reporting of water proration factor(s)."/>
    <s v="Low"/>
    <s v="Inaccurate Accounting and Reporting of proration factor(s)"/>
    <x v="2"/>
    <x v="4"/>
    <n v="15"/>
    <n v="14"/>
    <s v="14kWater"/>
    <m/>
  </r>
  <r>
    <s v="14l_12"/>
    <s v="14l"/>
    <s v="Accurate accounting and reporting of water dispositions."/>
    <s v="Low"/>
    <s v="Inaccurate Accounting and Reporting of water dispositions"/>
    <x v="2"/>
    <x v="4"/>
    <n v="15"/>
    <n v="14"/>
    <s v="14lWater"/>
    <m/>
  </r>
  <r>
    <s v="14m_12"/>
    <s v="14m"/>
    <s v="Accurate accounting and reporting of water inventories."/>
    <s v="Low"/>
    <s v="Inaccurate Accounting and Reporting of water inventories."/>
    <x v="2"/>
    <x v="4"/>
    <n v="15"/>
    <n v="14"/>
    <s v="14mWater"/>
    <m/>
  </r>
  <r>
    <s v="14n_12"/>
    <s v="14n"/>
    <s v="Accurate accounting and reporting of water receipts from water source battery or by truck."/>
    <s v="Low"/>
    <s v="Inaccurate Accounting and Reporting of water receipts."/>
    <x v="2"/>
    <x v="4"/>
    <n v="15"/>
    <n v="14"/>
    <s v="14nWater"/>
    <m/>
  </r>
  <r>
    <s v="14q_12"/>
    <s v="14q"/>
    <s v="Accurate determination of estimated water production at gas effluent battery."/>
    <s v="Low"/>
    <s v="Inaccurate determination of estimated water production"/>
    <x v="2"/>
    <x v="4"/>
    <n v="15"/>
    <n v="14"/>
    <s v="14qWater"/>
    <m/>
  </r>
  <r>
    <s v="14w_12"/>
    <s v="14w"/>
    <s v="Accurate water well production or injection hours reported on monthly basis."/>
    <s v="Low"/>
    <s v="Inaccurate well production hours reported"/>
    <x v="2"/>
    <x v="4"/>
    <n v="15"/>
    <n v="14"/>
    <s v="14wWater"/>
    <m/>
  </r>
  <r>
    <s v="14x_12"/>
    <s v="14x"/>
    <s v="The Compliance Assessment Report items for water volume reporting are reviewed monthly by qualified staff and remediation is planned and executed in collaboration with production accounting, field operations and engineering staff."/>
    <s v="High"/>
    <s v="Compliance Assessment Report is not dealt with. Added by Yogi, Mel and Mark."/>
    <x v="2"/>
    <x v="4"/>
    <n v="15"/>
    <n v="14"/>
    <s v="14xWater"/>
    <m/>
  </r>
  <r>
    <s v="5b_12"/>
    <s v="5b"/>
    <s v="Accurate accounting and reporting of load water at a hydrocarbon liquid test facility."/>
    <s v="Low"/>
    <s v="Inaccurate Accounting and Reporting of load fluid"/>
    <x v="2"/>
    <x v="4"/>
    <n v="15"/>
    <n v="5"/>
    <s v="5bWater"/>
    <m/>
  </r>
  <r>
    <s v="8l_12"/>
    <s v="8l"/>
    <s v="Accurate field reporting of load water."/>
    <s v="Low"/>
    <s v="Inaccurate Accounting and Reporting of load fluid."/>
    <x v="2"/>
    <x v="4"/>
    <n v="15"/>
    <n v="8"/>
    <s v="8lWater"/>
    <m/>
  </r>
  <r>
    <s v="8m_12"/>
    <s v="8m"/>
    <s v="Accurate field reporting  of water inventories."/>
    <s v="Low"/>
    <s v="Inaccurate Accounting and Reporting of water inventories."/>
    <x v="2"/>
    <x v="4"/>
    <n v="15"/>
    <n v="8"/>
    <s v="8mWater"/>
    <m/>
  </r>
  <r>
    <s v="9c_12"/>
    <s v="9c"/>
    <s v="Accurate field reporting  of trucked load water."/>
    <s v="Low"/>
    <s v="Inaccurate Accounting and Reporting of load fluid."/>
    <x v="2"/>
    <x v="4"/>
    <n v="15"/>
    <n v="9"/>
    <s v="9cWater"/>
    <m/>
  </r>
  <r>
    <s v="9d_12"/>
    <s v="9d"/>
    <s v="Accurate field reporting  of trucked water dispositions."/>
    <s v="Low"/>
    <s v="Inaccurate Accounting and Reporting of water dispositions."/>
    <x v="2"/>
    <x v="4"/>
    <n v="15"/>
    <n v="9"/>
    <s v="9dWater"/>
    <m/>
  </r>
  <r>
    <s v="9e_12"/>
    <s v="9e"/>
    <s v="Accurate field reporting  of trucked water receipts."/>
    <s v="Low"/>
    <s v="Inaccurate Accounting and Reporting of water receipts."/>
    <x v="2"/>
    <x v="4"/>
    <n v="15"/>
    <n v="9"/>
    <s v="9eWater"/>
    <m/>
  </r>
</pivotCacheRecords>
</file>

<file path=xl/pivotCache/pivotCacheRecords2.xml><?xml version="1.0" encoding="utf-8"?>
<pivotCacheRecords xmlns="http://schemas.openxmlformats.org/spreadsheetml/2006/main" xmlns:r="http://schemas.openxmlformats.org/officeDocument/2006/relationships" count="279">
  <r>
    <x v="0"/>
    <x v="0"/>
    <n v="1"/>
    <s v="1b"/>
    <s v="1b_01_1"/>
    <s v="For existing facilities, the disposition delivery point gas measurement device exists, is installed and used correctly."/>
    <s v="High"/>
    <x v="0"/>
    <m/>
    <m/>
    <m/>
    <n v="0"/>
    <n v="0"/>
  </r>
  <r>
    <x v="0"/>
    <x v="0"/>
    <n v="1"/>
    <s v="1e"/>
    <s v="1e_01_1"/>
    <s v="For existing facilities, the receipt gas meter exists, is installed or used correctly."/>
    <s v="High"/>
    <x v="0"/>
    <m/>
    <m/>
    <m/>
    <n v="0"/>
    <n v="0"/>
  </r>
  <r>
    <x v="0"/>
    <x v="0"/>
    <n v="1"/>
    <s v="1f"/>
    <s v="1f_01_1"/>
    <s v="For existing facilities, the flare system exists, is installed and used correctly."/>
    <s v="Low"/>
    <x v="0"/>
    <m/>
    <m/>
    <m/>
    <n v="0"/>
    <n v="0"/>
  </r>
  <r>
    <x v="0"/>
    <x v="0"/>
    <n v="1"/>
    <s v="1g"/>
    <s v="1g_01_1"/>
    <s v="For existing facilities, the gas injection/disposal measurement device exists, is  installed and used correctly."/>
    <s v="Low"/>
    <x v="0"/>
    <m/>
    <m/>
    <m/>
    <n v="0"/>
    <n v="0"/>
  </r>
  <r>
    <x v="0"/>
    <x v="0"/>
    <n v="1"/>
    <s v="1h"/>
    <s v="1h_01_1"/>
    <s v="For existing test facilities, the gas measurement device exists, is installed and used correctly."/>
    <s v="Low"/>
    <x v="0"/>
    <m/>
    <m/>
    <m/>
    <n v="0"/>
    <n v="0"/>
  </r>
  <r>
    <x v="0"/>
    <x v="0"/>
    <n v="1"/>
    <s v="1k"/>
    <s v="1k_01_1"/>
    <s v="For existing facilities, there are accurate well markings at gas inlet header."/>
    <s v="Low"/>
    <x v="0"/>
    <m/>
    <m/>
    <m/>
    <n v="0"/>
    <n v="0"/>
  </r>
  <r>
    <x v="0"/>
    <x v="0"/>
    <n v="1"/>
    <s v="1l"/>
    <s v="1l_01_1"/>
    <s v="For existing facilities, the well measurement is appropriate for gas prorated or measured battery."/>
    <s v="Low"/>
    <x v="0"/>
    <m/>
    <m/>
    <m/>
    <n v="0"/>
    <n v="0"/>
  </r>
  <r>
    <x v="0"/>
    <x v="0"/>
    <n v="1"/>
    <s v="1m"/>
    <s v="1m_01_1"/>
    <s v="On commissioning of interfaces between end devices, Supervisory Control and Data Acquisition (SCADA), field data capture and production accounting systems, a review was conducted to ensure gas volume data are accurately and promptly transferred."/>
    <s v="High"/>
    <x v="0"/>
    <m/>
    <m/>
    <m/>
    <n v="0"/>
    <n v="0"/>
  </r>
  <r>
    <x v="0"/>
    <x v="0"/>
    <n v="7"/>
    <s v="7d"/>
    <s v="7d_01_1"/>
    <s v="For existing installations, EFM performance evaluation tests were performed to ensure accurate calculation of gas volumes."/>
    <s v="High"/>
    <x v="0"/>
    <m/>
    <m/>
    <m/>
    <n v="0"/>
    <n v="0"/>
  </r>
  <r>
    <x v="1"/>
    <x v="1"/>
    <n v="11"/>
    <s v="11a"/>
    <s v="PM102-1"/>
    <s v="To ensure that the facility Schematic is current and can be identified as per ERCB requirements, the Facility Engineer checks the drawing for completeness and that the latest Revision Number has been updated and entered into the Master Record of schematics,"/>
    <s v="High"/>
    <x v="0"/>
    <m/>
    <m/>
    <m/>
    <n v="0"/>
    <n v="0"/>
  </r>
  <r>
    <x v="1"/>
    <x v="1"/>
    <n v="11"/>
    <s v="11a"/>
    <s v="PM102-2"/>
    <s v="To ensure that all stakeholders are informed of facility design changes to support accurate reporting as per ERCB requirements, the Area Operations Manager reviews schematic updates. He then distributes copies to all stakeholders on the Distribution List."/>
    <s v="High"/>
    <x v="0"/>
    <m/>
    <m/>
    <m/>
    <n v="0"/>
    <n v="0"/>
  </r>
  <r>
    <x v="1"/>
    <x v="1"/>
    <n v="11"/>
    <s v="11a"/>
    <s v="PM102-3"/>
    <s v="To ensure schematics represent the &quot;As Built&quot; state of facilities to support accurate reporting as per ERCB requirements, the Area Ops Manager performs a scheduled schematic review of active facilities. Detected discrepancies are reviewed with the Facilities Engineer."/>
    <s v="High"/>
    <x v="0"/>
    <m/>
    <m/>
    <m/>
    <n v="0"/>
    <n v="0"/>
  </r>
  <r>
    <x v="0"/>
    <x v="0"/>
    <n v="11"/>
    <s v="11b"/>
    <s v="11b_01_1"/>
    <s v="Gas measurement schematics contents meet the requirements of Directive 017."/>
    <s v="High"/>
    <x v="0"/>
    <m/>
    <m/>
    <m/>
    <n v="0"/>
    <n v="0"/>
  </r>
  <r>
    <x v="0"/>
    <x v="0"/>
    <n v="11"/>
    <s v="11c"/>
    <s v="11c_01_1"/>
    <s v="Gas measurement schematics contents updated monthly to the production accountant in time."/>
    <s v="High"/>
    <x v="0"/>
    <m/>
    <m/>
    <m/>
    <n v="0"/>
    <n v="0"/>
  </r>
  <r>
    <x v="0"/>
    <x v="0"/>
    <n v="11"/>
    <s v="11d"/>
    <s v="11d_01_1"/>
    <s v="Gas measurement schematics master copy changes updated and verification of revisions or confirmation of no change done annually."/>
    <s v="High"/>
    <x v="0"/>
    <m/>
    <m/>
    <m/>
    <n v="0"/>
    <n v="0"/>
  </r>
  <r>
    <x v="0"/>
    <x v="0"/>
    <n v="11"/>
    <s v="11e"/>
    <s v="11e_01_1"/>
    <s v="Gas measurement schematics provided to the listed external parties upon request. "/>
    <s v="High"/>
    <x v="0"/>
    <m/>
    <m/>
    <m/>
    <n v="0"/>
    <n v="0"/>
  </r>
  <r>
    <x v="2"/>
    <x v="0"/>
    <n v="1"/>
    <s v="1b"/>
    <s v="1b_01_2"/>
    <s v="For new designs, the disposition delivery point gas measurement device will exist and be installed correctly."/>
    <s v="High"/>
    <x v="0"/>
    <m/>
    <m/>
    <m/>
    <n v="0"/>
    <n v="0"/>
  </r>
  <r>
    <x v="2"/>
    <x v="0"/>
    <n v="1"/>
    <s v="1e"/>
    <s v="1e_01_2"/>
    <s v="For new designs, the receipt gas meter will exist and be installed correctly."/>
    <s v="High"/>
    <x v="0"/>
    <m/>
    <m/>
    <m/>
    <n v="0"/>
    <n v="0"/>
  </r>
  <r>
    <x v="2"/>
    <x v="0"/>
    <n v="1"/>
    <s v="1f"/>
    <s v="1f_01_2"/>
    <s v="For new designs, the flare system will be designed properly."/>
    <s v="Low"/>
    <x v="0"/>
    <m/>
    <m/>
    <m/>
    <n v="0"/>
    <n v="0"/>
  </r>
  <r>
    <x v="2"/>
    <x v="0"/>
    <n v="1"/>
    <s v="1g"/>
    <s v="1g_01_2"/>
    <s v="For new designs, the gas injection/disposal measurement device will exist and be installed correctly."/>
    <s v="Low"/>
    <x v="0"/>
    <m/>
    <m/>
    <m/>
    <n v="0"/>
    <n v="0"/>
  </r>
  <r>
    <x v="2"/>
    <x v="0"/>
    <n v="1"/>
    <s v="1h"/>
    <s v="1h_01_2"/>
    <s v="For new test facility designs, the gas measurement device will exist and be installed correctly."/>
    <s v="Low"/>
    <x v="0"/>
    <m/>
    <m/>
    <m/>
    <n v="0"/>
    <n v="0"/>
  </r>
  <r>
    <x v="2"/>
    <x v="0"/>
    <n v="1"/>
    <s v="1k"/>
    <s v="1k_01_2"/>
    <s v="For new designs, there will be accurate well markings at gas inlet header."/>
    <s v="Low"/>
    <x v="0"/>
    <m/>
    <m/>
    <m/>
    <n v="0"/>
    <n v="0"/>
  </r>
  <r>
    <x v="2"/>
    <x v="0"/>
    <n v="1"/>
    <s v="1l"/>
    <s v="1l_01_2"/>
    <s v="For new designs, the well measurement will be appropriate for gas prorated or measured battery."/>
    <s v="Low"/>
    <x v="0"/>
    <m/>
    <m/>
    <m/>
    <n v="0"/>
    <n v="0"/>
  </r>
  <r>
    <x v="2"/>
    <x v="0"/>
    <n v="1"/>
    <s v="1m"/>
    <s v="1m_01_2"/>
    <s v="On commissioning of interfaces between end devices, SCADA, field data capture and production accounting systems, a review will be conducted to ensure gas volume data are accurately and promptly transferred."/>
    <s v="High"/>
    <x v="0"/>
    <m/>
    <m/>
    <m/>
    <n v="0"/>
    <n v="0"/>
  </r>
  <r>
    <x v="2"/>
    <x v="0"/>
    <n v="7"/>
    <s v="7d"/>
    <s v="7d_01_2"/>
    <s v="For new designs, EFM performance evaluation tests will be performed to ensure accurate calculation of gas volumes."/>
    <s v="High"/>
    <x v="0"/>
    <m/>
    <m/>
    <m/>
    <n v="0"/>
    <n v="0"/>
  </r>
  <r>
    <x v="1"/>
    <x v="1"/>
    <n v="11"/>
    <s v="11a"/>
    <s v="PM102-1"/>
    <s v="To ensure that the facility Schematic is current and can be identified as per ERCB requirements, the Facility Engineer checks the drawing for completeness and that the latest Revision Number has been updated and entered into the Master Record of schematics,"/>
    <s v="High"/>
    <x v="0"/>
    <m/>
    <m/>
    <m/>
    <n v="0"/>
    <n v="0"/>
  </r>
  <r>
    <x v="1"/>
    <x v="1"/>
    <n v="11"/>
    <s v="11a"/>
    <s v="PM102-2"/>
    <s v="To ensure that all stakeholders are informed of facility design changes to support accurate reporting as per ERCB requirements, the Area Operations Manager reviews schematic updates. He then distributes copies to all stakeholders on the Distribution List."/>
    <s v="High"/>
    <x v="0"/>
    <m/>
    <m/>
    <m/>
    <n v="0"/>
    <n v="0"/>
  </r>
  <r>
    <x v="1"/>
    <x v="1"/>
    <n v="11"/>
    <s v="11a"/>
    <s v="PM102-3"/>
    <s v="To ensure schematics represent the &quot;As Built&quot; state of facilities to support accurate reporting as per ERCB requirements, the Area Ops Manager performs a scheduled schematic review of active facilities. Detected discrepancies are reviewed with the Facilities Engineer."/>
    <s v="High"/>
    <x v="0"/>
    <m/>
    <m/>
    <m/>
    <n v="0"/>
    <n v="0"/>
  </r>
  <r>
    <x v="2"/>
    <x v="0"/>
    <n v="11"/>
    <s v="11b"/>
    <s v="11b_01_2"/>
    <s v="Gas measurement schematics contents will meet the requirements of Directive 017."/>
    <s v="High"/>
    <x v="0"/>
    <m/>
    <m/>
    <m/>
    <n v="0"/>
    <n v="0"/>
  </r>
  <r>
    <x v="2"/>
    <x v="0"/>
    <n v="11"/>
    <s v="11c"/>
    <s v="11c_01_2"/>
    <s v="Gas measurement schematics contents will be updated monthly to the production accountant in time."/>
    <s v="High"/>
    <x v="0"/>
    <m/>
    <m/>
    <m/>
    <n v="0"/>
    <n v="0"/>
  </r>
  <r>
    <x v="2"/>
    <x v="0"/>
    <n v="11"/>
    <s v="11d"/>
    <s v="11d_01_2"/>
    <s v="Gas measurement schematics master copy changes will be updated and verification of revisions or confirmation of no change done annually."/>
    <s v="High"/>
    <x v="0"/>
    <m/>
    <m/>
    <m/>
    <n v="0"/>
    <n v="0"/>
  </r>
  <r>
    <x v="2"/>
    <x v="0"/>
    <n v="11"/>
    <s v="11e"/>
    <s v="11e_01_2"/>
    <s v="Gas measurement schematics will be provided to the listed external parties upon request. "/>
    <s v="High"/>
    <x v="0"/>
    <m/>
    <m/>
    <m/>
    <n v="0"/>
    <n v="0"/>
  </r>
  <r>
    <x v="3"/>
    <x v="0"/>
    <n v="2"/>
    <s v="2a"/>
    <s v="2a_02"/>
    <s v="Gas measurement device calibrated / proven appropriately and within required frequency."/>
    <s v="Low"/>
    <x v="0"/>
    <m/>
    <m/>
    <m/>
    <n v="0"/>
    <n v="0"/>
  </r>
  <r>
    <x v="1"/>
    <x v="1"/>
    <n v="2"/>
    <s v="2a"/>
    <s v="PM110-1a"/>
    <s v="(South) To ensure the Meter CALIProves are done as per the required frequency, the Operator reviews and enters the schedule into a PM System which will prompt call outs."/>
    <s v="Low"/>
    <x v="0"/>
    <m/>
    <m/>
    <m/>
    <n v="0"/>
    <n v="0"/>
  </r>
  <r>
    <x v="1"/>
    <x v="1"/>
    <n v="2"/>
    <s v="2a"/>
    <s v="PM110-1b"/>
    <s v="(K, GP, N) The Meter Calibration / Prove Schedule is used by the Operator or Tech order the 3rd party Cal I Prove vendor to perform this work at an appropriate frequency."/>
    <s v="Low"/>
    <x v="0"/>
    <m/>
    <m/>
    <m/>
    <n v="0"/>
    <n v="0"/>
  </r>
  <r>
    <x v="1"/>
    <x v="1"/>
    <n v="2"/>
    <s v="2a"/>
    <s v="PM110-2"/>
    <s v="To ensure that Calibrations are effectively completed, the Field Foreman reviews Calibration or Prove Reports. If unsatisfactory, the Foreman will take corrective action."/>
    <s v="Low"/>
    <x v="0"/>
    <m/>
    <m/>
    <m/>
    <n v="0"/>
    <n v="0"/>
  </r>
  <r>
    <x v="3"/>
    <x v="0"/>
    <n v="2"/>
    <s v="2b"/>
    <s v="2b_02"/>
    <s v="Gas Pressure/Temperature corrections accurately determined."/>
    <s v="Low"/>
    <x v="0"/>
    <m/>
    <m/>
    <m/>
    <n v="0"/>
    <n v="0"/>
  </r>
  <r>
    <x v="3"/>
    <x v="0"/>
    <n v="2"/>
    <s v="2c"/>
    <s v="2c_02"/>
    <s v="Appropriate application of Pressure/Temperature corrections for gas measurement."/>
    <s v="Low"/>
    <x v="0"/>
    <m/>
    <m/>
    <m/>
    <n v="0"/>
    <n v="0"/>
  </r>
  <r>
    <x v="3"/>
    <x v="0"/>
    <n v="3"/>
    <s v="3a"/>
    <s v="3a_02"/>
    <s v="Gas composition and density updated in SCADA systems."/>
    <s v="Low"/>
    <x v="0"/>
    <m/>
    <m/>
    <m/>
    <n v="0"/>
    <n v="0"/>
  </r>
  <r>
    <x v="1"/>
    <x v="1"/>
    <n v="3"/>
    <s v="3a"/>
    <s v="PM113-3a/b"/>
    <s v="To ensure effective utilization of new, validated Analyses, the Production Engineer distributes a monthly update for use in SCADA and chart measurement systems."/>
    <s v="Low"/>
    <x v="0"/>
    <m/>
    <m/>
    <m/>
    <n v="0"/>
    <n v="0"/>
  </r>
  <r>
    <x v="3"/>
    <x v="0"/>
    <n v="3"/>
    <s v="3b"/>
    <s v="3b_02"/>
    <s v="Accurate acid gas measurement."/>
    <s v="High"/>
    <x v="0"/>
    <m/>
    <m/>
    <m/>
    <n v="0"/>
    <n v="0"/>
  </r>
  <r>
    <x v="3"/>
    <x v="0"/>
    <n v="3"/>
    <s v="3c"/>
    <s v="3c_02"/>
    <s v="Accurate flash-gas estimation from hydrocarbon liquid and water tanks."/>
    <s v="Low"/>
    <x v="0"/>
    <m/>
    <m/>
    <m/>
    <n v="0"/>
    <n v="0"/>
  </r>
  <r>
    <x v="3"/>
    <x v="0"/>
    <n v="3"/>
    <s v="3d"/>
    <s v="3d_02"/>
    <s v="Accurate daily or weekly gas production volume calculation."/>
    <s v="Low"/>
    <x v="0"/>
    <m/>
    <m/>
    <m/>
    <n v="0"/>
    <n v="0"/>
  </r>
  <r>
    <x v="3"/>
    <x v="0"/>
    <n v="3"/>
    <s v="3e"/>
    <s v="3e_02"/>
    <s v="Accurate gas chart quality and documentation."/>
    <s v="Low"/>
    <x v="0"/>
    <m/>
    <m/>
    <m/>
    <n v="0"/>
    <n v="0"/>
  </r>
  <r>
    <x v="1"/>
    <x v="1"/>
    <n v="3"/>
    <s v="3e"/>
    <s v="PM111-1"/>
    <s v="To ensure proper Chart Recorder operation, the Field Operator conducts several checks as per the Task Competency Manual which implement ERCB measurement guidelines of Directive 17."/>
    <s v="Low"/>
    <x v="0"/>
    <m/>
    <m/>
    <m/>
    <n v="0"/>
    <n v="0"/>
  </r>
  <r>
    <x v="1"/>
    <x v="1"/>
    <n v="3"/>
    <s v="3e"/>
    <s v="PM111-2a/b"/>
    <s v="To Ensure that all applicable facility using charts to record volumes are verified as accounted for, scanned and integrated for monthly volume reports."/>
    <s v="Low"/>
    <x v="0"/>
    <m/>
    <m/>
    <m/>
    <n v="0"/>
    <n v="0"/>
  </r>
  <r>
    <x v="3"/>
    <x v="0"/>
    <n v="3"/>
    <s v="3f"/>
    <s v="3f_02"/>
    <s v="Accurate measurement of oil in a gas well."/>
    <s v="High"/>
    <x v="0"/>
    <m/>
    <m/>
    <m/>
    <n v="0"/>
    <n v="0"/>
  </r>
  <r>
    <x v="3"/>
    <x v="0"/>
    <n v="3"/>
    <s v="3g"/>
    <s v="3g_02"/>
    <s v="Appropriate application of Pressure/Temperature corrections, especially required for positive displacement (PD) meters, for gas measurement."/>
    <s v="Low"/>
    <x v="0"/>
    <m/>
    <m/>
    <m/>
    <n v="0"/>
    <n v="0"/>
  </r>
  <r>
    <x v="1"/>
    <x v="1"/>
    <n v="3"/>
    <s v="3g"/>
    <s v="PM119-1"/>
    <s v="To ensure proper operation of the Roots Meter, the Field Operator conducts several checks of the Roots meter to ensure proper operation and compliance with ERCB measurement requirements."/>
    <s v="Low"/>
    <x v="0"/>
    <m/>
    <m/>
    <m/>
    <n v="0"/>
    <n v="0"/>
  </r>
  <r>
    <x v="1"/>
    <x v="1"/>
    <n v="4"/>
    <s v="4d"/>
    <s v="PM124-1"/>
    <s v="To ensure that wet meter volume measurement factors are correctly in use, the Production Engineer creates and manages a Wet Meter Factor spreadsheet for applicable facilities that summarizes the reviewed factors. This review is then distributed to the FieldView Administrator to update for appropriate facilities."/>
    <s v="Low"/>
    <x v="0"/>
    <m/>
    <m/>
    <m/>
    <n v="0"/>
    <n v="0"/>
  </r>
  <r>
    <x v="1"/>
    <x v="1"/>
    <n v="4"/>
    <s v="4d"/>
    <s v="PM124-2"/>
    <s v="The FieldView Administrator implements approved wet meter factors provided by the Production Engineer in FieldView for appropriate locations that are locked down."/>
    <s v="Low"/>
    <x v="0"/>
    <m/>
    <m/>
    <m/>
    <n v="0"/>
    <n v="0"/>
  </r>
  <r>
    <x v="1"/>
    <x v="1"/>
    <n v="4"/>
    <s v="4e"/>
    <s v="PM104B-1"/>
    <s v="To ensure proper S&amp;W Values, the Field Operator processes sample and records S&amp;W on the Truck Ticket. If the liquid production is condensate or water it is duly noted on the Truck Ticket"/>
    <s v="Low"/>
    <x v="0"/>
    <m/>
    <m/>
    <m/>
    <n v="0"/>
    <n v="0"/>
  </r>
  <r>
    <x v="1"/>
    <x v="1"/>
    <n v="4"/>
    <s v="4e"/>
    <s v="PM104B-3"/>
    <s v="On Certain facilities the emulsion can be directly processed and actual S&amp;W results are measured and entered into Field View."/>
    <s v="Low"/>
    <x v="0"/>
    <m/>
    <m/>
    <m/>
    <n v="0"/>
    <n v="0"/>
  </r>
  <r>
    <x v="1"/>
    <x v="1"/>
    <n v="4"/>
    <s v="4e"/>
    <s v="PM113-1"/>
    <s v="To ensure completed HC Analyses are scheduled correctly the Foreman manages the HC Analysis Sampling Schedule to ensure that the requirements of D17 are being met"/>
    <s v="Low"/>
    <x v="0"/>
    <m/>
    <m/>
    <m/>
    <n v="0"/>
    <n v="0"/>
  </r>
  <r>
    <x v="1"/>
    <x v="1"/>
    <n v="4"/>
    <s v="4f"/>
    <s v="PM113-2"/>
    <s v="To ensure recent Gas Analyses are acceptable to be used in volume calculations and accounting as per requirements of D17, the Production Engineer performs a validation check against previous gas analyses and expected composition from producing zone(s)."/>
    <s v="Low"/>
    <x v="0"/>
    <m/>
    <m/>
    <m/>
    <n v="0"/>
    <n v="0"/>
  </r>
  <r>
    <x v="3"/>
    <x v="0"/>
    <n v="4"/>
    <s v="4g"/>
    <s v="4g_02"/>
    <s v="Sampling of gas by third parties is witnessed sufficiently often to ensure representative analysis of gas composition."/>
    <s v="Low"/>
    <x v="0"/>
    <m/>
    <m/>
    <m/>
    <n v="0"/>
    <n v="0"/>
  </r>
  <r>
    <x v="3"/>
    <x v="0"/>
    <n v="5"/>
    <s v="5a"/>
    <s v="5a_02"/>
    <s v="Gas Oil Ratio (GOR) accurately determined and to required frequency for areas where gas measurement exemptions exist."/>
    <s v="Low"/>
    <x v="0"/>
    <m/>
    <m/>
    <m/>
    <n v="0"/>
    <s v="N/A"/>
  </r>
  <r>
    <x v="3"/>
    <x v="0"/>
    <n v="5"/>
    <s v="5c"/>
    <s v="5c_02"/>
    <s v="Accurate flash gas determination for gas volume recording on oil well tests."/>
    <s v="Low"/>
    <x v="0"/>
    <m/>
    <m/>
    <m/>
    <n v="0"/>
    <s v="N/A"/>
  </r>
  <r>
    <x v="1"/>
    <x v="1"/>
    <n v="6"/>
    <s v="6e"/>
    <s v="PM109A-1"/>
    <s v="To ensure that Gas Well testing is done according to the ERCB requirements, the Field Foreman reviews the Gas Well Testing Schedule. "/>
    <s v="Low"/>
    <x v="0"/>
    <m/>
    <m/>
    <m/>
    <s v="N/A"/>
    <s v="N/A"/>
  </r>
  <r>
    <x v="1"/>
    <x v="1"/>
    <n v="6"/>
    <s v="6e"/>
    <s v="PM109A-2"/>
    <s v="Operator records and verifies well test with previous well tests."/>
    <s v="Low"/>
    <x v="0"/>
    <m/>
    <m/>
    <m/>
    <s v="N/A"/>
    <s v="N/A"/>
  </r>
  <r>
    <x v="1"/>
    <x v="1"/>
    <n v="7"/>
    <s v="7a"/>
    <s v="PM112-1a/b"/>
    <s v="To ensure proper operation of the EFM SCADA, the Operator checks flowing conditions and balance, and takes corrective action if required. In North (1b) sulfur is checked."/>
    <s v="Low"/>
    <x v="0"/>
    <m/>
    <m/>
    <m/>
    <n v="0"/>
    <n v="0"/>
  </r>
  <r>
    <x v="1"/>
    <x v="1"/>
    <n v="7"/>
    <s v="7b"/>
    <s v="PM112-2a/b"/>
    <s v="To ensure accurate EFM calculated volumes, changes in orifice plate or fixed meter data are recorded with an Event Log."/>
    <s v="High"/>
    <x v="0"/>
    <m/>
    <m/>
    <m/>
    <n v="0"/>
    <n v="0"/>
  </r>
  <r>
    <x v="3"/>
    <x v="0"/>
    <n v="7"/>
    <s v="7c"/>
    <s v="7c_02"/>
    <s v="Adequate EFM audit trail for measurement end devices."/>
    <s v="High"/>
    <x v="0"/>
    <m/>
    <m/>
    <m/>
    <n v="0"/>
    <n v="0"/>
  </r>
  <r>
    <x v="1"/>
    <x v="1"/>
    <n v="10"/>
    <s v="10b"/>
    <s v="PM121-1"/>
    <s v="To ensure that Field Ops has a reasonable means to estimate incidental flare and vent volumes, the Production Engineer creates end manages a volume calculator spreadsheet customized for each facility This calculator is distributed to Field Ops for their use in day to day operations to estimate facility blowdown incident volumes that are either vented or flared"/>
    <s v="High"/>
    <x v="0"/>
    <m/>
    <m/>
    <m/>
    <n v="0"/>
    <n v="0"/>
  </r>
  <r>
    <x v="3"/>
    <x v="0"/>
    <n v="10"/>
    <s v="10d"/>
    <s v="10d_02"/>
    <s v="Accurate fuel gas measurement or estimation."/>
    <s v="Low"/>
    <x v="0"/>
    <m/>
    <m/>
    <m/>
    <n v="0"/>
    <n v="0"/>
  </r>
  <r>
    <x v="3"/>
    <x v="0"/>
    <n v="10"/>
    <s v="10k"/>
    <s v="10k_02"/>
    <s v="Pressure/Temperature corrections accurately determined for fuel, flare pilot or vent gas measurement."/>
    <s v="Low"/>
    <x v="0"/>
    <m/>
    <m/>
    <m/>
    <n v="0"/>
    <n v="0"/>
  </r>
  <r>
    <x v="1"/>
    <x v="1"/>
    <n v="3"/>
    <s v="3a"/>
    <s v="PM113-3a/b"/>
    <s v="To ensure effective utilization of new, validated Analyses, the Production Engineer distributes a monthly update for use in SCADA and chart measurement systems."/>
    <s v="Low"/>
    <x v="0"/>
    <m/>
    <m/>
    <m/>
    <n v="0"/>
    <n v="0"/>
  </r>
  <r>
    <x v="1"/>
    <x v="1"/>
    <n v="5"/>
    <s v="5d"/>
    <s v="PM111-1"/>
    <s v="To ensure proper Chart Recorder operation, the Field Operator conducts several checks as per the Task Competency Manual which implement ERCB measurement guidelines of Directive 17."/>
    <s v="Low"/>
    <x v="0"/>
    <m/>
    <m/>
    <m/>
    <n v="0"/>
    <s v="N/A"/>
  </r>
  <r>
    <x v="1"/>
    <x v="1"/>
    <n v="5"/>
    <s v="5d"/>
    <s v="PM111-2a/b"/>
    <s v="To Ensure that all applicable facility using charts to record volumes are verified as accounted for, scanned and integrated for monthly volume reports."/>
    <s v="Low"/>
    <x v="0"/>
    <m/>
    <m/>
    <m/>
    <n v="0"/>
    <s v="N/A"/>
  </r>
  <r>
    <x v="1"/>
    <x v="1"/>
    <n v="6"/>
    <s v="6b"/>
    <s v="PM124-1"/>
    <s v="To ensure that wet meter volume measurement factors are correctly in use, the Production Engineer creates and manages a Wet Meter Factor spreadsheet for applicable facilities that summarizes the reviewed factors. This review is then distributed to the FieldView Administrator to update for appropriate facilities."/>
    <s v="Low"/>
    <x v="0"/>
    <m/>
    <m/>
    <m/>
    <s v="N/A"/>
    <s v="N/A"/>
  </r>
  <r>
    <x v="1"/>
    <x v="1"/>
    <n v="6"/>
    <s v="6b"/>
    <s v="PM124-2"/>
    <s v="The FieldView Administrator implements approved wet meter factors provided by the Production Engineer in FieldView for appropriate locations that are locked down."/>
    <s v="Low"/>
    <x v="0"/>
    <m/>
    <m/>
    <m/>
    <s v="N/A"/>
    <s v="N/A"/>
  </r>
  <r>
    <x v="1"/>
    <x v="1"/>
    <n v="6"/>
    <s v="6f"/>
    <s v="PM109A-1"/>
    <s v="To ensure that Gas Well testing is done according to the ERCB requirements, the Field Foreman reviews the Gas Well Testing Schedule. "/>
    <s v="Low"/>
    <x v="0"/>
    <m/>
    <m/>
    <m/>
    <s v="N/A"/>
    <s v="N/A"/>
  </r>
  <r>
    <x v="1"/>
    <x v="1"/>
    <n v="6"/>
    <s v="6f"/>
    <s v="PM109A-2"/>
    <s v="Operator records and verifies well test with previous well tests."/>
    <s v="Low"/>
    <x v="0"/>
    <m/>
    <m/>
    <m/>
    <s v="N/A"/>
    <s v="N/A"/>
  </r>
  <r>
    <x v="1"/>
    <x v="1"/>
    <n v="8"/>
    <s v="8a"/>
    <s v="PM104B-2"/>
    <s v="Once daily volumes are entered into Field View, the Field Operator inspects the expected versus actual production to identify if there is a significant variance. If this variance exceeds approximately 10% corrective action will be taken."/>
    <s v="Low"/>
    <x v="0"/>
    <m/>
    <m/>
    <m/>
    <n v="0"/>
    <n v="0"/>
  </r>
  <r>
    <x v="1"/>
    <x v="1"/>
    <n v="8"/>
    <s v="8a"/>
    <s v="PM116-1"/>
    <s v="The Operator visits the facility site on a frequent basis (i.e., daily) to confirm operating conditions and collect field production data. Using observed site conditions the Operator performs a rough consistency check from runsheet data."/>
    <s v="Low"/>
    <x v="0"/>
    <m/>
    <m/>
    <m/>
    <n v="0"/>
    <n v="0"/>
  </r>
  <r>
    <x v="1"/>
    <x v="1"/>
    <n v="8"/>
    <s v="8a"/>
    <s v="PM116-3"/>
    <s v="To ensure complete field production records, the Operator files the Runsheets locally and submits paper production records (e.g. Truck Tickets) to Production Admin for verification and further handling."/>
    <s v="Low"/>
    <x v="0"/>
    <m/>
    <m/>
    <m/>
    <n v="0"/>
    <n v="0"/>
  </r>
  <r>
    <x v="1"/>
    <x v="1"/>
    <n v="8"/>
    <s v="8d"/>
    <s v="PM116-2"/>
    <s v="After completion of the facility run, the Operator enters data from the Runsheets into FieldView and performs a basic consistency check of production. If significant production variances are observed, corrective action will be taken if required."/>
    <s v="Low"/>
    <x v="0"/>
    <m/>
    <m/>
    <m/>
    <n v="0"/>
    <n v="0"/>
  </r>
  <r>
    <x v="4"/>
    <x v="0"/>
    <n v="8"/>
    <s v="8f"/>
    <s v="8f_03"/>
    <s v="Accurate calculation of GIS (flash liberation of gas to stock tank conditions) on oil well tests."/>
    <s v="Low"/>
    <x v="0"/>
    <m/>
    <m/>
    <m/>
    <n v="0"/>
    <n v="0"/>
  </r>
  <r>
    <x v="4"/>
    <x v="0"/>
    <n v="8"/>
    <s v="8g"/>
    <s v="8g_03"/>
    <s v="Accurate calculation of GOR where gas measurement exemption exists."/>
    <s v="Low"/>
    <x v="0"/>
    <m/>
    <m/>
    <m/>
    <n v="0"/>
    <n v="0"/>
  </r>
  <r>
    <x v="4"/>
    <x v="0"/>
    <n v="8"/>
    <s v="8h"/>
    <s v="8h_03"/>
    <s v="Appropriate application of Pressure/Temperature corrections for gas production."/>
    <s v="Low"/>
    <x v="0"/>
    <m/>
    <m/>
    <m/>
    <n v="0"/>
    <n v="0"/>
  </r>
  <r>
    <x v="4"/>
    <x v="0"/>
    <n v="8"/>
    <s v="8n"/>
    <s v="8n_03"/>
    <s v="Operation of interfaces between end devices, SCADA, field data capture and production accounting systems is reviewed periodically to ensure gas volume and composition data are accurately and promptly transferred.  "/>
    <s v="High"/>
    <x v="0"/>
    <m/>
    <m/>
    <m/>
    <n v="0"/>
    <n v="0"/>
  </r>
  <r>
    <x v="1"/>
    <x v="1"/>
    <n v="10"/>
    <s v="10a"/>
    <s v="PM121-2"/>
    <s v="To ensure that incidental flare-vent volumes are recorded correctly, a flare-vent log is kept by field operations at each applicable facility. When a blowdown incident to flare or vent occurs, an entry in the log book is created with the details including an estimated volume the FV calculated. These incidental events are also entered into FieldView on a regular basis."/>
    <s v="High"/>
    <x v="0"/>
    <m/>
    <m/>
    <m/>
    <n v="0"/>
    <n v="0"/>
  </r>
  <r>
    <x v="1"/>
    <x v="1"/>
    <n v="10"/>
    <s v="10c"/>
    <s v="PM123-1"/>
    <s v="To ensure that Field Ops has a reasonable means to estimate fuel volumes consumed for a given facility, the Production Engineer creates and manages a fuel gas calculator spreadsheet that can provide a customized fuel gas estimate for each facility. This calculator is distributed to Production Accounting for their use in monthly determination of fuel gas volumes that are consumed and vented."/>
    <s v="Low"/>
    <x v="0"/>
    <m/>
    <m/>
    <m/>
    <n v="0"/>
    <n v="0"/>
  </r>
  <r>
    <x v="1"/>
    <x v="1"/>
    <n v="10"/>
    <s v="10j"/>
    <s v="PM119-1"/>
    <s v="To ensure proper operation of the Roots Meter, the Field Operator conducts several checks of the Roots meter to ensure proper operation and compliance with ERCB measurement requirements."/>
    <s v="Low"/>
    <x v="0"/>
    <m/>
    <m/>
    <m/>
    <n v="0"/>
    <n v="0"/>
  </r>
  <r>
    <x v="1"/>
    <x v="1"/>
    <n v="3"/>
    <s v="3a"/>
    <s v="PM113-3a/b"/>
    <s v="To ensure effective utilization of new, validated Analyses, the Production Engineer distributes a monthly update for use in SCADA and chart measurement systems."/>
    <s v="Low"/>
    <x v="0"/>
    <m/>
    <m/>
    <m/>
    <n v="0"/>
    <n v="0"/>
  </r>
  <r>
    <x v="1"/>
    <x v="1"/>
    <n v="10"/>
    <s v="10e"/>
    <s v="PM121-3"/>
    <s v="To ensure That fuel, flare, and vent gas is accounted for and reported correctly, the PA obtains fuel, flare, vent volume reports from FieldView monthly, reviews for consistency, and enters into the PA Balance Sheet for accounting and reporting,"/>
    <s v="High"/>
    <x v="0"/>
    <m/>
    <m/>
    <m/>
    <n v="0"/>
    <n v="0"/>
  </r>
  <r>
    <x v="1"/>
    <x v="1"/>
    <n v="10"/>
    <s v="10f"/>
    <s v="PM123-2"/>
    <s v="The Production Accountant reports a monthly fuel gas volume using an approved estimator spreadsheet provided by the Production Engineer (KC123.1). The fuel gas volume is season dependent and should appear in the monthly facility balance sheet."/>
    <s v="Low"/>
    <x v="0"/>
    <m/>
    <m/>
    <m/>
    <n v="0"/>
    <n v="0"/>
  </r>
  <r>
    <x v="5"/>
    <x v="0"/>
    <n v="12"/>
    <s v="12a"/>
    <s v="12a_04"/>
    <s v="Accurate Petrinex facility sub-type for gas facility."/>
    <s v="Low"/>
    <x v="0"/>
    <m/>
    <m/>
    <m/>
    <n v="0"/>
    <n v="0"/>
  </r>
  <r>
    <x v="5"/>
    <x v="0"/>
    <n v="12"/>
    <s v="12b"/>
    <s v="12b_04"/>
    <s v="Accurate well status for gas well."/>
    <s v="Low"/>
    <x v="0"/>
    <m/>
    <m/>
    <m/>
    <n v="0"/>
    <n v="0"/>
  </r>
  <r>
    <x v="5"/>
    <x v="0"/>
    <n v="12"/>
    <s v="12c"/>
    <s v="12c_04"/>
    <s v="Linked well types appropriate for gas battery - avoid oil wells connected to gas batteries."/>
    <s v="Low"/>
    <x v="0"/>
    <m/>
    <m/>
    <m/>
    <n v="0"/>
    <n v="0"/>
  </r>
  <r>
    <x v="5"/>
    <x v="0"/>
    <n v="12"/>
    <s v="12d"/>
    <s v="12d_04"/>
    <s v="Well measurement appropriate for gas battery - proration battery or measured battery."/>
    <s v="Low"/>
    <x v="0"/>
    <m/>
    <m/>
    <m/>
    <n v="0"/>
    <n v="0"/>
  </r>
  <r>
    <x v="1"/>
    <x v="1"/>
    <n v="13"/>
    <s v="13a"/>
    <s v="PM113-4"/>
    <s v="Once a validated Gas / NGL analyses has been received by the PA, it is entered into PRISM and a copy is placed in the PA PropertylFaciIity file."/>
    <s v="Low"/>
    <x v="0"/>
    <m/>
    <m/>
    <m/>
    <n v="0"/>
    <n v="0"/>
  </r>
  <r>
    <x v="5"/>
    <x v="0"/>
    <n v="13"/>
    <s v="13b"/>
    <s v="13b_04"/>
    <s v="Appropriate application of ECF (Effluent Correction Factor)."/>
    <s v="Low"/>
    <x v="0"/>
    <m/>
    <m/>
    <m/>
    <n v="0"/>
    <n v="0"/>
  </r>
  <r>
    <x v="5"/>
    <x v="0"/>
    <n v="13"/>
    <s v="13c"/>
    <s v="13c_04"/>
    <s v="Appropriate application of GE (Gas Equivalent factors for NGL's CND)."/>
    <s v="Low"/>
    <x v="0"/>
    <m/>
    <m/>
    <m/>
    <n v="0"/>
    <n v="0"/>
  </r>
  <r>
    <x v="5"/>
    <x v="0"/>
    <n v="13"/>
    <s v="13d"/>
    <s v="13d_04"/>
    <s v="Appropriate application of GIS (Gas in Solution) for oil well production testing."/>
    <s v="Low"/>
    <x v="0"/>
    <m/>
    <m/>
    <m/>
    <n v="0"/>
    <n v="0"/>
  </r>
  <r>
    <x v="5"/>
    <x v="0"/>
    <n v="13"/>
    <s v="13e"/>
    <s v="13e_04"/>
    <s v="Appropriate application of GOR (Gas Oil Ratio) for gas measurement exemption wells."/>
    <s v="Low"/>
    <x v="0"/>
    <m/>
    <m/>
    <m/>
    <n v="0"/>
    <n v="0"/>
  </r>
  <r>
    <x v="5"/>
    <x v="0"/>
    <n v="13"/>
    <s v="13f"/>
    <s v="13f_04"/>
    <s v="Appropriate application of Pressure/Temperature corrections for gas reporting."/>
    <s v="Low"/>
    <x v="0"/>
    <m/>
    <m/>
    <m/>
    <n v="0"/>
    <n v="0"/>
  </r>
  <r>
    <x v="1"/>
    <x v="1"/>
    <n v="14"/>
    <s v="14a"/>
    <s v="PM112-3a/b"/>
    <s v="To ensure accurate volumes, the PA performs a monthly balance check of volumes and hours on and takes corrective action if necessary."/>
    <s v="High"/>
    <x v="0"/>
    <m/>
    <m/>
    <m/>
    <n v="0"/>
    <n v="0"/>
  </r>
  <r>
    <x v="1"/>
    <x v="1"/>
    <n v="14"/>
    <s v="14a"/>
    <s v="PM120-4"/>
    <s v="The PA reviews and verifies volumes using facility Balance Sheet with Variances."/>
    <s v="High"/>
    <x v="0"/>
    <m/>
    <m/>
    <m/>
    <n v="0"/>
    <n v="0"/>
  </r>
  <r>
    <x v="1"/>
    <x v="1"/>
    <n v="14"/>
    <s v="14a"/>
    <s v="PM120-1"/>
    <s v="The PA reviews Chart Integration Reports for consistency and scanning errors."/>
    <s v="High"/>
    <x v="0"/>
    <m/>
    <m/>
    <m/>
    <n v="0"/>
    <n v="0"/>
  </r>
  <r>
    <x v="1"/>
    <x v="1"/>
    <n v="14"/>
    <s v="14a"/>
    <s v="PM120-5"/>
    <s v="PA reviews Meter Differences, Variances, Proration factors and other criteria to ensure facility volume balances are acceptable"/>
    <s v="High"/>
    <x v="0"/>
    <m/>
    <m/>
    <m/>
    <n v="0"/>
    <n v="0"/>
  </r>
  <r>
    <x v="1"/>
    <x v="1"/>
    <n v="14"/>
    <s v="14a"/>
    <s v="PM120-6"/>
    <s v="Monthly checklist completed by PA, signed off by PA Supervisor, and then filed."/>
    <s v="High"/>
    <x v="0"/>
    <m/>
    <m/>
    <m/>
    <n v="0"/>
    <n v="0"/>
  </r>
  <r>
    <x v="5"/>
    <x v="0"/>
    <n v="14"/>
    <s v="14d"/>
    <s v="14d_04"/>
    <s v="Accurate accounting and reporting of actual gas dispositions."/>
    <s v="High"/>
    <x v="0"/>
    <m/>
    <m/>
    <m/>
    <n v="0"/>
    <n v="0"/>
  </r>
  <r>
    <x v="5"/>
    <x v="0"/>
    <n v="14"/>
    <s v="14e"/>
    <s v="14e_04"/>
    <s v="Accurate accounting and reporting of actual gas receipts."/>
    <s v="High"/>
    <x v="0"/>
    <m/>
    <m/>
    <m/>
    <n v="0"/>
    <n v="0"/>
  </r>
  <r>
    <x v="1"/>
    <x v="1"/>
    <n v="14"/>
    <s v="14k"/>
    <s v="PM108-3"/>
    <s v="To ensure volumes are accurate, the PA preforms a monthly check of Battery Production by doing a Proration check based on prior Well Tests. Corrective action is taken if PF if outside of 0.9 to 1.1"/>
    <s v="Low"/>
    <x v="0"/>
    <m/>
    <m/>
    <m/>
    <n v="0"/>
    <n v="0"/>
  </r>
  <r>
    <x v="1"/>
    <x v="1"/>
    <n v="14"/>
    <s v="14k"/>
    <s v="PM109A-3"/>
    <s v="To ensure reported gas well tests accurately represent normal flow conditions, the PA test is performed correctly. The PA performs a monthly Proration check based on current Gas Well Tests."/>
    <s v="Low"/>
    <x v="0"/>
    <m/>
    <m/>
    <m/>
    <n v="0"/>
    <n v="0"/>
  </r>
  <r>
    <x v="5"/>
    <x v="0"/>
    <n v="14"/>
    <s v="14o"/>
    <s v="14o_04"/>
    <s v="Accurate determination of estimated gas production where gas measurement exemption exists."/>
    <s v="Low"/>
    <x v="0"/>
    <m/>
    <m/>
    <m/>
    <n v="0"/>
    <n v="0"/>
  </r>
  <r>
    <x v="5"/>
    <x v="0"/>
    <n v="14"/>
    <s v="14r"/>
    <s v="14r_04"/>
    <s v="Accurate accounting and reporting of acid gas."/>
    <s v="Low"/>
    <x v="0"/>
    <m/>
    <m/>
    <m/>
    <n v="0"/>
    <n v="0"/>
  </r>
  <r>
    <x v="1"/>
    <x v="1"/>
    <n v="14"/>
    <s v="14t"/>
    <s v="PM119-2"/>
    <s v="To ensure accurate liquid production volumes, the Production Accountant performs a monthly balance check of measured fuel gas volumes,"/>
    <s v="Low"/>
    <x v="0"/>
    <m/>
    <m/>
    <m/>
    <n v="0"/>
    <n v="0"/>
  </r>
  <r>
    <x v="5"/>
    <x v="0"/>
    <n v="14"/>
    <s v="14u"/>
    <s v="14u_04"/>
    <s v="Accurate accounting and reporting of gas processing shrinkage."/>
    <s v="Low"/>
    <x v="0"/>
    <m/>
    <m/>
    <m/>
    <n v="0"/>
    <n v="0"/>
  </r>
  <r>
    <x v="5"/>
    <x v="0"/>
    <n v="14"/>
    <s v="14w"/>
    <s v="14w_04"/>
    <s v="Accurate gas well production hours reported on monthly basis."/>
    <s v="Low"/>
    <x v="0"/>
    <m/>
    <m/>
    <m/>
    <n v="0"/>
    <n v="0"/>
  </r>
  <r>
    <x v="5"/>
    <x v="0"/>
    <n v="14"/>
    <s v="14x"/>
    <s v="14x_04"/>
    <s v="The Compliance Assessment Report items for gas volume reporting are reviewed monthly by qualified staff and remediation is planned and executed in collaboration with production accounting, field operations and engineering staff."/>
    <s v="High"/>
    <x v="0"/>
    <m/>
    <m/>
    <m/>
    <n v="0"/>
    <n v="0"/>
  </r>
  <r>
    <x v="0"/>
    <x v="2"/>
    <n v="1"/>
    <s v="1c"/>
    <s v="1c_05_1"/>
    <s v="For existing facilities, the disposition delivery point hydrocarbon liquid measurement device exists, is installed and used correctly."/>
    <s v="High"/>
    <x v="0"/>
    <m/>
    <m/>
    <m/>
    <n v="0"/>
    <n v="0"/>
  </r>
  <r>
    <x v="0"/>
    <x v="2"/>
    <n v="1"/>
    <s v="1i"/>
    <s v="1i_05_1"/>
    <s v="For existing test facilities, the hydrocarbon liquid measurement device exists, is installed and used correctly for a proration oil battery or a gas effluent battery."/>
    <s v="Low"/>
    <x v="0"/>
    <m/>
    <m/>
    <m/>
    <n v="0"/>
    <n v="0"/>
  </r>
  <r>
    <x v="0"/>
    <x v="2"/>
    <n v="1"/>
    <s v="1k"/>
    <s v="1k_05_1"/>
    <s v="For existing facilities, there are accurate well markings at inlet header in prorated oil battery."/>
    <s v="Low"/>
    <x v="0"/>
    <m/>
    <m/>
    <m/>
    <n v="0"/>
    <n v="0"/>
  </r>
  <r>
    <x v="0"/>
    <x v="2"/>
    <n v="1"/>
    <s v="1l"/>
    <s v="1l_05_1"/>
    <s v="For existing facilities, well measurement is appropriate for the type of hydrocarbon liquid battery, prorationed vs. measured."/>
    <s v="Low"/>
    <x v="0"/>
    <m/>
    <m/>
    <m/>
    <n v="0"/>
    <n v="0"/>
  </r>
  <r>
    <x v="0"/>
    <x v="2"/>
    <n v="1"/>
    <s v="1m"/>
    <s v="1m_05_1"/>
    <s v="On commissioning of interfaces between end devices, SCADA, field data capture and production accounting systems, a review was conducted to ensure hydrocarbon liquid volume data are accurately and promptly transferred."/>
    <s v="High"/>
    <x v="0"/>
    <m/>
    <m/>
    <m/>
    <n v="0"/>
    <n v="0"/>
  </r>
  <r>
    <x v="0"/>
    <x v="2"/>
    <n v="7"/>
    <s v="7d"/>
    <s v="7d_05_1"/>
    <s v="For existing installations, EFM performance evaluation tests were performed to ensure accurate calculation of hydrocarbon liquid volumes."/>
    <s v="High"/>
    <x v="0"/>
    <m/>
    <m/>
    <m/>
    <n v="0"/>
    <n v="0"/>
  </r>
  <r>
    <x v="1"/>
    <x v="1"/>
    <n v="11"/>
    <s v="11a"/>
    <s v="PM102-1"/>
    <s v="To ensure that the facility Schematic is current and can be identified as per ERCB requirements, the Facility Engineer checks the drawing for completeness and that the latest Revision Number has been updated and entered into the Master Record of schematics,"/>
    <s v="High"/>
    <x v="0"/>
    <m/>
    <m/>
    <m/>
    <n v="0"/>
    <n v="0"/>
  </r>
  <r>
    <x v="1"/>
    <x v="1"/>
    <n v="11"/>
    <s v="11a"/>
    <s v="PM102-2"/>
    <s v="To ensure that all stakeholders are informed of facility design changes to support accurate reporting as per ERCB requirements, the Area Operations Manager reviews schematic updates. He then distributes copies to all stakeholders on the Distribution List."/>
    <s v="High"/>
    <x v="0"/>
    <m/>
    <m/>
    <m/>
    <n v="0"/>
    <n v="0"/>
  </r>
  <r>
    <x v="1"/>
    <x v="1"/>
    <n v="11"/>
    <s v="11a"/>
    <s v="PM102-3"/>
    <s v="To ensure schematics represent the &quot;As Built&quot; state of facilities to support accurate reporting as per ERCB requirements, the Area Ops Manager performs a scheduled schematic review of active facilities. Detected discrepancies are reviewed with the Facilities Engineer."/>
    <s v="High"/>
    <x v="0"/>
    <m/>
    <m/>
    <m/>
    <n v="0"/>
    <n v="0"/>
  </r>
  <r>
    <x v="0"/>
    <x v="2"/>
    <n v="11"/>
    <s v="11b"/>
    <s v="11b_05_1"/>
    <s v="Hydrocarbon liquid measurement schematics contents meet the requirements of Directive 017."/>
    <s v="High"/>
    <x v="0"/>
    <m/>
    <m/>
    <m/>
    <n v="0"/>
    <n v="0"/>
  </r>
  <r>
    <x v="0"/>
    <x v="2"/>
    <n v="11"/>
    <s v="11c"/>
    <s v="11c_05_1"/>
    <s v="Hydrocarbon liquid measurement schematics contents updated monthly to the production accountant in time."/>
    <s v="High"/>
    <x v="0"/>
    <m/>
    <m/>
    <m/>
    <n v="0"/>
    <n v="0"/>
  </r>
  <r>
    <x v="0"/>
    <x v="2"/>
    <n v="11"/>
    <s v="11d"/>
    <s v="11d_05_1"/>
    <s v="Hydrocarbon liquid measurement schematics master copy changes updated and verification of revisions or confirmation of no change done annually."/>
    <s v="High"/>
    <x v="0"/>
    <m/>
    <m/>
    <m/>
    <n v="0"/>
    <n v="0"/>
  </r>
  <r>
    <x v="0"/>
    <x v="2"/>
    <n v="11"/>
    <s v="11e"/>
    <s v="11e_05_1"/>
    <s v="Hydrocarbon liquid measurement schematics provided to the listed external parties upon request. "/>
    <s v="High"/>
    <x v="0"/>
    <m/>
    <m/>
    <m/>
    <n v="0"/>
    <n v="0"/>
  </r>
  <r>
    <x v="2"/>
    <x v="2"/>
    <n v="1"/>
    <s v="1c"/>
    <s v="1c_05_2"/>
    <s v="For new designs, the disposition delivery point hydrocarbon liquid measurement device will exist and be installed correctly."/>
    <s v="High"/>
    <x v="0"/>
    <m/>
    <m/>
    <m/>
    <n v="0"/>
    <n v="0"/>
  </r>
  <r>
    <x v="2"/>
    <x v="2"/>
    <n v="1"/>
    <s v="1i"/>
    <s v="1i_05_2"/>
    <s v="For new test facility designs, the hydrocarbon liquid measurement device will exists and be installed correctly for a proration oil battery or a gas effluent battery."/>
    <s v="Low"/>
    <x v="0"/>
    <m/>
    <m/>
    <m/>
    <n v="0"/>
    <n v="0"/>
  </r>
  <r>
    <x v="2"/>
    <x v="2"/>
    <n v="1"/>
    <s v="1k"/>
    <s v="1k_05_2"/>
    <s v="For new designs, there will be accurate well markings at inlet header in prorated oil battery."/>
    <s v="Low"/>
    <x v="0"/>
    <m/>
    <m/>
    <m/>
    <n v="0"/>
    <n v="0"/>
  </r>
  <r>
    <x v="2"/>
    <x v="2"/>
    <n v="1"/>
    <s v="1l"/>
    <s v="1l_05_2"/>
    <s v="For new designs, well measurement will be appropriate for type of hydrocarbon liquid battery, prorationed vs. measured."/>
    <s v="Low"/>
    <x v="0"/>
    <m/>
    <m/>
    <m/>
    <n v="0"/>
    <n v="0"/>
  </r>
  <r>
    <x v="2"/>
    <x v="2"/>
    <n v="1"/>
    <s v="1m"/>
    <s v="1m_05_2"/>
    <s v="On commissioning of interfaces between end devices, SCADA, field data capture and production accounting systems, a review will be conducted to ensure hydrocarbon liquid volume data are accurately and promptly transferred."/>
    <s v="High"/>
    <x v="0"/>
    <m/>
    <m/>
    <m/>
    <n v="0"/>
    <n v="0"/>
  </r>
  <r>
    <x v="2"/>
    <x v="2"/>
    <n v="7"/>
    <s v="7d"/>
    <s v="7d_05_2"/>
    <s v="For new designs, EFM performance evaluation tests will be performed to ensure accurate calculation of hydrocarbon liquid volumes."/>
    <s v="High"/>
    <x v="0"/>
    <m/>
    <m/>
    <m/>
    <n v="0"/>
    <n v="0"/>
  </r>
  <r>
    <x v="1"/>
    <x v="1"/>
    <n v="11"/>
    <s v="11a"/>
    <s v="PM102-1"/>
    <s v="To ensure that the facility Schematic is current and can be identified as per ERCB requirements, the Facility Engineer checks the drawing for completeness and that the latest Revision Number has been updated and entered into the Master Record of schematics,"/>
    <s v="High"/>
    <x v="0"/>
    <m/>
    <m/>
    <m/>
    <n v="0"/>
    <n v="0"/>
  </r>
  <r>
    <x v="1"/>
    <x v="1"/>
    <n v="11"/>
    <s v="11a"/>
    <s v="PM102-2"/>
    <s v="To ensure that all stakeholders are informed of facility design changes to support accurate reporting as per ERCB requirements, the Area Operations Manager reviews schematic updates. He then distributes copies to all stakeholders on the Distribution List."/>
    <s v="High"/>
    <x v="0"/>
    <m/>
    <m/>
    <m/>
    <n v="0"/>
    <n v="0"/>
  </r>
  <r>
    <x v="1"/>
    <x v="1"/>
    <n v="11"/>
    <s v="11a"/>
    <s v="PM102-3"/>
    <s v="To ensure schematics represent the &quot;As Built&quot; state of facilities to support accurate reporting as per ERCB requirements, the Area Ops Manager performs a scheduled schematic review of active facilities. Detected discrepancies are reviewed with the Facilities Engineer."/>
    <s v="High"/>
    <x v="0"/>
    <m/>
    <m/>
    <m/>
    <n v="0"/>
    <n v="0"/>
  </r>
  <r>
    <x v="2"/>
    <x v="2"/>
    <n v="11"/>
    <s v="11b"/>
    <s v="11b_05_2"/>
    <s v="Hydrocarbon liquid measurement schematics contents will meet the requirements of Directive 017."/>
    <s v="High"/>
    <x v="0"/>
    <m/>
    <m/>
    <m/>
    <n v="0"/>
    <n v="0"/>
  </r>
  <r>
    <x v="2"/>
    <x v="2"/>
    <n v="11"/>
    <s v="11c"/>
    <s v="11c_05_2"/>
    <s v="Hydrocarbon liquid measurement schematics contents will be updated monthly to the production accountant in time."/>
    <s v="High"/>
    <x v="0"/>
    <m/>
    <m/>
    <m/>
    <n v="0"/>
    <n v="0"/>
  </r>
  <r>
    <x v="2"/>
    <x v="2"/>
    <n v="11"/>
    <s v="11d"/>
    <s v="11d_05_2"/>
    <s v="Hydrocarbon liquid measurement schematics master copy changes will be updated and verification of revisions or confirmation of no change done annually."/>
    <s v="High"/>
    <x v="0"/>
    <m/>
    <m/>
    <m/>
    <n v="0"/>
    <n v="0"/>
  </r>
  <r>
    <x v="2"/>
    <x v="2"/>
    <n v="11"/>
    <s v="11e"/>
    <s v="11e_05_2"/>
    <s v="Hydrocarbon liquid measurement schematics will be provided to the listed external parties upon request. "/>
    <s v="High"/>
    <x v="0"/>
    <m/>
    <m/>
    <m/>
    <n v="0"/>
    <n v="0"/>
  </r>
  <r>
    <x v="1"/>
    <x v="1"/>
    <n v="2"/>
    <s v="2a"/>
    <s v="PM110-1a"/>
    <s v="(South) To ensure the Meter CALIProves are done as per the required frequency, the Operator reviews and enters the schedule into a PM System which will prompt call outs."/>
    <s v="Low"/>
    <x v="0"/>
    <m/>
    <m/>
    <m/>
    <n v="0"/>
    <n v="0"/>
  </r>
  <r>
    <x v="1"/>
    <x v="1"/>
    <n v="2"/>
    <s v="2a"/>
    <s v="PM110-1b"/>
    <s v="(K, GP, N) The Meter Calibration / Prove Schedule is used by the Operator or Tech order the 3rd party Cal I Prove vendor to perform this work at an appropriate frequency."/>
    <s v="Low"/>
    <x v="0"/>
    <m/>
    <m/>
    <m/>
    <n v="0"/>
    <n v="0"/>
  </r>
  <r>
    <x v="1"/>
    <x v="1"/>
    <n v="2"/>
    <s v="2a"/>
    <s v="PM110-2"/>
    <s v="To ensure that Calibrations are effectively completed, the Field Foreman reviews Calibration or Prove Reports. If unsatisfactory, the Foreman will take corrective action."/>
    <s v="Low"/>
    <x v="0"/>
    <m/>
    <m/>
    <m/>
    <n v="0"/>
    <n v="0"/>
  </r>
  <r>
    <x v="3"/>
    <x v="2"/>
    <n v="2"/>
    <s v="2b"/>
    <s v="2b_06"/>
    <s v="Hydrocarbon liquid Pressure/Temperature corrections accurately determined."/>
    <s v="Low"/>
    <x v="0"/>
    <m/>
    <m/>
    <m/>
    <n v="0"/>
    <n v="0"/>
  </r>
  <r>
    <x v="3"/>
    <x v="2"/>
    <n v="2"/>
    <s v="2c"/>
    <s v="2c_06"/>
    <s v="Appropriate application of Temperature corrections for hydrocarbon liquid measurement."/>
    <s v="Low"/>
    <x v="0"/>
    <m/>
    <m/>
    <m/>
    <n v="0"/>
    <n v="0"/>
  </r>
  <r>
    <x v="1"/>
    <x v="1"/>
    <n v="3"/>
    <s v="3a"/>
    <s v="PM113-3a/b"/>
    <s v="To ensure effective utilization of new, validated Analyses, the Production Engineer distributes a monthly update for use in SCADA and chart measurement systems."/>
    <s v="Low"/>
    <x v="0"/>
    <m/>
    <m/>
    <m/>
    <n v="0"/>
    <n v="0"/>
  </r>
  <r>
    <x v="3"/>
    <x v="2"/>
    <n v="3"/>
    <s v="3d"/>
    <s v="3d_06"/>
    <s v="Accurate daily or weekly hydrocarbon liquid production volume calculation."/>
    <s v="Low"/>
    <x v="0"/>
    <m/>
    <m/>
    <m/>
    <n v="0"/>
    <n v="0"/>
  </r>
  <r>
    <x v="1"/>
    <x v="1"/>
    <n v="3"/>
    <s v="3g"/>
    <s v="PM119-1"/>
    <s v="To ensure proper operation of the Roots Meter, the Field Operator conducts several checks of the Roots meter to ensure proper operation and compliance with ERCB measurement requirements."/>
    <s v="Low"/>
    <x v="0"/>
    <m/>
    <m/>
    <m/>
    <n v="0"/>
    <n v="0"/>
  </r>
  <r>
    <x v="3"/>
    <x v="2"/>
    <n v="4"/>
    <s v="4a"/>
    <s v="4a_06"/>
    <s v="Hydrocarbon liquid blending factor accurately determined for diluent blending with heavy oil."/>
    <s v="Low"/>
    <x v="0"/>
    <m/>
    <m/>
    <m/>
    <n v="0"/>
    <n v="0"/>
  </r>
  <r>
    <x v="1"/>
    <x v="1"/>
    <n v="4"/>
    <s v="4b"/>
    <s v="PM104B-1"/>
    <s v="To ensure proper S&amp;W Values, the Field Operator processes sample and records S&amp;W on the Truck Ticket. If the liquid production is condensate or water it is duly noted on the Truck Ticket"/>
    <s v="Low"/>
    <x v="0"/>
    <m/>
    <m/>
    <m/>
    <n v="0"/>
    <n v="0"/>
  </r>
  <r>
    <x v="1"/>
    <x v="1"/>
    <n v="4"/>
    <s v="4b"/>
    <s v="PM104B-3"/>
    <s v="On Certain facilities the emulsion can be directly processed and actual S&amp;W results are measured and entered into Field View."/>
    <s v="Low"/>
    <x v="0"/>
    <m/>
    <m/>
    <m/>
    <n v="0"/>
    <n v="0"/>
  </r>
  <r>
    <x v="3"/>
    <x v="2"/>
    <n v="4"/>
    <s v="4c"/>
    <s v="4c_06"/>
    <s v="Gas in Solution (GIS) accurately determined at test facility."/>
    <s v="Low"/>
    <x v="0"/>
    <m/>
    <m/>
    <m/>
    <n v="0"/>
    <n v="0"/>
  </r>
  <r>
    <x v="1"/>
    <x v="1"/>
    <n v="4"/>
    <s v="4e"/>
    <s v="PM113-1"/>
    <s v="To ensure completed HC Analyses are scheduled correctly the Foreman manages the HC Analysis Sampling Schedule to ensure that the requirements of D17 are being met"/>
    <s v="Low"/>
    <x v="0"/>
    <m/>
    <m/>
    <m/>
    <n v="0"/>
    <n v="0"/>
  </r>
  <r>
    <x v="3"/>
    <x v="2"/>
    <n v="5"/>
    <s v="5e"/>
    <s v="5e_06"/>
    <s v="Accurate load fluid measurement for load oil. Ensure load oil is subtracted from production entering the battery via the gathering system."/>
    <s v="Low"/>
    <x v="0"/>
    <m/>
    <m/>
    <m/>
    <n v="0"/>
    <s v="N/A"/>
  </r>
  <r>
    <x v="1"/>
    <x v="1"/>
    <n v="5"/>
    <s v="5f"/>
    <s v="PM108-1"/>
    <s v="Oil Well Test schedule is established by Field Ops Management as per Directive 17 requirements."/>
    <s v="Low"/>
    <x v="0"/>
    <m/>
    <m/>
    <m/>
    <n v="0"/>
    <s v="N/A"/>
  </r>
  <r>
    <x v="1"/>
    <x v="1"/>
    <n v="5"/>
    <s v="5f"/>
    <s v="PM108-2"/>
    <s v="Field Ops verifies each Oil Well test by examining the flowing record and comparing 24 hr rate test volumes against previous well tests. If acceptable, the S&amp;W sampling is processed on-site and entered into Avocet along with test results to yield net volume."/>
    <s v="Low"/>
    <x v="0"/>
    <m/>
    <m/>
    <m/>
    <n v="0"/>
    <s v="N/A"/>
  </r>
  <r>
    <x v="1"/>
    <x v="1"/>
    <n v="5"/>
    <s v="5f"/>
    <s v="PM108-3"/>
    <s v="To ensure volumes are accurate, the PA preforms a monthly check of Battery Production by doing a Proration check based on prior Well Tests. Corrective action is taken if PF if outside of 0.9 to 1.1"/>
    <s v="Low"/>
    <x v="0"/>
    <m/>
    <m/>
    <m/>
    <n v="0"/>
    <s v="N/A"/>
  </r>
  <r>
    <x v="3"/>
    <x v="2"/>
    <n v="6"/>
    <s v="6h"/>
    <s v="6h_06"/>
    <s v="Appropriate hydrocarbon liquid sampling procedures for wet gas effluent wells."/>
    <s v="Low"/>
    <x v="0"/>
    <m/>
    <m/>
    <m/>
    <s v="N/A"/>
    <s v="N/A"/>
  </r>
  <r>
    <x v="3"/>
    <x v="2"/>
    <n v="9"/>
    <s v="9f"/>
    <s v="9f_06"/>
    <s v="Accurate hydrocarbon liquid volume determination on trucks."/>
    <s v="Low"/>
    <x v="0"/>
    <m/>
    <m/>
    <m/>
    <n v="0"/>
    <n v="0"/>
  </r>
  <r>
    <x v="3"/>
    <x v="2"/>
    <n v="9"/>
    <s v="9g"/>
    <s v="9g_06"/>
    <s v="Appropriate application of Temperature corrections for truck meters for hydrocarbon liquids at the terminal."/>
    <s v="Low"/>
    <x v="0"/>
    <m/>
    <m/>
    <m/>
    <n v="0"/>
    <n v="0"/>
  </r>
  <r>
    <x v="1"/>
    <x v="1"/>
    <n v="5"/>
    <s v="5g"/>
    <s v="PM108-2"/>
    <s v="Field Ops verifies each Oil Well test by examining the flowing record and comparing 24 hr rate test volumes against previous well tests. If acceptable, the S&amp;W sampling is processed on-site and entered into Avocet along with test results to yield net volume."/>
    <s v="Low"/>
    <x v="0"/>
    <m/>
    <m/>
    <m/>
    <n v="0"/>
    <s v="N/A"/>
  </r>
  <r>
    <x v="1"/>
    <x v="1"/>
    <n v="8"/>
    <s v="8a"/>
    <s v="PM104B-2"/>
    <s v="Once daily volumes are entered into Field View, the Field Operator inspects the expected versus actual production to identify if there is a significant variance. If this variance exceeds approximately 10% corrective action will be taken."/>
    <s v="Low"/>
    <x v="0"/>
    <m/>
    <m/>
    <m/>
    <n v="0"/>
    <n v="0"/>
  </r>
  <r>
    <x v="1"/>
    <x v="1"/>
    <n v="8"/>
    <s v="8a"/>
    <s v="PM116-1"/>
    <s v="The Operator visits the facility site on a frequent basis (i.e., daily) to confirm operating conditions and collect field production data. Using observed site conditions the Operator performs a rough consistency check from runsheet data."/>
    <s v="Low"/>
    <x v="0"/>
    <m/>
    <m/>
    <m/>
    <n v="0"/>
    <n v="0"/>
  </r>
  <r>
    <x v="1"/>
    <x v="1"/>
    <n v="8"/>
    <s v="8a"/>
    <s v="PM116-3"/>
    <s v="To ensure complete field production records, the Operator files the Runsheets locally and submits paper production records (e.g. Truck Tickets) to Production Admin for verification and further handling."/>
    <s v="Low"/>
    <x v="0"/>
    <m/>
    <m/>
    <m/>
    <n v="0"/>
    <n v="0"/>
  </r>
  <r>
    <x v="4"/>
    <x v="2"/>
    <n v="8"/>
    <s v="8c"/>
    <s v="8c_07"/>
    <s v="Accurate recording of load oil."/>
    <s v="Low"/>
    <x v="0"/>
    <m/>
    <m/>
    <m/>
    <n v="0"/>
    <n v="0"/>
  </r>
  <r>
    <x v="1"/>
    <x v="1"/>
    <n v="8"/>
    <s v="8d"/>
    <s v="PM116-2"/>
    <s v="After completion of the facility run, the Operator enters data from the Runsheets into FieldView and performs a basic consistency check of production. If significant production variances are observed, corrective action will be taken if required."/>
    <s v="Low"/>
    <x v="0"/>
    <m/>
    <m/>
    <m/>
    <n v="0"/>
    <n v="0"/>
  </r>
  <r>
    <x v="4"/>
    <x v="2"/>
    <n v="8"/>
    <s v="8e"/>
    <s v="8e_07"/>
    <s v="Adequate hydrocarbon liquid production audit trail."/>
    <s v="High"/>
    <x v="0"/>
    <m/>
    <m/>
    <m/>
    <n v="0"/>
    <n v="0"/>
  </r>
  <r>
    <x v="4"/>
    <x v="2"/>
    <n v="8"/>
    <s v="8h"/>
    <s v="8h_07"/>
    <s v="Appropriate application of temperature corrections for hydrocarbon liquids."/>
    <s v="Low"/>
    <x v="0"/>
    <m/>
    <m/>
    <m/>
    <n v="0"/>
    <n v="0"/>
  </r>
  <r>
    <x v="4"/>
    <x v="2"/>
    <n v="8"/>
    <s v="8j"/>
    <s v="8j_07"/>
    <s v="Accurate hydrocarbon liquid inventory determination."/>
    <s v="Low"/>
    <x v="0"/>
    <m/>
    <m/>
    <m/>
    <n v="0"/>
    <n v="0"/>
  </r>
  <r>
    <x v="4"/>
    <x v="2"/>
    <n v="8"/>
    <s v="8n"/>
    <s v="8n_07"/>
    <s v="Operation of interfaces between end devices, SCADA, field data capture and production accounting systems is reviewed periodically to ensure hydrocarbon liquid volume data are accurately and promptly transferred."/>
    <s v="High"/>
    <x v="0"/>
    <m/>
    <m/>
    <m/>
    <n v="0"/>
    <n v="0"/>
  </r>
  <r>
    <x v="5"/>
    <x v="2"/>
    <n v="5"/>
    <s v="5b"/>
    <s v="5b_08"/>
    <s v="Accurate accounting and reporting of load oil at a hydrocarbon liquid test facility."/>
    <s v="Low"/>
    <x v="0"/>
    <m/>
    <m/>
    <m/>
    <n v="0"/>
    <s v="N/A"/>
  </r>
  <r>
    <x v="5"/>
    <x v="2"/>
    <n v="5"/>
    <s v="5h"/>
    <s v="5h_08"/>
    <s v="Accurate application of GIS (flash liberation of gas to stock tank conditions) for hydrocarbon liquid testing."/>
    <s v="Low"/>
    <x v="0"/>
    <m/>
    <m/>
    <m/>
    <n v="0"/>
    <s v="N/A"/>
  </r>
  <r>
    <x v="5"/>
    <x v="2"/>
    <n v="5"/>
    <s v="5i"/>
    <s v="5i_08"/>
    <s v="Accurate application of GOR for heavy oil."/>
    <s v="Low"/>
    <x v="0"/>
    <m/>
    <m/>
    <m/>
    <n v="0"/>
    <s v="N/A"/>
  </r>
  <r>
    <x v="5"/>
    <x v="2"/>
    <n v="8"/>
    <s v="8k"/>
    <s v="8k_08"/>
    <s v="Accurate field reporting of hydrocarbon liquid inventories."/>
    <s v="Low"/>
    <x v="0"/>
    <m/>
    <m/>
    <m/>
    <n v="0"/>
    <n v="0"/>
  </r>
  <r>
    <x v="5"/>
    <x v="2"/>
    <n v="8"/>
    <s v="8l"/>
    <s v="8l_08"/>
    <s v="Accurate field reporting of load oil."/>
    <s v="Low"/>
    <x v="0"/>
    <m/>
    <m/>
    <m/>
    <n v="0"/>
    <n v="0"/>
  </r>
  <r>
    <x v="1"/>
    <x v="1"/>
    <n v="9"/>
    <s v="9a"/>
    <s v="PM104A-1"/>
    <s v="To ensure proper S&amp;W values, the Field Operator processes sample and records S&amp;W on the Truck Ticket. If the liquid production is condensate or water it is duly noted on the Truck Ticket."/>
    <s v="High"/>
    <x v="0"/>
    <m/>
    <m/>
    <m/>
    <n v="0"/>
    <n v="0"/>
  </r>
  <r>
    <x v="1"/>
    <x v="1"/>
    <n v="9"/>
    <s v="9a"/>
    <s v="PM104A-2"/>
    <s v="Once daily volumes are entered into Field View, the Field Operator inspects the expected versus actual production to identify if there is a significant variance. If this variance exceeds approximately 10% corrective action will be taken."/>
    <s v="High"/>
    <x v="0"/>
    <m/>
    <m/>
    <m/>
    <n v="0"/>
    <n v="0"/>
  </r>
  <r>
    <x v="1"/>
    <x v="1"/>
    <n v="9"/>
    <s v="9a"/>
    <s v="PM116-3"/>
    <s v="To ensure complete field production records, the Operator files the Runsheets locally and submits paper production records (e.g. Truck Tickets) to Production Admin for verification and further handling."/>
    <s v="High"/>
    <x v="0"/>
    <m/>
    <m/>
    <m/>
    <n v="0"/>
    <n v="0"/>
  </r>
  <r>
    <x v="1"/>
    <x v="1"/>
    <n v="9"/>
    <s v="9a"/>
    <s v="PM120-2"/>
    <s v="To ensure Trucked Volumes are consistent, the PA verifies Truck Tickets with Avocet Monthly Trucking Report and Receipt statements when applicable."/>
    <s v="High"/>
    <x v="0"/>
    <m/>
    <m/>
    <m/>
    <n v="0"/>
    <n v="0"/>
  </r>
  <r>
    <x v="1"/>
    <x v="1"/>
    <n v="9"/>
    <s v="9b"/>
    <s v="PM104B-1"/>
    <s v="To ensure proper S&amp;W Values, the Field Operator processes sample and records S&amp;W on the Truck Ticket. If the liquid production is condensate or water it is duly noted on the Truck Ticket"/>
    <s v="High"/>
    <x v="0"/>
    <m/>
    <m/>
    <m/>
    <n v="0"/>
    <n v="0"/>
  </r>
  <r>
    <x v="5"/>
    <x v="2"/>
    <n v="9"/>
    <s v="9c"/>
    <s v="9c_08"/>
    <s v="Accurate field reporting of trucked load oil."/>
    <s v="Low"/>
    <x v="0"/>
    <m/>
    <m/>
    <m/>
    <n v="0"/>
    <n v="0"/>
  </r>
  <r>
    <x v="5"/>
    <x v="2"/>
    <n v="12"/>
    <s v="12a"/>
    <s v="12a_08"/>
    <s v="Accurate Petrinex facility sub-type for hydrocarbon liquid facility."/>
    <s v="Low"/>
    <x v="0"/>
    <m/>
    <m/>
    <m/>
    <n v="0"/>
    <n v="0"/>
  </r>
  <r>
    <x v="5"/>
    <x v="2"/>
    <n v="12"/>
    <s v="12b"/>
    <s v="12b_08"/>
    <s v="Accurate well status for hydrocarbon liquid well."/>
    <s v="Low"/>
    <x v="0"/>
    <m/>
    <m/>
    <m/>
    <n v="0"/>
    <n v="0"/>
  </r>
  <r>
    <x v="5"/>
    <x v="2"/>
    <n v="12"/>
    <s v="12c"/>
    <s v="12c_08"/>
    <s v="Linked well types appropriate for hydrocarbon liquid battery - avoid gas wells connected to oil batteries."/>
    <s v="Low"/>
    <x v="0"/>
    <m/>
    <m/>
    <m/>
    <n v="0"/>
    <n v="0"/>
  </r>
  <r>
    <x v="5"/>
    <x v="2"/>
    <n v="12"/>
    <s v="12d"/>
    <s v="12d_08"/>
    <s v="Well measurement appropriate for hydrocarbon liquid battery - proration battery or measured battery."/>
    <s v="Low"/>
    <x v="0"/>
    <m/>
    <m/>
    <m/>
    <n v="0"/>
    <n v="0"/>
  </r>
  <r>
    <x v="5"/>
    <x v="2"/>
    <n v="13"/>
    <s v="13f"/>
    <s v="13f_08"/>
    <s v="Appropriate application of Temperature corrections for hydrocarbon liquid reporting."/>
    <s v="Low"/>
    <x v="0"/>
    <m/>
    <m/>
    <m/>
    <n v="0"/>
    <n v="0"/>
  </r>
  <r>
    <x v="5"/>
    <x v="2"/>
    <n v="13"/>
    <s v="13h"/>
    <s v="13h_08"/>
    <s v="Appropriate application of blending factor for heavy oil and bitumen."/>
    <s v="Low"/>
    <x v="0"/>
    <m/>
    <m/>
    <m/>
    <n v="0"/>
    <n v="0"/>
  </r>
  <r>
    <x v="1"/>
    <x v="1"/>
    <n v="14"/>
    <s v="14b"/>
    <s v="PM112-3a/b"/>
    <s v="To ensure accurate volumes, the PA performs a monthly balance check of volumes and hours on and takes corrective action if necessary."/>
    <s v="High"/>
    <x v="0"/>
    <m/>
    <m/>
    <m/>
    <n v="0"/>
    <n v="0"/>
  </r>
  <r>
    <x v="5"/>
    <x v="2"/>
    <n v="14"/>
    <s v="14f"/>
    <s v="14f_08"/>
    <s v="Accurate accounting and reporting of hydrocarbon liquid dispositions."/>
    <s v="High"/>
    <x v="0"/>
    <m/>
    <m/>
    <m/>
    <n v="0"/>
    <n v="0"/>
  </r>
  <r>
    <x v="5"/>
    <x v="2"/>
    <n v="14"/>
    <s v="14g"/>
    <s v="14g_08"/>
    <s v="Accurate accounting and reporting of hydrocarbon liquid inventories."/>
    <s v="Low"/>
    <x v="0"/>
    <m/>
    <m/>
    <m/>
    <n v="0"/>
    <n v="0"/>
  </r>
  <r>
    <x v="5"/>
    <x v="2"/>
    <n v="14"/>
    <s v="14h"/>
    <s v="14h_08"/>
    <s v="Accurate accounting and reporting of hydrocarbon liquid receipts."/>
    <s v="High"/>
    <x v="0"/>
    <m/>
    <m/>
    <m/>
    <n v="0"/>
    <n v="0"/>
  </r>
  <r>
    <x v="5"/>
    <x v="2"/>
    <n v="14"/>
    <s v="14i"/>
    <s v="14i_08"/>
    <s v="Accurate accounting and reporting of load oil."/>
    <s v="Low"/>
    <x v="0"/>
    <m/>
    <m/>
    <m/>
    <n v="0"/>
    <n v="0"/>
  </r>
  <r>
    <x v="1"/>
    <x v="1"/>
    <n v="14"/>
    <s v="14j"/>
    <s v="PM120-5"/>
    <s v="PA reviews Meter Differences, Variances, Proration factors and other criteria to ensure facility volume balances are acceptable"/>
    <s v="Low"/>
    <x v="0"/>
    <m/>
    <m/>
    <m/>
    <n v="0"/>
    <n v="0"/>
  </r>
  <r>
    <x v="1"/>
    <x v="1"/>
    <n v="14"/>
    <s v="14k"/>
    <s v="PM108-3"/>
    <s v="To ensure volumes are accurate, the PA preforms a monthly check of Battery Production by doing a Proration check based on prior Well Tests. Corrective action is taken if PF if outside of 0.9 to 1.1"/>
    <s v="Low"/>
    <x v="0"/>
    <m/>
    <m/>
    <m/>
    <n v="0"/>
    <n v="0"/>
  </r>
  <r>
    <x v="1"/>
    <x v="1"/>
    <n v="14"/>
    <s v="14k"/>
    <s v="PM109A-3"/>
    <s v="To ensure reported gas well tests accurately represent normal flow conditions, the PA test is performed correctly. The PA performs a monthly Proration check based on current Gas Well Tests."/>
    <s v="Low"/>
    <x v="0"/>
    <m/>
    <m/>
    <m/>
    <n v="0"/>
    <n v="0"/>
  </r>
  <r>
    <x v="5"/>
    <x v="2"/>
    <n v="14"/>
    <s v="14p"/>
    <s v="14p_08"/>
    <s v="Accurate determination of estimated hydrocarbon liquid production at gas effluent battery."/>
    <s v="High"/>
    <x v="0"/>
    <m/>
    <m/>
    <m/>
    <n v="0"/>
    <n v="0"/>
  </r>
  <r>
    <x v="5"/>
    <x v="2"/>
    <n v="14"/>
    <s v="14w"/>
    <s v="14w_08"/>
    <s v="Accurate hydrocarbon liquid well production hours reported on monthly basis."/>
    <s v="Low"/>
    <x v="0"/>
    <m/>
    <m/>
    <m/>
    <n v="0"/>
    <n v="0"/>
  </r>
  <r>
    <x v="5"/>
    <x v="2"/>
    <n v="14"/>
    <s v="14x"/>
    <s v="14x_08"/>
    <s v="The Compliance Assessment Report items for hydrocarbon liquid volume reporting are reviewed monthly by qualified staff and remediation is planned and executed in collaboration with production accounting, field operations and engineering staff."/>
    <s v="High"/>
    <x v="0"/>
    <m/>
    <m/>
    <m/>
    <n v="0"/>
    <n v="0"/>
  </r>
  <r>
    <x v="1"/>
    <x v="1"/>
    <n v="1"/>
    <s v="1a"/>
    <s v="PM101-1"/>
    <s v="The Facilities Engineer reviews the new facility Project Initiation sheet for scope of work and to ensure ERCB regulatory compliance relating to measurement systems."/>
    <s v="Low"/>
    <x v="0"/>
    <m/>
    <m/>
    <m/>
    <n v="0"/>
    <n v="0"/>
  </r>
  <r>
    <x v="1"/>
    <x v="1"/>
    <n v="1"/>
    <s v="1a"/>
    <s v="PM101-2"/>
    <s v=" After design walkthrough, the Facilities Engineer performs a final check, issues them for construction, and places places the drawings in the Project Binder."/>
    <s v="Low"/>
    <x v="0"/>
    <m/>
    <m/>
    <m/>
    <n v="0"/>
    <n v="0"/>
  </r>
  <r>
    <x v="1"/>
    <x v="1"/>
    <n v="1"/>
    <s v="1a"/>
    <s v="PM101-3"/>
    <s v="To ensure the new facility is compliant with ERCB requirements and ready to commission, a &quot;Leave to Open&quot; status is authorized by the Facility Engineer."/>
    <s v="Low"/>
    <x v="0"/>
    <m/>
    <m/>
    <m/>
    <n v="0"/>
    <n v="0"/>
  </r>
  <r>
    <x v="1"/>
    <x v="1"/>
    <n v="1"/>
    <s v="1a"/>
    <s v="PM101-4"/>
    <s v="To ensure information flow for correct setup of the PA Master record, the Prod Ops"/>
    <s v="Low"/>
    <x v="0"/>
    <m/>
    <m/>
    <m/>
    <n v="0"/>
    <n v="0"/>
  </r>
  <r>
    <x v="0"/>
    <x v="3"/>
    <n v="1"/>
    <s v="1d"/>
    <s v="1d_09_1"/>
    <s v="For existing facilities, the disposition delivery point measurement device exists for water produced in association with hydrocarbons, is installed and used correctly for an oil or gas effluent battery."/>
    <s v="Low"/>
    <x v="0"/>
    <m/>
    <m/>
    <m/>
    <n v="0"/>
    <n v="0"/>
  </r>
  <r>
    <x v="0"/>
    <x v="3"/>
    <n v="1"/>
    <s v="1g"/>
    <s v="1g_09_1"/>
    <s v="For existing facilities, the water receipt measurement device exists for receipts from water source wells."/>
    <s v="Low"/>
    <x v="0"/>
    <m/>
    <m/>
    <m/>
    <n v="0"/>
    <n v="0"/>
  </r>
  <r>
    <x v="0"/>
    <x v="3"/>
    <n v="1"/>
    <s v="1g"/>
    <s v="1g_09_2"/>
    <s v="For existing facilities, the water receipt measurement device exists for receipts from water trucks at an oil battery."/>
    <s v="Low"/>
    <x v="0"/>
    <m/>
    <m/>
    <m/>
    <n v="0"/>
    <n v="0"/>
  </r>
  <r>
    <x v="0"/>
    <x v="3"/>
    <n v="1"/>
    <s v="1g"/>
    <s v="1g_09_3"/>
    <s v="For existing facilities, the water receipt measurement device exists for receipts from water trucks at an injection or disposal battery."/>
    <s v="Low"/>
    <x v="0"/>
    <m/>
    <m/>
    <m/>
    <n v="0"/>
    <n v="0"/>
  </r>
  <r>
    <x v="0"/>
    <x v="3"/>
    <n v="1"/>
    <s v="1j"/>
    <s v="1j_09_1"/>
    <s v="For existing facilities, the test separator water measurement  device exists, is installed and used correctly."/>
    <s v="Low"/>
    <x v="0"/>
    <m/>
    <m/>
    <m/>
    <n v="0"/>
    <n v="0"/>
  </r>
  <r>
    <x v="0"/>
    <x v="3"/>
    <n v="1"/>
    <s v="1l"/>
    <s v="1l_09_1"/>
    <s v="For existing facilities, the water source well measurement is appropriate for the type of water battery."/>
    <s v="Low"/>
    <x v="0"/>
    <m/>
    <m/>
    <m/>
    <n v="0"/>
    <n v="0"/>
  </r>
  <r>
    <x v="0"/>
    <x v="3"/>
    <n v="1"/>
    <s v="1m"/>
    <s v="1m_09_1"/>
    <s v="On commissioning of interfaces between end devices, SCADA, field data capture and production accounting systems, a review was conducted to ensure water volume data are accurately and promptly transferred."/>
    <s v="High"/>
    <x v="0"/>
    <m/>
    <m/>
    <m/>
    <n v="0"/>
    <n v="0"/>
  </r>
  <r>
    <x v="0"/>
    <x v="3"/>
    <n v="7"/>
    <s v="7d"/>
    <s v="7d_09_1"/>
    <s v="For existing installations, EFM performance evaluation tests were performed to ensure accurate calculation of water volumes."/>
    <s v="High"/>
    <x v="0"/>
    <m/>
    <m/>
    <m/>
    <n v="0"/>
    <n v="0"/>
  </r>
  <r>
    <x v="1"/>
    <x v="1"/>
    <n v="11"/>
    <s v="11a"/>
    <s v="PM102-1"/>
    <s v="To ensure that the facility Schematic is current and can be identified as per ERCB requirements, the Facility Engineer checks the drawing for completeness and that the latest Revision Number has been updated and entered into the Master Record of schematics,"/>
    <s v="High"/>
    <x v="0"/>
    <m/>
    <m/>
    <m/>
    <n v="0"/>
    <n v="0"/>
  </r>
  <r>
    <x v="1"/>
    <x v="1"/>
    <n v="11"/>
    <s v="11a"/>
    <s v="PM102-2"/>
    <s v="To ensure that all stakeholders are informed of facility design changes to support accurate reporting as per ERCB requirements, the Area Operations Manager reviews schematic updates. He then distributes copies to all stakeholders on the Distribution List."/>
    <s v="High"/>
    <x v="0"/>
    <m/>
    <m/>
    <m/>
    <n v="0"/>
    <n v="0"/>
  </r>
  <r>
    <x v="1"/>
    <x v="1"/>
    <n v="11"/>
    <s v="11a"/>
    <s v="PM102-3"/>
    <s v="To ensure schematics represent the &quot;As Built&quot; state of facilities to support accurate reporting as per ERCB requirements, the Area Ops Manager performs a scheduled schematic review of active facilities. Detected discrepancies are reviewed with the Facilities Engineer."/>
    <s v="High"/>
    <x v="0"/>
    <m/>
    <m/>
    <m/>
    <n v="0"/>
    <n v="0"/>
  </r>
  <r>
    <x v="0"/>
    <x v="3"/>
    <n v="11"/>
    <s v="11b"/>
    <s v="11b_09_1"/>
    <s v="Water measurement schematics contents meet the requirements of Directive 017."/>
    <s v="High"/>
    <x v="0"/>
    <m/>
    <m/>
    <m/>
    <n v="0"/>
    <n v="0"/>
  </r>
  <r>
    <x v="0"/>
    <x v="3"/>
    <n v="11"/>
    <s v="11c"/>
    <s v="11c_09_1"/>
    <s v="Water measurement schematics contents updated monthly to the production accountant in time."/>
    <s v="High"/>
    <x v="0"/>
    <m/>
    <m/>
    <m/>
    <n v="0"/>
    <n v="0"/>
  </r>
  <r>
    <x v="0"/>
    <x v="3"/>
    <n v="11"/>
    <s v="11d"/>
    <s v="11d_09_1"/>
    <s v="Water measurement schematics master copy changes updated and verification of revisions or confirmation of no change done annually."/>
    <s v="High"/>
    <x v="0"/>
    <m/>
    <m/>
    <m/>
    <n v="0"/>
    <n v="0"/>
  </r>
  <r>
    <x v="0"/>
    <x v="3"/>
    <n v="11"/>
    <s v="11e"/>
    <s v="11e_09_1"/>
    <s v="Water measurement schematics provided to the listed external parties upon request. "/>
    <s v="High"/>
    <x v="0"/>
    <m/>
    <m/>
    <m/>
    <n v="0"/>
    <n v="0"/>
  </r>
  <r>
    <x v="1"/>
    <x v="1"/>
    <n v="1"/>
    <s v="1a"/>
    <s v="PM101-1"/>
    <s v="The Facilities Engineer reviews the new facility Project Initiation sheet for scope of work and to ensure ERCB regulatory compliance relating to measurement systems."/>
    <s v="Low"/>
    <x v="0"/>
    <m/>
    <m/>
    <m/>
    <n v="0"/>
    <n v="0"/>
  </r>
  <r>
    <x v="1"/>
    <x v="1"/>
    <n v="1"/>
    <s v="1a"/>
    <s v="PM101-2"/>
    <s v=" After design walkthrough, the Facilities Engineer performs a final check, issues them for construction, and places places the drawings in the Project Binder."/>
    <s v="Low"/>
    <x v="0"/>
    <m/>
    <m/>
    <m/>
    <n v="0"/>
    <n v="0"/>
  </r>
  <r>
    <x v="1"/>
    <x v="1"/>
    <n v="1"/>
    <s v="1a"/>
    <s v="PM101-3"/>
    <s v="To ensure the new facility is compliant with ERCB requirements and ready to commission, a &quot;Leave to Open&quot; status is authorized by the Facility Engineer."/>
    <s v="Low"/>
    <x v="0"/>
    <m/>
    <m/>
    <m/>
    <n v="0"/>
    <n v="0"/>
  </r>
  <r>
    <x v="1"/>
    <x v="1"/>
    <n v="1"/>
    <s v="1a"/>
    <s v="PM101-4"/>
    <s v="To ensure information flow for correct setup of the PA Master record, the Prod Ops"/>
    <s v="Low"/>
    <x v="0"/>
    <m/>
    <m/>
    <m/>
    <n v="0"/>
    <n v="0"/>
  </r>
  <r>
    <x v="2"/>
    <x v="3"/>
    <n v="1"/>
    <s v="1d"/>
    <s v="1d_09_2"/>
    <s v="For new designs, the disposition delivery point measurement device will exist for water produced in association with hydrocarbons, will be installed and used correctly for an oil or gas effluent battery."/>
    <s v="Low"/>
    <x v="0"/>
    <m/>
    <m/>
    <m/>
    <n v="0"/>
    <n v="0"/>
  </r>
  <r>
    <x v="2"/>
    <x v="3"/>
    <n v="1"/>
    <s v="1g"/>
    <s v="1g_09_4"/>
    <s v="For new designs, the water injection/disposal/receipt measurement device will exist and be installed correctly."/>
    <s v="Low"/>
    <x v="0"/>
    <m/>
    <m/>
    <m/>
    <n v="0"/>
    <n v="0"/>
  </r>
  <r>
    <x v="2"/>
    <x v="3"/>
    <n v="1"/>
    <s v="1j"/>
    <s v="1j_09_2"/>
    <s v="For new designs, the test separator water measurement  device will exist and be installed correctly."/>
    <s v="Low"/>
    <x v="0"/>
    <m/>
    <m/>
    <m/>
    <n v="0"/>
    <n v="0"/>
  </r>
  <r>
    <x v="2"/>
    <x v="3"/>
    <n v="1"/>
    <s v="1l"/>
    <s v="1l_09_2"/>
    <s v="For new designs, the water source well measurement will be appropriate for the type of water battery."/>
    <s v="Low"/>
    <x v="0"/>
    <m/>
    <m/>
    <m/>
    <n v="0"/>
    <n v="0"/>
  </r>
  <r>
    <x v="2"/>
    <x v="3"/>
    <n v="1"/>
    <s v="1m"/>
    <s v="1m_09_2"/>
    <s v="On commissioning of interfaces between end devices, SCADA, field data capture and production accounting systems, a review will be conducted to ensure water volume data are accurately and promptly transferred."/>
    <s v="High"/>
    <x v="0"/>
    <m/>
    <m/>
    <m/>
    <n v="0"/>
    <n v="0"/>
  </r>
  <r>
    <x v="2"/>
    <x v="3"/>
    <n v="7"/>
    <s v="7d"/>
    <s v="7d_09_2"/>
    <s v="For new designs, EFM performance evaluation tests will be performed to ensure accurate calculation of water volumes."/>
    <s v="High"/>
    <x v="0"/>
    <m/>
    <m/>
    <m/>
    <n v="0"/>
    <n v="0"/>
  </r>
  <r>
    <x v="1"/>
    <x v="1"/>
    <n v="11"/>
    <s v="11a"/>
    <s v="PM102-1"/>
    <s v="To ensure that the facility Schematic is current and can be identified as per ERCB requirements, the Facility Engineer checks the drawing for completeness and that the latest Revision Number has been updated and entered into the Master Record of schematics,"/>
    <s v="High"/>
    <x v="0"/>
    <m/>
    <m/>
    <m/>
    <n v="0"/>
    <n v="0"/>
  </r>
  <r>
    <x v="1"/>
    <x v="1"/>
    <n v="11"/>
    <s v="11a"/>
    <s v="PM102-2"/>
    <s v="To ensure that all stakeholders are informed of facility design changes to support accurate reporting as per ERCB requirements, the Area Operations Manager reviews schematic updates. He then distributes copies to all stakeholders on the Distribution List."/>
    <s v="High"/>
    <x v="0"/>
    <m/>
    <m/>
    <m/>
    <n v="0"/>
    <n v="0"/>
  </r>
  <r>
    <x v="1"/>
    <x v="1"/>
    <n v="11"/>
    <s v="11a"/>
    <s v="PM102-3"/>
    <s v="To ensure schematics represent the &quot;As Built&quot; state of facilities to support accurate reporting as per ERCB requirements, the Area Ops Manager performs a scheduled schematic review of active facilities. Detected discrepancies are reviewed with the Facilities Engineer."/>
    <s v="High"/>
    <x v="0"/>
    <m/>
    <m/>
    <m/>
    <n v="0"/>
    <n v="0"/>
  </r>
  <r>
    <x v="2"/>
    <x v="3"/>
    <n v="11"/>
    <s v="11b"/>
    <s v="11b_09_2"/>
    <s v="Water measurement schematics contents will meet the requirements of Directive 017."/>
    <s v="High"/>
    <x v="0"/>
    <m/>
    <m/>
    <m/>
    <n v="0"/>
    <n v="0"/>
  </r>
  <r>
    <x v="2"/>
    <x v="3"/>
    <n v="11"/>
    <s v="11c"/>
    <s v="11c_09_2"/>
    <s v="Water measurement schematics contents will be updated monthly to the production accountant in time."/>
    <s v="High"/>
    <x v="0"/>
    <m/>
    <m/>
    <m/>
    <n v="0"/>
    <n v="0"/>
  </r>
  <r>
    <x v="2"/>
    <x v="3"/>
    <n v="11"/>
    <s v="11d"/>
    <s v="11d_09_2"/>
    <s v="Water measurement schematics master copy changes will be updated and verification of revisions or confirmation of no change done annually."/>
    <s v="High"/>
    <x v="0"/>
    <m/>
    <m/>
    <m/>
    <n v="0"/>
    <n v="0"/>
  </r>
  <r>
    <x v="2"/>
    <x v="3"/>
    <n v="11"/>
    <s v="11e"/>
    <s v="11e_09_2"/>
    <s v="Water measurement schematics will be provided to the listed external parties upon request. "/>
    <s v="High"/>
    <x v="0"/>
    <m/>
    <m/>
    <m/>
    <n v="0"/>
    <n v="0"/>
  </r>
  <r>
    <x v="1"/>
    <x v="1"/>
    <n v="2"/>
    <s v="2a"/>
    <s v="PM110-1a"/>
    <s v="(South) To ensure the Meter CALIProves are done as per the required frequency, the Operator reviews and enters the schedule into a PM System which will prompt call outs."/>
    <s v="Low"/>
    <x v="0"/>
    <m/>
    <m/>
    <m/>
    <n v="0"/>
    <n v="0"/>
  </r>
  <r>
    <x v="1"/>
    <x v="1"/>
    <n v="2"/>
    <s v="2a"/>
    <s v="PM110-1b"/>
    <s v="(K, GP, N) The Meter Calibration / Prove Schedule is used by the Operator or Tech order the 3rd party Cal I Prove vendor to perform this work at an appropriate frequency."/>
    <s v="Low"/>
    <x v="0"/>
    <m/>
    <m/>
    <m/>
    <n v="0"/>
    <n v="0"/>
  </r>
  <r>
    <x v="1"/>
    <x v="1"/>
    <n v="2"/>
    <s v="2a"/>
    <s v="PM110-2"/>
    <s v="To ensure that Calibrations are effectively completed, the Field Foreman reviews Calibration or Prove Reports. If unsatisfactory, the Foreman will take corrective action."/>
    <s v="Low"/>
    <x v="0"/>
    <m/>
    <m/>
    <m/>
    <n v="0"/>
    <n v="0"/>
  </r>
  <r>
    <x v="3"/>
    <x v="3"/>
    <n v="3"/>
    <s v="3d"/>
    <s v="3d_10"/>
    <s v="Accurate daily or weekly water production or injection volume calculation."/>
    <s v="Low"/>
    <x v="0"/>
    <m/>
    <m/>
    <m/>
    <n v="0"/>
    <n v="0"/>
  </r>
  <r>
    <x v="1"/>
    <x v="1"/>
    <n v="4"/>
    <s v="4b"/>
    <s v="PM104B-1"/>
    <s v="To ensure proper S&amp;W Values, the Field Operator processes sample and records S&amp;W on the Truck Ticket. If the liquid production is condensate or water it is duly noted on the Truck Ticket"/>
    <s v="Low"/>
    <x v="0"/>
    <m/>
    <m/>
    <m/>
    <n v="0"/>
    <n v="0"/>
  </r>
  <r>
    <x v="1"/>
    <x v="1"/>
    <n v="4"/>
    <s v="4b"/>
    <s v="PM104B-3"/>
    <s v="On Certain facilities the emulsion can be directly processed and actual S&amp;W results are measured and entered into Field View."/>
    <s v="Low"/>
    <x v="0"/>
    <m/>
    <m/>
    <m/>
    <n v="0"/>
    <n v="0"/>
  </r>
  <r>
    <x v="3"/>
    <x v="3"/>
    <n v="5"/>
    <s v="5e"/>
    <s v="5e_10"/>
    <s v="Accurate load fluid measurement for load water. Ensure load water is subtracted from production entering the battery via the gathering system during production tests."/>
    <s v="Low"/>
    <x v="0"/>
    <m/>
    <m/>
    <m/>
    <n v="0"/>
    <s v="N/A"/>
  </r>
  <r>
    <x v="3"/>
    <x v="3"/>
    <n v="5"/>
    <s v="5j"/>
    <s v="5j_10"/>
    <s v="Accurate application of Water Gas Ratios (WGR) for gas well."/>
    <s v="Low"/>
    <x v="0"/>
    <m/>
    <m/>
    <m/>
    <n v="0"/>
    <s v="N/A"/>
  </r>
  <r>
    <x v="3"/>
    <x v="3"/>
    <n v="6"/>
    <s v="6h"/>
    <s v="6h_10"/>
    <s v="Appropriate S&amp;W procedures for gas effluent wells."/>
    <s v="Low"/>
    <x v="0"/>
    <m/>
    <m/>
    <m/>
    <s v="N/A"/>
    <s v="N/A"/>
  </r>
  <r>
    <x v="3"/>
    <x v="3"/>
    <n v="6"/>
    <s v="6i"/>
    <s v="6i_10"/>
    <s v="WGR accurately determined and to the required frequency concerning water gas ratios at wet measured wells."/>
    <s v="Low"/>
    <x v="0"/>
    <m/>
    <m/>
    <m/>
    <s v="N/A"/>
    <s v="N/A"/>
  </r>
  <r>
    <x v="3"/>
    <x v="3"/>
    <n v="9"/>
    <s v="9f"/>
    <s v="9f_10"/>
    <s v="Accurate water volume determination on the trucks."/>
    <s v="Low"/>
    <x v="0"/>
    <m/>
    <m/>
    <m/>
    <n v="0"/>
    <n v="0"/>
  </r>
  <r>
    <x v="1"/>
    <x v="1"/>
    <n v="5"/>
    <s v="5k"/>
    <s v="PM108-2"/>
    <s v="Field Ops verifies each Oil Well test by examining the flowing record and comparing 24 hr rate test volumes against previous well tests. If acceptable, the S&amp;W sampling is processed on-site and entered into Avocet along with test results to yield net volume."/>
    <s v="Low"/>
    <x v="0"/>
    <m/>
    <m/>
    <m/>
    <n v="0"/>
    <s v="N/A"/>
  </r>
  <r>
    <x v="1"/>
    <x v="1"/>
    <n v="8"/>
    <s v="8a"/>
    <s v="PM104B-2"/>
    <s v="Once daily volumes are entered into Field View, the Field Operator inspects the expected versus actual production to identify if there is a significant variance. If this variance exceeds approximately 10% corrective action will be taken."/>
    <s v="Low"/>
    <x v="0"/>
    <m/>
    <m/>
    <m/>
    <n v="0"/>
    <n v="0"/>
  </r>
  <r>
    <x v="1"/>
    <x v="1"/>
    <n v="8"/>
    <s v="8a"/>
    <s v="PM116-1"/>
    <s v="The Operator visits the facility site on a frequent basis (i.e., daily) to confirm operating conditions and collect field production data. Using observed site conditions the Operator performs a rough consistency check from runsheet data."/>
    <s v="Low"/>
    <x v="0"/>
    <m/>
    <m/>
    <m/>
    <n v="0"/>
    <n v="0"/>
  </r>
  <r>
    <x v="1"/>
    <x v="1"/>
    <n v="8"/>
    <s v="8a"/>
    <s v="PM116-3"/>
    <s v="To ensure complete field production records, the Operator files the Runsheets locally and submits paper production records (e.g. Truck Tickets) to Production Admin for verification and further handling."/>
    <s v="Low"/>
    <x v="0"/>
    <m/>
    <m/>
    <m/>
    <n v="0"/>
    <n v="0"/>
  </r>
  <r>
    <x v="4"/>
    <x v="3"/>
    <n v="8"/>
    <s v="8c"/>
    <s v="8c_11"/>
    <s v="Accurate recording of load water and opening inventory of frac water."/>
    <s v="Low"/>
    <x v="0"/>
    <m/>
    <m/>
    <m/>
    <n v="0"/>
    <n v="0"/>
  </r>
  <r>
    <x v="1"/>
    <x v="1"/>
    <n v="8"/>
    <s v="8d"/>
    <s v="PM116-2"/>
    <s v="After completion of the facility run, the Operator enters data from the Runsheets into FieldView and performs a basic consistency check of production. If significant production variances are observed, corrective action will be taken if required."/>
    <s v="Low"/>
    <x v="0"/>
    <m/>
    <m/>
    <m/>
    <n v="0"/>
    <n v="0"/>
  </r>
  <r>
    <x v="4"/>
    <x v="3"/>
    <n v="8"/>
    <s v="8e"/>
    <s v="8e_11_1"/>
    <s v="Adequate water production audit trail."/>
    <s v="High"/>
    <x v="0"/>
    <m/>
    <m/>
    <m/>
    <n v="0"/>
    <n v="0"/>
  </r>
  <r>
    <x v="4"/>
    <x v="3"/>
    <n v="8"/>
    <s v="8e"/>
    <s v="8e_11_2"/>
    <s v="Adequate water injection audit trail."/>
    <s v="High"/>
    <x v="0"/>
    <m/>
    <m/>
    <m/>
    <n v="0"/>
    <n v="0"/>
  </r>
  <r>
    <x v="4"/>
    <x v="3"/>
    <n v="8"/>
    <s v="8i"/>
    <s v="8i_11"/>
    <s v="Accurate calculation of WGR (Water Gas Ratios)."/>
    <s v="Low"/>
    <x v="0"/>
    <m/>
    <m/>
    <m/>
    <n v="0"/>
    <n v="0"/>
  </r>
  <r>
    <x v="4"/>
    <x v="3"/>
    <n v="8"/>
    <s v="8j"/>
    <s v="8j_11"/>
    <s v="Accurate water inventory determination."/>
    <s v="Low"/>
    <x v="0"/>
    <m/>
    <m/>
    <m/>
    <n v="0"/>
    <n v="0"/>
  </r>
  <r>
    <x v="4"/>
    <x v="3"/>
    <n v="8"/>
    <s v="8n"/>
    <s v="8n_11"/>
    <s v="Operation of interfaces between end devices, SCADA, field data capture and production accounting systems is reviewed periodically to ensure water volume data are accurately and promptly transferred."/>
    <s v="High"/>
    <x v="0"/>
    <m/>
    <m/>
    <m/>
    <n v="0"/>
    <n v="0"/>
  </r>
  <r>
    <x v="5"/>
    <x v="3"/>
    <n v="5"/>
    <s v="5b"/>
    <s v="5b_12"/>
    <s v="Accurate accounting and reporting of load water at a hydrocarbon liquid test facility."/>
    <s v="Low"/>
    <x v="0"/>
    <m/>
    <m/>
    <m/>
    <n v="0"/>
    <s v="N/A"/>
  </r>
  <r>
    <x v="5"/>
    <x v="3"/>
    <n v="8"/>
    <s v="8l"/>
    <s v="8l_12"/>
    <s v="Accurate field reporting of load water."/>
    <s v="Low"/>
    <x v="0"/>
    <m/>
    <m/>
    <m/>
    <n v="0"/>
    <n v="0"/>
  </r>
  <r>
    <x v="5"/>
    <x v="3"/>
    <n v="8"/>
    <s v="8m"/>
    <s v="8m_12"/>
    <s v="Accurate field reporting  of water inventories."/>
    <s v="Low"/>
    <x v="0"/>
    <m/>
    <m/>
    <m/>
    <n v="0"/>
    <n v="0"/>
  </r>
  <r>
    <x v="5"/>
    <x v="3"/>
    <n v="9"/>
    <s v="9c"/>
    <s v="9c_12"/>
    <s v="Accurate field reporting  of trucked load water."/>
    <s v="Low"/>
    <x v="0"/>
    <m/>
    <m/>
    <m/>
    <n v="0"/>
    <n v="0"/>
  </r>
  <r>
    <x v="1"/>
    <x v="1"/>
    <n v="9"/>
    <s v="9d"/>
    <s v="PM104A-1"/>
    <s v="To ensure proper S&amp;W values, the Field Operator processes sample and records S&amp;W on the Truck Ticket. If the liquid production is condensate or water it is duly noted on the Truck Ticket."/>
    <s v="Low"/>
    <x v="0"/>
    <m/>
    <m/>
    <m/>
    <n v="0"/>
    <n v="0"/>
  </r>
  <r>
    <x v="1"/>
    <x v="1"/>
    <n v="9"/>
    <s v="9d"/>
    <s v="PM104A-2"/>
    <s v="Once daily volumes are entered into Field View, the Field Operator inspects the expected versus actual production to identify if there is a significant variance. If this variance exceeds approximately 10% corrective action will be taken."/>
    <s v="Low"/>
    <x v="0"/>
    <m/>
    <m/>
    <m/>
    <n v="0"/>
    <n v="0"/>
  </r>
  <r>
    <x v="1"/>
    <x v="1"/>
    <n v="9"/>
    <s v="9d"/>
    <s v="PM120-2"/>
    <s v="To ensure Trucked Volumes are consistent, the PA verifies Truck Tickets with Avocet Monthly Trucking Report and Receipt statements when applicable."/>
    <s v="Low"/>
    <x v="0"/>
    <m/>
    <m/>
    <m/>
    <n v="0"/>
    <n v="0"/>
  </r>
  <r>
    <x v="1"/>
    <x v="1"/>
    <n v="9"/>
    <s v="9e"/>
    <s v="PM104B-1"/>
    <s v="To ensure proper S&amp;W Values, the Field Operator processes sample and records S&amp;W on the Truck Ticket. If the liquid production is condensate or water it is duly noted on the Truck Ticket"/>
    <s v="Low"/>
    <x v="0"/>
    <m/>
    <m/>
    <m/>
    <n v="0"/>
    <n v="0"/>
  </r>
  <r>
    <x v="5"/>
    <x v="3"/>
    <n v="12"/>
    <s v="12a"/>
    <s v="12a_12"/>
    <s v="Accurate Petrinex facility sub-type for source water facility."/>
    <s v="Low"/>
    <x v="0"/>
    <m/>
    <m/>
    <m/>
    <n v="0"/>
    <n v="0"/>
  </r>
  <r>
    <x v="5"/>
    <x v="3"/>
    <n v="12"/>
    <s v="12b"/>
    <s v="12b_12_1"/>
    <s v="Accurate well status for water source well."/>
    <s v="Low"/>
    <x v="0"/>
    <m/>
    <m/>
    <m/>
    <n v="0"/>
    <n v="0"/>
  </r>
  <r>
    <x v="5"/>
    <x v="3"/>
    <n v="12"/>
    <s v="12b"/>
    <s v="12b_12_2"/>
    <s v="Accurate well status for water disposition well - injection or disposal."/>
    <s v="Low"/>
    <x v="0"/>
    <m/>
    <m/>
    <m/>
    <n v="0"/>
    <n v="0"/>
  </r>
  <r>
    <x v="5"/>
    <x v="3"/>
    <n v="12"/>
    <s v="12c"/>
    <s v="12c_12"/>
    <s v="Linked well types appropriate for water battery - source or disposal."/>
    <s v="Low"/>
    <x v="0"/>
    <m/>
    <m/>
    <m/>
    <n v="0"/>
    <n v="0"/>
  </r>
  <r>
    <x v="5"/>
    <x v="3"/>
    <n v="12"/>
    <s v="12d"/>
    <s v="12d_12"/>
    <s v="Well measurement appropriate for water battery - source or disposal -  proration battery or measured battery."/>
    <s v="Low"/>
    <x v="0"/>
    <m/>
    <m/>
    <m/>
    <n v="0"/>
    <n v="0"/>
  </r>
  <r>
    <x v="5"/>
    <x v="3"/>
    <n v="13"/>
    <s v="13g"/>
    <s v="13g_12"/>
    <s v="Appropriate application of WGR (Water Gas Ratio's)."/>
    <s v="Low"/>
    <x v="0"/>
    <m/>
    <m/>
    <m/>
    <n v="0"/>
    <n v="0"/>
  </r>
  <r>
    <x v="1"/>
    <x v="1"/>
    <n v="14"/>
    <s v="14c"/>
    <s v="PM112-3a/b"/>
    <s v="To ensure accurate volumes, the PA performs a monthly balance check of volumes and hours on and takes corrective action if necessary."/>
    <s v="Low"/>
    <x v="0"/>
    <m/>
    <m/>
    <m/>
    <n v="0"/>
    <n v="0"/>
  </r>
  <r>
    <x v="5"/>
    <x v="3"/>
    <n v="14"/>
    <s v="14i"/>
    <s v="14i_12"/>
    <s v="Accurate accounting and reporting of load water."/>
    <s v="Low"/>
    <x v="0"/>
    <m/>
    <m/>
    <m/>
    <n v="0"/>
    <n v="0"/>
  </r>
  <r>
    <x v="1"/>
    <x v="1"/>
    <n v="14"/>
    <s v="14j"/>
    <s v="PM120-5"/>
    <s v="PA reviews Meter Differences, Variances, Proration factors and other criteria to ensure facility volume balances are acceptable"/>
    <s v="Low"/>
    <x v="0"/>
    <m/>
    <m/>
    <m/>
    <n v="0"/>
    <n v="0"/>
  </r>
  <r>
    <x v="1"/>
    <x v="1"/>
    <n v="14"/>
    <s v="14k"/>
    <s v="PM108-3"/>
    <s v="To ensure volumes are accurate, the PA preforms a monthly check of Battery Production by doing a Proration check based on prior Well Tests. Corrective action is taken if PF if outside of 0.9 to 1.1"/>
    <s v="Low"/>
    <x v="0"/>
    <m/>
    <m/>
    <m/>
    <n v="0"/>
    <n v="0"/>
  </r>
  <r>
    <x v="1"/>
    <x v="1"/>
    <n v="14"/>
    <s v="14k"/>
    <s v="PM109A-3"/>
    <s v="To ensure reported gas well tests accurately represent normal flow conditions, the PA test is performed correctly. The PA performs a monthly Proration check based on current Gas Well Tests."/>
    <s v="Low"/>
    <x v="0"/>
    <m/>
    <m/>
    <m/>
    <n v="0"/>
    <n v="0"/>
  </r>
  <r>
    <x v="5"/>
    <x v="3"/>
    <n v="14"/>
    <s v="14l"/>
    <s v="14l_12"/>
    <s v="Accurate accounting and reporting of water dispositions."/>
    <s v="Low"/>
    <x v="0"/>
    <m/>
    <m/>
    <m/>
    <n v="0"/>
    <n v="0"/>
  </r>
  <r>
    <x v="5"/>
    <x v="3"/>
    <n v="14"/>
    <s v="14m"/>
    <s v="14m_12"/>
    <s v="Accurate accounting and reporting of water inventories."/>
    <s v="Low"/>
    <x v="0"/>
    <m/>
    <m/>
    <m/>
    <n v="0"/>
    <n v="0"/>
  </r>
  <r>
    <x v="5"/>
    <x v="3"/>
    <n v="14"/>
    <s v="14n"/>
    <s v="14n_12"/>
    <s v="Accurate accounting and reporting of water receipts from water source battery or by truck."/>
    <s v="Low"/>
    <x v="0"/>
    <m/>
    <m/>
    <m/>
    <n v="0"/>
    <n v="0"/>
  </r>
  <r>
    <x v="5"/>
    <x v="3"/>
    <n v="14"/>
    <s v="14q"/>
    <s v="14q_12"/>
    <s v="Accurate determination of estimated water production at gas effluent battery."/>
    <s v="Low"/>
    <x v="0"/>
    <m/>
    <m/>
    <m/>
    <n v="0"/>
    <n v="0"/>
  </r>
  <r>
    <x v="5"/>
    <x v="3"/>
    <n v="14"/>
    <s v="14w"/>
    <s v="14w_12"/>
    <s v="Accurate water source well production or water injection well hours reported on monthly basis."/>
    <s v="Low"/>
    <x v="0"/>
    <m/>
    <m/>
    <m/>
    <n v="0"/>
    <n v="0"/>
  </r>
  <r>
    <x v="5"/>
    <x v="3"/>
    <n v="14"/>
    <s v="14x"/>
    <s v="14x_12"/>
    <s v="The Compliance Assessment Report items for water volume reporting are reviewed monthly by qualified staff and remediation is planned and executed in collaboration with production accounting, field operations and engineering staff."/>
    <s v="High"/>
    <x v="0"/>
    <m/>
    <m/>
    <m/>
    <n v="0"/>
    <n v="0"/>
  </r>
</pivotCacheRecords>
</file>

<file path=xl/pivotCache/pivotCacheRecords3.xml><?xml version="1.0" encoding="utf-8"?>
<pivotCacheRecords xmlns="http://schemas.openxmlformats.org/spreadsheetml/2006/main" xmlns:r="http://schemas.openxmlformats.org/officeDocument/2006/relationships" count="558">
  <r>
    <n v="1"/>
    <x v="0"/>
    <x v="0"/>
    <s v="1b"/>
    <s v="1b_01_1"/>
    <s v="High"/>
    <x v="0"/>
  </r>
  <r>
    <n v="1"/>
    <x v="0"/>
    <x v="0"/>
    <s v="1e"/>
    <s v="1e_01_1"/>
    <s v="High"/>
    <x v="0"/>
  </r>
  <r>
    <n v="1"/>
    <x v="0"/>
    <x v="0"/>
    <s v="1f"/>
    <s v="1f_01_1"/>
    <s v="Low"/>
    <x v="0"/>
  </r>
  <r>
    <n v="1"/>
    <x v="0"/>
    <x v="0"/>
    <s v="1g"/>
    <s v="1g_01_1"/>
    <s v="Low"/>
    <x v="0"/>
  </r>
  <r>
    <n v="1"/>
    <x v="0"/>
    <x v="0"/>
    <s v="1h"/>
    <s v="1h_01_1"/>
    <s v="Low"/>
    <x v="0"/>
  </r>
  <r>
    <n v="1"/>
    <x v="0"/>
    <x v="0"/>
    <s v="1k"/>
    <s v="1k_01_1"/>
    <s v="Low"/>
    <x v="0"/>
  </r>
  <r>
    <n v="1"/>
    <x v="0"/>
    <x v="0"/>
    <s v="1l"/>
    <s v="1l_01_1"/>
    <s v="Low"/>
    <x v="0"/>
  </r>
  <r>
    <n v="1"/>
    <x v="0"/>
    <x v="0"/>
    <s v="1m"/>
    <s v="1m_01_1"/>
    <s v="High"/>
    <x v="0"/>
  </r>
  <r>
    <n v="1"/>
    <x v="0"/>
    <x v="1"/>
    <s v="7d"/>
    <s v="7d_01_1"/>
    <s v="High"/>
    <x v="0"/>
  </r>
  <r>
    <n v="1"/>
    <x v="0"/>
    <x v="2"/>
    <s v="11a"/>
    <s v="PM102-1"/>
    <s v="High"/>
    <x v="0"/>
  </r>
  <r>
    <n v="1"/>
    <x v="0"/>
    <x v="2"/>
    <s v="11a"/>
    <s v="PM102-2"/>
    <s v="High"/>
    <x v="0"/>
  </r>
  <r>
    <n v="1"/>
    <x v="0"/>
    <x v="2"/>
    <s v="11a"/>
    <s v="PM102-3"/>
    <s v="High"/>
    <x v="0"/>
  </r>
  <r>
    <n v="1"/>
    <x v="0"/>
    <x v="2"/>
    <s v="11b"/>
    <s v="11b_01_1"/>
    <s v="High"/>
    <x v="0"/>
  </r>
  <r>
    <n v="1"/>
    <x v="0"/>
    <x v="2"/>
    <s v="11c"/>
    <s v="11c_01_1"/>
    <s v="High"/>
    <x v="0"/>
  </r>
  <r>
    <n v="1"/>
    <x v="0"/>
    <x v="2"/>
    <s v="11d"/>
    <s v="11d_01_1"/>
    <s v="High"/>
    <x v="0"/>
  </r>
  <r>
    <n v="1"/>
    <x v="0"/>
    <x v="2"/>
    <s v="11e"/>
    <s v="11e_01_1"/>
    <s v="High"/>
    <x v="0"/>
  </r>
  <r>
    <n v="1"/>
    <x v="0"/>
    <x v="0"/>
    <s v="1b"/>
    <s v="1b_01_2"/>
    <s v="High"/>
    <x v="0"/>
  </r>
  <r>
    <n v="1"/>
    <x v="0"/>
    <x v="0"/>
    <s v="1e"/>
    <s v="1e_01_2"/>
    <s v="High"/>
    <x v="0"/>
  </r>
  <r>
    <n v="1"/>
    <x v="0"/>
    <x v="0"/>
    <s v="1f"/>
    <s v="1f_01_2"/>
    <s v="Low"/>
    <x v="0"/>
  </r>
  <r>
    <n v="1"/>
    <x v="0"/>
    <x v="0"/>
    <s v="1g"/>
    <s v="1g_01_2"/>
    <s v="Low"/>
    <x v="0"/>
  </r>
  <r>
    <n v="1"/>
    <x v="0"/>
    <x v="0"/>
    <s v="1h"/>
    <s v="1h_01_2"/>
    <s v="Low"/>
    <x v="0"/>
  </r>
  <r>
    <n v="1"/>
    <x v="0"/>
    <x v="0"/>
    <s v="1k"/>
    <s v="1k_01_2"/>
    <s v="Low"/>
    <x v="0"/>
  </r>
  <r>
    <n v="1"/>
    <x v="0"/>
    <x v="0"/>
    <s v="1l"/>
    <s v="1l_01_2"/>
    <s v="Low"/>
    <x v="0"/>
  </r>
  <r>
    <n v="1"/>
    <x v="0"/>
    <x v="0"/>
    <s v="1m"/>
    <s v="1m_01_2"/>
    <s v="High"/>
    <x v="0"/>
  </r>
  <r>
    <n v="1"/>
    <x v="0"/>
    <x v="1"/>
    <s v="7d"/>
    <s v="7d_01_2"/>
    <s v="High"/>
    <x v="0"/>
  </r>
  <r>
    <n v="1"/>
    <x v="0"/>
    <x v="2"/>
    <s v="11a"/>
    <s v="PM102-1"/>
    <s v="High"/>
    <x v="0"/>
  </r>
  <r>
    <n v="1"/>
    <x v="0"/>
    <x v="2"/>
    <s v="11a"/>
    <s v="PM102-2"/>
    <s v="High"/>
    <x v="0"/>
  </r>
  <r>
    <n v="1"/>
    <x v="0"/>
    <x v="2"/>
    <s v="11a"/>
    <s v="PM102-3"/>
    <s v="High"/>
    <x v="0"/>
  </r>
  <r>
    <n v="1"/>
    <x v="0"/>
    <x v="2"/>
    <s v="11b"/>
    <s v="11b_01_2"/>
    <s v="High"/>
    <x v="0"/>
  </r>
  <r>
    <n v="1"/>
    <x v="0"/>
    <x v="2"/>
    <s v="11c"/>
    <s v="11c_01_2"/>
    <s v="High"/>
    <x v="0"/>
  </r>
  <r>
    <n v="1"/>
    <x v="0"/>
    <x v="2"/>
    <s v="11d"/>
    <s v="11d_01_2"/>
    <s v="High"/>
    <x v="0"/>
  </r>
  <r>
    <n v="1"/>
    <x v="0"/>
    <x v="2"/>
    <s v="11e"/>
    <s v="11e_01_2"/>
    <s v="High"/>
    <x v="0"/>
  </r>
  <r>
    <n v="1"/>
    <x v="0"/>
    <x v="3"/>
    <s v="2a"/>
    <s v="2a_02"/>
    <s v="Low"/>
    <x v="0"/>
  </r>
  <r>
    <n v="1"/>
    <x v="0"/>
    <x v="3"/>
    <s v="2a"/>
    <s v="PM110-1a"/>
    <s v="Low"/>
    <x v="0"/>
  </r>
  <r>
    <n v="1"/>
    <x v="0"/>
    <x v="3"/>
    <s v="2a"/>
    <s v="PM110-1b"/>
    <s v="Low"/>
    <x v="0"/>
  </r>
  <r>
    <n v="1"/>
    <x v="0"/>
    <x v="3"/>
    <s v="2a"/>
    <s v="PM110-2"/>
    <s v="Low"/>
    <x v="0"/>
  </r>
  <r>
    <n v="1"/>
    <x v="0"/>
    <x v="3"/>
    <s v="2b"/>
    <s v="2b_02"/>
    <s v="Low"/>
    <x v="0"/>
  </r>
  <r>
    <n v="1"/>
    <x v="0"/>
    <x v="3"/>
    <s v="2c"/>
    <s v="2c_02"/>
    <s v="Low"/>
    <x v="0"/>
  </r>
  <r>
    <n v="1"/>
    <x v="0"/>
    <x v="4"/>
    <s v="3a"/>
    <s v="3a_02"/>
    <s v="Low"/>
    <x v="0"/>
  </r>
  <r>
    <n v="1"/>
    <x v="0"/>
    <x v="4"/>
    <s v="3a"/>
    <s v="PM113-3a/b"/>
    <s v="Low"/>
    <x v="0"/>
  </r>
  <r>
    <n v="1"/>
    <x v="0"/>
    <x v="4"/>
    <s v="3b"/>
    <s v="3b_02"/>
    <s v="High"/>
    <x v="0"/>
  </r>
  <r>
    <n v="1"/>
    <x v="0"/>
    <x v="4"/>
    <s v="3c"/>
    <s v="3c_02"/>
    <s v="Low"/>
    <x v="0"/>
  </r>
  <r>
    <n v="1"/>
    <x v="0"/>
    <x v="4"/>
    <s v="3d"/>
    <s v="3d_02"/>
    <s v="Low"/>
    <x v="0"/>
  </r>
  <r>
    <n v="1"/>
    <x v="0"/>
    <x v="4"/>
    <s v="3e"/>
    <s v="3e_02"/>
    <s v="Low"/>
    <x v="0"/>
  </r>
  <r>
    <n v="1"/>
    <x v="0"/>
    <x v="4"/>
    <s v="3e"/>
    <s v="PM111-1"/>
    <s v="Low"/>
    <x v="0"/>
  </r>
  <r>
    <n v="1"/>
    <x v="0"/>
    <x v="4"/>
    <s v="3e"/>
    <s v="PM111-2a/b"/>
    <s v="Low"/>
    <x v="0"/>
  </r>
  <r>
    <n v="1"/>
    <x v="0"/>
    <x v="4"/>
    <s v="3f"/>
    <s v="3f_02"/>
    <s v="High"/>
    <x v="0"/>
  </r>
  <r>
    <n v="1"/>
    <x v="0"/>
    <x v="4"/>
    <s v="3g"/>
    <s v="3g_02"/>
    <s v="Low"/>
    <x v="0"/>
  </r>
  <r>
    <n v="1"/>
    <x v="0"/>
    <x v="4"/>
    <s v="3g"/>
    <s v="PM119-1"/>
    <s v="Low"/>
    <x v="0"/>
  </r>
  <r>
    <n v="1"/>
    <x v="0"/>
    <x v="5"/>
    <s v="4d"/>
    <s v="PM124-1"/>
    <s v="Low"/>
    <x v="0"/>
  </r>
  <r>
    <n v="1"/>
    <x v="0"/>
    <x v="5"/>
    <s v="4d"/>
    <s v="PM124-2"/>
    <s v="Low"/>
    <x v="0"/>
  </r>
  <r>
    <n v="1"/>
    <x v="0"/>
    <x v="5"/>
    <s v="4e"/>
    <s v="PM104B-1"/>
    <s v="Low"/>
    <x v="0"/>
  </r>
  <r>
    <n v="1"/>
    <x v="0"/>
    <x v="5"/>
    <s v="4e"/>
    <s v="PM104B-3"/>
    <s v="Low"/>
    <x v="0"/>
  </r>
  <r>
    <n v="1"/>
    <x v="0"/>
    <x v="5"/>
    <s v="4e"/>
    <s v="PM113-1"/>
    <s v="Low"/>
    <x v="0"/>
  </r>
  <r>
    <n v="1"/>
    <x v="0"/>
    <x v="5"/>
    <s v="4f"/>
    <s v="PM113-2"/>
    <s v="Low"/>
    <x v="0"/>
  </r>
  <r>
    <n v="1"/>
    <x v="0"/>
    <x v="5"/>
    <s v="4g"/>
    <s v="4g_02"/>
    <s v="Low"/>
    <x v="0"/>
  </r>
  <r>
    <n v="1"/>
    <x v="0"/>
    <x v="6"/>
    <s v="5a"/>
    <s v="5a_02"/>
    <s v="Low"/>
    <x v="0"/>
  </r>
  <r>
    <n v="1"/>
    <x v="0"/>
    <x v="6"/>
    <s v="5c"/>
    <s v="5c_02"/>
    <s v="Low"/>
    <x v="0"/>
  </r>
  <r>
    <n v="1"/>
    <x v="0"/>
    <x v="7"/>
    <s v="6e"/>
    <s v="PM109A-1"/>
    <s v="Low"/>
    <x v="1"/>
  </r>
  <r>
    <n v="1"/>
    <x v="0"/>
    <x v="7"/>
    <s v="6e"/>
    <s v="PM109A-2"/>
    <s v="Low"/>
    <x v="1"/>
  </r>
  <r>
    <n v="1"/>
    <x v="0"/>
    <x v="1"/>
    <s v="7a"/>
    <s v="PM112-1a/b"/>
    <s v="Low"/>
    <x v="0"/>
  </r>
  <r>
    <n v="1"/>
    <x v="0"/>
    <x v="1"/>
    <s v="7b"/>
    <s v="PM112-2a/b"/>
    <s v="High"/>
    <x v="0"/>
  </r>
  <r>
    <n v="1"/>
    <x v="0"/>
    <x v="1"/>
    <s v="7c"/>
    <s v="7c_02"/>
    <s v="High"/>
    <x v="0"/>
  </r>
  <r>
    <n v="1"/>
    <x v="0"/>
    <x v="8"/>
    <s v="10b"/>
    <s v="PM121-1"/>
    <s v="High"/>
    <x v="0"/>
  </r>
  <r>
    <n v="1"/>
    <x v="0"/>
    <x v="8"/>
    <s v="10d"/>
    <s v="10d_02"/>
    <s v="Low"/>
    <x v="0"/>
  </r>
  <r>
    <n v="1"/>
    <x v="0"/>
    <x v="8"/>
    <s v="10k"/>
    <s v="10k_02"/>
    <s v="Low"/>
    <x v="0"/>
  </r>
  <r>
    <n v="1"/>
    <x v="0"/>
    <x v="4"/>
    <s v="3a"/>
    <s v="PM113-3a/b"/>
    <s v="Low"/>
    <x v="0"/>
  </r>
  <r>
    <n v="1"/>
    <x v="0"/>
    <x v="6"/>
    <s v="5d"/>
    <s v="PM111-1"/>
    <s v="Low"/>
    <x v="0"/>
  </r>
  <r>
    <n v="1"/>
    <x v="0"/>
    <x v="6"/>
    <s v="5d"/>
    <s v="PM111-2a/b"/>
    <s v="Low"/>
    <x v="0"/>
  </r>
  <r>
    <n v="1"/>
    <x v="0"/>
    <x v="7"/>
    <s v="6b"/>
    <s v="PM124-1"/>
    <s v="Low"/>
    <x v="1"/>
  </r>
  <r>
    <n v="1"/>
    <x v="0"/>
    <x v="7"/>
    <s v="6b"/>
    <s v="PM124-2"/>
    <s v="Low"/>
    <x v="1"/>
  </r>
  <r>
    <n v="1"/>
    <x v="0"/>
    <x v="7"/>
    <s v="6f"/>
    <s v="PM109A-1"/>
    <s v="Low"/>
    <x v="1"/>
  </r>
  <r>
    <n v="1"/>
    <x v="0"/>
    <x v="7"/>
    <s v="6f"/>
    <s v="PM109A-2"/>
    <s v="Low"/>
    <x v="1"/>
  </r>
  <r>
    <n v="1"/>
    <x v="0"/>
    <x v="9"/>
    <s v="8a"/>
    <s v="PM104B-2"/>
    <s v="Low"/>
    <x v="0"/>
  </r>
  <r>
    <n v="1"/>
    <x v="0"/>
    <x v="9"/>
    <s v="8a"/>
    <s v="PM116-1"/>
    <s v="Low"/>
    <x v="0"/>
  </r>
  <r>
    <n v="1"/>
    <x v="0"/>
    <x v="9"/>
    <s v="8a"/>
    <s v="PM116-3"/>
    <s v="Low"/>
    <x v="0"/>
  </r>
  <r>
    <n v="1"/>
    <x v="0"/>
    <x v="9"/>
    <s v="8d"/>
    <s v="PM116-2"/>
    <s v="Low"/>
    <x v="0"/>
  </r>
  <r>
    <n v="1"/>
    <x v="0"/>
    <x v="9"/>
    <s v="8f"/>
    <s v="8f_03"/>
    <s v="Low"/>
    <x v="0"/>
  </r>
  <r>
    <n v="1"/>
    <x v="0"/>
    <x v="9"/>
    <s v="8g"/>
    <s v="8g_03"/>
    <s v="Low"/>
    <x v="0"/>
  </r>
  <r>
    <n v="1"/>
    <x v="0"/>
    <x v="9"/>
    <s v="8h"/>
    <s v="8h_03"/>
    <s v="Low"/>
    <x v="0"/>
  </r>
  <r>
    <n v="1"/>
    <x v="0"/>
    <x v="9"/>
    <s v="8n"/>
    <s v="8n_03"/>
    <s v="High"/>
    <x v="0"/>
  </r>
  <r>
    <n v="1"/>
    <x v="0"/>
    <x v="8"/>
    <s v="10a"/>
    <s v="PM121-2"/>
    <s v="High"/>
    <x v="0"/>
  </r>
  <r>
    <n v="1"/>
    <x v="0"/>
    <x v="8"/>
    <s v="10c"/>
    <s v="PM123-1"/>
    <s v="Low"/>
    <x v="0"/>
  </r>
  <r>
    <n v="1"/>
    <x v="0"/>
    <x v="8"/>
    <s v="10j"/>
    <s v="PM119-1"/>
    <s v="Low"/>
    <x v="0"/>
  </r>
  <r>
    <n v="1"/>
    <x v="0"/>
    <x v="4"/>
    <s v="3a"/>
    <s v="PM113-3a/b"/>
    <s v="Low"/>
    <x v="0"/>
  </r>
  <r>
    <n v="1"/>
    <x v="0"/>
    <x v="8"/>
    <s v="10e"/>
    <s v="PM121-3"/>
    <s v="High"/>
    <x v="0"/>
  </r>
  <r>
    <n v="1"/>
    <x v="0"/>
    <x v="8"/>
    <s v="10f"/>
    <s v="PM123-2"/>
    <s v="Low"/>
    <x v="0"/>
  </r>
  <r>
    <n v="1"/>
    <x v="0"/>
    <x v="10"/>
    <s v="12a"/>
    <s v="12a_04"/>
    <s v="Low"/>
    <x v="0"/>
  </r>
  <r>
    <n v="1"/>
    <x v="0"/>
    <x v="10"/>
    <s v="12b"/>
    <s v="12b_04"/>
    <s v="Low"/>
    <x v="0"/>
  </r>
  <r>
    <n v="1"/>
    <x v="0"/>
    <x v="10"/>
    <s v="12c"/>
    <s v="12c_04"/>
    <s v="Low"/>
    <x v="0"/>
  </r>
  <r>
    <n v="1"/>
    <x v="0"/>
    <x v="10"/>
    <s v="12d"/>
    <s v="12d_04"/>
    <s v="Low"/>
    <x v="0"/>
  </r>
  <r>
    <n v="1"/>
    <x v="0"/>
    <x v="11"/>
    <s v="13a"/>
    <s v="PM113-4"/>
    <s v="Low"/>
    <x v="0"/>
  </r>
  <r>
    <n v="1"/>
    <x v="0"/>
    <x v="11"/>
    <s v="13b"/>
    <s v="13b_04"/>
    <s v="Low"/>
    <x v="0"/>
  </r>
  <r>
    <n v="1"/>
    <x v="0"/>
    <x v="11"/>
    <s v="13c"/>
    <s v="13c_04"/>
    <s v="Low"/>
    <x v="0"/>
  </r>
  <r>
    <n v="1"/>
    <x v="0"/>
    <x v="11"/>
    <s v="13d"/>
    <s v="13d_04"/>
    <s v="Low"/>
    <x v="0"/>
  </r>
  <r>
    <n v="1"/>
    <x v="0"/>
    <x v="11"/>
    <s v="13e"/>
    <s v="13e_04"/>
    <s v="Low"/>
    <x v="0"/>
  </r>
  <r>
    <n v="1"/>
    <x v="0"/>
    <x v="11"/>
    <s v="13f"/>
    <s v="13f_04"/>
    <s v="Low"/>
    <x v="0"/>
  </r>
  <r>
    <n v="1"/>
    <x v="0"/>
    <x v="12"/>
    <s v="14a"/>
    <s v="PM112-3a/b"/>
    <s v="High"/>
    <x v="0"/>
  </r>
  <r>
    <n v="1"/>
    <x v="0"/>
    <x v="12"/>
    <s v="14a"/>
    <s v="PM120-4"/>
    <s v="High"/>
    <x v="0"/>
  </r>
  <r>
    <n v="1"/>
    <x v="0"/>
    <x v="12"/>
    <s v="14a"/>
    <s v="PM120-1"/>
    <s v="High"/>
    <x v="0"/>
  </r>
  <r>
    <n v="1"/>
    <x v="0"/>
    <x v="12"/>
    <s v="14a"/>
    <s v="PM120-5"/>
    <s v="High"/>
    <x v="0"/>
  </r>
  <r>
    <n v="1"/>
    <x v="0"/>
    <x v="12"/>
    <s v="14a"/>
    <s v="PM120-6"/>
    <s v="High"/>
    <x v="0"/>
  </r>
  <r>
    <n v="1"/>
    <x v="0"/>
    <x v="12"/>
    <s v="14d"/>
    <s v="14d_04"/>
    <s v="High"/>
    <x v="0"/>
  </r>
  <r>
    <n v="1"/>
    <x v="0"/>
    <x v="12"/>
    <s v="14e"/>
    <s v="14e_04"/>
    <s v="High"/>
    <x v="0"/>
  </r>
  <r>
    <n v="1"/>
    <x v="0"/>
    <x v="12"/>
    <s v="14k"/>
    <s v="PM108-3"/>
    <s v="Low"/>
    <x v="0"/>
  </r>
  <r>
    <n v="1"/>
    <x v="0"/>
    <x v="12"/>
    <s v="14k"/>
    <s v="PM109A-3"/>
    <s v="Low"/>
    <x v="0"/>
  </r>
  <r>
    <n v="1"/>
    <x v="0"/>
    <x v="12"/>
    <s v="14o"/>
    <s v="14o_04"/>
    <s v="Low"/>
    <x v="0"/>
  </r>
  <r>
    <n v="1"/>
    <x v="0"/>
    <x v="12"/>
    <s v="14r"/>
    <s v="14r_04"/>
    <s v="Low"/>
    <x v="0"/>
  </r>
  <r>
    <n v="1"/>
    <x v="0"/>
    <x v="12"/>
    <s v="14t"/>
    <s v="PM119-2"/>
    <s v="Low"/>
    <x v="0"/>
  </r>
  <r>
    <n v="1"/>
    <x v="0"/>
    <x v="12"/>
    <s v="14u"/>
    <s v="14u_04"/>
    <s v="Low"/>
    <x v="0"/>
  </r>
  <r>
    <n v="1"/>
    <x v="0"/>
    <x v="12"/>
    <s v="14w"/>
    <s v="14w_04"/>
    <s v="Low"/>
    <x v="0"/>
  </r>
  <r>
    <n v="1"/>
    <x v="0"/>
    <x v="12"/>
    <s v="14x"/>
    <s v="14x_04"/>
    <s v="High"/>
    <x v="0"/>
  </r>
  <r>
    <n v="1"/>
    <x v="0"/>
    <x v="0"/>
    <s v="1c"/>
    <s v="1c_05_1"/>
    <s v="High"/>
    <x v="0"/>
  </r>
  <r>
    <n v="1"/>
    <x v="0"/>
    <x v="0"/>
    <s v="1i"/>
    <s v="1i_05_1"/>
    <s v="Low"/>
    <x v="0"/>
  </r>
  <r>
    <n v="1"/>
    <x v="0"/>
    <x v="0"/>
    <s v="1k"/>
    <s v="1k_05_1"/>
    <s v="Low"/>
    <x v="0"/>
  </r>
  <r>
    <n v="1"/>
    <x v="0"/>
    <x v="0"/>
    <s v="1l"/>
    <s v="1l_05_1"/>
    <s v="Low"/>
    <x v="0"/>
  </r>
  <r>
    <n v="1"/>
    <x v="0"/>
    <x v="0"/>
    <s v="1m"/>
    <s v="1m_05_1"/>
    <s v="High"/>
    <x v="0"/>
  </r>
  <r>
    <n v="1"/>
    <x v="0"/>
    <x v="1"/>
    <s v="7d"/>
    <s v="7d_05_1"/>
    <s v="High"/>
    <x v="0"/>
  </r>
  <r>
    <n v="1"/>
    <x v="0"/>
    <x v="2"/>
    <s v="11a"/>
    <s v="PM102-1"/>
    <s v="High"/>
    <x v="0"/>
  </r>
  <r>
    <n v="1"/>
    <x v="0"/>
    <x v="2"/>
    <s v="11a"/>
    <s v="PM102-2"/>
    <s v="High"/>
    <x v="0"/>
  </r>
  <r>
    <n v="1"/>
    <x v="0"/>
    <x v="2"/>
    <s v="11a"/>
    <s v="PM102-3"/>
    <s v="High"/>
    <x v="0"/>
  </r>
  <r>
    <n v="1"/>
    <x v="0"/>
    <x v="2"/>
    <s v="11b"/>
    <s v="11b_05_1"/>
    <s v="High"/>
    <x v="0"/>
  </r>
  <r>
    <n v="1"/>
    <x v="0"/>
    <x v="2"/>
    <s v="11c"/>
    <s v="11c_05_1"/>
    <s v="High"/>
    <x v="0"/>
  </r>
  <r>
    <n v="1"/>
    <x v="0"/>
    <x v="2"/>
    <s v="11d"/>
    <s v="11d_05_1"/>
    <s v="High"/>
    <x v="0"/>
  </r>
  <r>
    <n v="1"/>
    <x v="0"/>
    <x v="2"/>
    <s v="11e"/>
    <s v="11e_05_1"/>
    <s v="High"/>
    <x v="0"/>
  </r>
  <r>
    <n v="1"/>
    <x v="0"/>
    <x v="0"/>
    <s v="1c"/>
    <s v="1c_05_2"/>
    <s v="High"/>
    <x v="0"/>
  </r>
  <r>
    <n v="1"/>
    <x v="0"/>
    <x v="0"/>
    <s v="1i"/>
    <s v="1i_05_2"/>
    <s v="Low"/>
    <x v="0"/>
  </r>
  <r>
    <n v="1"/>
    <x v="0"/>
    <x v="0"/>
    <s v="1k"/>
    <s v="1k_05_2"/>
    <s v="Low"/>
    <x v="0"/>
  </r>
  <r>
    <n v="1"/>
    <x v="0"/>
    <x v="0"/>
    <s v="1l"/>
    <s v="1l_05_2"/>
    <s v="Low"/>
    <x v="0"/>
  </r>
  <r>
    <n v="1"/>
    <x v="0"/>
    <x v="0"/>
    <s v="1m"/>
    <s v="1m_05_2"/>
    <s v="High"/>
    <x v="0"/>
  </r>
  <r>
    <n v="1"/>
    <x v="0"/>
    <x v="1"/>
    <s v="7d"/>
    <s v="7d_05_2"/>
    <s v="High"/>
    <x v="0"/>
  </r>
  <r>
    <n v="1"/>
    <x v="0"/>
    <x v="2"/>
    <s v="11a"/>
    <s v="PM102-1"/>
    <s v="High"/>
    <x v="0"/>
  </r>
  <r>
    <n v="1"/>
    <x v="0"/>
    <x v="2"/>
    <s v="11a"/>
    <s v="PM102-2"/>
    <s v="High"/>
    <x v="0"/>
  </r>
  <r>
    <n v="1"/>
    <x v="0"/>
    <x v="2"/>
    <s v="11a"/>
    <s v="PM102-3"/>
    <s v="High"/>
    <x v="0"/>
  </r>
  <r>
    <n v="1"/>
    <x v="0"/>
    <x v="2"/>
    <s v="11b"/>
    <s v="11b_05_2"/>
    <s v="High"/>
    <x v="0"/>
  </r>
  <r>
    <n v="1"/>
    <x v="0"/>
    <x v="2"/>
    <s v="11c"/>
    <s v="11c_05_2"/>
    <s v="High"/>
    <x v="0"/>
  </r>
  <r>
    <n v="1"/>
    <x v="0"/>
    <x v="2"/>
    <s v="11d"/>
    <s v="11d_05_2"/>
    <s v="High"/>
    <x v="0"/>
  </r>
  <r>
    <n v="1"/>
    <x v="0"/>
    <x v="2"/>
    <s v="11e"/>
    <s v="11e_05_2"/>
    <s v="High"/>
    <x v="0"/>
  </r>
  <r>
    <n v="1"/>
    <x v="0"/>
    <x v="3"/>
    <s v="2a"/>
    <s v="PM110-1a"/>
    <s v="Low"/>
    <x v="0"/>
  </r>
  <r>
    <n v="1"/>
    <x v="0"/>
    <x v="3"/>
    <s v="2a"/>
    <s v="PM110-1b"/>
    <s v="Low"/>
    <x v="0"/>
  </r>
  <r>
    <n v="1"/>
    <x v="0"/>
    <x v="3"/>
    <s v="2a"/>
    <s v="PM110-2"/>
    <s v="Low"/>
    <x v="0"/>
  </r>
  <r>
    <n v="1"/>
    <x v="0"/>
    <x v="3"/>
    <s v="2b"/>
    <s v="2b_06"/>
    <s v="Low"/>
    <x v="0"/>
  </r>
  <r>
    <n v="1"/>
    <x v="0"/>
    <x v="3"/>
    <s v="2c"/>
    <s v="2c_06"/>
    <s v="Low"/>
    <x v="0"/>
  </r>
  <r>
    <n v="1"/>
    <x v="0"/>
    <x v="4"/>
    <s v="3a"/>
    <s v="PM113-3a/b"/>
    <s v="Low"/>
    <x v="0"/>
  </r>
  <r>
    <n v="1"/>
    <x v="0"/>
    <x v="4"/>
    <s v="3d"/>
    <s v="3d_06"/>
    <s v="Low"/>
    <x v="0"/>
  </r>
  <r>
    <n v="1"/>
    <x v="0"/>
    <x v="4"/>
    <s v="3g"/>
    <s v="PM119-1"/>
    <s v="Low"/>
    <x v="0"/>
  </r>
  <r>
    <n v="1"/>
    <x v="0"/>
    <x v="5"/>
    <s v="4a"/>
    <s v="4a_06"/>
    <s v="Low"/>
    <x v="0"/>
  </r>
  <r>
    <n v="1"/>
    <x v="0"/>
    <x v="5"/>
    <s v="4b"/>
    <s v="PM104B-1"/>
    <s v="Low"/>
    <x v="0"/>
  </r>
  <r>
    <n v="1"/>
    <x v="0"/>
    <x v="5"/>
    <s v="4b"/>
    <s v="PM104B-3"/>
    <s v="Low"/>
    <x v="0"/>
  </r>
  <r>
    <n v="1"/>
    <x v="0"/>
    <x v="5"/>
    <s v="4c"/>
    <s v="4c_06"/>
    <s v="Low"/>
    <x v="0"/>
  </r>
  <r>
    <n v="1"/>
    <x v="0"/>
    <x v="5"/>
    <s v="4e"/>
    <s v="PM113-1"/>
    <s v="Low"/>
    <x v="0"/>
  </r>
  <r>
    <n v="1"/>
    <x v="0"/>
    <x v="6"/>
    <s v="5e"/>
    <s v="5e_06"/>
    <s v="Low"/>
    <x v="0"/>
  </r>
  <r>
    <n v="1"/>
    <x v="0"/>
    <x v="6"/>
    <s v="5f"/>
    <s v="PM108-1"/>
    <s v="Low"/>
    <x v="0"/>
  </r>
  <r>
    <n v="1"/>
    <x v="0"/>
    <x v="6"/>
    <s v="5f"/>
    <s v="PM108-2"/>
    <s v="Low"/>
    <x v="0"/>
  </r>
  <r>
    <n v="1"/>
    <x v="0"/>
    <x v="6"/>
    <s v="5f"/>
    <s v="PM108-3"/>
    <s v="Low"/>
    <x v="0"/>
  </r>
  <r>
    <n v="1"/>
    <x v="0"/>
    <x v="7"/>
    <s v="6h"/>
    <s v="6h_06"/>
    <s v="Low"/>
    <x v="1"/>
  </r>
  <r>
    <n v="1"/>
    <x v="0"/>
    <x v="13"/>
    <s v="9f"/>
    <s v="9f_06"/>
    <s v="Low"/>
    <x v="0"/>
  </r>
  <r>
    <n v="1"/>
    <x v="0"/>
    <x v="13"/>
    <s v="9g"/>
    <s v="9g_06"/>
    <s v="Low"/>
    <x v="0"/>
  </r>
  <r>
    <n v="1"/>
    <x v="0"/>
    <x v="6"/>
    <s v="5g"/>
    <s v="PM108-2"/>
    <s v="Low"/>
    <x v="0"/>
  </r>
  <r>
    <n v="1"/>
    <x v="0"/>
    <x v="9"/>
    <s v="8a"/>
    <s v="PM104B-2"/>
    <s v="Low"/>
    <x v="0"/>
  </r>
  <r>
    <n v="1"/>
    <x v="0"/>
    <x v="9"/>
    <s v="8a"/>
    <s v="PM116-1"/>
    <s v="Low"/>
    <x v="0"/>
  </r>
  <r>
    <n v="1"/>
    <x v="0"/>
    <x v="9"/>
    <s v="8a"/>
    <s v="PM116-3"/>
    <s v="Low"/>
    <x v="0"/>
  </r>
  <r>
    <n v="1"/>
    <x v="0"/>
    <x v="9"/>
    <s v="8c"/>
    <s v="8c_07"/>
    <s v="Low"/>
    <x v="0"/>
  </r>
  <r>
    <n v="1"/>
    <x v="0"/>
    <x v="9"/>
    <s v="8d"/>
    <s v="PM116-2"/>
    <s v="Low"/>
    <x v="0"/>
  </r>
  <r>
    <n v="1"/>
    <x v="0"/>
    <x v="9"/>
    <s v="8e"/>
    <s v="8e_07"/>
    <s v="High"/>
    <x v="0"/>
  </r>
  <r>
    <n v="1"/>
    <x v="0"/>
    <x v="9"/>
    <s v="8h"/>
    <s v="8h_07"/>
    <s v="Low"/>
    <x v="0"/>
  </r>
  <r>
    <n v="1"/>
    <x v="0"/>
    <x v="9"/>
    <s v="8j"/>
    <s v="8j_07"/>
    <s v="Low"/>
    <x v="0"/>
  </r>
  <r>
    <n v="1"/>
    <x v="0"/>
    <x v="9"/>
    <s v="8n"/>
    <s v="8n_07"/>
    <s v="High"/>
    <x v="0"/>
  </r>
  <r>
    <n v="1"/>
    <x v="0"/>
    <x v="6"/>
    <s v="5b"/>
    <s v="5b_08"/>
    <s v="Low"/>
    <x v="0"/>
  </r>
  <r>
    <n v="1"/>
    <x v="0"/>
    <x v="6"/>
    <s v="5h"/>
    <s v="5h_08"/>
    <s v="Low"/>
    <x v="0"/>
  </r>
  <r>
    <n v="1"/>
    <x v="0"/>
    <x v="6"/>
    <s v="5i"/>
    <s v="5i_08"/>
    <s v="Low"/>
    <x v="0"/>
  </r>
  <r>
    <n v="1"/>
    <x v="0"/>
    <x v="9"/>
    <s v="8k"/>
    <s v="8k_08"/>
    <s v="Low"/>
    <x v="0"/>
  </r>
  <r>
    <n v="1"/>
    <x v="0"/>
    <x v="9"/>
    <s v="8l"/>
    <s v="8l_08"/>
    <s v="Low"/>
    <x v="0"/>
  </r>
  <r>
    <n v="1"/>
    <x v="0"/>
    <x v="13"/>
    <s v="9a"/>
    <s v="PM104A-1"/>
    <s v="High"/>
    <x v="0"/>
  </r>
  <r>
    <n v="1"/>
    <x v="0"/>
    <x v="13"/>
    <s v="9a"/>
    <s v="PM104A-2"/>
    <s v="High"/>
    <x v="0"/>
  </r>
  <r>
    <n v="1"/>
    <x v="0"/>
    <x v="13"/>
    <s v="9a"/>
    <s v="PM116-3"/>
    <s v="High"/>
    <x v="0"/>
  </r>
  <r>
    <n v="1"/>
    <x v="0"/>
    <x v="13"/>
    <s v="9a"/>
    <s v="PM120-2"/>
    <s v="High"/>
    <x v="0"/>
  </r>
  <r>
    <n v="1"/>
    <x v="0"/>
    <x v="13"/>
    <s v="9b"/>
    <s v="PM104B-1"/>
    <s v="High"/>
    <x v="0"/>
  </r>
  <r>
    <n v="1"/>
    <x v="0"/>
    <x v="13"/>
    <s v="9c"/>
    <s v="9c_08"/>
    <s v="Low"/>
    <x v="0"/>
  </r>
  <r>
    <n v="1"/>
    <x v="0"/>
    <x v="10"/>
    <s v="12a"/>
    <s v="12a_08"/>
    <s v="Low"/>
    <x v="0"/>
  </r>
  <r>
    <n v="1"/>
    <x v="0"/>
    <x v="10"/>
    <s v="12b"/>
    <s v="12b_08"/>
    <s v="Low"/>
    <x v="0"/>
  </r>
  <r>
    <n v="1"/>
    <x v="0"/>
    <x v="10"/>
    <s v="12c"/>
    <s v="12c_08"/>
    <s v="Low"/>
    <x v="0"/>
  </r>
  <r>
    <n v="1"/>
    <x v="0"/>
    <x v="10"/>
    <s v="12d"/>
    <s v="12d_08"/>
    <s v="Low"/>
    <x v="0"/>
  </r>
  <r>
    <n v="1"/>
    <x v="0"/>
    <x v="11"/>
    <s v="13f"/>
    <s v="13f_08"/>
    <s v="Low"/>
    <x v="0"/>
  </r>
  <r>
    <n v="1"/>
    <x v="0"/>
    <x v="11"/>
    <s v="13h"/>
    <s v="13h_08"/>
    <s v="Low"/>
    <x v="0"/>
  </r>
  <r>
    <n v="1"/>
    <x v="0"/>
    <x v="12"/>
    <s v="14b"/>
    <s v="PM112-3a/b"/>
    <s v="High"/>
    <x v="0"/>
  </r>
  <r>
    <n v="1"/>
    <x v="0"/>
    <x v="12"/>
    <s v="14f"/>
    <s v="14f_08"/>
    <s v="High"/>
    <x v="0"/>
  </r>
  <r>
    <n v="1"/>
    <x v="0"/>
    <x v="12"/>
    <s v="14g"/>
    <s v="14g_08"/>
    <s v="Low"/>
    <x v="0"/>
  </r>
  <r>
    <n v="1"/>
    <x v="0"/>
    <x v="12"/>
    <s v="14h"/>
    <s v="14h_08"/>
    <s v="High"/>
    <x v="0"/>
  </r>
  <r>
    <n v="1"/>
    <x v="0"/>
    <x v="12"/>
    <s v="14i"/>
    <s v="14i_08"/>
    <s v="Low"/>
    <x v="0"/>
  </r>
  <r>
    <n v="1"/>
    <x v="0"/>
    <x v="12"/>
    <s v="14j"/>
    <s v="PM120-5"/>
    <s v="Low"/>
    <x v="0"/>
  </r>
  <r>
    <n v="1"/>
    <x v="0"/>
    <x v="12"/>
    <s v="14k"/>
    <s v="PM108-3"/>
    <s v="Low"/>
    <x v="0"/>
  </r>
  <r>
    <n v="1"/>
    <x v="0"/>
    <x v="12"/>
    <s v="14k"/>
    <s v="PM109A-3"/>
    <s v="Low"/>
    <x v="0"/>
  </r>
  <r>
    <n v="1"/>
    <x v="0"/>
    <x v="12"/>
    <s v="14p"/>
    <s v="14p_08"/>
    <s v="High"/>
    <x v="0"/>
  </r>
  <r>
    <n v="1"/>
    <x v="0"/>
    <x v="12"/>
    <s v="14w"/>
    <s v="14w_08"/>
    <s v="Low"/>
    <x v="0"/>
  </r>
  <r>
    <n v="1"/>
    <x v="0"/>
    <x v="12"/>
    <s v="14x"/>
    <s v="14x_08"/>
    <s v="High"/>
    <x v="0"/>
  </r>
  <r>
    <n v="1"/>
    <x v="0"/>
    <x v="0"/>
    <s v="1a"/>
    <s v="PM101-1"/>
    <s v="Low"/>
    <x v="0"/>
  </r>
  <r>
    <n v="1"/>
    <x v="0"/>
    <x v="0"/>
    <s v="1a"/>
    <s v="PM101-2"/>
    <s v="Low"/>
    <x v="0"/>
  </r>
  <r>
    <n v="1"/>
    <x v="0"/>
    <x v="0"/>
    <s v="1a"/>
    <s v="PM101-3"/>
    <s v="Low"/>
    <x v="0"/>
  </r>
  <r>
    <n v="1"/>
    <x v="0"/>
    <x v="0"/>
    <s v="1a"/>
    <s v="PM101-4"/>
    <s v="Low"/>
    <x v="0"/>
  </r>
  <r>
    <n v="1"/>
    <x v="0"/>
    <x v="0"/>
    <s v="1d"/>
    <s v="1d_09_1"/>
    <s v="Low"/>
    <x v="0"/>
  </r>
  <r>
    <n v="1"/>
    <x v="0"/>
    <x v="0"/>
    <s v="1g"/>
    <s v="1g_09_1"/>
    <s v="Low"/>
    <x v="0"/>
  </r>
  <r>
    <n v="1"/>
    <x v="0"/>
    <x v="0"/>
    <s v="1g"/>
    <s v="1g_09_2"/>
    <s v="Low"/>
    <x v="0"/>
  </r>
  <r>
    <n v="1"/>
    <x v="0"/>
    <x v="0"/>
    <s v="1g"/>
    <s v="1g_09_3"/>
    <s v="Low"/>
    <x v="0"/>
  </r>
  <r>
    <n v="1"/>
    <x v="0"/>
    <x v="0"/>
    <s v="1j"/>
    <s v="1j_09_1"/>
    <s v="Low"/>
    <x v="0"/>
  </r>
  <r>
    <n v="1"/>
    <x v="0"/>
    <x v="0"/>
    <s v="1l"/>
    <s v="1l_09_1"/>
    <s v="Low"/>
    <x v="0"/>
  </r>
  <r>
    <n v="1"/>
    <x v="0"/>
    <x v="0"/>
    <s v="1m"/>
    <s v="1m_09_1"/>
    <s v="High"/>
    <x v="0"/>
  </r>
  <r>
    <n v="1"/>
    <x v="0"/>
    <x v="1"/>
    <s v="7d"/>
    <s v="7d_09_1"/>
    <s v="High"/>
    <x v="0"/>
  </r>
  <r>
    <n v="1"/>
    <x v="0"/>
    <x v="2"/>
    <s v="11a"/>
    <s v="PM102-1"/>
    <s v="High"/>
    <x v="0"/>
  </r>
  <r>
    <n v="1"/>
    <x v="0"/>
    <x v="2"/>
    <s v="11a"/>
    <s v="PM102-2"/>
    <s v="High"/>
    <x v="0"/>
  </r>
  <r>
    <n v="1"/>
    <x v="0"/>
    <x v="2"/>
    <s v="11a"/>
    <s v="PM102-3"/>
    <s v="High"/>
    <x v="0"/>
  </r>
  <r>
    <n v="1"/>
    <x v="0"/>
    <x v="2"/>
    <s v="11b"/>
    <s v="11b_09_1"/>
    <s v="High"/>
    <x v="0"/>
  </r>
  <r>
    <n v="1"/>
    <x v="0"/>
    <x v="2"/>
    <s v="11c"/>
    <s v="11c_09_1"/>
    <s v="High"/>
    <x v="0"/>
  </r>
  <r>
    <n v="1"/>
    <x v="0"/>
    <x v="2"/>
    <s v="11d"/>
    <s v="11d_09_1"/>
    <s v="High"/>
    <x v="0"/>
  </r>
  <r>
    <n v="1"/>
    <x v="0"/>
    <x v="2"/>
    <s v="11e"/>
    <s v="11e_09_1"/>
    <s v="High"/>
    <x v="0"/>
  </r>
  <r>
    <n v="1"/>
    <x v="0"/>
    <x v="0"/>
    <s v="1a"/>
    <s v="PM101-1"/>
    <s v="Low"/>
    <x v="0"/>
  </r>
  <r>
    <n v="1"/>
    <x v="0"/>
    <x v="0"/>
    <s v="1a"/>
    <s v="PM101-2"/>
    <s v="Low"/>
    <x v="0"/>
  </r>
  <r>
    <n v="1"/>
    <x v="0"/>
    <x v="0"/>
    <s v="1a"/>
    <s v="PM101-3"/>
    <s v="Low"/>
    <x v="0"/>
  </r>
  <r>
    <n v="1"/>
    <x v="0"/>
    <x v="0"/>
    <s v="1a"/>
    <s v="PM101-4"/>
    <s v="Low"/>
    <x v="0"/>
  </r>
  <r>
    <n v="1"/>
    <x v="0"/>
    <x v="0"/>
    <s v="1d"/>
    <s v="1d_09_2"/>
    <s v="Low"/>
    <x v="0"/>
  </r>
  <r>
    <n v="1"/>
    <x v="0"/>
    <x v="0"/>
    <s v="1g"/>
    <s v="1g_09_4"/>
    <s v="Low"/>
    <x v="0"/>
  </r>
  <r>
    <n v="1"/>
    <x v="0"/>
    <x v="0"/>
    <s v="1j"/>
    <s v="1j_09_2"/>
    <s v="Low"/>
    <x v="0"/>
  </r>
  <r>
    <n v="1"/>
    <x v="0"/>
    <x v="0"/>
    <s v="1l"/>
    <s v="1l_09_2"/>
    <s v="Low"/>
    <x v="0"/>
  </r>
  <r>
    <n v="1"/>
    <x v="0"/>
    <x v="0"/>
    <s v="1m"/>
    <s v="1m_09_2"/>
    <s v="High"/>
    <x v="0"/>
  </r>
  <r>
    <n v="1"/>
    <x v="0"/>
    <x v="1"/>
    <s v="7d"/>
    <s v="7d_09_2"/>
    <s v="High"/>
    <x v="0"/>
  </r>
  <r>
    <n v="1"/>
    <x v="0"/>
    <x v="2"/>
    <s v="11a"/>
    <s v="PM102-1"/>
    <s v="High"/>
    <x v="0"/>
  </r>
  <r>
    <n v="1"/>
    <x v="0"/>
    <x v="2"/>
    <s v="11a"/>
    <s v="PM102-2"/>
    <s v="High"/>
    <x v="0"/>
  </r>
  <r>
    <n v="1"/>
    <x v="0"/>
    <x v="2"/>
    <s v="11a"/>
    <s v="PM102-3"/>
    <s v="High"/>
    <x v="0"/>
  </r>
  <r>
    <n v="1"/>
    <x v="0"/>
    <x v="2"/>
    <s v="11b"/>
    <s v="11b_09_2"/>
    <s v="High"/>
    <x v="0"/>
  </r>
  <r>
    <n v="1"/>
    <x v="0"/>
    <x v="2"/>
    <s v="11c"/>
    <s v="11c_09_2"/>
    <s v="High"/>
    <x v="0"/>
  </r>
  <r>
    <n v="1"/>
    <x v="0"/>
    <x v="2"/>
    <s v="11d"/>
    <s v="11d_09_2"/>
    <s v="High"/>
    <x v="0"/>
  </r>
  <r>
    <n v="1"/>
    <x v="0"/>
    <x v="2"/>
    <s v="11e"/>
    <s v="11e_09_2"/>
    <s v="High"/>
    <x v="0"/>
  </r>
  <r>
    <n v="1"/>
    <x v="0"/>
    <x v="3"/>
    <s v="2a"/>
    <s v="PM110-1a"/>
    <s v="Low"/>
    <x v="0"/>
  </r>
  <r>
    <n v="1"/>
    <x v="0"/>
    <x v="3"/>
    <s v="2a"/>
    <s v="PM110-1b"/>
    <s v="Low"/>
    <x v="0"/>
  </r>
  <r>
    <n v="1"/>
    <x v="0"/>
    <x v="3"/>
    <s v="2a"/>
    <s v="PM110-2"/>
    <s v="Low"/>
    <x v="0"/>
  </r>
  <r>
    <n v="1"/>
    <x v="0"/>
    <x v="4"/>
    <s v="3d"/>
    <s v="3d_10"/>
    <s v="Low"/>
    <x v="0"/>
  </r>
  <r>
    <n v="1"/>
    <x v="0"/>
    <x v="5"/>
    <s v="4b"/>
    <s v="PM104B-1"/>
    <s v="Low"/>
    <x v="0"/>
  </r>
  <r>
    <n v="1"/>
    <x v="0"/>
    <x v="5"/>
    <s v="4b"/>
    <s v="PM104B-3"/>
    <s v="Low"/>
    <x v="0"/>
  </r>
  <r>
    <n v="1"/>
    <x v="0"/>
    <x v="6"/>
    <s v="5e"/>
    <s v="5e_10"/>
    <s v="Low"/>
    <x v="0"/>
  </r>
  <r>
    <n v="1"/>
    <x v="0"/>
    <x v="6"/>
    <s v="5j"/>
    <s v="5j_10"/>
    <s v="Low"/>
    <x v="0"/>
  </r>
  <r>
    <n v="1"/>
    <x v="0"/>
    <x v="7"/>
    <s v="6h"/>
    <s v="6h_10"/>
    <s v="Low"/>
    <x v="1"/>
  </r>
  <r>
    <n v="1"/>
    <x v="0"/>
    <x v="7"/>
    <s v="6i"/>
    <s v="6i_10"/>
    <s v="Low"/>
    <x v="1"/>
  </r>
  <r>
    <n v="1"/>
    <x v="0"/>
    <x v="13"/>
    <s v="9f"/>
    <s v="9f_10"/>
    <s v="Low"/>
    <x v="0"/>
  </r>
  <r>
    <n v="1"/>
    <x v="0"/>
    <x v="6"/>
    <s v="5k"/>
    <s v="PM108-2"/>
    <s v="Low"/>
    <x v="0"/>
  </r>
  <r>
    <n v="1"/>
    <x v="0"/>
    <x v="9"/>
    <s v="8a"/>
    <s v="PM104B-2"/>
    <s v="Low"/>
    <x v="0"/>
  </r>
  <r>
    <n v="1"/>
    <x v="0"/>
    <x v="9"/>
    <s v="8a"/>
    <s v="PM116-1"/>
    <s v="Low"/>
    <x v="0"/>
  </r>
  <r>
    <n v="1"/>
    <x v="0"/>
    <x v="9"/>
    <s v="8a"/>
    <s v="PM116-3"/>
    <s v="Low"/>
    <x v="0"/>
  </r>
  <r>
    <n v="1"/>
    <x v="0"/>
    <x v="9"/>
    <s v="8c"/>
    <s v="8c_11"/>
    <s v="Low"/>
    <x v="0"/>
  </r>
  <r>
    <n v="1"/>
    <x v="0"/>
    <x v="9"/>
    <s v="8d"/>
    <s v="PM116-2"/>
    <s v="Low"/>
    <x v="0"/>
  </r>
  <r>
    <n v="1"/>
    <x v="0"/>
    <x v="9"/>
    <s v="8e"/>
    <s v="8e_11_1"/>
    <s v="High"/>
    <x v="0"/>
  </r>
  <r>
    <n v="1"/>
    <x v="0"/>
    <x v="9"/>
    <s v="8e"/>
    <s v="8e_11_2"/>
    <s v="High"/>
    <x v="0"/>
  </r>
  <r>
    <n v="1"/>
    <x v="0"/>
    <x v="9"/>
    <s v="8i"/>
    <s v="8i_11"/>
    <s v="Low"/>
    <x v="0"/>
  </r>
  <r>
    <n v="1"/>
    <x v="0"/>
    <x v="9"/>
    <s v="8j"/>
    <s v="8j_11"/>
    <s v="Low"/>
    <x v="0"/>
  </r>
  <r>
    <n v="1"/>
    <x v="0"/>
    <x v="9"/>
    <s v="8n"/>
    <s v="8n_11"/>
    <s v="High"/>
    <x v="0"/>
  </r>
  <r>
    <n v="1"/>
    <x v="0"/>
    <x v="6"/>
    <s v="5b"/>
    <s v="5b_12"/>
    <s v="Low"/>
    <x v="0"/>
  </r>
  <r>
    <n v="1"/>
    <x v="0"/>
    <x v="9"/>
    <s v="8l"/>
    <s v="8l_12"/>
    <s v="Low"/>
    <x v="0"/>
  </r>
  <r>
    <n v="1"/>
    <x v="0"/>
    <x v="9"/>
    <s v="8m"/>
    <s v="8m_12"/>
    <s v="Low"/>
    <x v="0"/>
  </r>
  <r>
    <n v="1"/>
    <x v="0"/>
    <x v="13"/>
    <s v="9c"/>
    <s v="9c_12"/>
    <s v="Low"/>
    <x v="0"/>
  </r>
  <r>
    <n v="1"/>
    <x v="0"/>
    <x v="13"/>
    <s v="9d"/>
    <s v="PM104A-1"/>
    <s v="Low"/>
    <x v="0"/>
  </r>
  <r>
    <n v="1"/>
    <x v="0"/>
    <x v="13"/>
    <s v="9d"/>
    <s v="PM104A-2"/>
    <s v="Low"/>
    <x v="0"/>
  </r>
  <r>
    <n v="1"/>
    <x v="0"/>
    <x v="13"/>
    <s v="9d"/>
    <s v="PM120-2"/>
    <s v="Low"/>
    <x v="0"/>
  </r>
  <r>
    <n v="1"/>
    <x v="0"/>
    <x v="13"/>
    <s v="9e"/>
    <s v="PM104B-1"/>
    <s v="Low"/>
    <x v="0"/>
  </r>
  <r>
    <n v="1"/>
    <x v="0"/>
    <x v="10"/>
    <s v="12a"/>
    <s v="12a_12"/>
    <s v="Low"/>
    <x v="0"/>
  </r>
  <r>
    <n v="1"/>
    <x v="0"/>
    <x v="10"/>
    <s v="12b"/>
    <s v="12b_12_1"/>
    <s v="Low"/>
    <x v="0"/>
  </r>
  <r>
    <n v="1"/>
    <x v="0"/>
    <x v="10"/>
    <s v="12b"/>
    <s v="12b_12_2"/>
    <s v="Low"/>
    <x v="0"/>
  </r>
  <r>
    <n v="1"/>
    <x v="0"/>
    <x v="10"/>
    <s v="12c"/>
    <s v="12c_12"/>
    <s v="Low"/>
    <x v="0"/>
  </r>
  <r>
    <n v="1"/>
    <x v="0"/>
    <x v="10"/>
    <s v="12d"/>
    <s v="12d_12"/>
    <s v="Low"/>
    <x v="0"/>
  </r>
  <r>
    <n v="1"/>
    <x v="0"/>
    <x v="11"/>
    <s v="13g"/>
    <s v="13g_12"/>
    <s v="Low"/>
    <x v="0"/>
  </r>
  <r>
    <n v="1"/>
    <x v="0"/>
    <x v="12"/>
    <s v="14c"/>
    <s v="PM112-3a/b"/>
    <s v="Low"/>
    <x v="0"/>
  </r>
  <r>
    <n v="1"/>
    <x v="0"/>
    <x v="12"/>
    <s v="14i"/>
    <s v="14i_12"/>
    <s v="Low"/>
    <x v="0"/>
  </r>
  <r>
    <n v="1"/>
    <x v="0"/>
    <x v="12"/>
    <s v="14j"/>
    <s v="PM120-5"/>
    <s v="Low"/>
    <x v="0"/>
  </r>
  <r>
    <n v="1"/>
    <x v="0"/>
    <x v="12"/>
    <s v="14k"/>
    <s v="PM108-3"/>
    <s v="Low"/>
    <x v="0"/>
  </r>
  <r>
    <n v="1"/>
    <x v="0"/>
    <x v="12"/>
    <s v="14k"/>
    <s v="PM109A-3"/>
    <s v="Low"/>
    <x v="0"/>
  </r>
  <r>
    <n v="1"/>
    <x v="0"/>
    <x v="12"/>
    <s v="14l"/>
    <s v="14l_12"/>
    <s v="Low"/>
    <x v="0"/>
  </r>
  <r>
    <n v="1"/>
    <x v="0"/>
    <x v="12"/>
    <s v="14m"/>
    <s v="14m_12"/>
    <s v="Low"/>
    <x v="0"/>
  </r>
  <r>
    <n v="1"/>
    <x v="0"/>
    <x v="12"/>
    <s v="14n"/>
    <s v="14n_12"/>
    <s v="Low"/>
    <x v="0"/>
  </r>
  <r>
    <n v="1"/>
    <x v="0"/>
    <x v="12"/>
    <s v="14q"/>
    <s v="14q_12"/>
    <s v="Low"/>
    <x v="0"/>
  </r>
  <r>
    <n v="1"/>
    <x v="0"/>
    <x v="12"/>
    <s v="14w"/>
    <s v="14w_12"/>
    <s v="Low"/>
    <x v="0"/>
  </r>
  <r>
    <n v="1"/>
    <x v="0"/>
    <x v="12"/>
    <s v="14x"/>
    <s v="14x_12"/>
    <s v="High"/>
    <x v="0"/>
  </r>
  <r>
    <n v="2"/>
    <x v="1"/>
    <x v="0"/>
    <s v="1b"/>
    <s v="1b_01_1"/>
    <s v="High"/>
    <x v="0"/>
  </r>
  <r>
    <n v="2"/>
    <x v="1"/>
    <x v="0"/>
    <s v="1e"/>
    <s v="1e_01_1"/>
    <s v="High"/>
    <x v="0"/>
  </r>
  <r>
    <n v="2"/>
    <x v="1"/>
    <x v="0"/>
    <s v="1f"/>
    <s v="1f_01_1"/>
    <s v="Low"/>
    <x v="0"/>
  </r>
  <r>
    <n v="2"/>
    <x v="1"/>
    <x v="0"/>
    <s v="1g"/>
    <s v="1g_01_1"/>
    <s v="Low"/>
    <x v="0"/>
  </r>
  <r>
    <n v="2"/>
    <x v="1"/>
    <x v="0"/>
    <s v="1h"/>
    <s v="1h_01_1"/>
    <s v="Low"/>
    <x v="0"/>
  </r>
  <r>
    <n v="2"/>
    <x v="1"/>
    <x v="0"/>
    <s v="1k"/>
    <s v="1k_01_1"/>
    <s v="Low"/>
    <x v="0"/>
  </r>
  <r>
    <n v="2"/>
    <x v="1"/>
    <x v="0"/>
    <s v="1l"/>
    <s v="1l_01_1"/>
    <s v="Low"/>
    <x v="0"/>
  </r>
  <r>
    <n v="2"/>
    <x v="1"/>
    <x v="0"/>
    <s v="1m"/>
    <s v="1m_01_1"/>
    <s v="High"/>
    <x v="0"/>
  </r>
  <r>
    <n v="2"/>
    <x v="1"/>
    <x v="1"/>
    <s v="7d"/>
    <s v="7d_01_1"/>
    <s v="High"/>
    <x v="0"/>
  </r>
  <r>
    <n v="2"/>
    <x v="1"/>
    <x v="2"/>
    <s v="11a"/>
    <s v="PM102-1"/>
    <s v="High"/>
    <x v="0"/>
  </r>
  <r>
    <n v="2"/>
    <x v="1"/>
    <x v="2"/>
    <s v="11a"/>
    <s v="PM102-2"/>
    <s v="High"/>
    <x v="0"/>
  </r>
  <r>
    <n v="2"/>
    <x v="1"/>
    <x v="2"/>
    <s v="11a"/>
    <s v="PM102-3"/>
    <s v="High"/>
    <x v="0"/>
  </r>
  <r>
    <n v="2"/>
    <x v="1"/>
    <x v="2"/>
    <s v="11b"/>
    <s v="11b_01_1"/>
    <s v="High"/>
    <x v="0"/>
  </r>
  <r>
    <n v="2"/>
    <x v="1"/>
    <x v="2"/>
    <s v="11c"/>
    <s v="11c_01_1"/>
    <s v="High"/>
    <x v="0"/>
  </r>
  <r>
    <n v="2"/>
    <x v="1"/>
    <x v="2"/>
    <s v="11d"/>
    <s v="11d_01_1"/>
    <s v="High"/>
    <x v="0"/>
  </r>
  <r>
    <n v="2"/>
    <x v="1"/>
    <x v="2"/>
    <s v="11e"/>
    <s v="11e_01_1"/>
    <s v="High"/>
    <x v="0"/>
  </r>
  <r>
    <n v="2"/>
    <x v="1"/>
    <x v="0"/>
    <s v="1b"/>
    <s v="1b_01_2"/>
    <s v="High"/>
    <x v="0"/>
  </r>
  <r>
    <n v="2"/>
    <x v="1"/>
    <x v="0"/>
    <s v="1e"/>
    <s v="1e_01_2"/>
    <s v="High"/>
    <x v="0"/>
  </r>
  <r>
    <n v="2"/>
    <x v="1"/>
    <x v="0"/>
    <s v="1f"/>
    <s v="1f_01_2"/>
    <s v="Low"/>
    <x v="0"/>
  </r>
  <r>
    <n v="2"/>
    <x v="1"/>
    <x v="0"/>
    <s v="1g"/>
    <s v="1g_01_2"/>
    <s v="Low"/>
    <x v="0"/>
  </r>
  <r>
    <n v="2"/>
    <x v="1"/>
    <x v="0"/>
    <s v="1h"/>
    <s v="1h_01_2"/>
    <s v="Low"/>
    <x v="0"/>
  </r>
  <r>
    <n v="2"/>
    <x v="1"/>
    <x v="0"/>
    <s v="1k"/>
    <s v="1k_01_2"/>
    <s v="Low"/>
    <x v="0"/>
  </r>
  <r>
    <n v="2"/>
    <x v="1"/>
    <x v="0"/>
    <s v="1l"/>
    <s v="1l_01_2"/>
    <s v="Low"/>
    <x v="0"/>
  </r>
  <r>
    <n v="2"/>
    <x v="1"/>
    <x v="0"/>
    <s v="1m"/>
    <s v="1m_01_2"/>
    <s v="High"/>
    <x v="0"/>
  </r>
  <r>
    <n v="2"/>
    <x v="1"/>
    <x v="1"/>
    <s v="7d"/>
    <s v="7d_01_2"/>
    <s v="High"/>
    <x v="0"/>
  </r>
  <r>
    <n v="2"/>
    <x v="1"/>
    <x v="2"/>
    <s v="11a"/>
    <s v="PM102-1"/>
    <s v="High"/>
    <x v="0"/>
  </r>
  <r>
    <n v="2"/>
    <x v="1"/>
    <x v="2"/>
    <s v="11a"/>
    <s v="PM102-2"/>
    <s v="High"/>
    <x v="0"/>
  </r>
  <r>
    <n v="2"/>
    <x v="1"/>
    <x v="2"/>
    <s v="11a"/>
    <s v="PM102-3"/>
    <s v="High"/>
    <x v="0"/>
  </r>
  <r>
    <n v="2"/>
    <x v="1"/>
    <x v="2"/>
    <s v="11b"/>
    <s v="11b_01_2"/>
    <s v="High"/>
    <x v="0"/>
  </r>
  <r>
    <n v="2"/>
    <x v="1"/>
    <x v="2"/>
    <s v="11c"/>
    <s v="11c_01_2"/>
    <s v="High"/>
    <x v="0"/>
  </r>
  <r>
    <n v="2"/>
    <x v="1"/>
    <x v="2"/>
    <s v="11d"/>
    <s v="11d_01_2"/>
    <s v="High"/>
    <x v="0"/>
  </r>
  <r>
    <n v="2"/>
    <x v="1"/>
    <x v="2"/>
    <s v="11e"/>
    <s v="11e_01_2"/>
    <s v="High"/>
    <x v="0"/>
  </r>
  <r>
    <n v="2"/>
    <x v="1"/>
    <x v="3"/>
    <s v="2a"/>
    <s v="2a_02"/>
    <s v="Low"/>
    <x v="0"/>
  </r>
  <r>
    <n v="2"/>
    <x v="1"/>
    <x v="3"/>
    <s v="2a"/>
    <s v="PM110-1a"/>
    <s v="Low"/>
    <x v="0"/>
  </r>
  <r>
    <n v="2"/>
    <x v="1"/>
    <x v="3"/>
    <s v="2a"/>
    <s v="PM110-1b"/>
    <s v="Low"/>
    <x v="0"/>
  </r>
  <r>
    <n v="2"/>
    <x v="1"/>
    <x v="3"/>
    <s v="2a"/>
    <s v="PM110-2"/>
    <s v="Low"/>
    <x v="0"/>
  </r>
  <r>
    <n v="2"/>
    <x v="1"/>
    <x v="3"/>
    <s v="2b"/>
    <s v="2b_02"/>
    <s v="Low"/>
    <x v="0"/>
  </r>
  <r>
    <n v="2"/>
    <x v="1"/>
    <x v="3"/>
    <s v="2c"/>
    <s v="2c_02"/>
    <s v="Low"/>
    <x v="0"/>
  </r>
  <r>
    <n v="2"/>
    <x v="1"/>
    <x v="4"/>
    <s v="3a"/>
    <s v="3a_02"/>
    <s v="Low"/>
    <x v="0"/>
  </r>
  <r>
    <n v="2"/>
    <x v="1"/>
    <x v="4"/>
    <s v="3a"/>
    <s v="PM113-3a/b"/>
    <s v="Low"/>
    <x v="0"/>
  </r>
  <r>
    <n v="2"/>
    <x v="1"/>
    <x v="4"/>
    <s v="3b"/>
    <s v="3b_02"/>
    <s v="High"/>
    <x v="0"/>
  </r>
  <r>
    <n v="2"/>
    <x v="1"/>
    <x v="4"/>
    <s v="3c"/>
    <s v="3c_02"/>
    <s v="Low"/>
    <x v="0"/>
  </r>
  <r>
    <n v="2"/>
    <x v="1"/>
    <x v="4"/>
    <s v="3d"/>
    <s v="3d_02"/>
    <s v="Low"/>
    <x v="0"/>
  </r>
  <r>
    <n v="2"/>
    <x v="1"/>
    <x v="4"/>
    <s v="3e"/>
    <s v="3e_02"/>
    <s v="Low"/>
    <x v="0"/>
  </r>
  <r>
    <n v="2"/>
    <x v="1"/>
    <x v="4"/>
    <s v="3e"/>
    <s v="PM111-1"/>
    <s v="Low"/>
    <x v="0"/>
  </r>
  <r>
    <n v="2"/>
    <x v="1"/>
    <x v="4"/>
    <s v="3e"/>
    <s v="PM111-2a/b"/>
    <s v="Low"/>
    <x v="0"/>
  </r>
  <r>
    <n v="2"/>
    <x v="1"/>
    <x v="4"/>
    <s v="3f"/>
    <s v="3f_02"/>
    <s v="High"/>
    <x v="0"/>
  </r>
  <r>
    <n v="2"/>
    <x v="1"/>
    <x v="4"/>
    <s v="3g"/>
    <s v="3g_02"/>
    <s v="Low"/>
    <x v="0"/>
  </r>
  <r>
    <n v="2"/>
    <x v="1"/>
    <x v="4"/>
    <s v="3g"/>
    <s v="PM119-1"/>
    <s v="Low"/>
    <x v="0"/>
  </r>
  <r>
    <n v="2"/>
    <x v="1"/>
    <x v="5"/>
    <s v="4d"/>
    <s v="PM124-1"/>
    <s v="Low"/>
    <x v="0"/>
  </r>
  <r>
    <n v="2"/>
    <x v="1"/>
    <x v="5"/>
    <s v="4d"/>
    <s v="PM124-2"/>
    <s v="Low"/>
    <x v="0"/>
  </r>
  <r>
    <n v="2"/>
    <x v="1"/>
    <x v="5"/>
    <s v="4e"/>
    <s v="PM104B-1"/>
    <s v="Low"/>
    <x v="0"/>
  </r>
  <r>
    <n v="2"/>
    <x v="1"/>
    <x v="5"/>
    <s v="4e"/>
    <s v="PM104B-3"/>
    <s v="Low"/>
    <x v="0"/>
  </r>
  <r>
    <n v="2"/>
    <x v="1"/>
    <x v="5"/>
    <s v="4e"/>
    <s v="PM113-1"/>
    <s v="Low"/>
    <x v="0"/>
  </r>
  <r>
    <n v="2"/>
    <x v="1"/>
    <x v="5"/>
    <s v="4f"/>
    <s v="PM113-2"/>
    <s v="Low"/>
    <x v="0"/>
  </r>
  <r>
    <n v="2"/>
    <x v="1"/>
    <x v="5"/>
    <s v="4g"/>
    <s v="4g_02"/>
    <s v="Low"/>
    <x v="0"/>
  </r>
  <r>
    <n v="2"/>
    <x v="1"/>
    <x v="6"/>
    <s v="5a"/>
    <s v="5a_02"/>
    <s v="Low"/>
    <x v="1"/>
  </r>
  <r>
    <n v="2"/>
    <x v="1"/>
    <x v="6"/>
    <s v="5c"/>
    <s v="5c_02"/>
    <s v="Low"/>
    <x v="1"/>
  </r>
  <r>
    <n v="2"/>
    <x v="1"/>
    <x v="7"/>
    <s v="6e"/>
    <s v="PM109A-1"/>
    <s v="Low"/>
    <x v="1"/>
  </r>
  <r>
    <n v="2"/>
    <x v="1"/>
    <x v="7"/>
    <s v="6e"/>
    <s v="PM109A-2"/>
    <s v="Low"/>
    <x v="1"/>
  </r>
  <r>
    <n v="2"/>
    <x v="1"/>
    <x v="1"/>
    <s v="7a"/>
    <s v="PM112-1a/b"/>
    <s v="Low"/>
    <x v="0"/>
  </r>
  <r>
    <n v="2"/>
    <x v="1"/>
    <x v="1"/>
    <s v="7b"/>
    <s v="PM112-2a/b"/>
    <s v="High"/>
    <x v="0"/>
  </r>
  <r>
    <n v="2"/>
    <x v="1"/>
    <x v="1"/>
    <s v="7c"/>
    <s v="7c_02"/>
    <s v="High"/>
    <x v="0"/>
  </r>
  <r>
    <n v="2"/>
    <x v="1"/>
    <x v="8"/>
    <s v="10b"/>
    <s v="PM121-1"/>
    <s v="High"/>
    <x v="0"/>
  </r>
  <r>
    <n v="2"/>
    <x v="1"/>
    <x v="8"/>
    <s v="10d"/>
    <s v="10d_02"/>
    <s v="Low"/>
    <x v="0"/>
  </r>
  <r>
    <n v="2"/>
    <x v="1"/>
    <x v="8"/>
    <s v="10k"/>
    <s v="10k_02"/>
    <s v="Low"/>
    <x v="0"/>
  </r>
  <r>
    <n v="2"/>
    <x v="1"/>
    <x v="4"/>
    <s v="3a"/>
    <s v="PM113-3a/b"/>
    <s v="Low"/>
    <x v="0"/>
  </r>
  <r>
    <n v="2"/>
    <x v="1"/>
    <x v="6"/>
    <s v="5d"/>
    <s v="PM111-1"/>
    <s v="Low"/>
    <x v="1"/>
  </r>
  <r>
    <n v="2"/>
    <x v="1"/>
    <x v="6"/>
    <s v="5d"/>
    <s v="PM111-2a/b"/>
    <s v="Low"/>
    <x v="1"/>
  </r>
  <r>
    <n v="2"/>
    <x v="1"/>
    <x v="7"/>
    <s v="6b"/>
    <s v="PM124-1"/>
    <s v="Low"/>
    <x v="1"/>
  </r>
  <r>
    <n v="2"/>
    <x v="1"/>
    <x v="7"/>
    <s v="6b"/>
    <s v="PM124-2"/>
    <s v="Low"/>
    <x v="1"/>
  </r>
  <r>
    <n v="2"/>
    <x v="1"/>
    <x v="7"/>
    <s v="6f"/>
    <s v="PM109A-1"/>
    <s v="Low"/>
    <x v="1"/>
  </r>
  <r>
    <n v="2"/>
    <x v="1"/>
    <x v="7"/>
    <s v="6f"/>
    <s v="PM109A-2"/>
    <s v="Low"/>
    <x v="1"/>
  </r>
  <r>
    <n v="2"/>
    <x v="1"/>
    <x v="9"/>
    <s v="8a"/>
    <s v="PM104B-2"/>
    <s v="Low"/>
    <x v="0"/>
  </r>
  <r>
    <n v="2"/>
    <x v="1"/>
    <x v="9"/>
    <s v="8a"/>
    <s v="PM116-1"/>
    <s v="Low"/>
    <x v="0"/>
  </r>
  <r>
    <n v="2"/>
    <x v="1"/>
    <x v="9"/>
    <s v="8a"/>
    <s v="PM116-3"/>
    <s v="Low"/>
    <x v="0"/>
  </r>
  <r>
    <n v="2"/>
    <x v="1"/>
    <x v="9"/>
    <s v="8d"/>
    <s v="PM116-2"/>
    <s v="Low"/>
    <x v="0"/>
  </r>
  <r>
    <n v="2"/>
    <x v="1"/>
    <x v="9"/>
    <s v="8f"/>
    <s v="8f_03"/>
    <s v="Low"/>
    <x v="0"/>
  </r>
  <r>
    <n v="2"/>
    <x v="1"/>
    <x v="9"/>
    <s v="8g"/>
    <s v="8g_03"/>
    <s v="Low"/>
    <x v="0"/>
  </r>
  <r>
    <n v="2"/>
    <x v="1"/>
    <x v="9"/>
    <s v="8h"/>
    <s v="8h_03"/>
    <s v="Low"/>
    <x v="0"/>
  </r>
  <r>
    <n v="2"/>
    <x v="1"/>
    <x v="9"/>
    <s v="8n"/>
    <s v="8n_03"/>
    <s v="High"/>
    <x v="0"/>
  </r>
  <r>
    <n v="2"/>
    <x v="1"/>
    <x v="8"/>
    <s v="10a"/>
    <s v="PM121-2"/>
    <s v="High"/>
    <x v="0"/>
  </r>
  <r>
    <n v="2"/>
    <x v="1"/>
    <x v="8"/>
    <s v="10c"/>
    <s v="PM123-1"/>
    <s v="Low"/>
    <x v="0"/>
  </r>
  <r>
    <n v="2"/>
    <x v="1"/>
    <x v="8"/>
    <s v="10j"/>
    <s v="PM119-1"/>
    <s v="Low"/>
    <x v="0"/>
  </r>
  <r>
    <n v="2"/>
    <x v="1"/>
    <x v="4"/>
    <s v="3a"/>
    <s v="PM113-3a/b"/>
    <s v="Low"/>
    <x v="0"/>
  </r>
  <r>
    <n v="2"/>
    <x v="1"/>
    <x v="8"/>
    <s v="10e"/>
    <s v="PM121-3"/>
    <s v="High"/>
    <x v="0"/>
  </r>
  <r>
    <n v="2"/>
    <x v="1"/>
    <x v="8"/>
    <s v="10f"/>
    <s v="PM123-2"/>
    <s v="Low"/>
    <x v="0"/>
  </r>
  <r>
    <n v="2"/>
    <x v="1"/>
    <x v="10"/>
    <s v="12a"/>
    <s v="12a_04"/>
    <s v="Low"/>
    <x v="0"/>
  </r>
  <r>
    <n v="2"/>
    <x v="1"/>
    <x v="10"/>
    <s v="12b"/>
    <s v="12b_04"/>
    <s v="Low"/>
    <x v="0"/>
  </r>
  <r>
    <n v="2"/>
    <x v="1"/>
    <x v="10"/>
    <s v="12c"/>
    <s v="12c_04"/>
    <s v="Low"/>
    <x v="0"/>
  </r>
  <r>
    <n v="2"/>
    <x v="1"/>
    <x v="10"/>
    <s v="12d"/>
    <s v="12d_04"/>
    <s v="Low"/>
    <x v="0"/>
  </r>
  <r>
    <n v="2"/>
    <x v="1"/>
    <x v="11"/>
    <s v="13a"/>
    <s v="PM113-4"/>
    <s v="Low"/>
    <x v="0"/>
  </r>
  <r>
    <n v="2"/>
    <x v="1"/>
    <x v="11"/>
    <s v="13b"/>
    <s v="13b_04"/>
    <s v="Low"/>
    <x v="0"/>
  </r>
  <r>
    <n v="2"/>
    <x v="1"/>
    <x v="11"/>
    <s v="13c"/>
    <s v="13c_04"/>
    <s v="Low"/>
    <x v="0"/>
  </r>
  <r>
    <n v="2"/>
    <x v="1"/>
    <x v="11"/>
    <s v="13d"/>
    <s v="13d_04"/>
    <s v="Low"/>
    <x v="0"/>
  </r>
  <r>
    <n v="2"/>
    <x v="1"/>
    <x v="11"/>
    <s v="13e"/>
    <s v="13e_04"/>
    <s v="Low"/>
    <x v="0"/>
  </r>
  <r>
    <n v="2"/>
    <x v="1"/>
    <x v="11"/>
    <s v="13f"/>
    <s v="13f_04"/>
    <s v="Low"/>
    <x v="0"/>
  </r>
  <r>
    <n v="2"/>
    <x v="1"/>
    <x v="12"/>
    <s v="14a"/>
    <s v="PM112-3a/b"/>
    <s v="High"/>
    <x v="0"/>
  </r>
  <r>
    <n v="2"/>
    <x v="1"/>
    <x v="12"/>
    <s v="14a"/>
    <s v="PM120-4"/>
    <s v="High"/>
    <x v="0"/>
  </r>
  <r>
    <n v="2"/>
    <x v="1"/>
    <x v="12"/>
    <s v="14a"/>
    <s v="PM120-1"/>
    <s v="High"/>
    <x v="0"/>
  </r>
  <r>
    <n v="2"/>
    <x v="1"/>
    <x v="12"/>
    <s v="14a"/>
    <s v="PM120-5"/>
    <s v="High"/>
    <x v="0"/>
  </r>
  <r>
    <n v="2"/>
    <x v="1"/>
    <x v="12"/>
    <s v="14a"/>
    <s v="PM120-6"/>
    <s v="High"/>
    <x v="0"/>
  </r>
  <r>
    <n v="2"/>
    <x v="1"/>
    <x v="12"/>
    <s v="14d"/>
    <s v="14d_04"/>
    <s v="High"/>
    <x v="0"/>
  </r>
  <r>
    <n v="2"/>
    <x v="1"/>
    <x v="12"/>
    <s v="14e"/>
    <s v="14e_04"/>
    <s v="High"/>
    <x v="0"/>
  </r>
  <r>
    <n v="2"/>
    <x v="1"/>
    <x v="12"/>
    <s v="14k"/>
    <s v="PM108-3"/>
    <s v="Low"/>
    <x v="0"/>
  </r>
  <r>
    <n v="2"/>
    <x v="1"/>
    <x v="12"/>
    <s v="14k"/>
    <s v="PM109A-3"/>
    <s v="Low"/>
    <x v="0"/>
  </r>
  <r>
    <n v="2"/>
    <x v="1"/>
    <x v="12"/>
    <s v="14o"/>
    <s v="14o_04"/>
    <s v="Low"/>
    <x v="0"/>
  </r>
  <r>
    <n v="2"/>
    <x v="1"/>
    <x v="12"/>
    <s v="14r"/>
    <s v="14r_04"/>
    <s v="Low"/>
    <x v="0"/>
  </r>
  <r>
    <n v="2"/>
    <x v="1"/>
    <x v="12"/>
    <s v="14t"/>
    <s v="PM119-2"/>
    <s v="Low"/>
    <x v="0"/>
  </r>
  <r>
    <n v="2"/>
    <x v="1"/>
    <x v="12"/>
    <s v="14u"/>
    <s v="14u_04"/>
    <s v="Low"/>
    <x v="0"/>
  </r>
  <r>
    <n v="2"/>
    <x v="1"/>
    <x v="12"/>
    <s v="14w"/>
    <s v="14w_04"/>
    <s v="Low"/>
    <x v="0"/>
  </r>
  <r>
    <n v="2"/>
    <x v="1"/>
    <x v="12"/>
    <s v="14x"/>
    <s v="14x_04"/>
    <s v="High"/>
    <x v="0"/>
  </r>
  <r>
    <n v="2"/>
    <x v="1"/>
    <x v="0"/>
    <s v="1c"/>
    <s v="1c_05_1"/>
    <s v="High"/>
    <x v="0"/>
  </r>
  <r>
    <n v="2"/>
    <x v="1"/>
    <x v="0"/>
    <s v="1i"/>
    <s v="1i_05_1"/>
    <s v="Low"/>
    <x v="0"/>
  </r>
  <r>
    <n v="2"/>
    <x v="1"/>
    <x v="0"/>
    <s v="1k"/>
    <s v="1k_05_1"/>
    <s v="Low"/>
    <x v="0"/>
  </r>
  <r>
    <n v="2"/>
    <x v="1"/>
    <x v="0"/>
    <s v="1l"/>
    <s v="1l_05_1"/>
    <s v="Low"/>
    <x v="0"/>
  </r>
  <r>
    <n v="2"/>
    <x v="1"/>
    <x v="0"/>
    <s v="1m"/>
    <s v="1m_05_1"/>
    <s v="High"/>
    <x v="0"/>
  </r>
  <r>
    <n v="2"/>
    <x v="1"/>
    <x v="1"/>
    <s v="7d"/>
    <s v="7d_05_1"/>
    <s v="High"/>
    <x v="0"/>
  </r>
  <r>
    <n v="2"/>
    <x v="1"/>
    <x v="2"/>
    <s v="11a"/>
    <s v="PM102-1"/>
    <s v="High"/>
    <x v="0"/>
  </r>
  <r>
    <n v="2"/>
    <x v="1"/>
    <x v="2"/>
    <s v="11a"/>
    <s v="PM102-2"/>
    <s v="High"/>
    <x v="0"/>
  </r>
  <r>
    <n v="2"/>
    <x v="1"/>
    <x v="2"/>
    <s v="11a"/>
    <s v="PM102-3"/>
    <s v="High"/>
    <x v="0"/>
  </r>
  <r>
    <n v="2"/>
    <x v="1"/>
    <x v="2"/>
    <s v="11b"/>
    <s v="11b_05_1"/>
    <s v="High"/>
    <x v="0"/>
  </r>
  <r>
    <n v="2"/>
    <x v="1"/>
    <x v="2"/>
    <s v="11c"/>
    <s v="11c_05_1"/>
    <s v="High"/>
    <x v="0"/>
  </r>
  <r>
    <n v="2"/>
    <x v="1"/>
    <x v="2"/>
    <s v="11d"/>
    <s v="11d_05_1"/>
    <s v="High"/>
    <x v="0"/>
  </r>
  <r>
    <n v="2"/>
    <x v="1"/>
    <x v="2"/>
    <s v="11e"/>
    <s v="11e_05_1"/>
    <s v="High"/>
    <x v="0"/>
  </r>
  <r>
    <n v="2"/>
    <x v="1"/>
    <x v="0"/>
    <s v="1c"/>
    <s v="1c_05_2"/>
    <s v="High"/>
    <x v="0"/>
  </r>
  <r>
    <n v="2"/>
    <x v="1"/>
    <x v="0"/>
    <s v="1i"/>
    <s v="1i_05_2"/>
    <s v="Low"/>
    <x v="0"/>
  </r>
  <r>
    <n v="2"/>
    <x v="1"/>
    <x v="0"/>
    <s v="1k"/>
    <s v="1k_05_2"/>
    <s v="Low"/>
    <x v="0"/>
  </r>
  <r>
    <n v="2"/>
    <x v="1"/>
    <x v="0"/>
    <s v="1l"/>
    <s v="1l_05_2"/>
    <s v="Low"/>
    <x v="0"/>
  </r>
  <r>
    <n v="2"/>
    <x v="1"/>
    <x v="0"/>
    <s v="1m"/>
    <s v="1m_05_2"/>
    <s v="High"/>
    <x v="0"/>
  </r>
  <r>
    <n v="2"/>
    <x v="1"/>
    <x v="1"/>
    <s v="7d"/>
    <s v="7d_05_2"/>
    <s v="High"/>
    <x v="0"/>
  </r>
  <r>
    <n v="2"/>
    <x v="1"/>
    <x v="2"/>
    <s v="11a"/>
    <s v="PM102-1"/>
    <s v="High"/>
    <x v="0"/>
  </r>
  <r>
    <n v="2"/>
    <x v="1"/>
    <x v="2"/>
    <s v="11a"/>
    <s v="PM102-2"/>
    <s v="High"/>
    <x v="0"/>
  </r>
  <r>
    <n v="2"/>
    <x v="1"/>
    <x v="2"/>
    <s v="11a"/>
    <s v="PM102-3"/>
    <s v="High"/>
    <x v="0"/>
  </r>
  <r>
    <n v="2"/>
    <x v="1"/>
    <x v="2"/>
    <s v="11b"/>
    <s v="11b_05_2"/>
    <s v="High"/>
    <x v="0"/>
  </r>
  <r>
    <n v="2"/>
    <x v="1"/>
    <x v="2"/>
    <s v="11c"/>
    <s v="11c_05_2"/>
    <s v="High"/>
    <x v="0"/>
  </r>
  <r>
    <n v="2"/>
    <x v="1"/>
    <x v="2"/>
    <s v="11d"/>
    <s v="11d_05_2"/>
    <s v="High"/>
    <x v="0"/>
  </r>
  <r>
    <n v="2"/>
    <x v="1"/>
    <x v="2"/>
    <s v="11e"/>
    <s v="11e_05_2"/>
    <s v="High"/>
    <x v="0"/>
  </r>
  <r>
    <n v="2"/>
    <x v="1"/>
    <x v="3"/>
    <s v="2a"/>
    <s v="PM110-1a"/>
    <s v="Low"/>
    <x v="0"/>
  </r>
  <r>
    <n v="2"/>
    <x v="1"/>
    <x v="3"/>
    <s v="2a"/>
    <s v="PM110-1b"/>
    <s v="Low"/>
    <x v="0"/>
  </r>
  <r>
    <n v="2"/>
    <x v="1"/>
    <x v="3"/>
    <s v="2a"/>
    <s v="PM110-2"/>
    <s v="Low"/>
    <x v="0"/>
  </r>
  <r>
    <n v="2"/>
    <x v="1"/>
    <x v="3"/>
    <s v="2b"/>
    <s v="2b_06"/>
    <s v="Low"/>
    <x v="0"/>
  </r>
  <r>
    <n v="2"/>
    <x v="1"/>
    <x v="3"/>
    <s v="2c"/>
    <s v="2c_06"/>
    <s v="Low"/>
    <x v="0"/>
  </r>
  <r>
    <n v="2"/>
    <x v="1"/>
    <x v="4"/>
    <s v="3a"/>
    <s v="PM113-3a/b"/>
    <s v="Low"/>
    <x v="0"/>
  </r>
  <r>
    <n v="2"/>
    <x v="1"/>
    <x v="4"/>
    <s v="3d"/>
    <s v="3d_06"/>
    <s v="Low"/>
    <x v="0"/>
  </r>
  <r>
    <n v="2"/>
    <x v="1"/>
    <x v="4"/>
    <s v="3g"/>
    <s v="PM119-1"/>
    <s v="Low"/>
    <x v="0"/>
  </r>
  <r>
    <n v="2"/>
    <x v="1"/>
    <x v="5"/>
    <s v="4a"/>
    <s v="4a_06"/>
    <s v="Low"/>
    <x v="0"/>
  </r>
  <r>
    <n v="2"/>
    <x v="1"/>
    <x v="5"/>
    <s v="4b"/>
    <s v="PM104B-1"/>
    <s v="Low"/>
    <x v="0"/>
  </r>
  <r>
    <n v="2"/>
    <x v="1"/>
    <x v="5"/>
    <s v="4b"/>
    <s v="PM104B-3"/>
    <s v="Low"/>
    <x v="0"/>
  </r>
  <r>
    <n v="2"/>
    <x v="1"/>
    <x v="5"/>
    <s v="4c"/>
    <s v="4c_06"/>
    <s v="Low"/>
    <x v="0"/>
  </r>
  <r>
    <n v="2"/>
    <x v="1"/>
    <x v="5"/>
    <s v="4e"/>
    <s v="PM113-1"/>
    <s v="Low"/>
    <x v="0"/>
  </r>
  <r>
    <n v="2"/>
    <x v="1"/>
    <x v="6"/>
    <s v="5e"/>
    <s v="5e_06"/>
    <s v="Low"/>
    <x v="1"/>
  </r>
  <r>
    <n v="2"/>
    <x v="1"/>
    <x v="6"/>
    <s v="5f"/>
    <s v="PM108-1"/>
    <s v="Low"/>
    <x v="1"/>
  </r>
  <r>
    <n v="2"/>
    <x v="1"/>
    <x v="6"/>
    <s v="5f"/>
    <s v="PM108-2"/>
    <s v="Low"/>
    <x v="1"/>
  </r>
  <r>
    <n v="2"/>
    <x v="1"/>
    <x v="6"/>
    <s v="5f"/>
    <s v="PM108-3"/>
    <s v="Low"/>
    <x v="1"/>
  </r>
  <r>
    <n v="2"/>
    <x v="1"/>
    <x v="7"/>
    <s v="6h"/>
    <s v="6h_06"/>
    <s v="Low"/>
    <x v="1"/>
  </r>
  <r>
    <n v="2"/>
    <x v="1"/>
    <x v="13"/>
    <s v="9f"/>
    <s v="9f_06"/>
    <s v="Low"/>
    <x v="0"/>
  </r>
  <r>
    <n v="2"/>
    <x v="1"/>
    <x v="13"/>
    <s v="9g"/>
    <s v="9g_06"/>
    <s v="Low"/>
    <x v="0"/>
  </r>
  <r>
    <n v="2"/>
    <x v="1"/>
    <x v="6"/>
    <s v="5g"/>
    <s v="PM108-2"/>
    <s v="Low"/>
    <x v="1"/>
  </r>
  <r>
    <n v="2"/>
    <x v="1"/>
    <x v="9"/>
    <s v="8a"/>
    <s v="PM104B-2"/>
    <s v="Low"/>
    <x v="0"/>
  </r>
  <r>
    <n v="2"/>
    <x v="1"/>
    <x v="9"/>
    <s v="8a"/>
    <s v="PM116-1"/>
    <s v="Low"/>
    <x v="0"/>
  </r>
  <r>
    <n v="2"/>
    <x v="1"/>
    <x v="9"/>
    <s v="8a"/>
    <s v="PM116-3"/>
    <s v="Low"/>
    <x v="0"/>
  </r>
  <r>
    <n v="2"/>
    <x v="1"/>
    <x v="9"/>
    <s v="8c"/>
    <s v="8c_07"/>
    <s v="Low"/>
    <x v="0"/>
  </r>
  <r>
    <n v="2"/>
    <x v="1"/>
    <x v="9"/>
    <s v="8d"/>
    <s v="PM116-2"/>
    <s v="Low"/>
    <x v="0"/>
  </r>
  <r>
    <n v="2"/>
    <x v="1"/>
    <x v="9"/>
    <s v="8e"/>
    <s v="8e_07"/>
    <s v="High"/>
    <x v="0"/>
  </r>
  <r>
    <n v="2"/>
    <x v="1"/>
    <x v="9"/>
    <s v="8h"/>
    <s v="8h_07"/>
    <s v="Low"/>
    <x v="0"/>
  </r>
  <r>
    <n v="2"/>
    <x v="1"/>
    <x v="9"/>
    <s v="8j"/>
    <s v="8j_07"/>
    <s v="Low"/>
    <x v="0"/>
  </r>
  <r>
    <n v="2"/>
    <x v="1"/>
    <x v="9"/>
    <s v="8n"/>
    <s v="8n_07"/>
    <s v="High"/>
    <x v="0"/>
  </r>
  <r>
    <n v="2"/>
    <x v="1"/>
    <x v="6"/>
    <s v="5b"/>
    <s v="5b_08"/>
    <s v="Low"/>
    <x v="1"/>
  </r>
  <r>
    <n v="2"/>
    <x v="1"/>
    <x v="6"/>
    <s v="5h"/>
    <s v="5h_08"/>
    <s v="Low"/>
    <x v="1"/>
  </r>
  <r>
    <n v="2"/>
    <x v="1"/>
    <x v="6"/>
    <s v="5i"/>
    <s v="5i_08"/>
    <s v="Low"/>
    <x v="1"/>
  </r>
  <r>
    <n v="2"/>
    <x v="1"/>
    <x v="9"/>
    <s v="8k"/>
    <s v="8k_08"/>
    <s v="Low"/>
    <x v="0"/>
  </r>
  <r>
    <n v="2"/>
    <x v="1"/>
    <x v="9"/>
    <s v="8l"/>
    <s v="8l_08"/>
    <s v="Low"/>
    <x v="0"/>
  </r>
  <r>
    <n v="2"/>
    <x v="1"/>
    <x v="13"/>
    <s v="9a"/>
    <s v="PM104A-1"/>
    <s v="High"/>
    <x v="0"/>
  </r>
  <r>
    <n v="2"/>
    <x v="1"/>
    <x v="13"/>
    <s v="9a"/>
    <s v="PM104A-2"/>
    <s v="High"/>
    <x v="0"/>
  </r>
  <r>
    <n v="2"/>
    <x v="1"/>
    <x v="13"/>
    <s v="9a"/>
    <s v="PM116-3"/>
    <s v="High"/>
    <x v="0"/>
  </r>
  <r>
    <n v="2"/>
    <x v="1"/>
    <x v="13"/>
    <s v="9a"/>
    <s v="PM120-2"/>
    <s v="High"/>
    <x v="0"/>
  </r>
  <r>
    <n v="2"/>
    <x v="1"/>
    <x v="13"/>
    <s v="9b"/>
    <s v="PM104B-1"/>
    <s v="High"/>
    <x v="0"/>
  </r>
  <r>
    <n v="2"/>
    <x v="1"/>
    <x v="13"/>
    <s v="9c"/>
    <s v="9c_08"/>
    <s v="Low"/>
    <x v="0"/>
  </r>
  <r>
    <n v="2"/>
    <x v="1"/>
    <x v="10"/>
    <s v="12a"/>
    <s v="12a_08"/>
    <s v="Low"/>
    <x v="0"/>
  </r>
  <r>
    <n v="2"/>
    <x v="1"/>
    <x v="10"/>
    <s v="12b"/>
    <s v="12b_08"/>
    <s v="Low"/>
    <x v="0"/>
  </r>
  <r>
    <n v="2"/>
    <x v="1"/>
    <x v="10"/>
    <s v="12c"/>
    <s v="12c_08"/>
    <s v="Low"/>
    <x v="0"/>
  </r>
  <r>
    <n v="2"/>
    <x v="1"/>
    <x v="10"/>
    <s v="12d"/>
    <s v="12d_08"/>
    <s v="Low"/>
    <x v="0"/>
  </r>
  <r>
    <n v="2"/>
    <x v="1"/>
    <x v="11"/>
    <s v="13f"/>
    <s v="13f_08"/>
    <s v="Low"/>
    <x v="0"/>
  </r>
  <r>
    <n v="2"/>
    <x v="1"/>
    <x v="11"/>
    <s v="13h"/>
    <s v="13h_08"/>
    <s v="Low"/>
    <x v="0"/>
  </r>
  <r>
    <n v="2"/>
    <x v="1"/>
    <x v="12"/>
    <s v="14b"/>
    <s v="PM112-3a/b"/>
    <s v="High"/>
    <x v="0"/>
  </r>
  <r>
    <n v="2"/>
    <x v="1"/>
    <x v="12"/>
    <s v="14f"/>
    <s v="14f_08"/>
    <s v="High"/>
    <x v="0"/>
  </r>
  <r>
    <n v="2"/>
    <x v="1"/>
    <x v="12"/>
    <s v="14g"/>
    <s v="14g_08"/>
    <s v="Low"/>
    <x v="0"/>
  </r>
  <r>
    <n v="2"/>
    <x v="1"/>
    <x v="12"/>
    <s v="14h"/>
    <s v="14h_08"/>
    <s v="High"/>
    <x v="0"/>
  </r>
  <r>
    <n v="2"/>
    <x v="1"/>
    <x v="12"/>
    <s v="14i"/>
    <s v="14i_08"/>
    <s v="Low"/>
    <x v="0"/>
  </r>
  <r>
    <n v="2"/>
    <x v="1"/>
    <x v="12"/>
    <s v="14j"/>
    <s v="PM120-5"/>
    <s v="Low"/>
    <x v="0"/>
  </r>
  <r>
    <n v="2"/>
    <x v="1"/>
    <x v="12"/>
    <s v="14k"/>
    <s v="PM108-3"/>
    <s v="Low"/>
    <x v="0"/>
  </r>
  <r>
    <n v="2"/>
    <x v="1"/>
    <x v="12"/>
    <s v="14k"/>
    <s v="PM109A-3"/>
    <s v="Low"/>
    <x v="0"/>
  </r>
  <r>
    <n v="2"/>
    <x v="1"/>
    <x v="12"/>
    <s v="14p"/>
    <s v="14p_08"/>
    <s v="High"/>
    <x v="0"/>
  </r>
  <r>
    <n v="2"/>
    <x v="1"/>
    <x v="12"/>
    <s v="14w"/>
    <s v="14w_08"/>
    <s v="Low"/>
    <x v="0"/>
  </r>
  <r>
    <n v="2"/>
    <x v="1"/>
    <x v="12"/>
    <s v="14x"/>
    <s v="14x_08"/>
    <s v="High"/>
    <x v="0"/>
  </r>
  <r>
    <n v="2"/>
    <x v="1"/>
    <x v="0"/>
    <s v="1a"/>
    <s v="PM101-1"/>
    <s v="Low"/>
    <x v="0"/>
  </r>
  <r>
    <n v="2"/>
    <x v="1"/>
    <x v="0"/>
    <s v="1a"/>
    <s v="PM101-2"/>
    <s v="Low"/>
    <x v="0"/>
  </r>
  <r>
    <n v="2"/>
    <x v="1"/>
    <x v="0"/>
    <s v="1a"/>
    <s v="PM101-3"/>
    <s v="Low"/>
    <x v="0"/>
  </r>
  <r>
    <n v="2"/>
    <x v="1"/>
    <x v="0"/>
    <s v="1a"/>
    <s v="PM101-4"/>
    <s v="Low"/>
    <x v="0"/>
  </r>
  <r>
    <n v="2"/>
    <x v="1"/>
    <x v="0"/>
    <s v="1d"/>
    <s v="1d_09_1"/>
    <s v="Low"/>
    <x v="0"/>
  </r>
  <r>
    <n v="2"/>
    <x v="1"/>
    <x v="0"/>
    <s v="1g"/>
    <s v="1g_09_1"/>
    <s v="Low"/>
    <x v="0"/>
  </r>
  <r>
    <n v="2"/>
    <x v="1"/>
    <x v="0"/>
    <s v="1g"/>
    <s v="1g_09_2"/>
    <s v="Low"/>
    <x v="0"/>
  </r>
  <r>
    <n v="2"/>
    <x v="1"/>
    <x v="0"/>
    <s v="1g"/>
    <s v="1g_09_3"/>
    <s v="Low"/>
    <x v="0"/>
  </r>
  <r>
    <n v="2"/>
    <x v="1"/>
    <x v="0"/>
    <s v="1j"/>
    <s v="1j_09_1"/>
    <s v="Low"/>
    <x v="0"/>
  </r>
  <r>
    <n v="2"/>
    <x v="1"/>
    <x v="0"/>
    <s v="1l"/>
    <s v="1l_09_1"/>
    <s v="Low"/>
    <x v="0"/>
  </r>
  <r>
    <n v="2"/>
    <x v="1"/>
    <x v="0"/>
    <s v="1m"/>
    <s v="1m_09_1"/>
    <s v="High"/>
    <x v="0"/>
  </r>
  <r>
    <n v="2"/>
    <x v="1"/>
    <x v="1"/>
    <s v="7d"/>
    <s v="7d_09_1"/>
    <s v="High"/>
    <x v="0"/>
  </r>
  <r>
    <n v="2"/>
    <x v="1"/>
    <x v="2"/>
    <s v="11a"/>
    <s v="PM102-1"/>
    <s v="High"/>
    <x v="0"/>
  </r>
  <r>
    <n v="2"/>
    <x v="1"/>
    <x v="2"/>
    <s v="11a"/>
    <s v="PM102-2"/>
    <s v="High"/>
    <x v="0"/>
  </r>
  <r>
    <n v="2"/>
    <x v="1"/>
    <x v="2"/>
    <s v="11a"/>
    <s v="PM102-3"/>
    <s v="High"/>
    <x v="0"/>
  </r>
  <r>
    <n v="2"/>
    <x v="1"/>
    <x v="2"/>
    <s v="11b"/>
    <s v="11b_09_1"/>
    <s v="High"/>
    <x v="0"/>
  </r>
  <r>
    <n v="2"/>
    <x v="1"/>
    <x v="2"/>
    <s v="11c"/>
    <s v="11c_09_1"/>
    <s v="High"/>
    <x v="0"/>
  </r>
  <r>
    <n v="2"/>
    <x v="1"/>
    <x v="2"/>
    <s v="11d"/>
    <s v="11d_09_1"/>
    <s v="High"/>
    <x v="0"/>
  </r>
  <r>
    <n v="2"/>
    <x v="1"/>
    <x v="2"/>
    <s v="11e"/>
    <s v="11e_09_1"/>
    <s v="High"/>
    <x v="0"/>
  </r>
  <r>
    <n v="2"/>
    <x v="1"/>
    <x v="0"/>
    <s v="1a"/>
    <s v="PM101-1"/>
    <s v="Low"/>
    <x v="0"/>
  </r>
  <r>
    <n v="2"/>
    <x v="1"/>
    <x v="0"/>
    <s v="1a"/>
    <s v="PM101-2"/>
    <s v="Low"/>
    <x v="0"/>
  </r>
  <r>
    <n v="2"/>
    <x v="1"/>
    <x v="0"/>
    <s v="1a"/>
    <s v="PM101-3"/>
    <s v="Low"/>
    <x v="0"/>
  </r>
  <r>
    <n v="2"/>
    <x v="1"/>
    <x v="0"/>
    <s v="1a"/>
    <s v="PM101-4"/>
    <s v="Low"/>
    <x v="0"/>
  </r>
  <r>
    <n v="2"/>
    <x v="1"/>
    <x v="0"/>
    <s v="1d"/>
    <s v="1d_09_2"/>
    <s v="Low"/>
    <x v="0"/>
  </r>
  <r>
    <n v="2"/>
    <x v="1"/>
    <x v="0"/>
    <s v="1g"/>
    <s v="1g_09_4"/>
    <s v="Low"/>
    <x v="0"/>
  </r>
  <r>
    <n v="2"/>
    <x v="1"/>
    <x v="0"/>
    <s v="1j"/>
    <s v="1j_09_2"/>
    <s v="Low"/>
    <x v="0"/>
  </r>
  <r>
    <n v="2"/>
    <x v="1"/>
    <x v="0"/>
    <s v="1l"/>
    <s v="1l_09_2"/>
    <s v="Low"/>
    <x v="0"/>
  </r>
  <r>
    <n v="2"/>
    <x v="1"/>
    <x v="0"/>
    <s v="1m"/>
    <s v="1m_09_2"/>
    <s v="High"/>
    <x v="0"/>
  </r>
  <r>
    <n v="2"/>
    <x v="1"/>
    <x v="1"/>
    <s v="7d"/>
    <s v="7d_09_2"/>
    <s v="High"/>
    <x v="0"/>
  </r>
  <r>
    <n v="2"/>
    <x v="1"/>
    <x v="2"/>
    <s v="11a"/>
    <s v="PM102-1"/>
    <s v="High"/>
    <x v="0"/>
  </r>
  <r>
    <n v="2"/>
    <x v="1"/>
    <x v="2"/>
    <s v="11a"/>
    <s v="PM102-2"/>
    <s v="High"/>
    <x v="0"/>
  </r>
  <r>
    <n v="2"/>
    <x v="1"/>
    <x v="2"/>
    <s v="11a"/>
    <s v="PM102-3"/>
    <s v="High"/>
    <x v="0"/>
  </r>
  <r>
    <n v="2"/>
    <x v="1"/>
    <x v="2"/>
    <s v="11b"/>
    <s v="11b_09_2"/>
    <s v="High"/>
    <x v="0"/>
  </r>
  <r>
    <n v="2"/>
    <x v="1"/>
    <x v="2"/>
    <s v="11c"/>
    <s v="11c_09_2"/>
    <s v="High"/>
    <x v="0"/>
  </r>
  <r>
    <n v="2"/>
    <x v="1"/>
    <x v="2"/>
    <s v="11d"/>
    <s v="11d_09_2"/>
    <s v="High"/>
    <x v="0"/>
  </r>
  <r>
    <n v="2"/>
    <x v="1"/>
    <x v="2"/>
    <s v="11e"/>
    <s v="11e_09_2"/>
    <s v="High"/>
    <x v="0"/>
  </r>
  <r>
    <n v="2"/>
    <x v="1"/>
    <x v="3"/>
    <s v="2a"/>
    <s v="PM110-1a"/>
    <s v="Low"/>
    <x v="0"/>
  </r>
  <r>
    <n v="2"/>
    <x v="1"/>
    <x v="3"/>
    <s v="2a"/>
    <s v="PM110-1b"/>
    <s v="Low"/>
    <x v="0"/>
  </r>
  <r>
    <n v="2"/>
    <x v="1"/>
    <x v="3"/>
    <s v="2a"/>
    <s v="PM110-2"/>
    <s v="Low"/>
    <x v="0"/>
  </r>
  <r>
    <n v="2"/>
    <x v="1"/>
    <x v="4"/>
    <s v="3d"/>
    <s v="3d_10"/>
    <s v="Low"/>
    <x v="0"/>
  </r>
  <r>
    <n v="2"/>
    <x v="1"/>
    <x v="5"/>
    <s v="4b"/>
    <s v="PM104B-1"/>
    <s v="Low"/>
    <x v="0"/>
  </r>
  <r>
    <n v="2"/>
    <x v="1"/>
    <x v="5"/>
    <s v="4b"/>
    <s v="PM104B-3"/>
    <s v="Low"/>
    <x v="0"/>
  </r>
  <r>
    <n v="2"/>
    <x v="1"/>
    <x v="6"/>
    <s v="5e"/>
    <s v="5e_10"/>
    <s v="Low"/>
    <x v="1"/>
  </r>
  <r>
    <n v="2"/>
    <x v="1"/>
    <x v="6"/>
    <s v="5j"/>
    <s v="5j_10"/>
    <s v="Low"/>
    <x v="1"/>
  </r>
  <r>
    <n v="2"/>
    <x v="1"/>
    <x v="7"/>
    <s v="6h"/>
    <s v="6h_10"/>
    <s v="Low"/>
    <x v="1"/>
  </r>
  <r>
    <n v="2"/>
    <x v="1"/>
    <x v="7"/>
    <s v="6i"/>
    <s v="6i_10"/>
    <s v="Low"/>
    <x v="1"/>
  </r>
  <r>
    <n v="2"/>
    <x v="1"/>
    <x v="13"/>
    <s v="9f"/>
    <s v="9f_10"/>
    <s v="Low"/>
    <x v="0"/>
  </r>
  <r>
    <n v="2"/>
    <x v="1"/>
    <x v="6"/>
    <s v="5k"/>
    <s v="PM108-2"/>
    <s v="Low"/>
    <x v="1"/>
  </r>
  <r>
    <n v="2"/>
    <x v="1"/>
    <x v="9"/>
    <s v="8a"/>
    <s v="PM104B-2"/>
    <s v="Low"/>
    <x v="0"/>
  </r>
  <r>
    <n v="2"/>
    <x v="1"/>
    <x v="9"/>
    <s v="8a"/>
    <s v="PM116-1"/>
    <s v="Low"/>
    <x v="0"/>
  </r>
  <r>
    <n v="2"/>
    <x v="1"/>
    <x v="9"/>
    <s v="8a"/>
    <s v="PM116-3"/>
    <s v="Low"/>
    <x v="0"/>
  </r>
  <r>
    <n v="2"/>
    <x v="1"/>
    <x v="9"/>
    <s v="8c"/>
    <s v="8c_11"/>
    <s v="Low"/>
    <x v="0"/>
  </r>
  <r>
    <n v="2"/>
    <x v="1"/>
    <x v="9"/>
    <s v="8d"/>
    <s v="PM116-2"/>
    <s v="Low"/>
    <x v="0"/>
  </r>
  <r>
    <n v="2"/>
    <x v="1"/>
    <x v="9"/>
    <s v="8e"/>
    <s v="8e_11_1"/>
    <s v="High"/>
    <x v="0"/>
  </r>
  <r>
    <n v="2"/>
    <x v="1"/>
    <x v="9"/>
    <s v="8e"/>
    <s v="8e_11_2"/>
    <s v="High"/>
    <x v="0"/>
  </r>
  <r>
    <n v="2"/>
    <x v="1"/>
    <x v="9"/>
    <s v="8i"/>
    <s v="8i_11"/>
    <s v="Low"/>
    <x v="0"/>
  </r>
  <r>
    <n v="2"/>
    <x v="1"/>
    <x v="9"/>
    <s v="8j"/>
    <s v="8j_11"/>
    <s v="Low"/>
    <x v="0"/>
  </r>
  <r>
    <n v="2"/>
    <x v="1"/>
    <x v="9"/>
    <s v="8n"/>
    <s v="8n_11"/>
    <s v="High"/>
    <x v="0"/>
  </r>
  <r>
    <n v="2"/>
    <x v="1"/>
    <x v="6"/>
    <s v="5b"/>
    <s v="5b_12"/>
    <s v="Low"/>
    <x v="1"/>
  </r>
  <r>
    <n v="2"/>
    <x v="1"/>
    <x v="9"/>
    <s v="8l"/>
    <s v="8l_12"/>
    <s v="Low"/>
    <x v="0"/>
  </r>
  <r>
    <n v="2"/>
    <x v="1"/>
    <x v="9"/>
    <s v="8m"/>
    <s v="8m_12"/>
    <s v="Low"/>
    <x v="0"/>
  </r>
  <r>
    <n v="2"/>
    <x v="1"/>
    <x v="13"/>
    <s v="9c"/>
    <s v="9c_12"/>
    <s v="Low"/>
    <x v="0"/>
  </r>
  <r>
    <n v="2"/>
    <x v="1"/>
    <x v="13"/>
    <s v="9d"/>
    <s v="PM104A-1"/>
    <s v="Low"/>
    <x v="0"/>
  </r>
  <r>
    <n v="2"/>
    <x v="1"/>
    <x v="13"/>
    <s v="9d"/>
    <s v="PM104A-2"/>
    <s v="Low"/>
    <x v="0"/>
  </r>
  <r>
    <n v="2"/>
    <x v="1"/>
    <x v="13"/>
    <s v="9d"/>
    <s v="PM120-2"/>
    <s v="Low"/>
    <x v="0"/>
  </r>
  <r>
    <n v="2"/>
    <x v="1"/>
    <x v="13"/>
    <s v="9e"/>
    <s v="PM104B-1"/>
    <s v="Low"/>
    <x v="0"/>
  </r>
  <r>
    <n v="2"/>
    <x v="1"/>
    <x v="10"/>
    <s v="12a"/>
    <s v="12a_12"/>
    <s v="Low"/>
    <x v="0"/>
  </r>
  <r>
    <n v="2"/>
    <x v="1"/>
    <x v="10"/>
    <s v="12b"/>
    <s v="12b_12_1"/>
    <s v="Low"/>
    <x v="0"/>
  </r>
  <r>
    <n v="2"/>
    <x v="1"/>
    <x v="10"/>
    <s v="12b"/>
    <s v="12b_12_2"/>
    <s v="Low"/>
    <x v="0"/>
  </r>
  <r>
    <n v="2"/>
    <x v="1"/>
    <x v="10"/>
    <s v="12c"/>
    <s v="12c_12"/>
    <s v="Low"/>
    <x v="0"/>
  </r>
  <r>
    <n v="2"/>
    <x v="1"/>
    <x v="10"/>
    <s v="12d"/>
    <s v="12d_12"/>
    <s v="Low"/>
    <x v="0"/>
  </r>
  <r>
    <n v="2"/>
    <x v="1"/>
    <x v="11"/>
    <s v="13g"/>
    <s v="13g_12"/>
    <s v="Low"/>
    <x v="0"/>
  </r>
  <r>
    <n v="2"/>
    <x v="1"/>
    <x v="12"/>
    <s v="14c"/>
    <s v="PM112-3a/b"/>
    <s v="Low"/>
    <x v="0"/>
  </r>
  <r>
    <n v="2"/>
    <x v="1"/>
    <x v="12"/>
    <s v="14i"/>
    <s v="14i_12"/>
    <s v="Low"/>
    <x v="0"/>
  </r>
  <r>
    <n v="2"/>
    <x v="1"/>
    <x v="12"/>
    <s v="14j"/>
    <s v="PM120-5"/>
    <s v="Low"/>
    <x v="0"/>
  </r>
  <r>
    <n v="2"/>
    <x v="1"/>
    <x v="12"/>
    <s v="14k"/>
    <s v="PM108-3"/>
    <s v="Low"/>
    <x v="0"/>
  </r>
  <r>
    <n v="2"/>
    <x v="1"/>
    <x v="12"/>
    <s v="14k"/>
    <s v="PM109A-3"/>
    <s v="Low"/>
    <x v="0"/>
  </r>
  <r>
    <n v="2"/>
    <x v="1"/>
    <x v="12"/>
    <s v="14l"/>
    <s v="14l_12"/>
    <s v="Low"/>
    <x v="0"/>
  </r>
  <r>
    <n v="2"/>
    <x v="1"/>
    <x v="12"/>
    <s v="14m"/>
    <s v="14m_12"/>
    <s v="Low"/>
    <x v="0"/>
  </r>
  <r>
    <n v="2"/>
    <x v="1"/>
    <x v="12"/>
    <s v="14n"/>
    <s v="14n_12"/>
    <s v="Low"/>
    <x v="0"/>
  </r>
  <r>
    <n v="2"/>
    <x v="1"/>
    <x v="12"/>
    <s v="14q"/>
    <s v="14q_12"/>
    <s v="Low"/>
    <x v="0"/>
  </r>
  <r>
    <n v="2"/>
    <x v="1"/>
    <x v="12"/>
    <s v="14w"/>
    <s v="14w_12"/>
    <s v="Low"/>
    <x v="0"/>
  </r>
  <r>
    <n v="2"/>
    <x v="1"/>
    <x v="12"/>
    <s v="14x"/>
    <s v="14x_12"/>
    <s v="High"/>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49"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I7:L11" firstHeaderRow="1" firstDataRow="2" firstDataCol="1"/>
  <pivotFields count="7">
    <pivotField subtotalTop="0" showAll="0"/>
    <pivotField axis="axisRow" subtotalTop="0" showAll="0">
      <items count="4">
        <item sd="0" m="1" x="2"/>
        <item sd="0" x="0"/>
        <item sd="0" x="1"/>
        <item t="default" sd="0"/>
      </items>
    </pivotField>
    <pivotField axis="axisRow" subtotalTop="0" showAll="0">
      <items count="15">
        <item x="0"/>
        <item x="3"/>
        <item x="4"/>
        <item x="5"/>
        <item x="6"/>
        <item x="7"/>
        <item x="1"/>
        <item x="9"/>
        <item x="13"/>
        <item x="8"/>
        <item x="2"/>
        <item x="10"/>
        <item x="11"/>
        <item x="12"/>
        <item t="default"/>
      </items>
    </pivotField>
    <pivotField showAll="0" defaultSubtotal="0"/>
    <pivotField showAll="0" defaultSubtotal="0"/>
    <pivotField showAll="0" defaultSubtotal="0"/>
    <pivotField axis="axisCol" dataField="1" subtotalTop="0" showAll="0">
      <items count="3">
        <item x="0"/>
        <item x="1"/>
        <item t="default"/>
      </items>
    </pivotField>
  </pivotFields>
  <rowFields count="2">
    <field x="1"/>
    <field x="2"/>
  </rowFields>
  <rowItems count="3">
    <i>
      <x v="1"/>
    </i>
    <i>
      <x v="2"/>
    </i>
    <i t="grand">
      <x/>
    </i>
  </rowItems>
  <colFields count="1">
    <field x="6"/>
  </colFields>
  <colItems count="3">
    <i>
      <x/>
    </i>
    <i>
      <x v="1"/>
    </i>
    <i t="grand">
      <x/>
    </i>
  </colItems>
  <dataFields count="1">
    <dataField name="Count of Conclusion"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4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A1:C23" firstHeaderRow="1" firstDataRow="2" firstDataCol="1"/>
  <pivotFields count="13">
    <pivotField axis="axisRow" showAll="0">
      <items count="12">
        <item m="1" x="10"/>
        <item x="3"/>
        <item x="4"/>
        <item x="5"/>
        <item x="0"/>
        <item x="2"/>
        <item m="1" x="6"/>
        <item x="1"/>
        <item m="1" x="7"/>
        <item m="1" x="9"/>
        <item m="1" x="8"/>
        <item t="default"/>
      </items>
    </pivotField>
    <pivotField axis="axisRow" showAll="0">
      <items count="6">
        <item x="0"/>
        <item x="2"/>
        <item x="3"/>
        <item m="1" x="4"/>
        <item x="1"/>
        <item t="default" sd="0"/>
      </items>
    </pivotField>
    <pivotField showAll="0"/>
    <pivotField dataField="1" showAll="0"/>
    <pivotField showAll="0"/>
    <pivotField showAll="0"/>
    <pivotField showAll="0"/>
    <pivotField axis="axisCol" showAll="0">
      <items count="3">
        <item m="1" x="1"/>
        <item x="0"/>
        <item t="default"/>
      </items>
    </pivotField>
    <pivotField showAll="0"/>
    <pivotField showAll="0" defaultSubtotal="0"/>
    <pivotField showAll="0"/>
    <pivotField showAll="0" defaultSubtotal="0"/>
    <pivotField showAll="0" defaultSubtotal="0"/>
  </pivotFields>
  <rowFields count="2">
    <field x="1"/>
    <field x="0"/>
  </rowFields>
  <rowItems count="21">
    <i>
      <x/>
    </i>
    <i r="1">
      <x v="1"/>
    </i>
    <i r="1">
      <x v="2"/>
    </i>
    <i r="1">
      <x v="3"/>
    </i>
    <i r="1">
      <x v="4"/>
    </i>
    <i r="1">
      <x v="5"/>
    </i>
    <i>
      <x v="1"/>
    </i>
    <i r="1">
      <x v="1"/>
    </i>
    <i r="1">
      <x v="2"/>
    </i>
    <i r="1">
      <x v="3"/>
    </i>
    <i r="1">
      <x v="4"/>
    </i>
    <i r="1">
      <x v="5"/>
    </i>
    <i>
      <x v="2"/>
    </i>
    <i r="1">
      <x v="1"/>
    </i>
    <i r="1">
      <x v="2"/>
    </i>
    <i r="1">
      <x v="3"/>
    </i>
    <i r="1">
      <x v="4"/>
    </i>
    <i r="1">
      <x v="5"/>
    </i>
    <i>
      <x v="4"/>
    </i>
    <i r="1">
      <x v="7"/>
    </i>
    <i t="grand">
      <x/>
    </i>
  </rowItems>
  <colFields count="1">
    <field x="7"/>
  </colFields>
  <colItems count="2">
    <i>
      <x v="1"/>
    </i>
    <i t="grand">
      <x/>
    </i>
  </colItems>
  <dataFields count="1">
    <dataField name="Count of NC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46"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N2:O6" firstHeaderRow="1" firstDataRow="1" firstDataCol="1"/>
  <pivotFields count="11">
    <pivotField dataField="1" showAll="0"/>
    <pivotField showAll="0"/>
    <pivotField showAll="0"/>
    <pivotField showAll="0"/>
    <pivotField showAll="0"/>
    <pivotField axis="axisRow" showAll="0">
      <items count="4">
        <item sd="0" x="0"/>
        <item sd="0" x="1"/>
        <item sd="0" x="2"/>
        <item t="default" sd="0"/>
      </items>
    </pivotField>
    <pivotField axis="axisRow" showAll="0">
      <items count="8">
        <item m="1" x="6"/>
        <item x="2"/>
        <item x="3"/>
        <item x="4"/>
        <item x="0"/>
        <item x="1"/>
        <item m="1" x="5"/>
        <item t="default"/>
      </items>
    </pivotField>
    <pivotField showAll="0" defaultSubtotal="0"/>
    <pivotField showAll="0" defaultSubtotal="0"/>
    <pivotField showAll="0" defaultSubtotal="0"/>
    <pivotField showAll="0" defaultSubtotal="0"/>
  </pivotFields>
  <rowFields count="2">
    <field x="5"/>
    <field x="6"/>
  </rowFields>
  <rowItems count="4">
    <i>
      <x/>
    </i>
    <i>
      <x v="1"/>
    </i>
    <i>
      <x v="2"/>
    </i>
    <i t="grand">
      <x/>
    </i>
  </rowItems>
  <colItems count="1">
    <i/>
  </colItems>
  <dataFields count="1">
    <dataField name="Count of NCE Component"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47" applyNumberFormats="0" applyBorderFormats="0" applyFontFormats="0" applyPatternFormats="0" applyAlignmentFormats="0" applyWidthHeightFormats="1" dataCaption="Values" updatedVersion="6" minRefreshableVersion="3" showDrill="0" useAutoFormatting="1" subtotalHiddenItems="1" rowGrandTotals="0" colGrandTotals="0" itemPrintTitles="1" createdVersion="6" indent="0" compact="0" compactData="0" multipleFieldFilters="0">
  <location ref="A3:C143" firstHeaderRow="1" firstDataRow="1" firstDataCol="3"/>
  <pivotFields count="3">
    <pivotField axis="axisRow" compact="0" allDrilled="1" outline="0" showAll="0" sortType="ascending" defaultSubtotal="0" defaultAttributeDrillState="1">
      <items count="127">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s>
      <extLst>
        <ext xmlns:x14="http://schemas.microsoft.com/office/spreadsheetml/2009/9/main" uri="{2946ED86-A175-432a-8AC1-64E0C546D7DE}">
          <x14:pivotField fillDownLabels="1"/>
        </ext>
      </extLst>
    </pivotField>
    <pivotField axis="axisRow" compact="0" allDrilled="1" outline="0" showAll="0" sortType="ascending" defaultSubtotal="0" defaultAttributeDrillState="1">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axis="axisRow" compact="0" allDrilled="1" outline="0" showAll="0" sortType="ascending" defaultAttributeDrillState="1">
      <items count="14">
        <item x="12"/>
        <item x="8"/>
        <item x="3"/>
        <item x="5"/>
        <item x="1"/>
        <item x="4"/>
        <item x="2"/>
        <item x="7"/>
        <item x="6"/>
        <item x="9"/>
        <item x="11"/>
        <item x="10"/>
        <item x="0"/>
        <item t="default"/>
      </items>
      <extLst>
        <ext xmlns:x14="http://schemas.microsoft.com/office/spreadsheetml/2009/9/main" uri="{2946ED86-A175-432a-8AC1-64E0C546D7DE}">
          <x14:pivotField fillDownLabels="1"/>
        </ext>
      </extLst>
    </pivotField>
  </pivotFields>
  <rowFields count="3">
    <field x="1"/>
    <field x="0"/>
    <field x="2"/>
  </rowFields>
  <rowItems count="140">
    <i>
      <x/>
      <x v="52"/>
      <x v="12"/>
    </i>
    <i r="1">
      <x v="53"/>
      <x v="4"/>
    </i>
    <i r="2">
      <x v="12"/>
    </i>
    <i r="1">
      <x v="54"/>
      <x v="12"/>
    </i>
    <i r="1">
      <x v="55"/>
      <x v="12"/>
    </i>
    <i r="1">
      <x v="56"/>
      <x v="6"/>
    </i>
    <i r="2">
      <x v="12"/>
    </i>
    <i r="1">
      <x v="57"/>
      <x v="2"/>
    </i>
    <i r="2">
      <x v="12"/>
    </i>
    <i r="1">
      <x v="58"/>
      <x v="5"/>
    </i>
    <i r="2">
      <x v="12"/>
    </i>
    <i r="1">
      <x v="59"/>
      <x v="3"/>
    </i>
    <i r="2">
      <x v="12"/>
    </i>
    <i r="1">
      <x v="60"/>
      <x v="12"/>
    </i>
    <i r="1">
      <x v="61"/>
      <x v="12"/>
    </i>
    <i r="1">
      <x v="62"/>
      <x v="8"/>
    </i>
    <i r="2">
      <x v="12"/>
    </i>
    <i r="1">
      <x v="63"/>
      <x v="7"/>
    </i>
    <i r="2">
      <x v="12"/>
    </i>
    <i r="1">
      <x v="64"/>
      <x v="1"/>
    </i>
    <i r="2">
      <x v="12"/>
    </i>
    <i>
      <x v="1"/>
      <x v="65"/>
      <x v="12"/>
    </i>
    <i r="1">
      <x v="66"/>
      <x v="12"/>
    </i>
    <i r="1">
      <x v="67"/>
      <x v="12"/>
    </i>
    <i>
      <x v="2"/>
      <x v="68"/>
      <x v="12"/>
    </i>
    <i r="1">
      <x v="69"/>
      <x v="12"/>
    </i>
    <i r="1">
      <x v="70"/>
      <x v="12"/>
    </i>
    <i r="1">
      <x v="71"/>
      <x v="12"/>
    </i>
    <i r="1">
      <x v="72"/>
      <x v="12"/>
    </i>
    <i r="1">
      <x v="73"/>
      <x v="12"/>
    </i>
    <i r="1">
      <x v="74"/>
      <x v="12"/>
    </i>
    <i>
      <x v="3"/>
      <x v="75"/>
      <x v="12"/>
    </i>
    <i r="1">
      <x v="76"/>
      <x v="12"/>
    </i>
    <i r="1">
      <x v="77"/>
      <x v="12"/>
    </i>
    <i r="1">
      <x v="78"/>
      <x v="12"/>
    </i>
    <i r="1">
      <x v="79"/>
      <x v="12"/>
    </i>
    <i r="1">
      <x v="80"/>
      <x v="12"/>
    </i>
    <i r="1">
      <x v="81"/>
      <x v="12"/>
    </i>
    <i>
      <x v="4"/>
      <x v="82"/>
      <x v="12"/>
    </i>
    <i r="1">
      <x v="83"/>
      <x v="12"/>
    </i>
    <i r="1">
      <x v="84"/>
      <x v="12"/>
    </i>
    <i r="1">
      <x v="85"/>
      <x v="12"/>
    </i>
    <i r="1">
      <x v="86"/>
      <x v="12"/>
    </i>
    <i r="1">
      <x v="87"/>
      <x v="12"/>
    </i>
    <i r="1">
      <x v="88"/>
      <x v="12"/>
    </i>
    <i r="1">
      <x v="89"/>
      <x v="12"/>
    </i>
    <i r="1">
      <x v="90"/>
      <x v="12"/>
    </i>
    <i r="1">
      <x v="91"/>
      <x v="12"/>
    </i>
    <i r="1">
      <x v="92"/>
      <x v="12"/>
    </i>
    <i>
      <x v="5"/>
      <x v="93"/>
      <x v="12"/>
    </i>
    <i r="1">
      <x v="94"/>
      <x v="12"/>
    </i>
    <i r="1">
      <x v="95"/>
      <x v="12"/>
    </i>
    <i r="1">
      <x v="96"/>
      <x v="12"/>
    </i>
    <i r="1">
      <x v="97"/>
      <x v="12"/>
    </i>
    <i r="1">
      <x v="98"/>
      <x v="12"/>
    </i>
    <i r="1">
      <x v="99"/>
      <x v="12"/>
    </i>
    <i r="1">
      <x v="100"/>
      <x v="12"/>
    </i>
    <i r="1">
      <x v="101"/>
      <x v="12"/>
    </i>
    <i>
      <x v="6"/>
      <x v="102"/>
      <x v="12"/>
    </i>
    <i r="1">
      <x v="103"/>
      <x v="12"/>
    </i>
    <i r="1">
      <x v="104"/>
      <x v="12"/>
    </i>
    <i r="1">
      <x v="105"/>
      <x v="12"/>
    </i>
    <i>
      <x v="7"/>
      <x v="106"/>
      <x v="12"/>
    </i>
    <i r="1">
      <x v="107"/>
      <x v="12"/>
    </i>
    <i r="1">
      <x v="108"/>
      <x v="12"/>
    </i>
    <i r="1">
      <x v="109"/>
      <x v="12"/>
    </i>
    <i r="1">
      <x v="110"/>
      <x v="12"/>
    </i>
    <i r="1">
      <x v="111"/>
      <x v="12"/>
    </i>
    <i r="1">
      <x v="112"/>
      <x v="12"/>
    </i>
    <i r="1">
      <x v="113"/>
      <x v="12"/>
    </i>
    <i r="1">
      <x v="114"/>
      <x v="12"/>
    </i>
    <i r="1">
      <x v="115"/>
      <x v="12"/>
    </i>
    <i r="1">
      <x v="116"/>
      <x v="12"/>
    </i>
    <i r="1">
      <x v="117"/>
      <x v="12"/>
    </i>
    <i r="1">
      <x v="118"/>
      <x v="12"/>
    </i>
    <i r="1">
      <x v="119"/>
      <x v="12"/>
    </i>
    <i>
      <x v="8"/>
      <x v="120"/>
      <x v="12"/>
    </i>
    <i r="1">
      <x v="121"/>
      <x v="12"/>
    </i>
    <i r="1">
      <x v="122"/>
      <x v="12"/>
    </i>
    <i r="1">
      <x v="123"/>
      <x v="12"/>
    </i>
    <i r="1">
      <x v="124"/>
      <x v="12"/>
    </i>
    <i r="1">
      <x v="125"/>
      <x v="12"/>
    </i>
    <i r="1">
      <x v="126"/>
      <x v="12"/>
    </i>
    <i>
      <x v="9"/>
      <x/>
      <x v="12"/>
    </i>
    <i r="1">
      <x v="1"/>
      <x v="12"/>
    </i>
    <i r="1">
      <x v="2"/>
      <x v="12"/>
    </i>
    <i r="1">
      <x v="3"/>
      <x v="12"/>
    </i>
    <i r="1">
      <x v="4"/>
      <x v="12"/>
    </i>
    <i r="1">
      <x v="5"/>
      <x v="12"/>
    </i>
    <i r="1">
      <x v="6"/>
      <x v="12"/>
    </i>
    <i r="1">
      <x v="7"/>
      <x v="12"/>
    </i>
    <i r="1">
      <x v="8"/>
      <x v="12"/>
    </i>
    <i r="1">
      <x v="9"/>
      <x v="12"/>
    </i>
    <i r="1">
      <x v="10"/>
      <x v="12"/>
    </i>
    <i>
      <x v="10"/>
      <x v="11"/>
      <x v="9"/>
    </i>
    <i r="2">
      <x v="12"/>
    </i>
    <i r="1">
      <x v="12"/>
      <x v="11"/>
    </i>
    <i r="2">
      <x v="12"/>
    </i>
    <i r="1">
      <x v="13"/>
      <x v="10"/>
    </i>
    <i r="2">
      <x v="12"/>
    </i>
    <i r="1">
      <x v="14"/>
      <x v="11"/>
    </i>
    <i r="2">
      <x v="12"/>
    </i>
    <i r="1">
      <x v="15"/>
      <x v="11"/>
    </i>
    <i r="2">
      <x v="12"/>
    </i>
    <i>
      <x v="11"/>
      <x v="16"/>
      <x v="12"/>
    </i>
    <i r="1">
      <x v="17"/>
      <x/>
    </i>
    <i r="1">
      <x v="18"/>
      <x v="12"/>
    </i>
    <i r="1">
      <x v="19"/>
      <x v="12"/>
    </i>
    <i>
      <x v="12"/>
      <x v="20"/>
      <x v="12"/>
    </i>
    <i r="1">
      <x v="21"/>
      <x v="12"/>
    </i>
    <i r="1">
      <x v="22"/>
      <x v="12"/>
    </i>
    <i r="1">
      <x v="23"/>
      <x v="12"/>
    </i>
    <i r="1">
      <x v="24"/>
      <x v="12"/>
    </i>
    <i r="1">
      <x v="25"/>
      <x v="12"/>
    </i>
    <i r="1">
      <x v="26"/>
      <x v="12"/>
    </i>
    <i r="1">
      <x v="27"/>
      <x v="12"/>
    </i>
    <i>
      <x v="13"/>
      <x v="28"/>
      <x v="12"/>
    </i>
    <i r="1">
      <x v="29"/>
      <x v="12"/>
    </i>
    <i r="1">
      <x v="30"/>
      <x v="12"/>
    </i>
    <i r="1">
      <x v="31"/>
      <x v="12"/>
    </i>
    <i r="1">
      <x v="32"/>
      <x v="12"/>
    </i>
    <i r="1">
      <x v="33"/>
      <x v="12"/>
    </i>
    <i r="1">
      <x v="34"/>
      <x v="12"/>
    </i>
    <i r="1">
      <x v="35"/>
      <x v="12"/>
    </i>
    <i r="1">
      <x v="36"/>
      <x v="12"/>
    </i>
    <i r="1">
      <x v="37"/>
      <x v="12"/>
    </i>
    <i r="1">
      <x v="38"/>
      <x v="12"/>
    </i>
    <i r="1">
      <x v="39"/>
      <x v="12"/>
    </i>
    <i r="1">
      <x v="40"/>
      <x v="12"/>
    </i>
    <i r="1">
      <x v="41"/>
      <x v="12"/>
    </i>
    <i r="1">
      <x v="42"/>
      <x v="12"/>
    </i>
    <i r="1">
      <x v="43"/>
      <x v="12"/>
    </i>
    <i r="1">
      <x v="44"/>
      <x v="12"/>
    </i>
    <i r="1">
      <x v="45"/>
      <x v="12"/>
    </i>
    <i r="1">
      <x v="46"/>
      <x v="12"/>
    </i>
    <i r="1">
      <x v="47"/>
      <x v="12"/>
    </i>
    <i r="1">
      <x v="48"/>
      <x v="12"/>
    </i>
    <i r="1">
      <x v="49"/>
      <x v="12"/>
    </i>
    <i r="1">
      <x v="50"/>
      <x v="12"/>
    </i>
    <i r="1">
      <x v="51"/>
      <x v="12"/>
    </i>
  </rowItem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2" showRowHeaders="1" showColHeaders="1" showRowStripes="0" showColStripes="0" showLastColumn="1"/>
  <rowHierarchiesUsage count="3">
    <rowHierarchyUsage hierarchyUsage="33"/>
    <rowHierarchyUsage hierarchyUsage="26"/>
    <rowHierarchyUsage hierarchyUsage="35"/>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Master_Client_Specific_Evaluation_of_Controls_Workbook.xlsm!NCESub">
        <x15:activeTabTopLevelEntity name="[NCESub]"/>
      </x15:pivotTableUISettings>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9" name="FacSumm" displayName="FacSumm" ref="A7:G565" totalsRowShown="0" headerRowDxfId="448" dataDxfId="447">
  <autoFilter ref="A7:G565"/>
  <tableColumns count="7">
    <tableColumn id="1" name="Facility Number"/>
    <tableColumn id="2" name="Facility" dataDxfId="446" totalsRowDxfId="445"/>
    <tableColumn id="3" name="Reporting Theme" dataDxfId="444" totalsRowDxfId="443"/>
    <tableColumn id="4" name="NCE" dataDxfId="442" totalsRowDxfId="441"/>
    <tableColumn id="5" name="NCE Component" dataDxfId="440" totalsRowDxfId="439"/>
    <tableColumn id="6" name="NCE Risk" dataDxfId="438" totalsRowDxfId="437"/>
    <tableColumn id="7" name="Conclusion" dataDxfId="436" totalsRowDxfId="435"/>
  </tableColumns>
  <tableStyleInfo name="TableStyleMedium9" showFirstColumn="0" showLastColumn="0" showRowStripes="1" showColumnStripes="0"/>
</table>
</file>

<file path=xl/tables/table2.xml><?xml version="1.0" encoding="utf-8"?>
<table xmlns="http://schemas.openxmlformats.org/spreadsheetml/2006/main" id="18" name="NCESummary" displayName="NCESummary" ref="H7:T286">
  <autoFilter ref="H7:T286"/>
  <tableColumns count="13">
    <tableColumn id="3" name="subject area" dataDxfId="434" totalsRowDxfId="433">
      <calculatedColumnFormula>_xlfn.IFNA(VLOOKUP(NCESummary[NCE Component],NCESub[],7,FALSE),VLOOKUP(INDEX(ClientControls[NCE Component],MATCH(NCESummary[NCE Component],ClientControls[Client Control Number],0)),NCESub[],7,FALSE))</calculatedColumnFormula>
    </tableColumn>
    <tableColumn id="2" name="Product" dataDxfId="432" totalsRowDxfId="431">
      <calculatedColumnFormula>_xlfn.IFNA(VLOOKUP(NCESummary[NCE Component],NCESub[],6,FALSE),VLOOKUP(INDEX(ClientControls[NCE Component],MATCH(NCESummary[NCE Component],ClientControls[Client Control Number],0)),NCESub[],6,FALSE))</calculatedColumnFormula>
    </tableColumn>
    <tableColumn id="1" name="Reporting Theme"/>
    <tableColumn id="4" name="NCE" totalsRowFunction="custom">
      <totalsRowFormula>'BP4 - Gas Recording'!#REF!</totalsRowFormula>
    </tableColumn>
    <tableColumn id="5" name="NCE Component" totalsRowFunction="custom">
      <totalsRowFormula>'BP3 - Gas Measurement'!#REF!</totalsRowFormula>
    </tableColumn>
    <tableColumn id="6" name="NCE Component Description" totalsRowFunction="custom">
      <totalsRowFormula>'BP3 - Gas Measurement'!#REF!</totalsRowFormula>
    </tableColumn>
    <tableColumn id="7" name="NCE Risk" totalsRowFunction="custom">
      <totalsRowFormula>'BP3 - Gas Measurement'!#REF!</totalsRowFormula>
    </tableColumn>
    <tableColumn id="8" name="Acceptable or Deficient" totalsRowFunction="custom">
      <totalsRowFormula>'BP3 - Gas Measurement'!#REF!</totalsRowFormula>
    </tableColumn>
    <tableColumn id="9" name="Evidence" totalsRowFunction="custom">
      <totalsRowFormula>'BP3 - Gas Measurement'!#REF!</totalsRowFormula>
    </tableColumn>
    <tableColumn id="48" name="Control Performer Role"/>
    <tableColumn id="10" name="Reason for Conclusion" totalsRowFunction="custom">
      <totalsRowFormula>'BP3 - Gas Measurement'!#REF!</totalsRowFormula>
    </tableColumn>
    <tableColumn id="11" name="ABBT6040036"/>
    <tableColumn id="12" name="ABBT0134864"/>
  </tableColumns>
  <tableStyleInfo name="TableStyleMedium9" showFirstColumn="0" showLastColumn="0" showRowStripes="1" showColumnStripes="0"/>
</table>
</file>

<file path=xl/tables/table3.xml><?xml version="1.0" encoding="utf-8"?>
<table xmlns="http://schemas.openxmlformats.org/spreadsheetml/2006/main" id="2" name="GasExFac" displayName="GasExFac" ref="A10:N26" totalsRowShown="0" headerRowDxfId="430" dataDxfId="429">
  <sortState ref="A11:K27">
    <sortCondition ref="A11:A27"/>
    <sortCondition ref="B11:B27"/>
  </sortState>
  <tableColumns count="14">
    <tableColumn id="8" name="Theme" dataDxfId="428"/>
    <tableColumn id="1" name="NCE" dataDxfId="427"/>
    <tableColumn id="2" name="NCE Component" dataDxfId="426"/>
    <tableColumn id="3" name="NCE Component Description" dataDxfId="425"/>
    <tableColumn id="4" name="NCE Risk" dataDxfId="424">
      <calculatedColumnFormula>VLOOKUP(B11,NCESub[[#Data],[NCE]:[NCE Risk]],3,FALSE)</calculatedColumnFormula>
    </tableColumn>
    <tableColumn id="5" name="Conclusion" dataDxfId="423"/>
    <tableColumn id="11" name="Evidence" dataDxfId="422"/>
    <tableColumn id="33" name="Control Performer Role" dataDxfId="421"/>
    <tableColumn id="6" name="Reason for Conclusion"/>
    <tableColumn id="15" name="ABBT0113955" dataDxfId="420">
      <calculatedColumnFormula>IF(HLOOKUP(J$8,Applicability[#Data],(VLOOKUP($B11,Applicability[#Data],2,FALSE)),FALSE)="y",$F11,"N/A")</calculatedColumnFormula>
    </tableColumn>
    <tableColumn id="7" name="ABBT0143998" dataDxfId="419">
      <calculatedColumnFormula>IF(HLOOKUP(K$8,Applicability[#Data],(VLOOKUP($B11,Applicability[#Data],2,FALSE)),FALSE)="y",$F11,"N/A")</calculatedColumnFormula>
    </tableColumn>
    <tableColumn id="9" name="ABGS0082885" dataDxfId="418">
      <calculatedColumnFormula>IF(HLOOKUP(L$8,Applicability[#Data],(VLOOKUP($B11,Applicability[#Data],2,FALSE)),FALSE)="y",$F11,"N/A")</calculatedColumnFormula>
    </tableColumn>
    <tableColumn id="10" name="ABGS0127239" dataDxfId="417">
      <calculatedColumnFormula>IF(HLOOKUP(M$8,Applicability[#Data],(VLOOKUP($B11,Applicability[#Data],2,FALSE)),FALSE)="y",$F11,"N/A")</calculatedColumnFormula>
    </tableColumn>
    <tableColumn id="12" name="ABIF0119990" dataDxfId="416">
      <calculatedColumnFormula>IF(HLOOKUP(N$8,Applicability[#Data],(VLOOKUP($B11,Applicability[#Data],2,FALSE)),FALSE)="y",$F11,"N/A")</calculatedColumnFormula>
    </tableColumn>
  </tableColumns>
  <tableStyleInfo name="CorvelleEoC" showFirstColumn="0" showLastColumn="0" showRowStripes="1" showColumnStripes="0"/>
</table>
</file>

<file path=xl/tables/table4.xml><?xml version="1.0" encoding="utf-8"?>
<table xmlns="http://schemas.openxmlformats.org/spreadsheetml/2006/main" id="5" name="GasNFac" displayName="GasNFac" ref="A10:N26" totalsRowShown="0" headerRowDxfId="415" dataDxfId="414">
  <sortState ref="A11:K27">
    <sortCondition ref="A11:A27"/>
    <sortCondition ref="B11:B27"/>
  </sortState>
  <tableColumns count="14">
    <tableColumn id="9" name="Theme" dataDxfId="413"/>
    <tableColumn id="1" name="NCE" dataDxfId="412"/>
    <tableColumn id="2" name="NCE Component" dataDxfId="411"/>
    <tableColumn id="3" name="NCE Component Description" dataDxfId="410"/>
    <tableColumn id="4" name="NCE Risk" dataDxfId="409">
      <calculatedColumnFormula>VLOOKUP(B11,NCESub[[#Data],[NCE]:[NCE Risk]],3,FALSE)</calculatedColumnFormula>
    </tableColumn>
    <tableColumn id="5" name="Conclusion" dataDxfId="408"/>
    <tableColumn id="11" name="Evidence" dataDxfId="407"/>
    <tableColumn id="47" name="Control Performer Role" dataDxfId="406"/>
    <tableColumn id="6" name="Reason for Conclusion"/>
    <tableColumn id="10" name="ABBT0113955" dataDxfId="405">
      <calculatedColumnFormula>IF(HLOOKUP(J$8,Applicability[#Data],(VLOOKUP($B11,Applicability[#Data],2,FALSE)),FALSE)="y",$F11,"N/A")</calculatedColumnFormula>
    </tableColumn>
    <tableColumn id="7" name="ABBT0143998" dataDxfId="404">
      <calculatedColumnFormula>IF(HLOOKUP(K$8,Applicability[#Data],(VLOOKUP($B11,Applicability[#Data],2,FALSE)),FALSE)="y",$F11,"N/A")</calculatedColumnFormula>
    </tableColumn>
    <tableColumn id="8" name="ABGS0082885" dataDxfId="403">
      <calculatedColumnFormula>IF(HLOOKUP(L$8,Applicability[#Data],(VLOOKUP($B11,Applicability[#Data],2,FALSE)),FALSE)="y",$F11,"N/A")</calculatedColumnFormula>
    </tableColumn>
    <tableColumn id="12" name="ABGS0127239" dataDxfId="402">
      <calculatedColumnFormula>IF(HLOOKUP(M$8,Applicability[#Data],(VLOOKUP($B11,Applicability[#Data],2,FALSE)),FALSE)="y",$F11,"N/A")</calculatedColumnFormula>
    </tableColumn>
    <tableColumn id="13" name="ABIF0119990" dataDxfId="401">
      <calculatedColumnFormula>IF(HLOOKUP(N$8,Applicability[#Data],(VLOOKUP($B11,Applicability[#Data],2,FALSE)),FALSE)="y",$F11,"N/A")</calculatedColumnFormula>
    </tableColumn>
  </tableColumns>
  <tableStyleInfo name="CorvelleEoC" showFirstColumn="0" showLastColumn="0" showRowStripes="1" showColumnStripes="0"/>
</table>
</file>

<file path=xl/tables/table5.xml><?xml version="1.0" encoding="utf-8"?>
<table xmlns="http://schemas.openxmlformats.org/spreadsheetml/2006/main" id="17" name="GasMeas" displayName="GasMeas" ref="A10:N49" totalsRowShown="0" headerRowDxfId="400" dataDxfId="399">
  <sortState ref="A11:M47">
    <sortCondition ref="A11:A49"/>
    <sortCondition ref="B11:B49"/>
    <sortCondition ref="C11:C49"/>
  </sortState>
  <tableColumns count="14">
    <tableColumn id="8" name="Theme" dataDxfId="398"/>
    <tableColumn id="1" name="NCE" dataDxfId="397"/>
    <tableColumn id="2" name="NCE Component" dataDxfId="396"/>
    <tableColumn id="3" name="NCE Component Description" dataDxfId="395"/>
    <tableColumn id="4" name="NCE Risk" dataDxfId="394">
      <calculatedColumnFormula>VLOOKUP(B11,NCESub[[#Data],[NCE]:[NCE Risk]],3,FALSE)</calculatedColumnFormula>
    </tableColumn>
    <tableColumn id="5" name="Conclusion" dataDxfId="393"/>
    <tableColumn id="11" name="Evidence" dataDxfId="392"/>
    <tableColumn id="46" name="Control Performer Role" dataDxfId="391"/>
    <tableColumn id="6" name="Reason for Conclusion"/>
    <tableColumn id="10" name="ABBT0113955" dataDxfId="390">
      <calculatedColumnFormula>IF(HLOOKUP(J$8,Applicability[#Data],(VLOOKUP($B11,Applicability[#Data],2,FALSE)),FALSE)="y",$F11,"N/A")</calculatedColumnFormula>
    </tableColumn>
    <tableColumn id="7" name="ABBT0143998" dataDxfId="389">
      <calculatedColumnFormula>IF(HLOOKUP(K$8,Applicability[#Data],(VLOOKUP($B11,Applicability[#Data],2,FALSE)),FALSE)="y",$F11,"N/A")</calculatedColumnFormula>
    </tableColumn>
    <tableColumn id="9" name="ABGS0082885" dataDxfId="388">
      <calculatedColumnFormula>IF(HLOOKUP(L$8,Applicability[#Data],(VLOOKUP($B11,Applicability[#Data],2,FALSE)),FALSE)="y",$F11,"N/A")</calculatedColumnFormula>
    </tableColumn>
    <tableColumn id="12" name="ABGS0127239" dataDxfId="387">
      <calculatedColumnFormula>IF(HLOOKUP(M$8,Applicability[#Data],(VLOOKUP($B11,Applicability[#Data],2,FALSE)),FALSE)="y",$F11,"N/A")</calculatedColumnFormula>
    </tableColumn>
    <tableColumn id="13" name="ABIF0119990" dataDxfId="386">
      <calculatedColumnFormula>IF(HLOOKUP(N$8,Applicability[#Data],(VLOOKUP($B11,Applicability[#Data],2,FALSE)),FALSE)="y",$F11,"N/A")</calculatedColumnFormula>
    </tableColumn>
  </tableColumns>
  <tableStyleInfo name="CorvelleEoC" showFirstColumn="0" showLastColumn="0" showRowStripes="1" showColumnStripes="0"/>
</table>
</file>

<file path=xl/tables/table6.xml><?xml version="1.0" encoding="utf-8"?>
<table xmlns="http://schemas.openxmlformats.org/spreadsheetml/2006/main" id="16" name="GasRec" displayName="GasRec" ref="A10:N43" totalsRowShown="0" headerRowDxfId="384" dataDxfId="383">
  <sortState ref="A11:M43">
    <sortCondition ref="A11:A43"/>
    <sortCondition ref="B11:B43"/>
    <sortCondition ref="C11:C43"/>
  </sortState>
  <tableColumns count="14">
    <tableColumn id="8" name="Theme" dataDxfId="382"/>
    <tableColumn id="1" name="NCE" dataDxfId="381"/>
    <tableColumn id="2" name="NCE Component" dataDxfId="380"/>
    <tableColumn id="3" name="NCE Component Description" dataDxfId="379"/>
    <tableColumn id="4" name="NCE Risk" dataDxfId="378">
      <calculatedColumnFormula>VLOOKUP(B11,NCESub[[#Data],[NCE]:[NCE Risk]],3,FALSE)</calculatedColumnFormula>
    </tableColumn>
    <tableColumn id="5" name="Conclusion" dataDxfId="377"/>
    <tableColumn id="11" name="Evidence" dataDxfId="376"/>
    <tableColumn id="46" name="Control Performer Role" dataDxfId="375"/>
    <tableColumn id="6" name="Reason for Conclusion"/>
    <tableColumn id="10" name="ABBT0113955" dataDxfId="374">
      <calculatedColumnFormula>IF(HLOOKUP(J$8,Applicability[#Data],(VLOOKUP($B11,Applicability[#Data],2,FALSE)),FALSE)="y",$F11,"N/A")</calculatedColumnFormula>
    </tableColumn>
    <tableColumn id="7" name="ABBT0143998" dataDxfId="373">
      <calculatedColumnFormula>IF(HLOOKUP(K$8,Applicability[#Data],(VLOOKUP($B11,Applicability[#Data],2,FALSE)),FALSE)="y",$F11,"N/A")</calculatedColumnFormula>
    </tableColumn>
    <tableColumn id="9" name="ABGS0082885" dataDxfId="372">
      <calculatedColumnFormula>IF(HLOOKUP(L$8,Applicability[#Data],(VLOOKUP($B11,Applicability[#Data],2,FALSE)),FALSE)="y",$F11,"N/A")</calculatedColumnFormula>
    </tableColumn>
    <tableColumn id="12" name="ABGS0127239" dataDxfId="371">
      <calculatedColumnFormula>IF(HLOOKUP(M$8,Applicability[#Data],(VLOOKUP($B11,Applicability[#Data],2,FALSE)),FALSE)="y",$F11,"N/A")</calculatedColumnFormula>
    </tableColumn>
    <tableColumn id="13" name="ABIF0119990" dataDxfId="370">
      <calculatedColumnFormula>IF(HLOOKUP(N$8,Applicability[#Data],(VLOOKUP($B11,Applicability[#Data],2,FALSE)),FALSE)="y",$F11,"N/A")</calculatedColumnFormula>
    </tableColumn>
  </tableColumns>
  <tableStyleInfo name="CorvelleEoC" showFirstColumn="0" showLastColumn="0" showRowStripes="1" showColumnStripes="0"/>
</table>
</file>

<file path=xl/tables/table7.xml><?xml version="1.0" encoding="utf-8"?>
<table xmlns="http://schemas.openxmlformats.org/spreadsheetml/2006/main" id="15" name="GasRep" displayName="GasRep" ref="A10:N48" totalsRowShown="0" headerRowDxfId="369" dataDxfId="368">
  <sortState ref="A11:K47">
    <sortCondition ref="A11:A48"/>
    <sortCondition ref="B11:B48"/>
    <sortCondition ref="C11:C48"/>
  </sortState>
  <tableColumns count="14">
    <tableColumn id="8" name="Theme" dataDxfId="367"/>
    <tableColumn id="1" name="NCE" dataDxfId="366"/>
    <tableColumn id="2" name="NCE Component" dataDxfId="365"/>
    <tableColumn id="3" name="NCE Component Description" dataDxfId="364"/>
    <tableColumn id="4" name="NCE Risk" dataDxfId="363">
      <calculatedColumnFormula>VLOOKUP(B11,NCESub[[#Data],[NCE]:[NCE Risk]],3,FALSE)</calculatedColumnFormula>
    </tableColumn>
    <tableColumn id="5" name="Conclusion" dataDxfId="362"/>
    <tableColumn id="11" name="Evidence" dataDxfId="361"/>
    <tableColumn id="47" name="Control Performer Role" dataDxfId="360"/>
    <tableColumn id="6" name="Reason for Conclusion"/>
    <tableColumn id="10" name="ABBT0113955" dataDxfId="359">
      <calculatedColumnFormula>IF(HLOOKUP(J$8,Applicability[#Data],(VLOOKUP($B11,Applicability[#Data],2,FALSE)),FALSE)="y",$F11,"N/A")</calculatedColumnFormula>
    </tableColumn>
    <tableColumn id="7" name="ABBT0143998" dataDxfId="358">
      <calculatedColumnFormula>IF(HLOOKUP(K$8,Applicability[#Data],(VLOOKUP($B11,Applicability[#Data],2,FALSE)),FALSE)="y",$F11,"N/A")</calculatedColumnFormula>
    </tableColumn>
    <tableColumn id="9" name="ABGS0082885" dataDxfId="357">
      <calculatedColumnFormula>IF(HLOOKUP(L$8,Applicability[#Data],(VLOOKUP($B11,Applicability[#Data],2,FALSE)),FALSE)="y",$F11,"N/A")</calculatedColumnFormula>
    </tableColumn>
    <tableColumn id="12" name="ABGS0127239" dataDxfId="356">
      <calculatedColumnFormula>IF(HLOOKUP(M$8,Applicability[#Data],(VLOOKUP($B11,Applicability[#Data],2,FALSE)),FALSE)="y",$F11,"N/A")</calculatedColumnFormula>
    </tableColumn>
    <tableColumn id="13" name="ABIF0119990" dataDxfId="355">
      <calculatedColumnFormula>IF(HLOOKUP(N$8,Applicability[#Data],(VLOOKUP($B11,Applicability[#Data],2,FALSE)),FALSE)="y",$F11,"N/A")</calculatedColumnFormula>
    </tableColumn>
  </tableColumns>
  <tableStyleInfo name="CorvelleEoC" showFirstColumn="0" showLastColumn="0" showRowStripes="1" showColumnStripes="0"/>
</table>
</file>

<file path=xl/tables/table8.xml><?xml version="1.0" encoding="utf-8"?>
<table xmlns="http://schemas.openxmlformats.org/spreadsheetml/2006/main" id="14" name="HCLExFac" displayName="HCLExFac" ref="A10:N23" totalsRowShown="0" headerRowDxfId="354" dataDxfId="353">
  <sortState ref="A11:K23">
    <sortCondition ref="A11:A23"/>
    <sortCondition ref="B11:B23"/>
    <sortCondition ref="C11:C23"/>
  </sortState>
  <tableColumns count="14">
    <tableColumn id="8" name="Theme" dataDxfId="352"/>
    <tableColumn id="1" name="NCE" dataDxfId="351"/>
    <tableColumn id="2" name="NCE Component" dataDxfId="350"/>
    <tableColumn id="3" name="NCE Component Description" dataDxfId="349"/>
    <tableColumn id="4" name="NCE Risk" dataDxfId="348">
      <calculatedColumnFormula>VLOOKUP(B11,NCESub[[#Data],[NCE]:[NCE Risk]],3,FALSE)</calculatedColumnFormula>
    </tableColumn>
    <tableColumn id="5" name="Conclusion" dataDxfId="347"/>
    <tableColumn id="11" name="Evidence" dataDxfId="346"/>
    <tableColumn id="46" name="Control Performer Role" dataDxfId="345"/>
    <tableColumn id="6" name="Reason for Conclusion"/>
    <tableColumn id="10" name="ABBT0113955" dataDxfId="344">
      <calculatedColumnFormula>IF(HLOOKUP(J$8,Applicability[#Data],(VLOOKUP($B11,Applicability[#Data],2,FALSE)),FALSE)="y",$F11,"N/A")</calculatedColumnFormula>
    </tableColumn>
    <tableColumn id="7" name="ABBT0143998" dataDxfId="343">
      <calculatedColumnFormula>IF(HLOOKUP(K$8,Applicability[#Data],(VLOOKUP($B11,Applicability[#Data],2,FALSE)),FALSE)="y",$F11,"N/A")</calculatedColumnFormula>
    </tableColumn>
    <tableColumn id="9" name="ABGS0082885" dataDxfId="342">
      <calculatedColumnFormula>IF(HLOOKUP(L$8,Applicability[#Data],(VLOOKUP($B11,Applicability[#Data],2,FALSE)),FALSE)="y",$F11,"N/A")</calculatedColumnFormula>
    </tableColumn>
    <tableColumn id="12" name="ABGS0127239" dataDxfId="341">
      <calculatedColumnFormula>IF(HLOOKUP(M$8,Applicability[#Data],(VLOOKUP($B11,Applicability[#Data],2,FALSE)),FALSE)="y",$F11,"N/A")</calculatedColumnFormula>
    </tableColumn>
    <tableColumn id="13" name="ABIF0119990" dataDxfId="340">
      <calculatedColumnFormula>IF(HLOOKUP(N$8,Applicability[#Data],(VLOOKUP($B11,Applicability[#Data],2,FALSE)),FALSE)="y",$F11,"N/A")</calculatedColumnFormula>
    </tableColumn>
  </tableColumns>
  <tableStyleInfo name="CorvelleEoC" showFirstColumn="0" showLastColumn="0" showRowStripes="1" showColumnStripes="0"/>
</table>
</file>

<file path=xl/tables/table9.xml><?xml version="1.0" encoding="utf-8"?>
<table xmlns="http://schemas.openxmlformats.org/spreadsheetml/2006/main" id="12" name="HCLNewFac" displayName="HCLNewFac" ref="A10:N23" totalsRowShown="0" headerRowDxfId="339" dataDxfId="338">
  <sortState ref="A11:K23">
    <sortCondition ref="A11:A23"/>
    <sortCondition ref="B11:B23"/>
    <sortCondition ref="C11:C23"/>
  </sortState>
  <tableColumns count="14">
    <tableColumn id="8" name="Theme" dataDxfId="337"/>
    <tableColumn id="1" name="NCE" dataDxfId="336"/>
    <tableColumn id="2" name="NCE Component" dataDxfId="335"/>
    <tableColumn id="3" name="NCE Component Description" dataDxfId="334"/>
    <tableColumn id="4" name="NCE Risk" dataDxfId="333">
      <calculatedColumnFormula>VLOOKUP(B11,NCESub[[#Data],[NCE]:[NCE Risk]],3,FALSE)</calculatedColumnFormula>
    </tableColumn>
    <tableColumn id="5" name="Conclusion" dataDxfId="332"/>
    <tableColumn id="11" name="Evidence" dataDxfId="331"/>
    <tableColumn id="46" name="Control Performer Role" dataDxfId="330"/>
    <tableColumn id="6" name="Reason for Conclusion"/>
    <tableColumn id="10" name="ABBT0113955" dataDxfId="329">
      <calculatedColumnFormula>IF(HLOOKUP(J$8,Applicability[#Data],(VLOOKUP($B11,Applicability[#Data],2,FALSE)),FALSE)="y",$F11,"N/A")</calculatedColumnFormula>
    </tableColumn>
    <tableColumn id="7" name="ABBT0143998" dataDxfId="328">
      <calculatedColumnFormula>IF(HLOOKUP(K$8,Applicability[#Data],(VLOOKUP($B11,Applicability[#Data],2,FALSE)),FALSE)="y",$F11,"N/A")</calculatedColumnFormula>
    </tableColumn>
    <tableColumn id="9" name="ABGS0082885" dataDxfId="327">
      <calculatedColumnFormula>IF(HLOOKUP(L$8,Applicability[#Data],(VLOOKUP($B11,Applicability[#Data],2,FALSE)),FALSE)="y",$F11,"N/A")</calculatedColumnFormula>
    </tableColumn>
    <tableColumn id="12" name="ABGS0127239" dataDxfId="326">
      <calculatedColumnFormula>IF(HLOOKUP(M$8,Applicability[#Data],(VLOOKUP($B11,Applicability[#Data],2,FALSE)),FALSE)="y",$F11,"N/A")</calculatedColumnFormula>
    </tableColumn>
    <tableColumn id="13" name="ABIF0119990" dataDxfId="325">
      <calculatedColumnFormula>IF(HLOOKUP(N$8,Applicability[#Data],(VLOOKUP($B11,Applicability[#Data],2,FALSE)),FALSE)="y",$F11,"N/A")</calculatedColumnFormula>
    </tableColumn>
  </tableColumns>
  <tableStyleInfo name="CorvelleEoC" showFirstColumn="0" showLastColumn="0" showRowStripes="1" showColumnStripes="0"/>
</table>
</file>

<file path=xl/tables/table10.xml><?xml version="1.0" encoding="utf-8"?>
<table xmlns="http://schemas.openxmlformats.org/spreadsheetml/2006/main" id="13" name="HCLMeas" displayName="HCLMeas" ref="A10:N32" totalsRowShown="0" headerRowDxfId="324" dataDxfId="323">
  <sortState ref="A11:K32">
    <sortCondition ref="A11:A32"/>
    <sortCondition ref="B11:B32"/>
    <sortCondition ref="C11:C32"/>
  </sortState>
  <tableColumns count="14">
    <tableColumn id="8" name="Theme" dataDxfId="322"/>
    <tableColumn id="1" name="NCE" dataDxfId="321"/>
    <tableColumn id="2" name="NCE Component" dataDxfId="320"/>
    <tableColumn id="3" name="NCE Component Description" dataDxfId="319"/>
    <tableColumn id="4" name="NCE Risk" dataDxfId="318">
      <calculatedColumnFormula>VLOOKUP(B11,NCESub[[#Data],[NCE]:[NCE Risk]],3,FALSE)</calculatedColumnFormula>
    </tableColumn>
    <tableColumn id="5" name="Conclusion" dataDxfId="317"/>
    <tableColumn id="11" name="Evidence" dataDxfId="316"/>
    <tableColumn id="46" name="Control Performer Role" dataDxfId="315"/>
    <tableColumn id="6" name="Reason for Conclusion"/>
    <tableColumn id="10" name="ABBT0113955" dataDxfId="314">
      <calculatedColumnFormula>IF(HLOOKUP(J$8,Applicability[#Data],(VLOOKUP($B11,Applicability[#Data],2,FALSE)),FALSE)="y",$F11,"N/A")</calculatedColumnFormula>
    </tableColumn>
    <tableColumn id="7" name="ABBT0143998" dataDxfId="313">
      <calculatedColumnFormula>IF(HLOOKUP(K$8,Applicability[#Data],(VLOOKUP($B11,Applicability[#Data],2,FALSE)),FALSE)="y",$F11,"N/A")</calculatedColumnFormula>
    </tableColumn>
    <tableColumn id="9" name="ABGS0082885" dataDxfId="312">
      <calculatedColumnFormula>IF(HLOOKUP(L$8,Applicability[#Data],(VLOOKUP($B11,Applicability[#Data],2,FALSE)),FALSE)="y",$F11,"N/A")</calculatedColumnFormula>
    </tableColumn>
    <tableColumn id="12" name="ABGS0127239" dataDxfId="311">
      <calculatedColumnFormula>IF(HLOOKUP(M$8,Applicability[#Data],(VLOOKUP($B11,Applicability[#Data],2,FALSE)),FALSE)="y",$F11,"N/A")</calculatedColumnFormula>
    </tableColumn>
    <tableColumn id="13" name="ABIF0119990" dataDxfId="310">
      <calculatedColumnFormula>IF(HLOOKUP(N$8,Applicability[#Data],(VLOOKUP($B11,Applicability[#Data],2,FALSE)),FALSE)="y",$F11,"N/A")</calculatedColumnFormula>
    </tableColumn>
  </tableColumns>
  <tableStyleInfo name="CorvelleEoC" showFirstColumn="0" showLastColumn="0" showRowStripes="1" showColumnStripes="0"/>
</table>
</file>

<file path=xl/tables/table11.xml><?xml version="1.0" encoding="utf-8"?>
<table xmlns="http://schemas.openxmlformats.org/spreadsheetml/2006/main" id="11" name="HCLRec" displayName="HCLRec" ref="A10:N25" totalsRowShown="0" headerRowDxfId="309" dataDxfId="308">
  <sortState ref="A11:K25">
    <sortCondition ref="A11:A25"/>
    <sortCondition ref="B11:B25"/>
    <sortCondition ref="C11:C25"/>
  </sortState>
  <tableColumns count="14">
    <tableColumn id="8" name="Theme" dataDxfId="307"/>
    <tableColumn id="1" name="NCE" dataDxfId="306"/>
    <tableColumn id="2" name="NCE Component" dataDxfId="305"/>
    <tableColumn id="3" name="NCE Component Description" dataDxfId="304"/>
    <tableColumn id="4" name="NCE Risk" dataDxfId="303">
      <calculatedColumnFormula>VLOOKUP(B11,NCESub[[#Data],[NCE]:[NCE Risk]],3,FALSE)</calculatedColumnFormula>
    </tableColumn>
    <tableColumn id="5" name="Conclusion" dataDxfId="302"/>
    <tableColumn id="11" name="Evidence" dataDxfId="301"/>
    <tableColumn id="46" name="Control Performer Role" dataDxfId="300"/>
    <tableColumn id="6" name="Reason for Conclusion"/>
    <tableColumn id="10" name="ABBT0113955" dataDxfId="299">
      <calculatedColumnFormula>IF(HLOOKUP(J$8,Applicability[#Data],(VLOOKUP($B11,Applicability[#Data],2,FALSE)),FALSE)="y",$F11,"N/A")</calculatedColumnFormula>
    </tableColumn>
    <tableColumn id="7" name="ABBT0143998" dataDxfId="298">
      <calculatedColumnFormula>IF(HLOOKUP(K$8,Applicability[#Data],(VLOOKUP($B11,Applicability[#Data],2,FALSE)),FALSE)="y",$F11,"N/A")</calculatedColumnFormula>
    </tableColumn>
    <tableColumn id="9" name="ABGS0082885" dataDxfId="297">
      <calculatedColumnFormula>IF(HLOOKUP(L$8,Applicability[#Data],(VLOOKUP($B11,Applicability[#Data],2,FALSE)),FALSE)="y",$F11,"N/A")</calculatedColumnFormula>
    </tableColumn>
    <tableColumn id="12" name="ABGS0127239" dataDxfId="296">
      <calculatedColumnFormula>IF(HLOOKUP(M$8,Applicability[#Data],(VLOOKUP($B11,Applicability[#Data],2,FALSE)),FALSE)="y",$F11,"N/A")</calculatedColumnFormula>
    </tableColumn>
    <tableColumn id="13" name="ABIF0119990" dataDxfId="295">
      <calculatedColumnFormula>IF(HLOOKUP(N$8,Applicability[#Data],(VLOOKUP($B11,Applicability[#Data],2,FALSE)),FALSE)="y",$F11,"N/A")</calculatedColumnFormula>
    </tableColumn>
  </tableColumns>
  <tableStyleInfo name="CorvelleEoC" showFirstColumn="0" showLastColumn="0" showRowStripes="1" showColumnStripes="0"/>
</table>
</file>

<file path=xl/tables/table12.xml><?xml version="1.0" encoding="utf-8"?>
<table xmlns="http://schemas.openxmlformats.org/spreadsheetml/2006/main" id="10" name="HCLRep" displayName="HCLRep" ref="A10:N41" totalsRowShown="0" headerRowDxfId="294" dataDxfId="293">
  <sortState ref="A11:K40">
    <sortCondition ref="A11:A41"/>
    <sortCondition ref="B11:B41"/>
    <sortCondition ref="C11:C41"/>
  </sortState>
  <tableColumns count="14">
    <tableColumn id="8" name="Theme" dataDxfId="292"/>
    <tableColumn id="1" name="NCE" dataDxfId="291"/>
    <tableColumn id="2" name="NCE Component" dataDxfId="290"/>
    <tableColumn id="3" name="NCE Component Description" dataDxfId="289"/>
    <tableColumn id="4" name="NCE Risk" dataDxfId="288">
      <calculatedColumnFormula>VLOOKUP(B11,NCESub[[#Data],[NCE]:[NCE Risk]],3,FALSE)</calculatedColumnFormula>
    </tableColumn>
    <tableColumn id="5" name="Conclusion" dataDxfId="287"/>
    <tableColumn id="11" name="Evidence" dataDxfId="286"/>
    <tableColumn id="46" name="Control Performer Role" dataDxfId="285"/>
    <tableColumn id="6" name="Reason for Conclusion"/>
    <tableColumn id="10" name="ABBT0113955" dataDxfId="284">
      <calculatedColumnFormula>IF(HLOOKUP(J$8,Applicability[#Data],(VLOOKUP($B11,Applicability[#Data],2,FALSE)),FALSE)="y",$F11,"N/A")</calculatedColumnFormula>
    </tableColumn>
    <tableColumn id="7" name="ABBT0143998" dataDxfId="283">
      <calculatedColumnFormula>IF(HLOOKUP(K$8,Applicability[#Data],(VLOOKUP($B11,Applicability[#Data],2,FALSE)),FALSE)="y",$F11,"N/A")</calculatedColumnFormula>
    </tableColumn>
    <tableColumn id="9" name="ABGS0082885" dataDxfId="282">
      <calculatedColumnFormula>IF(HLOOKUP(L$8,Applicability[#Data],(VLOOKUP($B11,Applicability[#Data],2,FALSE)),FALSE)="y",$F11,"N/A")</calculatedColumnFormula>
    </tableColumn>
    <tableColumn id="12" name="ABGS0127239" dataDxfId="281">
      <calculatedColumnFormula>IF(HLOOKUP(M$8,Applicability[#Data],(VLOOKUP($B11,Applicability[#Data],2,FALSE)),FALSE)="y",$F11,"N/A")</calculatedColumnFormula>
    </tableColumn>
    <tableColumn id="13" name="ABIF0119990" dataDxfId="280">
      <calculatedColumnFormula>IF(HLOOKUP(N$8,Applicability[#Data],(VLOOKUP($B11,Applicability[#Data],2,FALSE)),FALSE)="y",$F11,"N/A")</calculatedColumnFormula>
    </tableColumn>
  </tableColumns>
  <tableStyleInfo name="CorvelleEoC" showFirstColumn="0" showLastColumn="0" showRowStripes="1" showColumnStripes="0"/>
</table>
</file>

<file path=xl/tables/table13.xml><?xml version="1.0" encoding="utf-8"?>
<table xmlns="http://schemas.openxmlformats.org/spreadsheetml/2006/main" id="6" name="WaterExFac" displayName="WaterExFac" ref="A10:N29" totalsRowShown="0" headerRowDxfId="279" dataDxfId="278">
  <sortState ref="A11:K29">
    <sortCondition ref="A11:A29"/>
    <sortCondition ref="B11:B29"/>
    <sortCondition ref="C11:C29"/>
  </sortState>
  <tableColumns count="14">
    <tableColumn id="8" name="Theme" dataDxfId="277"/>
    <tableColumn id="1" name="NCE" dataDxfId="276"/>
    <tableColumn id="2" name="NCE Component" dataDxfId="275"/>
    <tableColumn id="3" name="NCE Component Description" dataDxfId="274"/>
    <tableColumn id="4" name="NCE Risk" dataDxfId="273">
      <calculatedColumnFormula>VLOOKUP(B11,NCESub[[#Data],[NCE]:[NCE Risk]],3,FALSE)</calculatedColumnFormula>
    </tableColumn>
    <tableColumn id="5" name="Conclusion" dataDxfId="272"/>
    <tableColumn id="11" name="Evidence" dataDxfId="271"/>
    <tableColumn id="46" name="Control Performer Role" dataDxfId="270"/>
    <tableColumn id="6" name="Reason for Conclusion"/>
    <tableColumn id="10" name="ABBT0113955" dataDxfId="269">
      <calculatedColumnFormula>IF(HLOOKUP(J$8,Applicability[#Data],(VLOOKUP($B11,Applicability[#Data],2,FALSE)),FALSE)="y",$F11,"N/A")</calculatedColumnFormula>
    </tableColumn>
    <tableColumn id="7" name="ABBT0143998" dataDxfId="268">
      <calculatedColumnFormula>IF(HLOOKUP(K$8,Applicability[#Data],(VLOOKUP($B11,Applicability[#Data],2,FALSE)),FALSE)="y",$F11,"N/A")</calculatedColumnFormula>
    </tableColumn>
    <tableColumn id="9" name="ABGS0082885" dataDxfId="267">
      <calculatedColumnFormula>IF(HLOOKUP(L$8,Applicability[#Data],(VLOOKUP($B11,Applicability[#Data],2,FALSE)),FALSE)="y",$F11,"N/A")</calculatedColumnFormula>
    </tableColumn>
    <tableColumn id="12" name="ABGS0127239" dataDxfId="266">
      <calculatedColumnFormula>IF(HLOOKUP(M$8,Applicability[#Data],(VLOOKUP($B11,Applicability[#Data],2,FALSE)),FALSE)="y",$F11,"N/A")</calculatedColumnFormula>
    </tableColumn>
    <tableColumn id="13" name="ABIF0119990" dataDxfId="265">
      <calculatedColumnFormula>IF(HLOOKUP(N$8,Applicability[#Data],(VLOOKUP($B11,Applicability[#Data],2,FALSE)),FALSE)="y",$F11,"N/A")</calculatedColumnFormula>
    </tableColumn>
  </tableColumns>
  <tableStyleInfo name="CorvelleEoC" showFirstColumn="0" showLastColumn="0" showRowStripes="1" showColumnStripes="0"/>
</table>
</file>

<file path=xl/tables/table14.xml><?xml version="1.0" encoding="utf-8"?>
<table xmlns="http://schemas.openxmlformats.org/spreadsheetml/2006/main" id="22" name="WaterNewFac" displayName="WaterNewFac" ref="A10:N27" totalsRowShown="0" headerRowDxfId="264" dataDxfId="263">
  <sortState ref="A11:K29">
    <sortCondition ref="A11:A29"/>
    <sortCondition ref="B11:B29"/>
  </sortState>
  <tableColumns count="14">
    <tableColumn id="8" name="Theme" dataDxfId="262"/>
    <tableColumn id="1" name="NCE" dataDxfId="261"/>
    <tableColumn id="2" name="NCE Component" dataDxfId="260"/>
    <tableColumn id="3" name="NCE Component Description" dataDxfId="259"/>
    <tableColumn id="4" name="NCE Risk" dataDxfId="258">
      <calculatedColumnFormula>VLOOKUP(B11,NCESub[[#Data],[NCE]:[NCE Risk]],3,FALSE)</calculatedColumnFormula>
    </tableColumn>
    <tableColumn id="5" name="Conclusion" dataDxfId="257"/>
    <tableColumn id="11" name="Evidence" dataDxfId="256"/>
    <tableColumn id="46" name="Control Performer Role" dataDxfId="255"/>
    <tableColumn id="6" name="Reason for Conclusion"/>
    <tableColumn id="10" name="ABBT0113955" dataDxfId="254">
      <calculatedColumnFormula>IF(HLOOKUP(J$8,Applicability[#Data],(VLOOKUP($B11,Applicability[#Data],2,FALSE)),FALSE)="y",$F11,"N/A")</calculatedColumnFormula>
    </tableColumn>
    <tableColumn id="7" name="ABBT0143998" dataDxfId="253">
      <calculatedColumnFormula>IF(HLOOKUP(K$8,Applicability[#Data],(VLOOKUP($B11,Applicability[#Data],2,FALSE)),FALSE)="y",$F11,"N/A")</calculatedColumnFormula>
    </tableColumn>
    <tableColumn id="9" name="ABGS0082885" dataDxfId="252">
      <calculatedColumnFormula>IF(HLOOKUP(L$8,Applicability[#Data],(VLOOKUP($B11,Applicability[#Data],2,FALSE)),FALSE)="y",$F11,"N/A")</calculatedColumnFormula>
    </tableColumn>
    <tableColumn id="12" name="ABGS0127239" dataDxfId="251">
      <calculatedColumnFormula>IF(HLOOKUP(M$8,Applicability[#Data],(VLOOKUP($B11,Applicability[#Data],2,FALSE)),FALSE)="y",$F11,"N/A")</calculatedColumnFormula>
    </tableColumn>
    <tableColumn id="13" name="ABIF0119990" dataDxfId="250">
      <calculatedColumnFormula>IF(HLOOKUP(N$8,Applicability[#Data],(VLOOKUP($B11,Applicability[#Data],2,FALSE)),FALSE)="y",$F11,"N/A")</calculatedColumnFormula>
    </tableColumn>
  </tableColumns>
  <tableStyleInfo name="CorvelleEoC" showFirstColumn="0" showLastColumn="0" showRowStripes="1" showColumnStripes="0"/>
</table>
</file>

<file path=xl/tables/table15.xml><?xml version="1.0" encoding="utf-8"?>
<table xmlns="http://schemas.openxmlformats.org/spreadsheetml/2006/main" id="4" name="WaterMeas" displayName="WaterMeas" ref="A10:N21" totalsRowShown="0" headerRowDxfId="249" dataDxfId="248">
  <sortState ref="A11:K21">
    <sortCondition ref="A11:A21"/>
    <sortCondition ref="B11:B21"/>
    <sortCondition ref="C11:C21"/>
  </sortState>
  <tableColumns count="14">
    <tableColumn id="8" name="Theme" dataDxfId="247"/>
    <tableColumn id="1" name="NCE" dataDxfId="246"/>
    <tableColumn id="2" name="NCE Component" dataDxfId="245"/>
    <tableColumn id="3" name="NCE Component Description" dataDxfId="244"/>
    <tableColumn id="4" name="NCE Risk" dataDxfId="243">
      <calculatedColumnFormula>VLOOKUP(B11,NCESub[[#Data],[NCE]:[NCE Risk]],3,FALSE)</calculatedColumnFormula>
    </tableColumn>
    <tableColumn id="5" name="Conclusion" dataDxfId="242"/>
    <tableColumn id="11" name="Evidence" dataDxfId="241"/>
    <tableColumn id="46" name="Control Performer Role" dataDxfId="240"/>
    <tableColumn id="6" name="Reason for Conclusion"/>
    <tableColumn id="10" name="ABBT0113955" dataDxfId="239">
      <calculatedColumnFormula>IF(HLOOKUP(J$8,Applicability[#Data],(VLOOKUP($B11,Applicability[#Data],2,FALSE)),FALSE)="y",$F11,"N/A")</calculatedColumnFormula>
    </tableColumn>
    <tableColumn id="7" name="ABBT0143998" dataDxfId="238">
      <calculatedColumnFormula>IF(HLOOKUP(K$8,Applicability[#Data],(VLOOKUP($B11,Applicability[#Data],2,FALSE)),FALSE)="y",$F11,"N/A")</calculatedColumnFormula>
    </tableColumn>
    <tableColumn id="9" name="ABGS0082885" dataDxfId="237">
      <calculatedColumnFormula>IF(HLOOKUP(L$8,Applicability[#Data],(VLOOKUP($B11,Applicability[#Data],2,FALSE)),FALSE)="y",$F11,"N/A")</calculatedColumnFormula>
    </tableColumn>
    <tableColumn id="12" name="ABGS0127239" dataDxfId="236">
      <calculatedColumnFormula>IF(HLOOKUP(M$8,Applicability[#Data],(VLOOKUP($B11,Applicability[#Data],2,FALSE)),FALSE)="y",$F11,"N/A")</calculatedColumnFormula>
    </tableColumn>
    <tableColumn id="13" name="ABIF0119990" dataDxfId="235">
      <calculatedColumnFormula>IF(HLOOKUP(N$8,Applicability[#Data],(VLOOKUP($B11,Applicability[#Data],2,FALSE)),FALSE)="y",$F11,"N/A")</calculatedColumnFormula>
    </tableColumn>
  </tableColumns>
  <tableStyleInfo name="CorvelleEoC" showFirstColumn="0" showLastColumn="0" showRowStripes="1" showColumnStripes="0"/>
</table>
</file>

<file path=xl/tables/table16.xml><?xml version="1.0" encoding="utf-8"?>
<table xmlns="http://schemas.openxmlformats.org/spreadsheetml/2006/main" id="3" name="WaterRec" displayName="WaterRec" ref="A10:N25" totalsRowShown="0" headerRowDxfId="234" dataDxfId="233">
  <sortState ref="A11:K25">
    <sortCondition ref="A11:A25"/>
    <sortCondition ref="B11:B25"/>
    <sortCondition ref="C11:C25"/>
  </sortState>
  <tableColumns count="14">
    <tableColumn id="8" name="Theme" dataDxfId="232"/>
    <tableColumn id="1" name="NCE" dataDxfId="231"/>
    <tableColumn id="2" name="NCE Component" dataDxfId="230"/>
    <tableColumn id="3" name="NCE Component Description" dataDxfId="229"/>
    <tableColumn id="4" name="NCE Risk" dataDxfId="228">
      <calculatedColumnFormula>VLOOKUP(B11,NCESub[[#Data],[NCE]:[NCE Risk]],3,FALSE)</calculatedColumnFormula>
    </tableColumn>
    <tableColumn id="5" name="Conclusion" dataDxfId="227"/>
    <tableColumn id="11" name="Evidence" dataDxfId="226"/>
    <tableColumn id="46" name="Control Performer Role" dataDxfId="225"/>
    <tableColumn id="6" name="Reason for Conclusion"/>
    <tableColumn id="10" name="ABBT0113955" dataDxfId="224">
      <calculatedColumnFormula>IF(HLOOKUP(J$8,Applicability[#Data],(VLOOKUP($B11,Applicability[#Data],2,FALSE)),FALSE)="y",$F11,"N/A")</calculatedColumnFormula>
    </tableColumn>
    <tableColumn id="7" name="ABBT0143998" dataDxfId="223">
      <calculatedColumnFormula>IF(HLOOKUP(K$8,Applicability[#Data],(VLOOKUP($B11,Applicability[#Data],2,FALSE)),FALSE)="y",$F11,"N/A")</calculatedColumnFormula>
    </tableColumn>
    <tableColumn id="9" name="ABGS0082885" dataDxfId="222">
      <calculatedColumnFormula>IF(HLOOKUP(L$8,Applicability[#Data],(VLOOKUP($B11,Applicability[#Data],2,FALSE)),FALSE)="y",$F11,"N/A")</calculatedColumnFormula>
    </tableColumn>
    <tableColumn id="12" name="ABGS0127239" dataDxfId="221">
      <calculatedColumnFormula>IF(HLOOKUP(M$8,Applicability[#Data],(VLOOKUP($B11,Applicability[#Data],2,FALSE)),FALSE)="y",$F11,"N/A")</calculatedColumnFormula>
    </tableColumn>
    <tableColumn id="13" name="ABIF0119990" dataDxfId="220">
      <calculatedColumnFormula>IF(HLOOKUP(N$8,Applicability[#Data],(VLOOKUP($B11,Applicability[#Data],2,FALSE)),FALSE)="y",$F11,"N/A")</calculatedColumnFormula>
    </tableColumn>
  </tableColumns>
  <tableStyleInfo name="CorvelleEoC" showFirstColumn="0" showLastColumn="0" showRowStripes="1" showColumnStripes="0"/>
</table>
</file>

<file path=xl/tables/table17.xml><?xml version="1.0" encoding="utf-8"?>
<table xmlns="http://schemas.openxmlformats.org/spreadsheetml/2006/main" id="7" name="WaterRep" displayName="WaterRep" ref="A10:N37" totalsRowShown="0" headerRowDxfId="219" dataDxfId="218">
  <sortState ref="A11:K36">
    <sortCondition ref="A11:A37"/>
    <sortCondition ref="B11:B37"/>
    <sortCondition ref="C11:C37"/>
  </sortState>
  <tableColumns count="14">
    <tableColumn id="8" name="Theme" dataDxfId="217"/>
    <tableColumn id="1" name="NCE" dataDxfId="216"/>
    <tableColumn id="2" name="NCE Component" dataDxfId="215"/>
    <tableColumn id="3" name="NCE Component Description" dataDxfId="214"/>
    <tableColumn id="4" name="NCE Risk" dataDxfId="213">
      <calculatedColumnFormula>VLOOKUP(B11,NCESub[[#Data],[NCE]:[NCE Risk]],3,FALSE)</calculatedColumnFormula>
    </tableColumn>
    <tableColumn id="5" name="Conclusion" dataDxfId="212"/>
    <tableColumn id="11" name="Evidence" dataDxfId="211"/>
    <tableColumn id="46" name="Control Performer Role" dataDxfId="210"/>
    <tableColumn id="6" name="Reason for Conclusion"/>
    <tableColumn id="10" name="ABBT0113955" dataDxfId="209">
      <calculatedColumnFormula>IF(HLOOKUP(J$8,Applicability[#Data],(VLOOKUP($B11,Applicability[#Data],2,FALSE)),FALSE)="y",$F11,"N/A")</calculatedColumnFormula>
    </tableColumn>
    <tableColumn id="7" name="ABBT0143998" dataDxfId="208">
      <calculatedColumnFormula>IF(HLOOKUP(K$8,Applicability[#Data],(VLOOKUP($B11,Applicability[#Data],2,FALSE)),FALSE)="y",$F11,"N/A")</calculatedColumnFormula>
    </tableColumn>
    <tableColumn id="9" name="ABGS0082885" dataDxfId="207">
      <calculatedColumnFormula>IF(HLOOKUP(L$8,Applicability[#Data],(VLOOKUP($B11,Applicability[#Data],2,FALSE)),FALSE)="y",$F11,"N/A")</calculatedColumnFormula>
    </tableColumn>
    <tableColumn id="12" name="ABGS0127239" dataDxfId="206">
      <calculatedColumnFormula>IF(HLOOKUP(M$8,Applicability[#Data],(VLOOKUP($B11,Applicability[#Data],2,FALSE)),FALSE)="y",$F11,"N/A")</calculatedColumnFormula>
    </tableColumn>
    <tableColumn id="13" name="ABIF0119990" dataDxfId="205">
      <calculatedColumnFormula>IF(HLOOKUP(N$8,Applicability[#Data],(VLOOKUP($B11,Applicability[#Data],2,FALSE)),FALSE)="y",$F11,"N/A")</calculatedColumnFormula>
    </tableColumn>
  </tableColumns>
  <tableStyleInfo name="CorvelleEoC" showFirstColumn="0" showLastColumn="0" showRowStripes="1" showColumnStripes="0"/>
</table>
</file>

<file path=xl/tables/table18.xml><?xml version="1.0" encoding="utf-8"?>
<table xmlns="http://schemas.openxmlformats.org/spreadsheetml/2006/main" id="20" name="NCESub" displayName="NCESub" ref="A1:K238" totalsRowShown="0" headerRowDxfId="204">
  <tableColumns count="11">
    <tableColumn id="1" name="NCE Component" dataDxfId="203" dataCellStyle="Normal 5"/>
    <tableColumn id="4" name="NCE" dataDxfId="202" dataCellStyle="Normal 5"/>
    <tableColumn id="2" name="NCE Component Description1" dataDxfId="201" dataCellStyle="Normal 5"/>
    <tableColumn id="3" name="NCE Risk" dataDxfId="200" dataCellStyle="Normal 5"/>
    <tableColumn id="5" name="NCE Description" dataDxfId="199" dataCellStyle="Normal 5">
      <calculatedColumnFormula>VLOOKUP(NCESub[[#This Row],[NCE]],Applicability[[#All],[NCE]:[NCE Description]],3,FALSE)</calculatedColumnFormula>
    </tableColumn>
    <tableColumn id="6" name="Product" dataDxfId="198" dataCellStyle="Normal 5"/>
    <tableColumn id="7" name="Business Process Subject Area" dataDxfId="197" dataCellStyle="Normal 5"/>
    <tableColumn id="9" name="Business Process" dataDxfId="196" dataCellStyle="Normal 5"/>
    <tableColumn id="12" name="Theme" dataDxfId="195" dataCellStyle="Normal 5">
      <calculatedColumnFormula>_xlfn.NUMBERVALUE(LEFT(NCESub[[#This Row],[NCE]],LEN(NCESub[[#This Row],[NCE]])-1))</calculatedColumnFormula>
    </tableColumn>
    <tableColumn id="14" name="NCEProd" dataDxfId="194" dataCellStyle="Normal 5">
      <calculatedColumnFormula>NCESub[[#This Row],[NCE]]&amp;NCESub[[#This Row],[Product]]</calculatedColumnFormula>
    </tableColumn>
    <tableColumn id="8" name="Discussion Points" dataDxfId="193" dataCellStyle="Normal 5">
      <calculatedColumnFormula>VLOOKUP(NCESub[[#This Row],[NCE]],DisscussionPoints[[#All],[NCE]:[Discussion Points]],3,FALSE)</calculatedColumnFormula>
    </tableColumn>
  </tableColumns>
  <tableStyleInfo name="TableStyleMedium9" showFirstColumn="0" showLastColumn="0" showRowStripes="1" showColumnStripes="0"/>
</table>
</file>

<file path=xl/tables/table19.xml><?xml version="1.0" encoding="utf-8"?>
<table xmlns="http://schemas.openxmlformats.org/spreadsheetml/2006/main" id="27" name="DisscussionPoints" displayName="DisscussionPoints" ref="E1:H128" totalsRowShown="0" headerRowDxfId="192" dataDxfId="191">
  <tableColumns count="4">
    <tableColumn id="1" name="Theme" dataDxfId="190"/>
    <tableColumn id="2" name="NCE" dataDxfId="189"/>
    <tableColumn id="3" name="Description" dataDxfId="188">
      <calculatedColumnFormula>VLOOKUP('Discussion Pts.'!$F2,NCESub[[#Data],[NCE]:[NCE Component Description1]],2,FALSE)</calculatedColumnFormula>
    </tableColumn>
    <tableColumn id="4" name="Discussion Points" dataDxfId="187"/>
  </tableColumns>
  <tableStyleInfo name="TableStyleMedium2" showFirstColumn="0" showLastColumn="0" showRowStripes="1" showColumnStripes="0"/>
</table>
</file>

<file path=xl/tables/table20.xml><?xml version="1.0" encoding="utf-8"?>
<table xmlns="http://schemas.openxmlformats.org/spreadsheetml/2006/main" id="21" name="Applicability" displayName="Applicability" ref="A3:BQ131" headerRowDxfId="186" dataDxfId="185">
  <tableColumns count="69">
    <tableColumn id="1" name="NCE" totalsRowLabel="Total" dataDxfId="184" totalsRowDxfId="183"/>
    <tableColumn id="49" name="Index" dataDxfId="182" totalsRowDxfId="181" dataCellStyle="Normal 2">
      <calculatedColumnFormula>B3+1</calculatedColumnFormula>
    </tableColumn>
    <tableColumn id="3" name="NCE Description" dataDxfId="180" totalsRowDxfId="179">
      <calculatedColumnFormula>VLOOKUP(Applicability[[#This Row],[NCE]],AER_NCE[[#All],[NCE]:[Ref.]],2,FALSE)</calculatedColumnFormula>
    </tableColumn>
    <tableColumn id="54" name="204 GAS TRANSPORTER " dataDxfId="178" totalsRowDxfId="177" dataCellStyle="Normal 5"/>
    <tableColumn id="55" name="206 GAS DISTRIBUTOR " dataDxfId="176" totalsRowDxfId="175" dataCellStyle="Normal 5"/>
    <tableColumn id="4" name="207 OIL PIPELINE" totalsRowFunction="countNums" dataDxfId="174" totalsRowDxfId="173"/>
    <tableColumn id="5" name="208 NGL PIPELINE" dataDxfId="172" totalsRowDxfId="171"/>
    <tableColumn id="56" name="209 NATIONAL ENERGY BOARD (NEB) REGULATED PIPELINE " dataDxfId="170" totalsRowDxfId="169" dataCellStyle="Normal 5"/>
    <tableColumn id="6" name="311 CRUDE OIL SINGLE-WELL BATTERY" dataDxfId="168" totalsRowDxfId="167"/>
    <tableColumn id="7" name="321 CRUDE OIL MULTIWELL GROUP BATTERY" dataDxfId="166" totalsRowDxfId="165"/>
    <tableColumn id="8" name="322 CRUDE OIL MULTIWELL PRORATION BATTERY" dataDxfId="164" totalsRowDxfId="163"/>
    <tableColumn id="9" name="331 CRUDE BITUMEN SINGLE-WELL BATTERY" dataDxfId="162" totalsRowDxfId="161"/>
    <tableColumn id="10" name="341 CRUDE BITUMEN MULTIWELL GROUP BATTERY" dataDxfId="160" totalsRowDxfId="159"/>
    <tableColumn id="11" name="342 CRUDE BITUMEN MULTIWELL PRORATION BATTERY" dataDxfId="158" totalsRowDxfId="157"/>
    <tableColumn id="12" name="343 CRUDE BITUMEN ADMINISTRATIVE PAPER GROUPING" dataDxfId="156" totalsRowDxfId="155"/>
    <tableColumn id="13" name="344 IN SITU OIL SANDS" dataDxfId="154" totalsRowDxfId="153"/>
    <tableColumn id="14" name="345 SULPHUR REPORTING AT OIL SANDS" dataDxfId="152" totalsRowDxfId="151"/>
    <tableColumn id="15" name="351 GAS SINGLE WELL BATTERY" dataDxfId="150" totalsRowDxfId="149"/>
    <tableColumn id="16" name="361 GAS MULTIWELL GROUP BATTERY" dataDxfId="148" totalsRowDxfId="147"/>
    <tableColumn id="17" name="362 GAS MULTIWELL EFFLUENT MEASUREMENT BATTERY" dataDxfId="146" totalsRowDxfId="145"/>
    <tableColumn id="18" name="363 GAS MULTIWELL PRORATION SE ALBERTA BATTERY" dataDxfId="144" totalsRowDxfId="143"/>
    <tableColumn id="19" name="364 GAS MULTIWELL PRORATION OUTSIDE SE ALBERTA BATTERY" dataDxfId="142" totalsRowDxfId="141"/>
    <tableColumn id="20" name="365 GAS MULTIWELL GROUP BATTERY" dataDxfId="140" totalsRowDxfId="139">
      <calculatedColumnFormula>Applicability[[#This Row],[361 GAS MULTIWELL GROUP BATTERY]]</calculatedColumnFormula>
    </tableColumn>
    <tableColumn id="21" name="366 GAS MULTIWELL PRORATION SE ALBERTA BATTERY" dataDxfId="138" totalsRowDxfId="137"/>
    <tableColumn id="22" name="367 GAS MULTIWELL PRORATION OUTSIDE SE ALBERTA BATTERY" dataDxfId="136" totalsRowDxfId="135"/>
    <tableColumn id="57" name="371 GAS TESTING BATTERY " dataDxfId="134" totalsRowDxfId="133" dataCellStyle="Normal 5"/>
    <tableColumn id="58" name="381 DRILLING AND COMPLETING  " dataDxfId="132" totalsRowDxfId="131" dataCellStyle="Normal 5"/>
    <tableColumn id="23" name="401 GAS PLANT SWEET" dataDxfId="130" totalsRowDxfId="129"/>
    <tableColumn id="24" name="402 GAS PLANT ACID GAS FLARING &lt; 1T/D SULPHUR" dataDxfId="128" totalsRowDxfId="127"/>
    <tableColumn id="25" name="403 GAS PLANT ACID GAS FLARING ≥ 1.0 t/d SULPHUR" dataDxfId="126" totalsRowDxfId="125"/>
    <tableColumn id="26" name="404 GAS PLANT - ACID GAS INJECTION" dataDxfId="124" totalsRowDxfId="123"/>
    <tableColumn id="27" name="405 GAS PLANT - SULPHUR RECOVERY" dataDxfId="122" totalsRowDxfId="121"/>
    <tableColumn id="28" name="406 GAS PLANT - MAINLINE STRADDLE" dataDxfId="120" totalsRowDxfId="119"/>
    <tableColumn id="29" name="407 GAS PLANT - FRACTIONATION" dataDxfId="118" totalsRowDxfId="117"/>
    <tableColumn id="53" name="501 ENHANCED RECOVERY SCHEME INJECTION FACILITY MISCIBLE" dataDxfId="116" totalsRowDxfId="115" dataCellStyle="Normal 5"/>
    <tableColumn id="30" name="501 ENHANCED RECOVERY SCHEME INJECTION FACILITY WATER" dataDxfId="114" totalsRowDxfId="113" dataCellStyle="Normal 5"/>
    <tableColumn id="31" name="502 CONCURRENT PRODUCTION / CYCLING SCHEME" dataDxfId="112" totalsRowDxfId="111"/>
    <tableColumn id="32" name="503 DISPOSAL" dataDxfId="110" totalsRowDxfId="109"/>
    <tableColumn id="33" name="504 ACID GAS DISPOSAL" dataDxfId="108" totalsRowDxfId="107"/>
    <tableColumn id="34" name="505 UNDERGROUND GAS STORAGE" dataDxfId="106" totalsRowDxfId="105"/>
    <tableColumn id="35" name="506 IN SITU OIL SANDS INJECTION FACILITY" dataDxfId="104" totalsRowDxfId="103"/>
    <tableColumn id="36" name="507 DISPOSAL APPROVED AS PART OF A WASTE PLANT FACILITY" dataDxfId="102" totalsRowDxfId="101"/>
    <tableColumn id="59" name="508 ENHANCED RECOVERY SCHEME MISCIBLE" dataDxfId="100" totalsRowDxfId="99" dataCellStyle="Normal 5"/>
    <tableColumn id="61" name="508 ENHANCED RECOVERY SCHEME WATER" dataDxfId="98" totalsRowDxfId="97" dataCellStyle="Normal 5"/>
    <tableColumn id="60" name="509 DISPOSAL" dataDxfId="96" totalsRowDxfId="95" dataCellStyle="Normal 5"/>
    <tableColumn id="37" name="601 COMPRESSOR STATION" dataDxfId="94" totalsRowDxfId="93"/>
    <tableColumn id="38" name="611 CUSTOM TREATING FACILITY" dataDxfId="92" totalsRowDxfId="91"/>
    <tableColumn id="39" name="612 CUSTOM TREATING FACILITY - APPROVED AS PART OF AN OILFIELD WASTE MANAGEMENT FACILITY (OWMF)" dataDxfId="90" totalsRowDxfId="89"/>
    <tableColumn id="40" name="621 GAS GATHERING SYSTEM" dataDxfId="88" totalsRowDxfId="87"/>
    <tableColumn id="41" name="622 GAS GATHERING SYSTEM" dataDxfId="86" totalsRowDxfId="85">
      <calculatedColumnFormula>Applicability[[#This Row],[621 GAS GATHERING SYSTEM]]</calculatedColumnFormula>
    </tableColumn>
    <tableColumn id="42" name="631  FIELD RECEIPT METER STATION" dataDxfId="84" totalsRowDxfId="83"/>
    <tableColumn id="43" name="632 INTERCONNECT RECEIPT METER STATION " dataDxfId="82" totalsRowDxfId="81"/>
    <tableColumn id="62" name="633 INTERCONNECT DISPOSITION METER STATION " dataDxfId="80" totalsRowDxfId="79" dataCellStyle="Normal 5"/>
    <tableColumn id="63" name="634 INTERCONNECT NONRECONCILED METER STATION " dataDxfId="78" totalsRowDxfId="77" dataCellStyle="Normal 5"/>
    <tableColumn id="64" name="637 NEB-REGULATED FIELD RECEIPT METER STATION " dataDxfId="76" totalsRowDxfId="75" dataCellStyle="Normal 5"/>
    <tableColumn id="65" name="638 NEB-REGULATED INTERCONNECT RECEIPT METER STATION " dataDxfId="74" totalsRowDxfId="73" dataCellStyle="Normal 5"/>
    <tableColumn id="66" name="639 NEB-REGULATED INTERCONNECT DISPOSITION METER STATION " dataDxfId="72" totalsRowDxfId="71" dataCellStyle="Normal 5"/>
    <tableColumn id="67" name="640 INTERCONNECT PL TO PL DISPOSITION METER STATION " dataDxfId="70" totalsRowDxfId="69" dataCellStyle="Normal 5"/>
    <tableColumn id="44" name="651 REFINERY" dataDxfId="68" totalsRowDxfId="67"/>
    <tableColumn id="45" name="671 TANK FARM/OIL LOADING AND UNLOADING TERMINAL" dataDxfId="66" totalsRowDxfId="65"/>
    <tableColumn id="69" name="672 NEB-REGULATED TERMINAL " dataDxfId="64" totalsRowDxfId="63" dataCellStyle="Normal 5"/>
    <tableColumn id="46" name="673 THIRD-PARTY TANK FARM/OIL LOADING AND UNLOADING TERMINAL" dataDxfId="62" totalsRowDxfId="61"/>
    <tableColumn id="68" name="675 RAILCAR/OIL LOADING AND UNLOADING TERMINAL " dataDxfId="60" totalsRowDxfId="59" dataCellStyle="Normal 5"/>
    <tableColumn id="47" name="701 WASTE PROCESSING FACILITY" dataDxfId="58" totalsRowDxfId="57"/>
    <tableColumn id="48" name="702 CAVERN WASTE PLANTS" dataDxfId="56" totalsRowDxfId="55"/>
    <tableColumn id="2" name="801 OIL SANDS PROCESSING PLANT" dataDxfId="54" totalsRowDxfId="53"/>
    <tableColumn id="50" name="901 FRESH WATER SOURCE AENV license &lt;150m" dataDxfId="52" totalsRowDxfId="51">
      <calculatedColumnFormula>Applicability[[#This Row],[902 WATER SOURCE AER license &gt;150m ]]</calculatedColumnFormula>
    </tableColumn>
    <tableColumn id="51" name="902 WATER SOURCE AER license &gt;150m " dataDxfId="50" totalsRowDxfId="49"/>
    <tableColumn id="52" name="903 BRINE PRODUCTION" totalsRowFunction="count" dataDxfId="48" totalsRowDxfId="47"/>
  </tableColumns>
  <tableStyleInfo name="TableStyleMedium2 2" showFirstColumn="0" showLastColumn="0" showRowStripes="1" showColumnStripes="0"/>
</table>
</file>

<file path=xl/tables/table21.xml><?xml version="1.0" encoding="utf-8"?>
<table xmlns="http://schemas.openxmlformats.org/spreadsheetml/2006/main" id="24" name="ClientControls" displayName="ClientControls" ref="A1:L178" totalsRowShown="0" headerRowDxfId="46" dataDxfId="44" headerRowBorderDxfId="45" headerRowCellStyle="Normal 5">
  <sortState ref="A2:L368">
    <sortCondition ref="A2:A368"/>
    <sortCondition ref="C2:C368" customList="1a,1b,1c,1d,1e,1f,1g,1h,1i,1j,1k,1l,1m,2a,2b,2c,3a,3b,3c,3d,3e,3f,3g,4a,4b,4c,4d,4e,4f,4g,5a,5b,5c,5d,5e,5f,5g,5h,5i,5j,5k,6a,6b,6c,6d,6e,6f,6g,6h,6i,7a,7b,7c,7d,8a,8b,8c,8d,8e,8f,8g,8h,8i,8j,8k,8l,8m,8n,9a,9b,9c,9d,9e,9f,9g,10a,11,12,13,14"/>
  </sortState>
  <tableColumns count="12">
    <tableColumn id="12" name="Business Process" dataDxfId="43"/>
    <tableColumn id="10" name="Theme" dataDxfId="42"/>
    <tableColumn id="4" name="NCE" dataDxfId="41"/>
    <tableColumn id="8" name="NCE Component" dataDxfId="40"/>
    <tableColumn id="7" name="Client" dataDxfId="39"/>
    <tableColumn id="1" name="Client Process" dataDxfId="38"/>
    <tableColumn id="5" name="Product" dataDxfId="37"/>
    <tableColumn id="2" name="Client Control Number" dataDxfId="36"/>
    <tableColumn id="3" name="Client Control Description" dataDxfId="35"/>
    <tableColumn id="6" name="CCProd" dataDxfId="34"/>
    <tableColumn id="9" name="NCE Risk" dataDxfId="33"/>
    <tableColumn id="11" name="Replaces" dataDxfId="32">
      <calculatedColumnFormula>ClientControls[[#This Row],[NCE Component]]</calculatedColumnFormula>
    </tableColumn>
  </tableColumns>
  <tableStyleInfo name="TableStyleLight16" showFirstColumn="0" showLastColumn="0" showRowStripes="1" showColumnStripes="0"/>
</table>
</file>

<file path=xl/tables/table22.xml><?xml version="1.0" encoding="utf-8"?>
<table xmlns="http://schemas.openxmlformats.org/spreadsheetml/2006/main" id="1" name="AER_NCE" displayName="AER_NCE" ref="A1:I130" totalsRowShown="0" headerRowDxfId="31" dataDxfId="30" headerRowCellStyle="Normal 5" dataCellStyle="Normal 5">
  <autoFilter ref="A1:I130">
    <filterColumn colId="8">
      <filters>
        <filter val="774"/>
        <filter val="779"/>
        <filter val="781"/>
        <filter val="788"/>
        <filter val="806"/>
      </filters>
    </filterColumn>
  </autoFilter>
  <sortState ref="A19:I118">
    <sortCondition ref="I1:I130"/>
  </sortState>
  <tableColumns count="9">
    <tableColumn id="1" name="Theme" dataDxfId="29" dataCellStyle="Normal 5"/>
    <tableColumn id="2" name="NCE" dataDxfId="28" dataCellStyle="Normal 5"/>
    <tableColumn id="3" name="Noncompliance Event" dataDxfId="27" dataCellStyle="Normal 5"/>
    <tableColumn id="4" name="Description" dataDxfId="26" dataCellStyle="Normal 5"/>
    <tableColumn id="5" name="Control Objective" dataDxfId="25" dataCellStyle="Normal 5"/>
    <tableColumn id="6" name="Directive" dataDxfId="24" dataCellStyle="Normal 5"/>
    <tableColumn id="7" name="Ref." dataDxfId="23" dataCellStyle="Normal 5"/>
    <tableColumn id="9" name="ShortNCE" dataDxfId="22" dataCellStyle="Normal 5">
      <calculatedColumnFormula>UPPER(LEFT(SUBSTITUTE(AER_NCE[[#This Row],[Noncompliance Event]]," ",""),60))</calculatedColumnFormula>
    </tableColumn>
    <tableColumn id="8" name="AER NCE #" dataDxfId="21" dataCellStyle="Normal 5">
      <calculatedColumnFormula>IFERROR(VLOOKUP(AER_NCE[[#This Row],[ShortNCE]],Current[],2,FALSE),"No AER NCE")</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8" name="Conclusion" displayName="Conclusion" ref="B2:B6" totalsRowShown="0" headerRowDxfId="20" dataDxfId="19">
  <autoFilter ref="B2:B6">
    <filterColumn colId="0" hiddenButton="1"/>
  </autoFilter>
  <tableColumns count="1">
    <tableColumn id="1" name="Conclusion" dataDxfId="18"/>
  </tableColumns>
  <tableStyleInfo name="TableStyleMedium9" showFirstColumn="0" showLastColumn="0" showRowStripes="1" showColumnStripes="0"/>
</table>
</file>

<file path=xl/tables/table24.xml><?xml version="1.0" encoding="utf-8"?>
<table xmlns="http://schemas.openxmlformats.org/spreadsheetml/2006/main" id="9" name="Evidence" displayName="Evidence" ref="D2:D8" totalsRowShown="0" headerRowDxfId="17" dataDxfId="16">
  <autoFilter ref="D2:D8">
    <filterColumn colId="0" hiddenButton="1"/>
  </autoFilter>
  <sortState ref="D3:D9">
    <sortCondition ref="D3:D9"/>
  </sortState>
  <tableColumns count="1">
    <tableColumn id="1" name="EvidenceType" dataDxfId="15"/>
  </tableColumns>
  <tableStyleInfo name="TableStyleMedium9" showFirstColumn="0" showLastColumn="0" showRowStripes="1" showColumnStripes="0"/>
</table>
</file>

<file path=xl/tables/table25.xml><?xml version="1.0" encoding="utf-8"?>
<table xmlns="http://schemas.openxmlformats.org/spreadsheetml/2006/main" id="23" name="ControlPerformer" displayName="ControlPerformer" ref="F2:F14" totalsRowShown="0" headerRowDxfId="14" dataDxfId="13">
  <autoFilter ref="F2:F14">
    <filterColumn colId="0" hiddenButton="1"/>
  </autoFilter>
  <sortState ref="F3:F14">
    <sortCondition ref="F12"/>
  </sortState>
  <tableColumns count="1">
    <tableColumn id="1" name="Control Performer" dataDxfId="12"/>
  </tableColumns>
  <tableStyleInfo name="TableStyleMedium9" showFirstColumn="0" showLastColumn="0" showRowStripes="1" showColumnStripes="0"/>
</table>
</file>

<file path=xl/tables/table26.xml><?xml version="1.0" encoding="utf-8"?>
<table xmlns="http://schemas.openxmlformats.org/spreadsheetml/2006/main" id="25" name="PetrinexFacilities" displayName="PetrinexFacilities" ref="A1:AI366" totalsRowShown="0" headerRowDxfId="10">
  <autoFilter ref="A1:AI366">
    <filterColumn colId="15">
      <filters>
        <filter val="HIGHPOINT RICINUS 15-16"/>
        <filter val="RICINUS 4-34 BATTERY"/>
      </filters>
    </filterColumn>
  </autoFilter>
  <tableColumns count="35">
    <tableColumn id="33" name="FacIDLookup" dataDxfId="9" dataCellStyle="Normal 7">
      <calculatedColumnFormula>SUBSTITUTE(PetrinexFacilities[[#This Row],[Facility ID]]," ","")</calculatedColumnFormula>
    </tableColumn>
    <tableColumn id="35" name="Property" dataDxfId="8" dataCellStyle="Normal 7"/>
    <tableColumn id="1" name="Licence Number"/>
    <tableColumn id="2" name="Licence Issue Date" dataDxfId="7"/>
    <tableColumn id="3" name="Facility/Licence Location"/>
    <tableColumn id="4" name="Facility Licence Status"/>
    <tableColumn id="5" name="Facility Operational Status"/>
    <tableColumn id="6" name="Facility Operational Status Date" dataDxfId="6"/>
    <tableColumn id="7" name="Start Date" dataDxfId="5"/>
    <tableColumn id="8" name="Licensee BA"/>
    <tableColumn id="9" name="Licensee Name"/>
    <tableColumn id="10" name="Operator BA Id"/>
    <tableColumn id="11" name="Operator Name"/>
    <tableColumn id="12" name="Operator Start Date" dataDxfId="4"/>
    <tableColumn id="13" name="Facility ID"/>
    <tableColumn id="14" name="Facility Name"/>
    <tableColumn id="15" name="Facility Sub-Type"/>
    <tableColumn id="16" name="Facility Licence Energy Development Category Type"/>
    <tableColumn id="34" name="Include" dataDxfId="3" dataCellStyle="Normal 7"/>
    <tableColumn id="17" name="Gas Reproducing Facility Tie Indicator"/>
    <tableColumn id="18" name="Injection-Reproducing Facility"/>
    <tableColumn id="19" name="Common Stream Operator"/>
    <tableColumn id="20" name="Meter Station - Auto Populate Facility Link"/>
    <tableColumn id="21" name="Auto Populate Upstream Facility Disposition Indicator"/>
    <tableColumn id="22" name="Meter Station - Pipeline Link"/>
    <tableColumn id="23" name="Physically Connected to a Pipeline"/>
    <tableColumn id="24" name="Terminal - Pipeline Link Indicator"/>
    <tableColumn id="25" name="Meter Station - Pipeline Link Indicator"/>
    <tableColumn id="26" name="NGL Transportation Region"/>
    <tableColumn id="27" name="Return Gas Eligible for Credit on Fuel"/>
    <tableColumn id="28" name="Facility Where Crown Royalty Was Charged-Fuel"/>
    <tableColumn id="29" name="Return Gas Eligible for Credit on Gas Lift"/>
    <tableColumn id="30" name="Facility Where Crown Royalty Was Charged-Gas Lift"/>
    <tableColumn id="31" name="PL Split Participation Level"/>
    <tableColumn id="32" name="NGL Facility"/>
  </tableColumns>
  <tableStyleInfo name="TableStyleMedium2" showFirstColumn="0" showLastColumn="0" showRowStripes="1" showColumnStripes="0"/>
</table>
</file>

<file path=xl/tables/table27.xml><?xml version="1.0" encoding="utf-8"?>
<table xmlns="http://schemas.openxmlformats.org/spreadsheetml/2006/main" id="28" name="Current" displayName="Current" ref="A1:F98" totalsRowShown="0">
  <autoFilter ref="A1:F98">
    <filterColumn colId="1">
      <filters>
        <filter val="774"/>
        <filter val="779"/>
        <filter val="781"/>
        <filter val="788"/>
        <filter val="806"/>
      </filters>
    </filterColumn>
  </autoFilter>
  <tableColumns count="6">
    <tableColumn id="8" name="ShortNCE" dataDxfId="2">
      <calculatedColumnFormula>UPPER(LEFT(SUBSTITUTE(Current[[#This Row],[Noncompliant Event ]]," ",""),60))</calculatedColumnFormula>
    </tableColumn>
    <tableColumn id="1" name="NCE" dataDxfId="1"/>
    <tableColumn id="4" name="Noncompliant Event " dataDxfId="0"/>
    <tableColumn id="5" name=" Risk "/>
    <tableColumn id="2" name="Branch/Group/Section"/>
    <tableColumn id="3" name="Compliance Categor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openxmlformats.org/officeDocument/2006/relationships/table" Target="../tables/table2.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printerSettings" Target="../printerSettings/printerSettings21.bin"/><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22.bin"/><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17.vml"/><Relationship Id="rId1" Type="http://schemas.openxmlformats.org/officeDocument/2006/relationships/printerSettings" Target="../printerSettings/printerSettings23.bin"/><Relationship Id="rId4" Type="http://schemas.openxmlformats.org/officeDocument/2006/relationships/comments" Target="../comments3.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printerSettings" Target="../printerSettings/printerSettings25.bin"/><Relationship Id="rId4" Type="http://schemas.openxmlformats.org/officeDocument/2006/relationships/comments" Target="../comments4.xml"/></Relationships>
</file>

<file path=xl/worksheets/_rels/sheet2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0.xml"/><Relationship Id="rId1" Type="http://schemas.openxmlformats.org/officeDocument/2006/relationships/printerSettings" Target="../printerSettings/printerSettings26.bin"/><Relationship Id="rId5" Type="http://schemas.openxmlformats.org/officeDocument/2006/relationships/table" Target="../tables/table25.xml"/><Relationship Id="rId4"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tint="0.39997558519241921"/>
  </sheetPr>
  <dimension ref="A1:AC127"/>
  <sheetViews>
    <sheetView workbookViewId="0"/>
  </sheetViews>
  <sheetFormatPr defaultColWidth="9.140625" defaultRowHeight="12.75" x14ac:dyDescent="0.2"/>
  <cols>
    <col min="1" max="20" width="8.85546875" customWidth="1"/>
    <col min="21" max="16384" width="9.140625" style="12"/>
  </cols>
  <sheetData>
    <row r="1" spans="1:29" ht="38.25" x14ac:dyDescent="0.2">
      <c r="A1" s="9" t="s">
        <v>10</v>
      </c>
      <c r="B1" s="9" t="s">
        <v>11</v>
      </c>
      <c r="C1" s="9" t="s">
        <v>14</v>
      </c>
      <c r="D1" s="10" t="str">
        <f>'Facility List'!B18</f>
        <v>ABBT0113955</v>
      </c>
      <c r="E1" s="10" t="e">
        <f>'Facility List'!#REF!</f>
        <v>#REF!</v>
      </c>
      <c r="F1" s="10" t="e">
        <f>'Facility List'!#REF!</f>
        <v>#REF!</v>
      </c>
      <c r="G1" s="10" t="e">
        <f>'Facility List'!#REF!</f>
        <v>#REF!</v>
      </c>
      <c r="H1" s="10" t="e">
        <f>'Facility List'!#REF!</f>
        <v>#REF!</v>
      </c>
      <c r="I1" s="10" t="e">
        <f>'Facility List'!#REF!</f>
        <v>#REF!</v>
      </c>
      <c r="J1" s="10" t="e">
        <f>'Facility List'!#REF!</f>
        <v>#REF!</v>
      </c>
      <c r="K1" s="10" t="e">
        <f>'Facility List'!#REF!</f>
        <v>#REF!</v>
      </c>
      <c r="L1" s="10" t="e">
        <f>'Facility List'!#REF!</f>
        <v>#REF!</v>
      </c>
      <c r="M1" s="10" t="e">
        <f>'Facility List'!#REF!</f>
        <v>#REF!</v>
      </c>
      <c r="N1" s="10" t="e">
        <f>'Facility List'!#REF!</f>
        <v>#REF!</v>
      </c>
      <c r="O1" s="10" t="e">
        <f>'Facility List'!#REF!</f>
        <v>#REF!</v>
      </c>
      <c r="P1" s="10" t="e">
        <f>'Facility List'!#REF!</f>
        <v>#REF!</v>
      </c>
      <c r="Q1" s="10" t="e">
        <f>'Facility List'!#REF!</f>
        <v>#REF!</v>
      </c>
      <c r="R1" s="10" t="e">
        <f>'Facility List'!#REF!</f>
        <v>#REF!</v>
      </c>
      <c r="S1" s="10" t="e">
        <f>'Facility List'!#REF!</f>
        <v>#REF!</v>
      </c>
      <c r="T1" s="10" t="e">
        <f>'Facility List'!#REF!</f>
        <v>#REF!</v>
      </c>
      <c r="U1" s="10" t="e">
        <f>'Facility List'!#REF!</f>
        <v>#REF!</v>
      </c>
      <c r="V1" s="10" t="e">
        <f>'Facility List'!#REF!</f>
        <v>#REF!</v>
      </c>
      <c r="W1" s="10" t="e">
        <f>'Facility List'!#REF!</f>
        <v>#REF!</v>
      </c>
      <c r="X1" s="10" t="e">
        <f>'Facility List'!#REF!</f>
        <v>#REF!</v>
      </c>
      <c r="Y1" s="10" t="e">
        <f>'Facility List'!#REF!</f>
        <v>#REF!</v>
      </c>
      <c r="Z1" s="10" t="e">
        <f>'Facility List'!#REF!</f>
        <v>#REF!</v>
      </c>
      <c r="AA1" s="10" t="e">
        <f>'Facility List'!#REF!</f>
        <v>#REF!</v>
      </c>
      <c r="AB1" s="10" t="e">
        <f>'Facility List'!#REF!</f>
        <v>#REF!</v>
      </c>
      <c r="AC1" s="10" t="e">
        <f>'Facility List'!#REF!</f>
        <v>#REF!</v>
      </c>
    </row>
    <row r="2" spans="1:29" x14ac:dyDescent="0.2">
      <c r="A2" s="14" t="s">
        <v>16</v>
      </c>
      <c r="B2" s="14" t="e">
        <f>#REF!</f>
        <v>#REF!</v>
      </c>
      <c r="C2" s="14" t="e">
        <f>#REF!</f>
        <v>#REF!</v>
      </c>
      <c r="D2" s="15" t="e">
        <f>#REF!</f>
        <v>#REF!</v>
      </c>
      <c r="E2" s="15" t="e">
        <f>#REF!</f>
        <v>#REF!</v>
      </c>
      <c r="F2" s="15" t="e">
        <f>#REF!</f>
        <v>#REF!</v>
      </c>
      <c r="G2" s="15" t="e">
        <f>#REF!</f>
        <v>#REF!</v>
      </c>
      <c r="H2" s="15" t="e">
        <f>#REF!</f>
        <v>#REF!</v>
      </c>
      <c r="I2" s="15" t="e">
        <f>#REF!</f>
        <v>#REF!</v>
      </c>
      <c r="J2" s="15" t="e">
        <f>#REF!</f>
        <v>#REF!</v>
      </c>
      <c r="K2" s="15" t="e">
        <f>#REF!</f>
        <v>#REF!</v>
      </c>
      <c r="L2" s="15" t="e">
        <f>#REF!</f>
        <v>#REF!</v>
      </c>
      <c r="M2" s="15" t="e">
        <f>#REF!</f>
        <v>#REF!</v>
      </c>
      <c r="N2" s="15" t="e">
        <f>#REF!</f>
        <v>#REF!</v>
      </c>
      <c r="O2" s="15" t="e">
        <f>#REF!</f>
        <v>#REF!</v>
      </c>
      <c r="P2" s="15" t="e">
        <f>#REF!</f>
        <v>#REF!</v>
      </c>
      <c r="Q2" s="15" t="e">
        <f>#REF!</f>
        <v>#REF!</v>
      </c>
      <c r="R2" s="15" t="e">
        <f>#REF!</f>
        <v>#REF!</v>
      </c>
      <c r="S2" s="15" t="e">
        <f>#REF!</f>
        <v>#REF!</v>
      </c>
      <c r="T2" s="15" t="e">
        <f>#REF!</f>
        <v>#REF!</v>
      </c>
      <c r="U2" s="15" t="e">
        <f>#REF!</f>
        <v>#REF!</v>
      </c>
      <c r="V2" s="15" t="e">
        <f>#REF!</f>
        <v>#REF!</v>
      </c>
      <c r="W2" s="15" t="e">
        <f>#REF!</f>
        <v>#REF!</v>
      </c>
      <c r="X2" s="15" t="e">
        <f>#REF!</f>
        <v>#REF!</v>
      </c>
      <c r="Y2" s="15" t="e">
        <f>#REF!</f>
        <v>#REF!</v>
      </c>
      <c r="Z2" s="15" t="e">
        <f>#REF!</f>
        <v>#REF!</v>
      </c>
      <c r="AA2" s="15" t="e">
        <f>#REF!</f>
        <v>#REF!</v>
      </c>
      <c r="AB2" s="15" t="e">
        <f>#REF!</f>
        <v>#REF!</v>
      </c>
      <c r="AC2" s="15" t="e">
        <f>#REF!</f>
        <v>#REF!</v>
      </c>
    </row>
    <row r="3" spans="1:29" x14ac:dyDescent="0.2">
      <c r="A3" s="14" t="s">
        <v>16</v>
      </c>
      <c r="B3" s="14" t="e">
        <f>#REF!</f>
        <v>#REF!</v>
      </c>
      <c r="C3" s="14" t="e">
        <f>#REF!</f>
        <v>#REF!</v>
      </c>
      <c r="D3" s="15" t="e">
        <f>#REF!</f>
        <v>#REF!</v>
      </c>
      <c r="E3" s="15" t="e">
        <f>#REF!</f>
        <v>#REF!</v>
      </c>
      <c r="F3" s="15" t="e">
        <f>#REF!</f>
        <v>#REF!</v>
      </c>
      <c r="G3" s="15" t="e">
        <f>#REF!</f>
        <v>#REF!</v>
      </c>
      <c r="H3" s="15" t="e">
        <f>#REF!</f>
        <v>#REF!</v>
      </c>
      <c r="I3" s="15" t="e">
        <f>#REF!</f>
        <v>#REF!</v>
      </c>
      <c r="J3" s="15" t="e">
        <f>#REF!</f>
        <v>#REF!</v>
      </c>
      <c r="K3" s="15" t="e">
        <f>#REF!</f>
        <v>#REF!</v>
      </c>
      <c r="L3" s="15" t="e">
        <f>#REF!</f>
        <v>#REF!</v>
      </c>
      <c r="M3" s="15" t="e">
        <f>#REF!</f>
        <v>#REF!</v>
      </c>
      <c r="N3" s="15" t="e">
        <f>#REF!</f>
        <v>#REF!</v>
      </c>
      <c r="O3" s="15" t="e">
        <f>#REF!</f>
        <v>#REF!</v>
      </c>
      <c r="P3" s="15" t="e">
        <f>#REF!</f>
        <v>#REF!</v>
      </c>
      <c r="Q3" s="15" t="e">
        <f>#REF!</f>
        <v>#REF!</v>
      </c>
      <c r="R3" s="15" t="e">
        <f>#REF!</f>
        <v>#REF!</v>
      </c>
      <c r="S3" s="15" t="e">
        <f>#REF!</f>
        <v>#REF!</v>
      </c>
      <c r="T3" s="15" t="e">
        <f>#REF!</f>
        <v>#REF!</v>
      </c>
      <c r="U3" s="15" t="e">
        <f>#REF!</f>
        <v>#REF!</v>
      </c>
      <c r="V3" s="15" t="e">
        <f>#REF!</f>
        <v>#REF!</v>
      </c>
      <c r="W3" s="15" t="e">
        <f>#REF!</f>
        <v>#REF!</v>
      </c>
      <c r="X3" s="15" t="e">
        <f>#REF!</f>
        <v>#REF!</v>
      </c>
      <c r="Y3" s="15" t="e">
        <f>#REF!</f>
        <v>#REF!</v>
      </c>
      <c r="Z3" s="15" t="e">
        <f>#REF!</f>
        <v>#REF!</v>
      </c>
      <c r="AA3" s="15" t="e">
        <f>#REF!</f>
        <v>#REF!</v>
      </c>
      <c r="AB3" s="15" t="e">
        <f>#REF!</f>
        <v>#REF!</v>
      </c>
      <c r="AC3" s="15" t="e">
        <f>#REF!</f>
        <v>#REF!</v>
      </c>
    </row>
    <row r="4" spans="1:29" x14ac:dyDescent="0.2">
      <c r="A4" s="14" t="s">
        <v>16</v>
      </c>
      <c r="B4" s="14" t="e">
        <f>#REF!</f>
        <v>#REF!</v>
      </c>
      <c r="C4" s="14" t="e">
        <f>#REF!</f>
        <v>#REF!</v>
      </c>
      <c r="D4" s="15" t="e">
        <f>#REF!</f>
        <v>#REF!</v>
      </c>
      <c r="E4" s="15" t="e">
        <f>#REF!</f>
        <v>#REF!</v>
      </c>
      <c r="F4" s="15" t="e">
        <f>#REF!</f>
        <v>#REF!</v>
      </c>
      <c r="G4" s="15" t="e">
        <f>#REF!</f>
        <v>#REF!</v>
      </c>
      <c r="H4" s="15" t="e">
        <f>#REF!</f>
        <v>#REF!</v>
      </c>
      <c r="I4" s="15" t="e">
        <f>#REF!</f>
        <v>#REF!</v>
      </c>
      <c r="J4" s="15" t="e">
        <f>#REF!</f>
        <v>#REF!</v>
      </c>
      <c r="K4" s="15" t="e">
        <f>#REF!</f>
        <v>#REF!</v>
      </c>
      <c r="L4" s="15" t="e">
        <f>#REF!</f>
        <v>#REF!</v>
      </c>
      <c r="M4" s="15" t="e">
        <f>#REF!</f>
        <v>#REF!</v>
      </c>
      <c r="N4" s="15" t="e">
        <f>#REF!</f>
        <v>#REF!</v>
      </c>
      <c r="O4" s="15" t="e">
        <f>#REF!</f>
        <v>#REF!</v>
      </c>
      <c r="P4" s="15" t="e">
        <f>#REF!</f>
        <v>#REF!</v>
      </c>
      <c r="Q4" s="15" t="e">
        <f>#REF!</f>
        <v>#REF!</v>
      </c>
      <c r="R4" s="15" t="e">
        <f>#REF!</f>
        <v>#REF!</v>
      </c>
      <c r="S4" s="15" t="e">
        <f>#REF!</f>
        <v>#REF!</v>
      </c>
      <c r="T4" s="15" t="e">
        <f>#REF!</f>
        <v>#REF!</v>
      </c>
      <c r="U4" s="15" t="e">
        <f>#REF!</f>
        <v>#REF!</v>
      </c>
      <c r="V4" s="15" t="e">
        <f>#REF!</f>
        <v>#REF!</v>
      </c>
      <c r="W4" s="15" t="e">
        <f>#REF!</f>
        <v>#REF!</v>
      </c>
      <c r="X4" s="15" t="e">
        <f>#REF!</f>
        <v>#REF!</v>
      </c>
      <c r="Y4" s="15" t="e">
        <f>#REF!</f>
        <v>#REF!</v>
      </c>
      <c r="Z4" s="15" t="e">
        <f>#REF!</f>
        <v>#REF!</v>
      </c>
      <c r="AA4" s="15" t="e">
        <f>#REF!</f>
        <v>#REF!</v>
      </c>
      <c r="AB4" s="15" t="e">
        <f>#REF!</f>
        <v>#REF!</v>
      </c>
      <c r="AC4" s="15" t="e">
        <f>#REF!</f>
        <v>#REF!</v>
      </c>
    </row>
    <row r="5" spans="1:29" x14ac:dyDescent="0.2">
      <c r="A5" s="14" t="s">
        <v>16</v>
      </c>
      <c r="B5" s="14" t="e">
        <f>#REF!</f>
        <v>#REF!</v>
      </c>
      <c r="C5" s="14" t="e">
        <f>#REF!</f>
        <v>#REF!</v>
      </c>
      <c r="D5" s="15" t="e">
        <f>#REF!</f>
        <v>#REF!</v>
      </c>
      <c r="E5" s="15" t="e">
        <f>#REF!</f>
        <v>#REF!</v>
      </c>
      <c r="F5" s="15" t="e">
        <f>#REF!</f>
        <v>#REF!</v>
      </c>
      <c r="G5" s="15" t="e">
        <f>#REF!</f>
        <v>#REF!</v>
      </c>
      <c r="H5" s="15" t="e">
        <f>#REF!</f>
        <v>#REF!</v>
      </c>
      <c r="I5" s="15" t="e">
        <f>#REF!</f>
        <v>#REF!</v>
      </c>
      <c r="J5" s="15" t="e">
        <f>#REF!</f>
        <v>#REF!</v>
      </c>
      <c r="K5" s="15" t="e">
        <f>#REF!</f>
        <v>#REF!</v>
      </c>
      <c r="L5" s="15" t="e">
        <f>#REF!</f>
        <v>#REF!</v>
      </c>
      <c r="M5" s="15" t="e">
        <f>#REF!</f>
        <v>#REF!</v>
      </c>
      <c r="N5" s="15" t="e">
        <f>#REF!</f>
        <v>#REF!</v>
      </c>
      <c r="O5" s="15" t="e">
        <f>#REF!</f>
        <v>#REF!</v>
      </c>
      <c r="P5" s="15" t="e">
        <f>#REF!</f>
        <v>#REF!</v>
      </c>
      <c r="Q5" s="15" t="e">
        <f>#REF!</f>
        <v>#REF!</v>
      </c>
      <c r="R5" s="15" t="e">
        <f>#REF!</f>
        <v>#REF!</v>
      </c>
      <c r="S5" s="15" t="e">
        <f>#REF!</f>
        <v>#REF!</v>
      </c>
      <c r="T5" s="15" t="e">
        <f>#REF!</f>
        <v>#REF!</v>
      </c>
      <c r="U5" s="15" t="e">
        <f>#REF!</f>
        <v>#REF!</v>
      </c>
      <c r="V5" s="15" t="e">
        <f>#REF!</f>
        <v>#REF!</v>
      </c>
      <c r="W5" s="15" t="e">
        <f>#REF!</f>
        <v>#REF!</v>
      </c>
      <c r="X5" s="15" t="e">
        <f>#REF!</f>
        <v>#REF!</v>
      </c>
      <c r="Y5" s="15" t="e">
        <f>#REF!</f>
        <v>#REF!</v>
      </c>
      <c r="Z5" s="15" t="e">
        <f>#REF!</f>
        <v>#REF!</v>
      </c>
      <c r="AA5" s="15" t="e">
        <f>#REF!</f>
        <v>#REF!</v>
      </c>
      <c r="AB5" s="15" t="e">
        <f>#REF!</f>
        <v>#REF!</v>
      </c>
      <c r="AC5" s="15" t="e">
        <f>#REF!</f>
        <v>#REF!</v>
      </c>
    </row>
    <row r="6" spans="1:29" x14ac:dyDescent="0.2">
      <c r="A6" s="14" t="s">
        <v>16</v>
      </c>
      <c r="B6" s="14" t="e">
        <f>#REF!</f>
        <v>#REF!</v>
      </c>
      <c r="C6" s="14" t="e">
        <f>#REF!</f>
        <v>#REF!</v>
      </c>
      <c r="D6" s="15" t="e">
        <f>#REF!</f>
        <v>#REF!</v>
      </c>
      <c r="E6" s="15" t="e">
        <f>#REF!</f>
        <v>#REF!</v>
      </c>
      <c r="F6" s="15" t="e">
        <f>#REF!</f>
        <v>#REF!</v>
      </c>
      <c r="G6" s="15" t="e">
        <f>#REF!</f>
        <v>#REF!</v>
      </c>
      <c r="H6" s="15" t="e">
        <f>#REF!</f>
        <v>#REF!</v>
      </c>
      <c r="I6" s="15" t="e">
        <f>#REF!</f>
        <v>#REF!</v>
      </c>
      <c r="J6" s="15" t="e">
        <f>#REF!</f>
        <v>#REF!</v>
      </c>
      <c r="K6" s="15" t="e">
        <f>#REF!</f>
        <v>#REF!</v>
      </c>
      <c r="L6" s="15" t="e">
        <f>#REF!</f>
        <v>#REF!</v>
      </c>
      <c r="M6" s="15" t="e">
        <f>#REF!</f>
        <v>#REF!</v>
      </c>
      <c r="N6" s="15" t="e">
        <f>#REF!</f>
        <v>#REF!</v>
      </c>
      <c r="O6" s="15" t="e">
        <f>#REF!</f>
        <v>#REF!</v>
      </c>
      <c r="P6" s="15" t="e">
        <f>#REF!</f>
        <v>#REF!</v>
      </c>
      <c r="Q6" s="15" t="e">
        <f>#REF!</f>
        <v>#REF!</v>
      </c>
      <c r="R6" s="15" t="e">
        <f>#REF!</f>
        <v>#REF!</v>
      </c>
      <c r="S6" s="15" t="e">
        <f>#REF!</f>
        <v>#REF!</v>
      </c>
      <c r="T6" s="15" t="e">
        <f>#REF!</f>
        <v>#REF!</v>
      </c>
      <c r="U6" s="15" t="e">
        <f>#REF!</f>
        <v>#REF!</v>
      </c>
      <c r="V6" s="15" t="e">
        <f>#REF!</f>
        <v>#REF!</v>
      </c>
      <c r="W6" s="15" t="e">
        <f>#REF!</f>
        <v>#REF!</v>
      </c>
      <c r="X6" s="15" t="e">
        <f>#REF!</f>
        <v>#REF!</v>
      </c>
      <c r="Y6" s="15" t="e">
        <f>#REF!</f>
        <v>#REF!</v>
      </c>
      <c r="Z6" s="15" t="e">
        <f>#REF!</f>
        <v>#REF!</v>
      </c>
      <c r="AA6" s="15" t="e">
        <f>#REF!</f>
        <v>#REF!</v>
      </c>
      <c r="AB6" s="15" t="e">
        <f>#REF!</f>
        <v>#REF!</v>
      </c>
      <c r="AC6" s="15" t="e">
        <f>#REF!</f>
        <v>#REF!</v>
      </c>
    </row>
    <row r="7" spans="1:29" x14ac:dyDescent="0.2">
      <c r="A7" s="14" t="s">
        <v>16</v>
      </c>
      <c r="B7" s="14" t="e">
        <f>#REF!</f>
        <v>#REF!</v>
      </c>
      <c r="C7" s="14" t="e">
        <f>#REF!</f>
        <v>#REF!</v>
      </c>
      <c r="D7" s="15" t="e">
        <f>#REF!</f>
        <v>#REF!</v>
      </c>
      <c r="E7" s="15" t="e">
        <f>#REF!</f>
        <v>#REF!</v>
      </c>
      <c r="F7" s="15" t="e">
        <f>#REF!</f>
        <v>#REF!</v>
      </c>
      <c r="G7" s="15" t="e">
        <f>#REF!</f>
        <v>#REF!</v>
      </c>
      <c r="H7" s="15" t="e">
        <f>#REF!</f>
        <v>#REF!</v>
      </c>
      <c r="I7" s="15" t="e">
        <f>#REF!</f>
        <v>#REF!</v>
      </c>
      <c r="J7" s="15" t="e">
        <f>#REF!</f>
        <v>#REF!</v>
      </c>
      <c r="K7" s="15" t="e">
        <f>#REF!</f>
        <v>#REF!</v>
      </c>
      <c r="L7" s="15" t="e">
        <f>#REF!</f>
        <v>#REF!</v>
      </c>
      <c r="M7" s="15" t="e">
        <f>#REF!</f>
        <v>#REF!</v>
      </c>
      <c r="N7" s="15" t="e">
        <f>#REF!</f>
        <v>#REF!</v>
      </c>
      <c r="O7" s="15" t="e">
        <f>#REF!</f>
        <v>#REF!</v>
      </c>
      <c r="P7" s="15" t="e">
        <f>#REF!</f>
        <v>#REF!</v>
      </c>
      <c r="Q7" s="15" t="e">
        <f>#REF!</f>
        <v>#REF!</v>
      </c>
      <c r="R7" s="15" t="e">
        <f>#REF!</f>
        <v>#REF!</v>
      </c>
      <c r="S7" s="15" t="e">
        <f>#REF!</f>
        <v>#REF!</v>
      </c>
      <c r="T7" s="15" t="e">
        <f>#REF!</f>
        <v>#REF!</v>
      </c>
      <c r="U7" s="15" t="e">
        <f>#REF!</f>
        <v>#REF!</v>
      </c>
      <c r="V7" s="15" t="e">
        <f>#REF!</f>
        <v>#REF!</v>
      </c>
      <c r="W7" s="15" t="e">
        <f>#REF!</f>
        <v>#REF!</v>
      </c>
      <c r="X7" s="15" t="e">
        <f>#REF!</f>
        <v>#REF!</v>
      </c>
      <c r="Y7" s="15" t="e">
        <f>#REF!</f>
        <v>#REF!</v>
      </c>
      <c r="Z7" s="15" t="e">
        <f>#REF!</f>
        <v>#REF!</v>
      </c>
      <c r="AA7" s="15" t="e">
        <f>#REF!</f>
        <v>#REF!</v>
      </c>
      <c r="AB7" s="15" t="e">
        <f>#REF!</f>
        <v>#REF!</v>
      </c>
      <c r="AC7" s="15" t="e">
        <f>#REF!</f>
        <v>#REF!</v>
      </c>
    </row>
    <row r="8" spans="1:29" x14ac:dyDescent="0.2">
      <c r="A8" s="14" t="s">
        <v>16</v>
      </c>
      <c r="B8" s="14" t="e">
        <f>#REF!</f>
        <v>#REF!</v>
      </c>
      <c r="C8" s="14" t="e">
        <f>#REF!</f>
        <v>#REF!</v>
      </c>
      <c r="D8" s="15" t="e">
        <f>#REF!</f>
        <v>#REF!</v>
      </c>
      <c r="E8" s="15" t="e">
        <f>#REF!</f>
        <v>#REF!</v>
      </c>
      <c r="F8" s="15" t="e">
        <f>#REF!</f>
        <v>#REF!</v>
      </c>
      <c r="G8" s="15" t="e">
        <f>#REF!</f>
        <v>#REF!</v>
      </c>
      <c r="H8" s="15" t="e">
        <f>#REF!</f>
        <v>#REF!</v>
      </c>
      <c r="I8" s="15" t="e">
        <f>#REF!</f>
        <v>#REF!</v>
      </c>
      <c r="J8" s="15" t="e">
        <f>#REF!</f>
        <v>#REF!</v>
      </c>
      <c r="K8" s="15" t="e">
        <f>#REF!</f>
        <v>#REF!</v>
      </c>
      <c r="L8" s="15" t="e">
        <f>#REF!</f>
        <v>#REF!</v>
      </c>
      <c r="M8" s="15" t="e">
        <f>#REF!</f>
        <v>#REF!</v>
      </c>
      <c r="N8" s="15" t="e">
        <f>#REF!</f>
        <v>#REF!</v>
      </c>
      <c r="O8" s="15" t="e">
        <f>#REF!</f>
        <v>#REF!</v>
      </c>
      <c r="P8" s="15" t="e">
        <f>#REF!</f>
        <v>#REF!</v>
      </c>
      <c r="Q8" s="15" t="e">
        <f>#REF!</f>
        <v>#REF!</v>
      </c>
      <c r="R8" s="15" t="e">
        <f>#REF!</f>
        <v>#REF!</v>
      </c>
      <c r="S8" s="15" t="e">
        <f>#REF!</f>
        <v>#REF!</v>
      </c>
      <c r="T8" s="15" t="e">
        <f>#REF!</f>
        <v>#REF!</v>
      </c>
      <c r="U8" s="15" t="e">
        <f>#REF!</f>
        <v>#REF!</v>
      </c>
      <c r="V8" s="15" t="e">
        <f>#REF!</f>
        <v>#REF!</v>
      </c>
      <c r="W8" s="15" t="e">
        <f>#REF!</f>
        <v>#REF!</v>
      </c>
      <c r="X8" s="15" t="e">
        <f>#REF!</f>
        <v>#REF!</v>
      </c>
      <c r="Y8" s="15" t="e">
        <f>#REF!</f>
        <v>#REF!</v>
      </c>
      <c r="Z8" s="15" t="e">
        <f>#REF!</f>
        <v>#REF!</v>
      </c>
      <c r="AA8" s="15" t="e">
        <f>#REF!</f>
        <v>#REF!</v>
      </c>
      <c r="AB8" s="15" t="e">
        <f>#REF!</f>
        <v>#REF!</v>
      </c>
      <c r="AC8" s="15" t="e">
        <f>#REF!</f>
        <v>#REF!</v>
      </c>
    </row>
    <row r="9" spans="1:29" x14ac:dyDescent="0.2">
      <c r="A9" s="14" t="s">
        <v>16</v>
      </c>
      <c r="B9" s="14" t="e">
        <f>#REF!</f>
        <v>#REF!</v>
      </c>
      <c r="C9" s="14" t="e">
        <f>#REF!</f>
        <v>#REF!</v>
      </c>
      <c r="D9" s="15" t="e">
        <f>#REF!</f>
        <v>#REF!</v>
      </c>
      <c r="E9" s="15" t="e">
        <f>#REF!</f>
        <v>#REF!</v>
      </c>
      <c r="F9" s="15" t="e">
        <f>#REF!</f>
        <v>#REF!</v>
      </c>
      <c r="G9" s="15" t="e">
        <f>#REF!</f>
        <v>#REF!</v>
      </c>
      <c r="H9" s="15" t="e">
        <f>#REF!</f>
        <v>#REF!</v>
      </c>
      <c r="I9" s="15" t="e">
        <f>#REF!</f>
        <v>#REF!</v>
      </c>
      <c r="J9" s="15" t="e">
        <f>#REF!</f>
        <v>#REF!</v>
      </c>
      <c r="K9" s="15" t="e">
        <f>#REF!</f>
        <v>#REF!</v>
      </c>
      <c r="L9" s="15" t="e">
        <f>#REF!</f>
        <v>#REF!</v>
      </c>
      <c r="M9" s="15" t="e">
        <f>#REF!</f>
        <v>#REF!</v>
      </c>
      <c r="N9" s="15" t="e">
        <f>#REF!</f>
        <v>#REF!</v>
      </c>
      <c r="O9" s="15" t="e">
        <f>#REF!</f>
        <v>#REF!</v>
      </c>
      <c r="P9" s="15" t="e">
        <f>#REF!</f>
        <v>#REF!</v>
      </c>
      <c r="Q9" s="15" t="e">
        <f>#REF!</f>
        <v>#REF!</v>
      </c>
      <c r="R9" s="15" t="e">
        <f>#REF!</f>
        <v>#REF!</v>
      </c>
      <c r="S9" s="15" t="e">
        <f>#REF!</f>
        <v>#REF!</v>
      </c>
      <c r="T9" s="15" t="e">
        <f>#REF!</f>
        <v>#REF!</v>
      </c>
      <c r="U9" s="15" t="e">
        <f>#REF!</f>
        <v>#REF!</v>
      </c>
      <c r="V9" s="15" t="e">
        <f>#REF!</f>
        <v>#REF!</v>
      </c>
      <c r="W9" s="15" t="e">
        <f>#REF!</f>
        <v>#REF!</v>
      </c>
      <c r="X9" s="15" t="e">
        <f>#REF!</f>
        <v>#REF!</v>
      </c>
      <c r="Y9" s="15" t="e">
        <f>#REF!</f>
        <v>#REF!</v>
      </c>
      <c r="Z9" s="15" t="e">
        <f>#REF!</f>
        <v>#REF!</v>
      </c>
      <c r="AA9" s="15" t="e">
        <f>#REF!</f>
        <v>#REF!</v>
      </c>
      <c r="AB9" s="15" t="e">
        <f>#REF!</f>
        <v>#REF!</v>
      </c>
      <c r="AC9" s="15" t="e">
        <f>#REF!</f>
        <v>#REF!</v>
      </c>
    </row>
    <row r="10" spans="1:29" x14ac:dyDescent="0.2">
      <c r="A10" s="14" t="s">
        <v>16</v>
      </c>
      <c r="B10" s="14" t="e">
        <f>#REF!</f>
        <v>#REF!</v>
      </c>
      <c r="C10" s="14" t="e">
        <f>#REF!</f>
        <v>#REF!</v>
      </c>
      <c r="D10" s="15" t="e">
        <f>#REF!</f>
        <v>#REF!</v>
      </c>
      <c r="E10" s="15" t="e">
        <f>#REF!</f>
        <v>#REF!</v>
      </c>
      <c r="F10" s="15" t="e">
        <f>#REF!</f>
        <v>#REF!</v>
      </c>
      <c r="G10" s="15" t="e">
        <f>#REF!</f>
        <v>#REF!</v>
      </c>
      <c r="H10" s="15" t="e">
        <f>#REF!</f>
        <v>#REF!</v>
      </c>
      <c r="I10" s="15" t="e">
        <f>#REF!</f>
        <v>#REF!</v>
      </c>
      <c r="J10" s="15" t="e">
        <f>#REF!</f>
        <v>#REF!</v>
      </c>
      <c r="K10" s="15" t="e">
        <f>#REF!</f>
        <v>#REF!</v>
      </c>
      <c r="L10" s="15" t="e">
        <f>#REF!</f>
        <v>#REF!</v>
      </c>
      <c r="M10" s="15" t="e">
        <f>#REF!</f>
        <v>#REF!</v>
      </c>
      <c r="N10" s="15" t="e">
        <f>#REF!</f>
        <v>#REF!</v>
      </c>
      <c r="O10" s="15" t="e">
        <f>#REF!</f>
        <v>#REF!</v>
      </c>
      <c r="P10" s="15" t="e">
        <f>#REF!</f>
        <v>#REF!</v>
      </c>
      <c r="Q10" s="15" t="e">
        <f>#REF!</f>
        <v>#REF!</v>
      </c>
      <c r="R10" s="15" t="e">
        <f>#REF!</f>
        <v>#REF!</v>
      </c>
      <c r="S10" s="15" t="e">
        <f>#REF!</f>
        <v>#REF!</v>
      </c>
      <c r="T10" s="15" t="e">
        <f>#REF!</f>
        <v>#REF!</v>
      </c>
      <c r="U10" s="15" t="e">
        <f>#REF!</f>
        <v>#REF!</v>
      </c>
      <c r="V10" s="15" t="e">
        <f>#REF!</f>
        <v>#REF!</v>
      </c>
      <c r="W10" s="15" t="e">
        <f>#REF!</f>
        <v>#REF!</v>
      </c>
      <c r="X10" s="15" t="e">
        <f>#REF!</f>
        <v>#REF!</v>
      </c>
      <c r="Y10" s="15" t="e">
        <f>#REF!</f>
        <v>#REF!</v>
      </c>
      <c r="Z10" s="15" t="e">
        <f>#REF!</f>
        <v>#REF!</v>
      </c>
      <c r="AA10" s="15" t="e">
        <f>#REF!</f>
        <v>#REF!</v>
      </c>
      <c r="AB10" s="15" t="e">
        <f>#REF!</f>
        <v>#REF!</v>
      </c>
      <c r="AC10" s="15" t="e">
        <f>#REF!</f>
        <v>#REF!</v>
      </c>
    </row>
    <row r="11" spans="1:29" x14ac:dyDescent="0.2">
      <c r="A11" s="14" t="s">
        <v>16</v>
      </c>
      <c r="B11" s="14" t="e">
        <f>#REF!</f>
        <v>#REF!</v>
      </c>
      <c r="C11" s="14" t="e">
        <f>#REF!</f>
        <v>#REF!</v>
      </c>
      <c r="D11" s="15" t="e">
        <f>#REF!</f>
        <v>#REF!</v>
      </c>
      <c r="E11" s="15" t="e">
        <f>#REF!</f>
        <v>#REF!</v>
      </c>
      <c r="F11" s="15" t="e">
        <f>#REF!</f>
        <v>#REF!</v>
      </c>
      <c r="G11" s="15" t="e">
        <f>#REF!</f>
        <v>#REF!</v>
      </c>
      <c r="H11" s="15" t="e">
        <f>#REF!</f>
        <v>#REF!</v>
      </c>
      <c r="I11" s="15" t="e">
        <f>#REF!</f>
        <v>#REF!</v>
      </c>
      <c r="J11" s="15" t="e">
        <f>#REF!</f>
        <v>#REF!</v>
      </c>
      <c r="K11" s="15" t="e">
        <f>#REF!</f>
        <v>#REF!</v>
      </c>
      <c r="L11" s="15" t="e">
        <f>#REF!</f>
        <v>#REF!</v>
      </c>
      <c r="M11" s="15" t="e">
        <f>#REF!</f>
        <v>#REF!</v>
      </c>
      <c r="N11" s="15" t="e">
        <f>#REF!</f>
        <v>#REF!</v>
      </c>
      <c r="O11" s="15" t="e">
        <f>#REF!</f>
        <v>#REF!</v>
      </c>
      <c r="P11" s="15" t="e">
        <f>#REF!</f>
        <v>#REF!</v>
      </c>
      <c r="Q11" s="15" t="e">
        <f>#REF!</f>
        <v>#REF!</v>
      </c>
      <c r="R11" s="15" t="e">
        <f>#REF!</f>
        <v>#REF!</v>
      </c>
      <c r="S11" s="15" t="e">
        <f>#REF!</f>
        <v>#REF!</v>
      </c>
      <c r="T11" s="15" t="e">
        <f>#REF!</f>
        <v>#REF!</v>
      </c>
      <c r="U11" s="15" t="e">
        <f>#REF!</f>
        <v>#REF!</v>
      </c>
      <c r="V11" s="15" t="e">
        <f>#REF!</f>
        <v>#REF!</v>
      </c>
      <c r="W11" s="15" t="e">
        <f>#REF!</f>
        <v>#REF!</v>
      </c>
      <c r="X11" s="15" t="e">
        <f>#REF!</f>
        <v>#REF!</v>
      </c>
      <c r="Y11" s="15" t="e">
        <f>#REF!</f>
        <v>#REF!</v>
      </c>
      <c r="Z11" s="15" t="e">
        <f>#REF!</f>
        <v>#REF!</v>
      </c>
      <c r="AA11" s="15" t="e">
        <f>#REF!</f>
        <v>#REF!</v>
      </c>
      <c r="AB11" s="15" t="e">
        <f>#REF!</f>
        <v>#REF!</v>
      </c>
      <c r="AC11" s="15" t="e">
        <f>#REF!</f>
        <v>#REF!</v>
      </c>
    </row>
    <row r="12" spans="1:29" x14ac:dyDescent="0.2">
      <c r="A12" s="14" t="s">
        <v>16</v>
      </c>
      <c r="B12" s="14" t="e">
        <f>#REF!</f>
        <v>#REF!</v>
      </c>
      <c r="C12" s="14" t="e">
        <f>#REF!</f>
        <v>#REF!</v>
      </c>
      <c r="D12" s="15" t="e">
        <f>#REF!</f>
        <v>#REF!</v>
      </c>
      <c r="E12" s="15" t="e">
        <f>#REF!</f>
        <v>#REF!</v>
      </c>
      <c r="F12" s="15" t="e">
        <f>#REF!</f>
        <v>#REF!</v>
      </c>
      <c r="G12" s="15" t="e">
        <f>#REF!</f>
        <v>#REF!</v>
      </c>
      <c r="H12" s="15" t="e">
        <f>#REF!</f>
        <v>#REF!</v>
      </c>
      <c r="I12" s="15" t="e">
        <f>#REF!</f>
        <v>#REF!</v>
      </c>
      <c r="J12" s="15" t="e">
        <f>#REF!</f>
        <v>#REF!</v>
      </c>
      <c r="K12" s="15" t="e">
        <f>#REF!</f>
        <v>#REF!</v>
      </c>
      <c r="L12" s="15" t="e">
        <f>#REF!</f>
        <v>#REF!</v>
      </c>
      <c r="M12" s="15" t="e">
        <f>#REF!</f>
        <v>#REF!</v>
      </c>
      <c r="N12" s="15" t="e">
        <f>#REF!</f>
        <v>#REF!</v>
      </c>
      <c r="O12" s="15" t="e">
        <f>#REF!</f>
        <v>#REF!</v>
      </c>
      <c r="P12" s="15" t="e">
        <f>#REF!</f>
        <v>#REF!</v>
      </c>
      <c r="Q12" s="15" t="e">
        <f>#REF!</f>
        <v>#REF!</v>
      </c>
      <c r="R12" s="15" t="e">
        <f>#REF!</f>
        <v>#REF!</v>
      </c>
      <c r="S12" s="15" t="e">
        <f>#REF!</f>
        <v>#REF!</v>
      </c>
      <c r="T12" s="15" t="e">
        <f>#REF!</f>
        <v>#REF!</v>
      </c>
      <c r="U12" s="15" t="e">
        <f>#REF!</f>
        <v>#REF!</v>
      </c>
      <c r="V12" s="15" t="e">
        <f>#REF!</f>
        <v>#REF!</v>
      </c>
      <c r="W12" s="15" t="e">
        <f>#REF!</f>
        <v>#REF!</v>
      </c>
      <c r="X12" s="15" t="e">
        <f>#REF!</f>
        <v>#REF!</v>
      </c>
      <c r="Y12" s="15" t="e">
        <f>#REF!</f>
        <v>#REF!</v>
      </c>
      <c r="Z12" s="15" t="e">
        <f>#REF!</f>
        <v>#REF!</v>
      </c>
      <c r="AA12" s="15" t="e">
        <f>#REF!</f>
        <v>#REF!</v>
      </c>
      <c r="AB12" s="15" t="e">
        <f>#REF!</f>
        <v>#REF!</v>
      </c>
      <c r="AC12" s="15" t="e">
        <f>#REF!</f>
        <v>#REF!</v>
      </c>
    </row>
    <row r="13" spans="1:29" x14ac:dyDescent="0.2">
      <c r="A13" s="14" t="s">
        <v>16</v>
      </c>
      <c r="B13" s="14" t="e">
        <f>#REF!</f>
        <v>#REF!</v>
      </c>
      <c r="C13" s="14" t="e">
        <f>#REF!</f>
        <v>#REF!</v>
      </c>
      <c r="D13" s="15" t="e">
        <f>#REF!</f>
        <v>#REF!</v>
      </c>
      <c r="E13" s="15" t="e">
        <f>#REF!</f>
        <v>#REF!</v>
      </c>
      <c r="F13" s="15" t="e">
        <f>#REF!</f>
        <v>#REF!</v>
      </c>
      <c r="G13" s="15" t="e">
        <f>#REF!</f>
        <v>#REF!</v>
      </c>
      <c r="H13" s="15" t="e">
        <f>#REF!</f>
        <v>#REF!</v>
      </c>
      <c r="I13" s="15" t="e">
        <f>#REF!</f>
        <v>#REF!</v>
      </c>
      <c r="J13" s="15" t="e">
        <f>#REF!</f>
        <v>#REF!</v>
      </c>
      <c r="K13" s="15" t="e">
        <f>#REF!</f>
        <v>#REF!</v>
      </c>
      <c r="L13" s="15" t="e">
        <f>#REF!</f>
        <v>#REF!</v>
      </c>
      <c r="M13" s="15" t="e">
        <f>#REF!</f>
        <v>#REF!</v>
      </c>
      <c r="N13" s="15" t="e">
        <f>#REF!</f>
        <v>#REF!</v>
      </c>
      <c r="O13" s="15" t="e">
        <f>#REF!</f>
        <v>#REF!</v>
      </c>
      <c r="P13" s="15" t="e">
        <f>#REF!</f>
        <v>#REF!</v>
      </c>
      <c r="Q13" s="15" t="e">
        <f>#REF!</f>
        <v>#REF!</v>
      </c>
      <c r="R13" s="15" t="e">
        <f>#REF!</f>
        <v>#REF!</v>
      </c>
      <c r="S13" s="15" t="e">
        <f>#REF!</f>
        <v>#REF!</v>
      </c>
      <c r="T13" s="15" t="e">
        <f>#REF!</f>
        <v>#REF!</v>
      </c>
      <c r="U13" s="15" t="e">
        <f>#REF!</f>
        <v>#REF!</v>
      </c>
      <c r="V13" s="15" t="e">
        <f>#REF!</f>
        <v>#REF!</v>
      </c>
      <c r="W13" s="15" t="e">
        <f>#REF!</f>
        <v>#REF!</v>
      </c>
      <c r="X13" s="15" t="e">
        <f>#REF!</f>
        <v>#REF!</v>
      </c>
      <c r="Y13" s="15" t="e">
        <f>#REF!</f>
        <v>#REF!</v>
      </c>
      <c r="Z13" s="15" t="e">
        <f>#REF!</f>
        <v>#REF!</v>
      </c>
      <c r="AA13" s="15" t="e">
        <f>#REF!</f>
        <v>#REF!</v>
      </c>
      <c r="AB13" s="15" t="e">
        <f>#REF!</f>
        <v>#REF!</v>
      </c>
      <c r="AC13" s="15" t="e">
        <f>#REF!</f>
        <v>#REF!</v>
      </c>
    </row>
    <row r="14" spans="1:29" x14ac:dyDescent="0.2">
      <c r="A14" s="14" t="s">
        <v>16</v>
      </c>
      <c r="B14" s="14" t="e">
        <f>#REF!</f>
        <v>#REF!</v>
      </c>
      <c r="C14" s="14" t="e">
        <f>#REF!</f>
        <v>#REF!</v>
      </c>
      <c r="D14" s="15" t="e">
        <f>#REF!</f>
        <v>#REF!</v>
      </c>
      <c r="E14" s="15" t="e">
        <f>#REF!</f>
        <v>#REF!</v>
      </c>
      <c r="F14" s="15" t="e">
        <f>#REF!</f>
        <v>#REF!</v>
      </c>
      <c r="G14" s="15" t="e">
        <f>#REF!</f>
        <v>#REF!</v>
      </c>
      <c r="H14" s="15" t="e">
        <f>#REF!</f>
        <v>#REF!</v>
      </c>
      <c r="I14" s="15" t="e">
        <f>#REF!</f>
        <v>#REF!</v>
      </c>
      <c r="J14" s="15" t="e">
        <f>#REF!</f>
        <v>#REF!</v>
      </c>
      <c r="K14" s="15" t="e">
        <f>#REF!</f>
        <v>#REF!</v>
      </c>
      <c r="L14" s="15" t="e">
        <f>#REF!</f>
        <v>#REF!</v>
      </c>
      <c r="M14" s="15" t="e">
        <f>#REF!</f>
        <v>#REF!</v>
      </c>
      <c r="N14" s="15" t="e">
        <f>#REF!</f>
        <v>#REF!</v>
      </c>
      <c r="O14" s="15" t="e">
        <f>#REF!</f>
        <v>#REF!</v>
      </c>
      <c r="P14" s="15" t="e">
        <f>#REF!</f>
        <v>#REF!</v>
      </c>
      <c r="Q14" s="15" t="e">
        <f>#REF!</f>
        <v>#REF!</v>
      </c>
      <c r="R14" s="15" t="e">
        <f>#REF!</f>
        <v>#REF!</v>
      </c>
      <c r="S14" s="15" t="e">
        <f>#REF!</f>
        <v>#REF!</v>
      </c>
      <c r="T14" s="15" t="e">
        <f>#REF!</f>
        <v>#REF!</v>
      </c>
      <c r="U14" s="15" t="e">
        <f>#REF!</f>
        <v>#REF!</v>
      </c>
      <c r="V14" s="15" t="e">
        <f>#REF!</f>
        <v>#REF!</v>
      </c>
      <c r="W14" s="15" t="e">
        <f>#REF!</f>
        <v>#REF!</v>
      </c>
      <c r="X14" s="15" t="e">
        <f>#REF!</f>
        <v>#REF!</v>
      </c>
      <c r="Y14" s="15" t="e">
        <f>#REF!</f>
        <v>#REF!</v>
      </c>
      <c r="Z14" s="15" t="e">
        <f>#REF!</f>
        <v>#REF!</v>
      </c>
      <c r="AA14" s="15" t="e">
        <f>#REF!</f>
        <v>#REF!</v>
      </c>
      <c r="AB14" s="15" t="e">
        <f>#REF!</f>
        <v>#REF!</v>
      </c>
      <c r="AC14" s="15" t="e">
        <f>#REF!</f>
        <v>#REF!</v>
      </c>
    </row>
    <row r="15" spans="1:29" x14ac:dyDescent="0.2">
      <c r="A15" s="14" t="s">
        <v>16</v>
      </c>
      <c r="B15" s="14" t="e">
        <f>#REF!</f>
        <v>#REF!</v>
      </c>
      <c r="C15" s="14" t="e">
        <f>#REF!</f>
        <v>#REF!</v>
      </c>
      <c r="D15" s="15" t="e">
        <f>#REF!</f>
        <v>#REF!</v>
      </c>
      <c r="E15" s="15" t="e">
        <f>#REF!</f>
        <v>#REF!</v>
      </c>
      <c r="F15" s="15" t="e">
        <f>#REF!</f>
        <v>#REF!</v>
      </c>
      <c r="G15" s="15" t="e">
        <f>#REF!</f>
        <v>#REF!</v>
      </c>
      <c r="H15" s="15" t="e">
        <f>#REF!</f>
        <v>#REF!</v>
      </c>
      <c r="I15" s="15" t="e">
        <f>#REF!</f>
        <v>#REF!</v>
      </c>
      <c r="J15" s="15" t="e">
        <f>#REF!</f>
        <v>#REF!</v>
      </c>
      <c r="K15" s="15" t="e">
        <f>#REF!</f>
        <v>#REF!</v>
      </c>
      <c r="L15" s="15" t="e">
        <f>#REF!</f>
        <v>#REF!</v>
      </c>
      <c r="M15" s="15" t="e">
        <f>#REF!</f>
        <v>#REF!</v>
      </c>
      <c r="N15" s="15" t="e">
        <f>#REF!</f>
        <v>#REF!</v>
      </c>
      <c r="O15" s="15" t="e">
        <f>#REF!</f>
        <v>#REF!</v>
      </c>
      <c r="P15" s="15" t="e">
        <f>#REF!</f>
        <v>#REF!</v>
      </c>
      <c r="Q15" s="15" t="e">
        <f>#REF!</f>
        <v>#REF!</v>
      </c>
      <c r="R15" s="15" t="e">
        <f>#REF!</f>
        <v>#REF!</v>
      </c>
      <c r="S15" s="15" t="e">
        <f>#REF!</f>
        <v>#REF!</v>
      </c>
      <c r="T15" s="15" t="e">
        <f>#REF!</f>
        <v>#REF!</v>
      </c>
      <c r="U15" s="15" t="e">
        <f>#REF!</f>
        <v>#REF!</v>
      </c>
      <c r="V15" s="15" t="e">
        <f>#REF!</f>
        <v>#REF!</v>
      </c>
      <c r="W15" s="15" t="e">
        <f>#REF!</f>
        <v>#REF!</v>
      </c>
      <c r="X15" s="15" t="e">
        <f>#REF!</f>
        <v>#REF!</v>
      </c>
      <c r="Y15" s="15" t="e">
        <f>#REF!</f>
        <v>#REF!</v>
      </c>
      <c r="Z15" s="15" t="e">
        <f>#REF!</f>
        <v>#REF!</v>
      </c>
      <c r="AA15" s="15" t="e">
        <f>#REF!</f>
        <v>#REF!</v>
      </c>
      <c r="AB15" s="15" t="e">
        <f>#REF!</f>
        <v>#REF!</v>
      </c>
      <c r="AC15" s="15" t="e">
        <f>#REF!</f>
        <v>#REF!</v>
      </c>
    </row>
    <row r="16" spans="1:29" x14ac:dyDescent="0.2">
      <c r="A16" s="14" t="s">
        <v>16</v>
      </c>
      <c r="B16" s="14" t="e">
        <f>#REF!</f>
        <v>#REF!</v>
      </c>
      <c r="C16" s="14" t="e">
        <f>#REF!</f>
        <v>#REF!</v>
      </c>
      <c r="D16" s="15" t="e">
        <f>#REF!</f>
        <v>#REF!</v>
      </c>
      <c r="E16" s="15" t="e">
        <f>#REF!</f>
        <v>#REF!</v>
      </c>
      <c r="F16" s="15" t="e">
        <f>#REF!</f>
        <v>#REF!</v>
      </c>
      <c r="G16" s="15" t="e">
        <f>#REF!</f>
        <v>#REF!</v>
      </c>
      <c r="H16" s="15" t="e">
        <f>#REF!</f>
        <v>#REF!</v>
      </c>
      <c r="I16" s="15" t="e">
        <f>#REF!</f>
        <v>#REF!</v>
      </c>
      <c r="J16" s="15" t="e">
        <f>#REF!</f>
        <v>#REF!</v>
      </c>
      <c r="K16" s="15" t="e">
        <f>#REF!</f>
        <v>#REF!</v>
      </c>
      <c r="L16" s="15" t="e">
        <f>#REF!</f>
        <v>#REF!</v>
      </c>
      <c r="M16" s="15" t="e">
        <f>#REF!</f>
        <v>#REF!</v>
      </c>
      <c r="N16" s="15" t="e">
        <f>#REF!</f>
        <v>#REF!</v>
      </c>
      <c r="O16" s="15" t="e">
        <f>#REF!</f>
        <v>#REF!</v>
      </c>
      <c r="P16" s="15" t="e">
        <f>#REF!</f>
        <v>#REF!</v>
      </c>
      <c r="Q16" s="15" t="e">
        <f>#REF!</f>
        <v>#REF!</v>
      </c>
      <c r="R16" s="15" t="e">
        <f>#REF!</f>
        <v>#REF!</v>
      </c>
      <c r="S16" s="15" t="e">
        <f>#REF!</f>
        <v>#REF!</v>
      </c>
      <c r="T16" s="15" t="e">
        <f>#REF!</f>
        <v>#REF!</v>
      </c>
      <c r="U16" s="15" t="e">
        <f>#REF!</f>
        <v>#REF!</v>
      </c>
      <c r="V16" s="15" t="e">
        <f>#REF!</f>
        <v>#REF!</v>
      </c>
      <c r="W16" s="15" t="e">
        <f>#REF!</f>
        <v>#REF!</v>
      </c>
      <c r="X16" s="15" t="e">
        <f>#REF!</f>
        <v>#REF!</v>
      </c>
      <c r="Y16" s="15" t="e">
        <f>#REF!</f>
        <v>#REF!</v>
      </c>
      <c r="Z16" s="15" t="e">
        <f>#REF!</f>
        <v>#REF!</v>
      </c>
      <c r="AA16" s="15" t="e">
        <f>#REF!</f>
        <v>#REF!</v>
      </c>
      <c r="AB16" s="15" t="e">
        <f>#REF!</f>
        <v>#REF!</v>
      </c>
      <c r="AC16" s="15" t="e">
        <f>#REF!</f>
        <v>#REF!</v>
      </c>
    </row>
    <row r="17" spans="1:29" x14ac:dyDescent="0.2">
      <c r="A17" s="14" t="s">
        <v>16</v>
      </c>
      <c r="B17" s="14" t="e">
        <f>#REF!</f>
        <v>#REF!</v>
      </c>
      <c r="C17" s="14" t="e">
        <f>#REF!</f>
        <v>#REF!</v>
      </c>
      <c r="D17" s="15" t="e">
        <f>#REF!</f>
        <v>#REF!</v>
      </c>
      <c r="E17" s="15" t="e">
        <f>#REF!</f>
        <v>#REF!</v>
      </c>
      <c r="F17" s="15" t="e">
        <f>#REF!</f>
        <v>#REF!</v>
      </c>
      <c r="G17" s="15" t="e">
        <f>#REF!</f>
        <v>#REF!</v>
      </c>
      <c r="H17" s="15" t="e">
        <f>#REF!</f>
        <v>#REF!</v>
      </c>
      <c r="I17" s="15" t="e">
        <f>#REF!</f>
        <v>#REF!</v>
      </c>
      <c r="J17" s="15" t="e">
        <f>#REF!</f>
        <v>#REF!</v>
      </c>
      <c r="K17" s="15" t="e">
        <f>#REF!</f>
        <v>#REF!</v>
      </c>
      <c r="L17" s="15" t="e">
        <f>#REF!</f>
        <v>#REF!</v>
      </c>
      <c r="M17" s="15" t="e">
        <f>#REF!</f>
        <v>#REF!</v>
      </c>
      <c r="N17" s="15" t="e">
        <f>#REF!</f>
        <v>#REF!</v>
      </c>
      <c r="O17" s="15" t="e">
        <f>#REF!</f>
        <v>#REF!</v>
      </c>
      <c r="P17" s="15" t="e">
        <f>#REF!</f>
        <v>#REF!</v>
      </c>
      <c r="Q17" s="15" t="e">
        <f>#REF!</f>
        <v>#REF!</v>
      </c>
      <c r="R17" s="15" t="e">
        <f>#REF!</f>
        <v>#REF!</v>
      </c>
      <c r="S17" s="15" t="e">
        <f>#REF!</f>
        <v>#REF!</v>
      </c>
      <c r="T17" s="15" t="e">
        <f>#REF!</f>
        <v>#REF!</v>
      </c>
      <c r="U17" s="15" t="e">
        <f>#REF!</f>
        <v>#REF!</v>
      </c>
      <c r="V17" s="15" t="e">
        <f>#REF!</f>
        <v>#REF!</v>
      </c>
      <c r="W17" s="15" t="e">
        <f>#REF!</f>
        <v>#REF!</v>
      </c>
      <c r="X17" s="15" t="e">
        <f>#REF!</f>
        <v>#REF!</v>
      </c>
      <c r="Y17" s="15" t="e">
        <f>#REF!</f>
        <v>#REF!</v>
      </c>
      <c r="Z17" s="15" t="e">
        <f>#REF!</f>
        <v>#REF!</v>
      </c>
      <c r="AA17" s="15" t="e">
        <f>#REF!</f>
        <v>#REF!</v>
      </c>
      <c r="AB17" s="15" t="e">
        <f>#REF!</f>
        <v>#REF!</v>
      </c>
      <c r="AC17" s="15" t="e">
        <f>#REF!</f>
        <v>#REF!</v>
      </c>
    </row>
    <row r="18" spans="1:29" x14ac:dyDescent="0.2">
      <c r="A18" s="14" t="s">
        <v>16</v>
      </c>
      <c r="B18" s="14" t="e">
        <f>#REF!</f>
        <v>#REF!</v>
      </c>
      <c r="C18" s="14" t="e">
        <f>#REF!</f>
        <v>#REF!</v>
      </c>
      <c r="D18" s="15" t="e">
        <f>#REF!</f>
        <v>#REF!</v>
      </c>
      <c r="E18" s="15" t="e">
        <f>#REF!</f>
        <v>#REF!</v>
      </c>
      <c r="F18" s="15" t="e">
        <f>#REF!</f>
        <v>#REF!</v>
      </c>
      <c r="G18" s="15" t="e">
        <f>#REF!</f>
        <v>#REF!</v>
      </c>
      <c r="H18" s="15" t="e">
        <f>#REF!</f>
        <v>#REF!</v>
      </c>
      <c r="I18" s="15" t="e">
        <f>#REF!</f>
        <v>#REF!</v>
      </c>
      <c r="J18" s="15" t="e">
        <f>#REF!</f>
        <v>#REF!</v>
      </c>
      <c r="K18" s="15" t="e">
        <f>#REF!</f>
        <v>#REF!</v>
      </c>
      <c r="L18" s="15" t="e">
        <f>#REF!</f>
        <v>#REF!</v>
      </c>
      <c r="M18" s="15" t="e">
        <f>#REF!</f>
        <v>#REF!</v>
      </c>
      <c r="N18" s="15" t="e">
        <f>#REF!</f>
        <v>#REF!</v>
      </c>
      <c r="O18" s="15" t="e">
        <f>#REF!</f>
        <v>#REF!</v>
      </c>
      <c r="P18" s="15" t="e">
        <f>#REF!</f>
        <v>#REF!</v>
      </c>
      <c r="Q18" s="15" t="e">
        <f>#REF!</f>
        <v>#REF!</v>
      </c>
      <c r="R18" s="15" t="e">
        <f>#REF!</f>
        <v>#REF!</v>
      </c>
      <c r="S18" s="15" t="e">
        <f>#REF!</f>
        <v>#REF!</v>
      </c>
      <c r="T18" s="15" t="e">
        <f>#REF!</f>
        <v>#REF!</v>
      </c>
      <c r="U18" s="15" t="e">
        <f>#REF!</f>
        <v>#REF!</v>
      </c>
      <c r="V18" s="15" t="e">
        <f>#REF!</f>
        <v>#REF!</v>
      </c>
      <c r="W18" s="15" t="e">
        <f>#REF!</f>
        <v>#REF!</v>
      </c>
      <c r="X18" s="15" t="e">
        <f>#REF!</f>
        <v>#REF!</v>
      </c>
      <c r="Y18" s="15" t="e">
        <f>#REF!</f>
        <v>#REF!</v>
      </c>
      <c r="Z18" s="15" t="e">
        <f>#REF!</f>
        <v>#REF!</v>
      </c>
      <c r="AA18" s="15" t="e">
        <f>#REF!</f>
        <v>#REF!</v>
      </c>
      <c r="AB18" s="15" t="e">
        <f>#REF!</f>
        <v>#REF!</v>
      </c>
      <c r="AC18" s="15" t="e">
        <f>#REF!</f>
        <v>#REF!</v>
      </c>
    </row>
    <row r="19" spans="1:29" x14ac:dyDescent="0.2">
      <c r="A19" s="14" t="s">
        <v>16</v>
      </c>
      <c r="B19" s="14" t="e">
        <f>#REF!</f>
        <v>#REF!</v>
      </c>
      <c r="C19" s="14" t="e">
        <f>#REF!</f>
        <v>#REF!</v>
      </c>
      <c r="D19" s="15" t="e">
        <f>#REF!</f>
        <v>#REF!</v>
      </c>
      <c r="E19" s="15" t="e">
        <f>#REF!</f>
        <v>#REF!</v>
      </c>
      <c r="F19" s="15" t="e">
        <f>#REF!</f>
        <v>#REF!</v>
      </c>
      <c r="G19" s="15" t="e">
        <f>#REF!</f>
        <v>#REF!</v>
      </c>
      <c r="H19" s="15" t="e">
        <f>#REF!</f>
        <v>#REF!</v>
      </c>
      <c r="I19" s="15" t="e">
        <f>#REF!</f>
        <v>#REF!</v>
      </c>
      <c r="J19" s="15" t="e">
        <f>#REF!</f>
        <v>#REF!</v>
      </c>
      <c r="K19" s="15" t="e">
        <f>#REF!</f>
        <v>#REF!</v>
      </c>
      <c r="L19" s="15" t="e">
        <f>#REF!</f>
        <v>#REF!</v>
      </c>
      <c r="M19" s="15" t="e">
        <f>#REF!</f>
        <v>#REF!</v>
      </c>
      <c r="N19" s="15" t="e">
        <f>#REF!</f>
        <v>#REF!</v>
      </c>
      <c r="O19" s="15" t="e">
        <f>#REF!</f>
        <v>#REF!</v>
      </c>
      <c r="P19" s="15" t="e">
        <f>#REF!</f>
        <v>#REF!</v>
      </c>
      <c r="Q19" s="15" t="e">
        <f>#REF!</f>
        <v>#REF!</v>
      </c>
      <c r="R19" s="15" t="e">
        <f>#REF!</f>
        <v>#REF!</v>
      </c>
      <c r="S19" s="15" t="e">
        <f>#REF!</f>
        <v>#REF!</v>
      </c>
      <c r="T19" s="15" t="e">
        <f>#REF!</f>
        <v>#REF!</v>
      </c>
      <c r="U19" s="15" t="e">
        <f>#REF!</f>
        <v>#REF!</v>
      </c>
      <c r="V19" s="15" t="e">
        <f>#REF!</f>
        <v>#REF!</v>
      </c>
      <c r="W19" s="15" t="e">
        <f>#REF!</f>
        <v>#REF!</v>
      </c>
      <c r="X19" s="15" t="e">
        <f>#REF!</f>
        <v>#REF!</v>
      </c>
      <c r="Y19" s="15" t="e">
        <f>#REF!</f>
        <v>#REF!</v>
      </c>
      <c r="Z19" s="15" t="e">
        <f>#REF!</f>
        <v>#REF!</v>
      </c>
      <c r="AA19" s="15" t="e">
        <f>#REF!</f>
        <v>#REF!</v>
      </c>
      <c r="AB19" s="15" t="e">
        <f>#REF!</f>
        <v>#REF!</v>
      </c>
      <c r="AC19" s="15" t="e">
        <f>#REF!</f>
        <v>#REF!</v>
      </c>
    </row>
    <row r="20" spans="1:29" x14ac:dyDescent="0.2">
      <c r="A20" s="14" t="s">
        <v>16</v>
      </c>
      <c r="B20" s="14" t="e">
        <f>#REF!</f>
        <v>#REF!</v>
      </c>
      <c r="C20" s="14" t="e">
        <f>#REF!</f>
        <v>#REF!</v>
      </c>
      <c r="D20" s="15" t="e">
        <f>#REF!</f>
        <v>#REF!</v>
      </c>
      <c r="E20" s="15" t="e">
        <f>#REF!</f>
        <v>#REF!</v>
      </c>
      <c r="F20" s="15" t="e">
        <f>#REF!</f>
        <v>#REF!</v>
      </c>
      <c r="G20" s="15" t="e">
        <f>#REF!</f>
        <v>#REF!</v>
      </c>
      <c r="H20" s="15" t="e">
        <f>#REF!</f>
        <v>#REF!</v>
      </c>
      <c r="I20" s="15" t="e">
        <f>#REF!</f>
        <v>#REF!</v>
      </c>
      <c r="J20" s="15" t="e">
        <f>#REF!</f>
        <v>#REF!</v>
      </c>
      <c r="K20" s="15" t="e">
        <f>#REF!</f>
        <v>#REF!</v>
      </c>
      <c r="L20" s="15" t="e">
        <f>#REF!</f>
        <v>#REF!</v>
      </c>
      <c r="M20" s="15" t="e">
        <f>#REF!</f>
        <v>#REF!</v>
      </c>
      <c r="N20" s="15" t="e">
        <f>#REF!</f>
        <v>#REF!</v>
      </c>
      <c r="O20" s="15" t="e">
        <f>#REF!</f>
        <v>#REF!</v>
      </c>
      <c r="P20" s="15" t="e">
        <f>#REF!</f>
        <v>#REF!</v>
      </c>
      <c r="Q20" s="15" t="e">
        <f>#REF!</f>
        <v>#REF!</v>
      </c>
      <c r="R20" s="15" t="e">
        <f>#REF!</f>
        <v>#REF!</v>
      </c>
      <c r="S20" s="15" t="e">
        <f>#REF!</f>
        <v>#REF!</v>
      </c>
      <c r="T20" s="15" t="e">
        <f>#REF!</f>
        <v>#REF!</v>
      </c>
      <c r="U20" s="15" t="e">
        <f>#REF!</f>
        <v>#REF!</v>
      </c>
      <c r="V20" s="15" t="e">
        <f>#REF!</f>
        <v>#REF!</v>
      </c>
      <c r="W20" s="15" t="e">
        <f>#REF!</f>
        <v>#REF!</v>
      </c>
      <c r="X20" s="15" t="e">
        <f>#REF!</f>
        <v>#REF!</v>
      </c>
      <c r="Y20" s="15" t="e">
        <f>#REF!</f>
        <v>#REF!</v>
      </c>
      <c r="Z20" s="15" t="e">
        <f>#REF!</f>
        <v>#REF!</v>
      </c>
      <c r="AA20" s="15" t="e">
        <f>#REF!</f>
        <v>#REF!</v>
      </c>
      <c r="AB20" s="15" t="e">
        <f>#REF!</f>
        <v>#REF!</v>
      </c>
      <c r="AC20" s="15" t="e">
        <f>#REF!</f>
        <v>#REF!</v>
      </c>
    </row>
    <row r="21" spans="1:29" x14ac:dyDescent="0.2">
      <c r="A21" s="14" t="s">
        <v>16</v>
      </c>
      <c r="B21" s="14" t="e">
        <f>#REF!</f>
        <v>#REF!</v>
      </c>
      <c r="C21" s="14" t="e">
        <f>#REF!</f>
        <v>#REF!</v>
      </c>
      <c r="D21" s="15" t="e">
        <f>#REF!</f>
        <v>#REF!</v>
      </c>
      <c r="E21" s="15" t="e">
        <f>#REF!</f>
        <v>#REF!</v>
      </c>
      <c r="F21" s="15" t="e">
        <f>#REF!</f>
        <v>#REF!</v>
      </c>
      <c r="G21" s="15" t="e">
        <f>#REF!</f>
        <v>#REF!</v>
      </c>
      <c r="H21" s="15" t="e">
        <f>#REF!</f>
        <v>#REF!</v>
      </c>
      <c r="I21" s="15" t="e">
        <f>#REF!</f>
        <v>#REF!</v>
      </c>
      <c r="J21" s="15" t="e">
        <f>#REF!</f>
        <v>#REF!</v>
      </c>
      <c r="K21" s="15" t="e">
        <f>#REF!</f>
        <v>#REF!</v>
      </c>
      <c r="L21" s="15" t="e">
        <f>#REF!</f>
        <v>#REF!</v>
      </c>
      <c r="M21" s="15" t="e">
        <f>#REF!</f>
        <v>#REF!</v>
      </c>
      <c r="N21" s="15" t="e">
        <f>#REF!</f>
        <v>#REF!</v>
      </c>
      <c r="O21" s="15" t="e">
        <f>#REF!</f>
        <v>#REF!</v>
      </c>
      <c r="P21" s="15" t="e">
        <f>#REF!</f>
        <v>#REF!</v>
      </c>
      <c r="Q21" s="15" t="e">
        <f>#REF!</f>
        <v>#REF!</v>
      </c>
      <c r="R21" s="15" t="e">
        <f>#REF!</f>
        <v>#REF!</v>
      </c>
      <c r="S21" s="15" t="e">
        <f>#REF!</f>
        <v>#REF!</v>
      </c>
      <c r="T21" s="15" t="e">
        <f>#REF!</f>
        <v>#REF!</v>
      </c>
      <c r="U21" s="15" t="e">
        <f>#REF!</f>
        <v>#REF!</v>
      </c>
      <c r="V21" s="15" t="e">
        <f>#REF!</f>
        <v>#REF!</v>
      </c>
      <c r="W21" s="15" t="e">
        <f>#REF!</f>
        <v>#REF!</v>
      </c>
      <c r="X21" s="15" t="e">
        <f>#REF!</f>
        <v>#REF!</v>
      </c>
      <c r="Y21" s="15" t="e">
        <f>#REF!</f>
        <v>#REF!</v>
      </c>
      <c r="Z21" s="15" t="e">
        <f>#REF!</f>
        <v>#REF!</v>
      </c>
      <c r="AA21" s="15" t="e">
        <f>#REF!</f>
        <v>#REF!</v>
      </c>
      <c r="AB21" s="15" t="e">
        <f>#REF!</f>
        <v>#REF!</v>
      </c>
      <c r="AC21" s="15" t="e">
        <f>#REF!</f>
        <v>#REF!</v>
      </c>
    </row>
    <row r="22" spans="1:29" x14ac:dyDescent="0.2">
      <c r="A22" s="14" t="s">
        <v>16</v>
      </c>
      <c r="B22" s="14" t="e">
        <f>#REF!</f>
        <v>#REF!</v>
      </c>
      <c r="C22" s="14" t="e">
        <f>#REF!</f>
        <v>#REF!</v>
      </c>
      <c r="D22" s="15" t="e">
        <f>#REF!</f>
        <v>#REF!</v>
      </c>
      <c r="E22" s="15" t="e">
        <f>#REF!</f>
        <v>#REF!</v>
      </c>
      <c r="F22" s="15" t="e">
        <f>#REF!</f>
        <v>#REF!</v>
      </c>
      <c r="G22" s="15" t="e">
        <f>#REF!</f>
        <v>#REF!</v>
      </c>
      <c r="H22" s="15" t="e">
        <f>#REF!</f>
        <v>#REF!</v>
      </c>
      <c r="I22" s="15" t="e">
        <f>#REF!</f>
        <v>#REF!</v>
      </c>
      <c r="J22" s="15" t="e">
        <f>#REF!</f>
        <v>#REF!</v>
      </c>
      <c r="K22" s="15" t="e">
        <f>#REF!</f>
        <v>#REF!</v>
      </c>
      <c r="L22" s="15" t="e">
        <f>#REF!</f>
        <v>#REF!</v>
      </c>
      <c r="M22" s="15" t="e">
        <f>#REF!</f>
        <v>#REF!</v>
      </c>
      <c r="N22" s="15" t="e">
        <f>#REF!</f>
        <v>#REF!</v>
      </c>
      <c r="O22" s="15" t="e">
        <f>#REF!</f>
        <v>#REF!</v>
      </c>
      <c r="P22" s="15" t="e">
        <f>#REF!</f>
        <v>#REF!</v>
      </c>
      <c r="Q22" s="15" t="e">
        <f>#REF!</f>
        <v>#REF!</v>
      </c>
      <c r="R22" s="15" t="e">
        <f>#REF!</f>
        <v>#REF!</v>
      </c>
      <c r="S22" s="15" t="e">
        <f>#REF!</f>
        <v>#REF!</v>
      </c>
      <c r="T22" s="15" t="e">
        <f>#REF!</f>
        <v>#REF!</v>
      </c>
      <c r="U22" s="15" t="e">
        <f>#REF!</f>
        <v>#REF!</v>
      </c>
      <c r="V22" s="15" t="e">
        <f>#REF!</f>
        <v>#REF!</v>
      </c>
      <c r="W22" s="15" t="e">
        <f>#REF!</f>
        <v>#REF!</v>
      </c>
      <c r="X22" s="15" t="e">
        <f>#REF!</f>
        <v>#REF!</v>
      </c>
      <c r="Y22" s="15" t="e">
        <f>#REF!</f>
        <v>#REF!</v>
      </c>
      <c r="Z22" s="15" t="e">
        <f>#REF!</f>
        <v>#REF!</v>
      </c>
      <c r="AA22" s="15" t="e">
        <f>#REF!</f>
        <v>#REF!</v>
      </c>
      <c r="AB22" s="15" t="e">
        <f>#REF!</f>
        <v>#REF!</v>
      </c>
      <c r="AC22" s="15" t="e">
        <f>#REF!</f>
        <v>#REF!</v>
      </c>
    </row>
    <row r="23" spans="1:29" x14ac:dyDescent="0.2">
      <c r="A23" s="14" t="s">
        <v>16</v>
      </c>
      <c r="B23" s="14" t="e">
        <f>#REF!</f>
        <v>#REF!</v>
      </c>
      <c r="C23" s="14" t="e">
        <f>#REF!</f>
        <v>#REF!</v>
      </c>
      <c r="D23" s="15" t="e">
        <f>#REF!</f>
        <v>#REF!</v>
      </c>
      <c r="E23" s="15" t="e">
        <f>#REF!</f>
        <v>#REF!</v>
      </c>
      <c r="F23" s="15" t="e">
        <f>#REF!</f>
        <v>#REF!</v>
      </c>
      <c r="G23" s="15" t="e">
        <f>#REF!</f>
        <v>#REF!</v>
      </c>
      <c r="H23" s="15" t="e">
        <f>#REF!</f>
        <v>#REF!</v>
      </c>
      <c r="I23" s="15" t="e">
        <f>#REF!</f>
        <v>#REF!</v>
      </c>
      <c r="J23" s="15" t="e">
        <f>#REF!</f>
        <v>#REF!</v>
      </c>
      <c r="K23" s="15" t="e">
        <f>#REF!</f>
        <v>#REF!</v>
      </c>
      <c r="L23" s="15" t="e">
        <f>#REF!</f>
        <v>#REF!</v>
      </c>
      <c r="M23" s="15" t="e">
        <f>#REF!</f>
        <v>#REF!</v>
      </c>
      <c r="N23" s="15" t="e">
        <f>#REF!</f>
        <v>#REF!</v>
      </c>
      <c r="O23" s="15" t="e">
        <f>#REF!</f>
        <v>#REF!</v>
      </c>
      <c r="P23" s="15" t="e">
        <f>#REF!</f>
        <v>#REF!</v>
      </c>
      <c r="Q23" s="15" t="e">
        <f>#REF!</f>
        <v>#REF!</v>
      </c>
      <c r="R23" s="15" t="e">
        <f>#REF!</f>
        <v>#REF!</v>
      </c>
      <c r="S23" s="15" t="e">
        <f>#REF!</f>
        <v>#REF!</v>
      </c>
      <c r="T23" s="15" t="e">
        <f>#REF!</f>
        <v>#REF!</v>
      </c>
      <c r="U23" s="15" t="e">
        <f>#REF!</f>
        <v>#REF!</v>
      </c>
      <c r="V23" s="15" t="e">
        <f>#REF!</f>
        <v>#REF!</v>
      </c>
      <c r="W23" s="15" t="e">
        <f>#REF!</f>
        <v>#REF!</v>
      </c>
      <c r="X23" s="15" t="e">
        <f>#REF!</f>
        <v>#REF!</v>
      </c>
      <c r="Y23" s="15" t="e">
        <f>#REF!</f>
        <v>#REF!</v>
      </c>
      <c r="Z23" s="15" t="e">
        <f>#REF!</f>
        <v>#REF!</v>
      </c>
      <c r="AA23" s="15" t="e">
        <f>#REF!</f>
        <v>#REF!</v>
      </c>
      <c r="AB23" s="15" t="e">
        <f>#REF!</f>
        <v>#REF!</v>
      </c>
      <c r="AC23" s="15" t="e">
        <f>#REF!</f>
        <v>#REF!</v>
      </c>
    </row>
    <row r="24" spans="1:29" x14ac:dyDescent="0.2">
      <c r="A24" s="14" t="s">
        <v>16</v>
      </c>
      <c r="B24" s="14" t="e">
        <f>#REF!</f>
        <v>#REF!</v>
      </c>
      <c r="C24" s="14" t="e">
        <f>#REF!</f>
        <v>#REF!</v>
      </c>
      <c r="D24" s="15" t="e">
        <f>#REF!</f>
        <v>#REF!</v>
      </c>
      <c r="E24" s="15" t="e">
        <f>#REF!</f>
        <v>#REF!</v>
      </c>
      <c r="F24" s="15" t="e">
        <f>#REF!</f>
        <v>#REF!</v>
      </c>
      <c r="G24" s="15" t="e">
        <f>#REF!</f>
        <v>#REF!</v>
      </c>
      <c r="H24" s="15" t="e">
        <f>#REF!</f>
        <v>#REF!</v>
      </c>
      <c r="I24" s="15" t="e">
        <f>#REF!</f>
        <v>#REF!</v>
      </c>
      <c r="J24" s="15" t="e">
        <f>#REF!</f>
        <v>#REF!</v>
      </c>
      <c r="K24" s="15" t="e">
        <f>#REF!</f>
        <v>#REF!</v>
      </c>
      <c r="L24" s="15" t="e">
        <f>#REF!</f>
        <v>#REF!</v>
      </c>
      <c r="M24" s="15" t="e">
        <f>#REF!</f>
        <v>#REF!</v>
      </c>
      <c r="N24" s="15" t="e">
        <f>#REF!</f>
        <v>#REF!</v>
      </c>
      <c r="O24" s="15" t="e">
        <f>#REF!</f>
        <v>#REF!</v>
      </c>
      <c r="P24" s="15" t="e">
        <f>#REF!</f>
        <v>#REF!</v>
      </c>
      <c r="Q24" s="15" t="e">
        <f>#REF!</f>
        <v>#REF!</v>
      </c>
      <c r="R24" s="15" t="e">
        <f>#REF!</f>
        <v>#REF!</v>
      </c>
      <c r="S24" s="15" t="e">
        <f>#REF!</f>
        <v>#REF!</v>
      </c>
      <c r="T24" s="15" t="e">
        <f>#REF!</f>
        <v>#REF!</v>
      </c>
      <c r="U24" s="15" t="e">
        <f>#REF!</f>
        <v>#REF!</v>
      </c>
      <c r="V24" s="15" t="e">
        <f>#REF!</f>
        <v>#REF!</v>
      </c>
      <c r="W24" s="15" t="e">
        <f>#REF!</f>
        <v>#REF!</v>
      </c>
      <c r="X24" s="15" t="e">
        <f>#REF!</f>
        <v>#REF!</v>
      </c>
      <c r="Y24" s="15" t="e">
        <f>#REF!</f>
        <v>#REF!</v>
      </c>
      <c r="Z24" s="15" t="e">
        <f>#REF!</f>
        <v>#REF!</v>
      </c>
      <c r="AA24" s="15" t="e">
        <f>#REF!</f>
        <v>#REF!</v>
      </c>
      <c r="AB24" s="15" t="e">
        <f>#REF!</f>
        <v>#REF!</v>
      </c>
      <c r="AC24" s="15" t="e">
        <f>#REF!</f>
        <v>#REF!</v>
      </c>
    </row>
    <row r="25" spans="1:29" x14ac:dyDescent="0.2">
      <c r="A25" s="14" t="s">
        <v>16</v>
      </c>
      <c r="B25" s="14" t="e">
        <f>#REF!</f>
        <v>#REF!</v>
      </c>
      <c r="C25" s="14" t="e">
        <f>#REF!</f>
        <v>#REF!</v>
      </c>
      <c r="D25" s="15" t="e">
        <f>#REF!</f>
        <v>#REF!</v>
      </c>
      <c r="E25" s="15" t="e">
        <f>#REF!</f>
        <v>#REF!</v>
      </c>
      <c r="F25" s="15" t="e">
        <f>#REF!</f>
        <v>#REF!</v>
      </c>
      <c r="G25" s="15" t="e">
        <f>#REF!</f>
        <v>#REF!</v>
      </c>
      <c r="H25" s="15" t="e">
        <f>#REF!</f>
        <v>#REF!</v>
      </c>
      <c r="I25" s="15" t="e">
        <f>#REF!</f>
        <v>#REF!</v>
      </c>
      <c r="J25" s="15" t="e">
        <f>#REF!</f>
        <v>#REF!</v>
      </c>
      <c r="K25" s="15" t="e">
        <f>#REF!</f>
        <v>#REF!</v>
      </c>
      <c r="L25" s="15" t="e">
        <f>#REF!</f>
        <v>#REF!</v>
      </c>
      <c r="M25" s="15" t="e">
        <f>#REF!</f>
        <v>#REF!</v>
      </c>
      <c r="N25" s="15" t="e">
        <f>#REF!</f>
        <v>#REF!</v>
      </c>
      <c r="O25" s="15" t="e">
        <f>#REF!</f>
        <v>#REF!</v>
      </c>
      <c r="P25" s="15" t="e">
        <f>#REF!</f>
        <v>#REF!</v>
      </c>
      <c r="Q25" s="15" t="e">
        <f>#REF!</f>
        <v>#REF!</v>
      </c>
      <c r="R25" s="15" t="e">
        <f>#REF!</f>
        <v>#REF!</v>
      </c>
      <c r="S25" s="15" t="e">
        <f>#REF!</f>
        <v>#REF!</v>
      </c>
      <c r="T25" s="15" t="e">
        <f>#REF!</f>
        <v>#REF!</v>
      </c>
      <c r="U25" s="15" t="e">
        <f>#REF!</f>
        <v>#REF!</v>
      </c>
      <c r="V25" s="15" t="e">
        <f>#REF!</f>
        <v>#REF!</v>
      </c>
      <c r="W25" s="15" t="e">
        <f>#REF!</f>
        <v>#REF!</v>
      </c>
      <c r="X25" s="15" t="e">
        <f>#REF!</f>
        <v>#REF!</v>
      </c>
      <c r="Y25" s="15" t="e">
        <f>#REF!</f>
        <v>#REF!</v>
      </c>
      <c r="Z25" s="15" t="e">
        <f>#REF!</f>
        <v>#REF!</v>
      </c>
      <c r="AA25" s="15" t="e">
        <f>#REF!</f>
        <v>#REF!</v>
      </c>
      <c r="AB25" s="15" t="e">
        <f>#REF!</f>
        <v>#REF!</v>
      </c>
      <c r="AC25" s="15" t="e">
        <f>#REF!</f>
        <v>#REF!</v>
      </c>
    </row>
    <row r="26" spans="1:29" x14ac:dyDescent="0.2">
      <c r="A26" s="16" t="s">
        <v>17</v>
      </c>
      <c r="B26" s="16" t="e">
        <f>'BP3 - Gas Measurement'!#REF!</f>
        <v>#REF!</v>
      </c>
      <c r="C26" s="16" t="e">
        <f>'BP3 - Gas Measurement'!#REF!</f>
        <v>#REF!</v>
      </c>
      <c r="D26" s="17" t="e">
        <f>'BP3 - Gas Measurement'!#REF!</f>
        <v>#REF!</v>
      </c>
      <c r="E26" s="17" t="e">
        <f>'BP3 - Gas Measurement'!#REF!</f>
        <v>#REF!</v>
      </c>
      <c r="F26" s="17" t="e">
        <f>'BP3 - Gas Measurement'!#REF!</f>
        <v>#REF!</v>
      </c>
      <c r="G26" s="17" t="e">
        <f>'BP3 - Gas Measurement'!#REF!</f>
        <v>#REF!</v>
      </c>
      <c r="H26" s="17" t="e">
        <f>'BP3 - Gas Measurement'!#REF!</f>
        <v>#REF!</v>
      </c>
      <c r="I26" s="17" t="e">
        <f>'BP3 - Gas Measurement'!#REF!</f>
        <v>#REF!</v>
      </c>
      <c r="J26" s="17" t="e">
        <f>'BP3 - Gas Measurement'!#REF!</f>
        <v>#REF!</v>
      </c>
      <c r="K26" s="17" t="e">
        <f>'BP3 - Gas Measurement'!#REF!</f>
        <v>#REF!</v>
      </c>
      <c r="L26" s="17" t="e">
        <f>'BP3 - Gas Measurement'!#REF!</f>
        <v>#REF!</v>
      </c>
      <c r="M26" s="17" t="e">
        <f>'BP3 - Gas Measurement'!#REF!</f>
        <v>#REF!</v>
      </c>
      <c r="N26" s="17" t="e">
        <f>'BP3 - Gas Measurement'!#REF!</f>
        <v>#REF!</v>
      </c>
      <c r="O26" s="17" t="e">
        <f>'BP3 - Gas Measurement'!#REF!</f>
        <v>#REF!</v>
      </c>
      <c r="P26" s="17" t="e">
        <f>'BP3 - Gas Measurement'!#REF!</f>
        <v>#REF!</v>
      </c>
      <c r="Q26" s="17" t="e">
        <f>'BP3 - Gas Measurement'!#REF!</f>
        <v>#REF!</v>
      </c>
      <c r="R26" s="17" t="e">
        <f>'BP3 - Gas Measurement'!#REF!</f>
        <v>#REF!</v>
      </c>
      <c r="S26" s="17" t="e">
        <f>'BP3 - Gas Measurement'!#REF!</f>
        <v>#REF!</v>
      </c>
      <c r="T26" s="17" t="e">
        <f>'BP3 - Gas Measurement'!#REF!</f>
        <v>#REF!</v>
      </c>
      <c r="U26" s="17" t="e">
        <f>'BP3 - Gas Measurement'!#REF!</f>
        <v>#REF!</v>
      </c>
      <c r="V26" s="17" t="e">
        <f>'BP3 - Gas Measurement'!#REF!</f>
        <v>#REF!</v>
      </c>
      <c r="W26" s="17" t="e">
        <f>'BP3 - Gas Measurement'!#REF!</f>
        <v>#REF!</v>
      </c>
      <c r="X26" s="17" t="e">
        <f>'BP3 - Gas Measurement'!#REF!</f>
        <v>#REF!</v>
      </c>
      <c r="Y26" s="17" t="e">
        <f>'BP3 - Gas Measurement'!#REF!</f>
        <v>#REF!</v>
      </c>
      <c r="Z26" s="17" t="e">
        <f>'BP3 - Gas Measurement'!#REF!</f>
        <v>#REF!</v>
      </c>
      <c r="AA26" s="17" t="e">
        <f>'BP3 - Gas Measurement'!#REF!</f>
        <v>#REF!</v>
      </c>
      <c r="AB26" s="17" t="e">
        <f>'BP3 - Gas Measurement'!#REF!</f>
        <v>#REF!</v>
      </c>
      <c r="AC26" s="17" t="e">
        <f>'BP3 - Gas Measurement'!#REF!</f>
        <v>#REF!</v>
      </c>
    </row>
    <row r="27" spans="1:29" x14ac:dyDescent="0.2">
      <c r="A27" s="16" t="s">
        <v>17</v>
      </c>
      <c r="B27" s="16" t="e">
        <f>'BP3 - Gas Measurement'!#REF!</f>
        <v>#REF!</v>
      </c>
      <c r="C27" s="16" t="e">
        <f>'BP3 - Gas Measurement'!#REF!</f>
        <v>#REF!</v>
      </c>
      <c r="D27" s="17" t="e">
        <f>'BP3 - Gas Measurement'!#REF!</f>
        <v>#REF!</v>
      </c>
      <c r="E27" s="17" t="e">
        <f>'BP3 - Gas Measurement'!#REF!</f>
        <v>#REF!</v>
      </c>
      <c r="F27" s="17" t="e">
        <f>'BP3 - Gas Measurement'!#REF!</f>
        <v>#REF!</v>
      </c>
      <c r="G27" s="17" t="e">
        <f>'BP3 - Gas Measurement'!#REF!</f>
        <v>#REF!</v>
      </c>
      <c r="H27" s="17" t="e">
        <f>'BP3 - Gas Measurement'!#REF!</f>
        <v>#REF!</v>
      </c>
      <c r="I27" s="17" t="e">
        <f>'BP3 - Gas Measurement'!#REF!</f>
        <v>#REF!</v>
      </c>
      <c r="J27" s="17" t="e">
        <f>'BP3 - Gas Measurement'!#REF!</f>
        <v>#REF!</v>
      </c>
      <c r="K27" s="17" t="e">
        <f>'BP3 - Gas Measurement'!#REF!</f>
        <v>#REF!</v>
      </c>
      <c r="L27" s="17" t="e">
        <f>'BP3 - Gas Measurement'!#REF!</f>
        <v>#REF!</v>
      </c>
      <c r="M27" s="17" t="e">
        <f>'BP3 - Gas Measurement'!#REF!</f>
        <v>#REF!</v>
      </c>
      <c r="N27" s="17" t="e">
        <f>'BP3 - Gas Measurement'!#REF!</f>
        <v>#REF!</v>
      </c>
      <c r="O27" s="17" t="e">
        <f>'BP3 - Gas Measurement'!#REF!</f>
        <v>#REF!</v>
      </c>
      <c r="P27" s="17" t="e">
        <f>'BP3 - Gas Measurement'!#REF!</f>
        <v>#REF!</v>
      </c>
      <c r="Q27" s="17" t="e">
        <f>'BP3 - Gas Measurement'!#REF!</f>
        <v>#REF!</v>
      </c>
      <c r="R27" s="17" t="e">
        <f>'BP3 - Gas Measurement'!#REF!</f>
        <v>#REF!</v>
      </c>
      <c r="S27" s="17" t="e">
        <f>'BP3 - Gas Measurement'!#REF!</f>
        <v>#REF!</v>
      </c>
      <c r="T27" s="17" t="e">
        <f>'BP3 - Gas Measurement'!#REF!</f>
        <v>#REF!</v>
      </c>
      <c r="U27" s="17" t="e">
        <f>'BP3 - Gas Measurement'!#REF!</f>
        <v>#REF!</v>
      </c>
      <c r="V27" s="17" t="e">
        <f>'BP3 - Gas Measurement'!#REF!</f>
        <v>#REF!</v>
      </c>
      <c r="W27" s="17" t="e">
        <f>'BP3 - Gas Measurement'!#REF!</f>
        <v>#REF!</v>
      </c>
      <c r="X27" s="17" t="e">
        <f>'BP3 - Gas Measurement'!#REF!</f>
        <v>#REF!</v>
      </c>
      <c r="Y27" s="17" t="e">
        <f>'BP3 - Gas Measurement'!#REF!</f>
        <v>#REF!</v>
      </c>
      <c r="Z27" s="17" t="e">
        <f>'BP3 - Gas Measurement'!#REF!</f>
        <v>#REF!</v>
      </c>
      <c r="AA27" s="17" t="e">
        <f>'BP3 - Gas Measurement'!#REF!</f>
        <v>#REF!</v>
      </c>
      <c r="AB27" s="17" t="e">
        <f>'BP3 - Gas Measurement'!#REF!</f>
        <v>#REF!</v>
      </c>
      <c r="AC27" s="17" t="e">
        <f>'BP3 - Gas Measurement'!#REF!</f>
        <v>#REF!</v>
      </c>
    </row>
    <row r="28" spans="1:29" x14ac:dyDescent="0.2">
      <c r="A28" s="14" t="s">
        <v>18</v>
      </c>
      <c r="B28" s="14" t="e">
        <f>'BP4 - Gas Recording'!#REF!</f>
        <v>#REF!</v>
      </c>
      <c r="C28" s="14" t="e">
        <f>'BP4 - Gas Recording'!#REF!</f>
        <v>#REF!</v>
      </c>
      <c r="D28" s="15" t="e">
        <f>'BP4 - Gas Recording'!#REF!</f>
        <v>#REF!</v>
      </c>
      <c r="E28" s="15" t="e">
        <f>'BP4 - Gas Recording'!#REF!</f>
        <v>#REF!</v>
      </c>
      <c r="F28" s="15" t="e">
        <f>'BP4 - Gas Recording'!#REF!</f>
        <v>#REF!</v>
      </c>
      <c r="G28" s="15" t="e">
        <f>'BP4 - Gas Recording'!#REF!</f>
        <v>#REF!</v>
      </c>
      <c r="H28" s="15" t="e">
        <f>'BP4 - Gas Recording'!#REF!</f>
        <v>#REF!</v>
      </c>
      <c r="I28" s="15" t="e">
        <f>'BP4 - Gas Recording'!#REF!</f>
        <v>#REF!</v>
      </c>
      <c r="J28" s="15" t="e">
        <f>'BP4 - Gas Recording'!#REF!</f>
        <v>#REF!</v>
      </c>
      <c r="K28" s="15" t="e">
        <f>'BP4 - Gas Recording'!#REF!</f>
        <v>#REF!</v>
      </c>
      <c r="L28" s="15" t="e">
        <f>'BP4 - Gas Recording'!#REF!</f>
        <v>#REF!</v>
      </c>
      <c r="M28" s="15" t="e">
        <f>'BP4 - Gas Recording'!#REF!</f>
        <v>#REF!</v>
      </c>
      <c r="N28" s="15" t="e">
        <f>'BP4 - Gas Recording'!#REF!</f>
        <v>#REF!</v>
      </c>
      <c r="O28" s="15" t="e">
        <f>'BP4 - Gas Recording'!#REF!</f>
        <v>#REF!</v>
      </c>
      <c r="P28" s="15" t="e">
        <f>'BP4 - Gas Recording'!#REF!</f>
        <v>#REF!</v>
      </c>
      <c r="Q28" s="15" t="e">
        <f>'BP4 - Gas Recording'!#REF!</f>
        <v>#REF!</v>
      </c>
      <c r="R28" s="15" t="e">
        <f>'BP4 - Gas Recording'!#REF!</f>
        <v>#REF!</v>
      </c>
      <c r="S28" s="15" t="e">
        <f>'BP4 - Gas Recording'!#REF!</f>
        <v>#REF!</v>
      </c>
      <c r="T28" s="15" t="e">
        <f>'BP4 - Gas Recording'!#REF!</f>
        <v>#REF!</v>
      </c>
      <c r="U28" s="15" t="e">
        <f>'BP4 - Gas Recording'!#REF!</f>
        <v>#REF!</v>
      </c>
      <c r="V28" s="15" t="e">
        <f>'BP4 - Gas Recording'!#REF!</f>
        <v>#REF!</v>
      </c>
      <c r="W28" s="15" t="e">
        <f>'BP4 - Gas Recording'!#REF!</f>
        <v>#REF!</v>
      </c>
      <c r="X28" s="15" t="e">
        <f>'BP4 - Gas Recording'!#REF!</f>
        <v>#REF!</v>
      </c>
      <c r="Y28" s="15" t="e">
        <f>'BP4 - Gas Recording'!#REF!</f>
        <v>#REF!</v>
      </c>
      <c r="Z28" s="15" t="e">
        <f>'BP4 - Gas Recording'!#REF!</f>
        <v>#REF!</v>
      </c>
      <c r="AA28" s="15" t="e">
        <f>'BP4 - Gas Recording'!#REF!</f>
        <v>#REF!</v>
      </c>
      <c r="AB28" s="15" t="e">
        <f>'BP4 - Gas Recording'!#REF!</f>
        <v>#REF!</v>
      </c>
      <c r="AC28" s="15" t="e">
        <f>'BP4 - Gas Recording'!#REF!</f>
        <v>#REF!</v>
      </c>
    </row>
    <row r="29" spans="1:29" x14ac:dyDescent="0.2">
      <c r="A29" s="14" t="s">
        <v>18</v>
      </c>
      <c r="B29" s="14" t="e">
        <f>'BP4 - Gas Recording'!#REF!</f>
        <v>#REF!</v>
      </c>
      <c r="C29" s="14" t="e">
        <f>'BP4 - Gas Recording'!#REF!</f>
        <v>#REF!</v>
      </c>
      <c r="D29" s="15" t="e">
        <f>'BP4 - Gas Recording'!#REF!</f>
        <v>#REF!</v>
      </c>
      <c r="E29" s="15" t="e">
        <f>'BP4 - Gas Recording'!#REF!</f>
        <v>#REF!</v>
      </c>
      <c r="F29" s="15" t="e">
        <f>'BP4 - Gas Recording'!#REF!</f>
        <v>#REF!</v>
      </c>
      <c r="G29" s="15" t="e">
        <f>'BP4 - Gas Recording'!#REF!</f>
        <v>#REF!</v>
      </c>
      <c r="H29" s="15" t="e">
        <f>'BP4 - Gas Recording'!#REF!</f>
        <v>#REF!</v>
      </c>
      <c r="I29" s="15" t="e">
        <f>'BP4 - Gas Recording'!#REF!</f>
        <v>#REF!</v>
      </c>
      <c r="J29" s="15" t="e">
        <f>'BP4 - Gas Recording'!#REF!</f>
        <v>#REF!</v>
      </c>
      <c r="K29" s="15" t="e">
        <f>'BP4 - Gas Recording'!#REF!</f>
        <v>#REF!</v>
      </c>
      <c r="L29" s="15" t="e">
        <f>'BP4 - Gas Recording'!#REF!</f>
        <v>#REF!</v>
      </c>
      <c r="M29" s="15" t="e">
        <f>'BP4 - Gas Recording'!#REF!</f>
        <v>#REF!</v>
      </c>
      <c r="N29" s="15" t="e">
        <f>'BP4 - Gas Recording'!#REF!</f>
        <v>#REF!</v>
      </c>
      <c r="O29" s="15" t="e">
        <f>'BP4 - Gas Recording'!#REF!</f>
        <v>#REF!</v>
      </c>
      <c r="P29" s="15" t="e">
        <f>'BP4 - Gas Recording'!#REF!</f>
        <v>#REF!</v>
      </c>
      <c r="Q29" s="15" t="e">
        <f>'BP4 - Gas Recording'!#REF!</f>
        <v>#REF!</v>
      </c>
      <c r="R29" s="15" t="e">
        <f>'BP4 - Gas Recording'!#REF!</f>
        <v>#REF!</v>
      </c>
      <c r="S29" s="15" t="e">
        <f>'BP4 - Gas Recording'!#REF!</f>
        <v>#REF!</v>
      </c>
      <c r="T29" s="15" t="e">
        <f>'BP4 - Gas Recording'!#REF!</f>
        <v>#REF!</v>
      </c>
      <c r="U29" s="15" t="e">
        <f>'BP4 - Gas Recording'!#REF!</f>
        <v>#REF!</v>
      </c>
      <c r="V29" s="15" t="e">
        <f>'BP4 - Gas Recording'!#REF!</f>
        <v>#REF!</v>
      </c>
      <c r="W29" s="15" t="e">
        <f>'BP4 - Gas Recording'!#REF!</f>
        <v>#REF!</v>
      </c>
      <c r="X29" s="15" t="e">
        <f>'BP4 - Gas Recording'!#REF!</f>
        <v>#REF!</v>
      </c>
      <c r="Y29" s="15" t="e">
        <f>'BP4 - Gas Recording'!#REF!</f>
        <v>#REF!</v>
      </c>
      <c r="Z29" s="15" t="e">
        <f>'BP4 - Gas Recording'!#REF!</f>
        <v>#REF!</v>
      </c>
      <c r="AA29" s="15" t="e">
        <f>'BP4 - Gas Recording'!#REF!</f>
        <v>#REF!</v>
      </c>
      <c r="AB29" s="15" t="e">
        <f>'BP4 - Gas Recording'!#REF!</f>
        <v>#REF!</v>
      </c>
      <c r="AC29" s="15" t="e">
        <f>'BP4 - Gas Recording'!#REF!</f>
        <v>#REF!</v>
      </c>
    </row>
    <row r="30" spans="1:29" x14ac:dyDescent="0.2">
      <c r="A30" s="14" t="s">
        <v>18</v>
      </c>
      <c r="B30" s="14" t="e">
        <f>'BP4 - Gas Recording'!#REF!</f>
        <v>#REF!</v>
      </c>
      <c r="C30" s="14" t="e">
        <f>'BP4 - Gas Recording'!#REF!</f>
        <v>#REF!</v>
      </c>
      <c r="D30" s="15" t="e">
        <f>'BP4 - Gas Recording'!#REF!</f>
        <v>#REF!</v>
      </c>
      <c r="E30" s="15" t="e">
        <f>'BP4 - Gas Recording'!#REF!</f>
        <v>#REF!</v>
      </c>
      <c r="F30" s="15" t="e">
        <f>'BP4 - Gas Recording'!#REF!</f>
        <v>#REF!</v>
      </c>
      <c r="G30" s="15" t="e">
        <f>'BP4 - Gas Recording'!#REF!</f>
        <v>#REF!</v>
      </c>
      <c r="H30" s="15" t="e">
        <f>'BP4 - Gas Recording'!#REF!</f>
        <v>#REF!</v>
      </c>
      <c r="I30" s="15" t="e">
        <f>'BP4 - Gas Recording'!#REF!</f>
        <v>#REF!</v>
      </c>
      <c r="J30" s="15" t="e">
        <f>'BP4 - Gas Recording'!#REF!</f>
        <v>#REF!</v>
      </c>
      <c r="K30" s="15" t="e">
        <f>'BP4 - Gas Recording'!#REF!</f>
        <v>#REF!</v>
      </c>
      <c r="L30" s="15" t="e">
        <f>'BP4 - Gas Recording'!#REF!</f>
        <v>#REF!</v>
      </c>
      <c r="M30" s="15" t="e">
        <f>'BP4 - Gas Recording'!#REF!</f>
        <v>#REF!</v>
      </c>
      <c r="N30" s="15" t="e">
        <f>'BP4 - Gas Recording'!#REF!</f>
        <v>#REF!</v>
      </c>
      <c r="O30" s="15" t="e">
        <f>'BP4 - Gas Recording'!#REF!</f>
        <v>#REF!</v>
      </c>
      <c r="P30" s="15" t="e">
        <f>'BP4 - Gas Recording'!#REF!</f>
        <v>#REF!</v>
      </c>
      <c r="Q30" s="15" t="e">
        <f>'BP4 - Gas Recording'!#REF!</f>
        <v>#REF!</v>
      </c>
      <c r="R30" s="15" t="e">
        <f>'BP4 - Gas Recording'!#REF!</f>
        <v>#REF!</v>
      </c>
      <c r="S30" s="15" t="e">
        <f>'BP4 - Gas Recording'!#REF!</f>
        <v>#REF!</v>
      </c>
      <c r="T30" s="15" t="e">
        <f>'BP4 - Gas Recording'!#REF!</f>
        <v>#REF!</v>
      </c>
      <c r="U30" s="15" t="e">
        <f>'BP4 - Gas Recording'!#REF!</f>
        <v>#REF!</v>
      </c>
      <c r="V30" s="15" t="e">
        <f>'BP4 - Gas Recording'!#REF!</f>
        <v>#REF!</v>
      </c>
      <c r="W30" s="15" t="e">
        <f>'BP4 - Gas Recording'!#REF!</f>
        <v>#REF!</v>
      </c>
      <c r="X30" s="15" t="e">
        <f>'BP4 - Gas Recording'!#REF!</f>
        <v>#REF!</v>
      </c>
      <c r="Y30" s="15" t="e">
        <f>'BP4 - Gas Recording'!#REF!</f>
        <v>#REF!</v>
      </c>
      <c r="Z30" s="15" t="e">
        <f>'BP4 - Gas Recording'!#REF!</f>
        <v>#REF!</v>
      </c>
      <c r="AA30" s="15" t="e">
        <f>'BP4 - Gas Recording'!#REF!</f>
        <v>#REF!</v>
      </c>
      <c r="AB30" s="15" t="e">
        <f>'BP4 - Gas Recording'!#REF!</f>
        <v>#REF!</v>
      </c>
      <c r="AC30" s="15" t="e">
        <f>'BP4 - Gas Recording'!#REF!</f>
        <v>#REF!</v>
      </c>
    </row>
    <row r="31" spans="1:29" x14ac:dyDescent="0.2">
      <c r="A31" s="14" t="s">
        <v>18</v>
      </c>
      <c r="B31" s="14" t="e">
        <f>'BP4 - Gas Recording'!#REF!</f>
        <v>#REF!</v>
      </c>
      <c r="C31" s="14" t="e">
        <f>'BP4 - Gas Recording'!#REF!</f>
        <v>#REF!</v>
      </c>
      <c r="D31" s="15" t="e">
        <f>'BP4 - Gas Recording'!#REF!</f>
        <v>#REF!</v>
      </c>
      <c r="E31" s="15" t="e">
        <f>'BP4 - Gas Recording'!#REF!</f>
        <v>#REF!</v>
      </c>
      <c r="F31" s="15" t="e">
        <f>'BP4 - Gas Recording'!#REF!</f>
        <v>#REF!</v>
      </c>
      <c r="G31" s="15" t="e">
        <f>'BP4 - Gas Recording'!#REF!</f>
        <v>#REF!</v>
      </c>
      <c r="H31" s="15" t="e">
        <f>'BP4 - Gas Recording'!#REF!</f>
        <v>#REF!</v>
      </c>
      <c r="I31" s="15" t="e">
        <f>'BP4 - Gas Recording'!#REF!</f>
        <v>#REF!</v>
      </c>
      <c r="J31" s="15" t="e">
        <f>'BP4 - Gas Recording'!#REF!</f>
        <v>#REF!</v>
      </c>
      <c r="K31" s="15" t="e">
        <f>'BP4 - Gas Recording'!#REF!</f>
        <v>#REF!</v>
      </c>
      <c r="L31" s="15" t="e">
        <f>'BP4 - Gas Recording'!#REF!</f>
        <v>#REF!</v>
      </c>
      <c r="M31" s="15" t="e">
        <f>'BP4 - Gas Recording'!#REF!</f>
        <v>#REF!</v>
      </c>
      <c r="N31" s="15" t="e">
        <f>'BP4 - Gas Recording'!#REF!</f>
        <v>#REF!</v>
      </c>
      <c r="O31" s="15" t="e">
        <f>'BP4 - Gas Recording'!#REF!</f>
        <v>#REF!</v>
      </c>
      <c r="P31" s="15" t="e">
        <f>'BP4 - Gas Recording'!#REF!</f>
        <v>#REF!</v>
      </c>
      <c r="Q31" s="15" t="e">
        <f>'BP4 - Gas Recording'!#REF!</f>
        <v>#REF!</v>
      </c>
      <c r="R31" s="15" t="e">
        <f>'BP4 - Gas Recording'!#REF!</f>
        <v>#REF!</v>
      </c>
      <c r="S31" s="15" t="e">
        <f>'BP4 - Gas Recording'!#REF!</f>
        <v>#REF!</v>
      </c>
      <c r="T31" s="15" t="e">
        <f>'BP4 - Gas Recording'!#REF!</f>
        <v>#REF!</v>
      </c>
      <c r="U31" s="15" t="e">
        <f>'BP4 - Gas Recording'!#REF!</f>
        <v>#REF!</v>
      </c>
      <c r="V31" s="15" t="e">
        <f>'BP4 - Gas Recording'!#REF!</f>
        <v>#REF!</v>
      </c>
      <c r="W31" s="15" t="e">
        <f>'BP4 - Gas Recording'!#REF!</f>
        <v>#REF!</v>
      </c>
      <c r="X31" s="15" t="e">
        <f>'BP4 - Gas Recording'!#REF!</f>
        <v>#REF!</v>
      </c>
      <c r="Y31" s="15" t="e">
        <f>'BP4 - Gas Recording'!#REF!</f>
        <v>#REF!</v>
      </c>
      <c r="Z31" s="15" t="e">
        <f>'BP4 - Gas Recording'!#REF!</f>
        <v>#REF!</v>
      </c>
      <c r="AA31" s="15" t="e">
        <f>'BP4 - Gas Recording'!#REF!</f>
        <v>#REF!</v>
      </c>
      <c r="AB31" s="15" t="e">
        <f>'BP4 - Gas Recording'!#REF!</f>
        <v>#REF!</v>
      </c>
      <c r="AC31" s="15" t="e">
        <f>'BP4 - Gas Recording'!#REF!</f>
        <v>#REF!</v>
      </c>
    </row>
    <row r="32" spans="1:29" x14ac:dyDescent="0.2">
      <c r="A32" s="14" t="s">
        <v>18</v>
      </c>
      <c r="B32" s="14" t="e">
        <f>'BP4 - Gas Recording'!#REF!</f>
        <v>#REF!</v>
      </c>
      <c r="C32" s="14" t="e">
        <f>'BP4 - Gas Recording'!#REF!</f>
        <v>#REF!</v>
      </c>
      <c r="D32" s="15" t="e">
        <f>'BP4 - Gas Recording'!#REF!</f>
        <v>#REF!</v>
      </c>
      <c r="E32" s="15" t="e">
        <f>'BP4 - Gas Recording'!#REF!</f>
        <v>#REF!</v>
      </c>
      <c r="F32" s="15" t="e">
        <f>'BP4 - Gas Recording'!#REF!</f>
        <v>#REF!</v>
      </c>
      <c r="G32" s="15" t="e">
        <f>'BP4 - Gas Recording'!#REF!</f>
        <v>#REF!</v>
      </c>
      <c r="H32" s="15" t="e">
        <f>'BP4 - Gas Recording'!#REF!</f>
        <v>#REF!</v>
      </c>
      <c r="I32" s="15" t="e">
        <f>'BP4 - Gas Recording'!#REF!</f>
        <v>#REF!</v>
      </c>
      <c r="J32" s="15" t="e">
        <f>'BP4 - Gas Recording'!#REF!</f>
        <v>#REF!</v>
      </c>
      <c r="K32" s="15" t="e">
        <f>'BP4 - Gas Recording'!#REF!</f>
        <v>#REF!</v>
      </c>
      <c r="L32" s="15" t="e">
        <f>'BP4 - Gas Recording'!#REF!</f>
        <v>#REF!</v>
      </c>
      <c r="M32" s="15" t="e">
        <f>'BP4 - Gas Recording'!#REF!</f>
        <v>#REF!</v>
      </c>
      <c r="N32" s="15" t="e">
        <f>'BP4 - Gas Recording'!#REF!</f>
        <v>#REF!</v>
      </c>
      <c r="O32" s="15" t="e">
        <f>'BP4 - Gas Recording'!#REF!</f>
        <v>#REF!</v>
      </c>
      <c r="P32" s="15" t="e">
        <f>'BP4 - Gas Recording'!#REF!</f>
        <v>#REF!</v>
      </c>
      <c r="Q32" s="15" t="e">
        <f>'BP4 - Gas Recording'!#REF!</f>
        <v>#REF!</v>
      </c>
      <c r="R32" s="15" t="e">
        <f>'BP4 - Gas Recording'!#REF!</f>
        <v>#REF!</v>
      </c>
      <c r="S32" s="15" t="e">
        <f>'BP4 - Gas Recording'!#REF!</f>
        <v>#REF!</v>
      </c>
      <c r="T32" s="15" t="e">
        <f>'BP4 - Gas Recording'!#REF!</f>
        <v>#REF!</v>
      </c>
      <c r="U32" s="15" t="e">
        <f>'BP4 - Gas Recording'!#REF!</f>
        <v>#REF!</v>
      </c>
      <c r="V32" s="15" t="e">
        <f>'BP4 - Gas Recording'!#REF!</f>
        <v>#REF!</v>
      </c>
      <c r="W32" s="15" t="e">
        <f>'BP4 - Gas Recording'!#REF!</f>
        <v>#REF!</v>
      </c>
      <c r="X32" s="15" t="e">
        <f>'BP4 - Gas Recording'!#REF!</f>
        <v>#REF!</v>
      </c>
      <c r="Y32" s="15" t="e">
        <f>'BP4 - Gas Recording'!#REF!</f>
        <v>#REF!</v>
      </c>
      <c r="Z32" s="15" t="e">
        <f>'BP4 - Gas Recording'!#REF!</f>
        <v>#REF!</v>
      </c>
      <c r="AA32" s="15" t="e">
        <f>'BP4 - Gas Recording'!#REF!</f>
        <v>#REF!</v>
      </c>
      <c r="AB32" s="15" t="e">
        <f>'BP4 - Gas Recording'!#REF!</f>
        <v>#REF!</v>
      </c>
      <c r="AC32" s="15" t="e">
        <f>'BP4 - Gas Recording'!#REF!</f>
        <v>#REF!</v>
      </c>
    </row>
    <row r="33" spans="1:29" x14ac:dyDescent="0.2">
      <c r="A33" s="14" t="s">
        <v>18</v>
      </c>
      <c r="B33" s="14" t="e">
        <f>'BP4 - Gas Recording'!#REF!</f>
        <v>#REF!</v>
      </c>
      <c r="C33" s="14" t="e">
        <f>'BP4 - Gas Recording'!#REF!</f>
        <v>#REF!</v>
      </c>
      <c r="D33" s="15" t="e">
        <f>'BP4 - Gas Recording'!#REF!</f>
        <v>#REF!</v>
      </c>
      <c r="E33" s="15" t="e">
        <f>'BP4 - Gas Recording'!#REF!</f>
        <v>#REF!</v>
      </c>
      <c r="F33" s="15" t="e">
        <f>'BP4 - Gas Recording'!#REF!</f>
        <v>#REF!</v>
      </c>
      <c r="G33" s="15" t="e">
        <f>'BP4 - Gas Recording'!#REF!</f>
        <v>#REF!</v>
      </c>
      <c r="H33" s="15" t="e">
        <f>'BP4 - Gas Recording'!#REF!</f>
        <v>#REF!</v>
      </c>
      <c r="I33" s="15" t="e">
        <f>'BP4 - Gas Recording'!#REF!</f>
        <v>#REF!</v>
      </c>
      <c r="J33" s="15" t="e">
        <f>'BP4 - Gas Recording'!#REF!</f>
        <v>#REF!</v>
      </c>
      <c r="K33" s="15" t="e">
        <f>'BP4 - Gas Recording'!#REF!</f>
        <v>#REF!</v>
      </c>
      <c r="L33" s="15" t="e">
        <f>'BP4 - Gas Recording'!#REF!</f>
        <v>#REF!</v>
      </c>
      <c r="M33" s="15" t="e">
        <f>'BP4 - Gas Recording'!#REF!</f>
        <v>#REF!</v>
      </c>
      <c r="N33" s="15" t="e">
        <f>'BP4 - Gas Recording'!#REF!</f>
        <v>#REF!</v>
      </c>
      <c r="O33" s="15" t="e">
        <f>'BP4 - Gas Recording'!#REF!</f>
        <v>#REF!</v>
      </c>
      <c r="P33" s="15" t="e">
        <f>'BP4 - Gas Recording'!#REF!</f>
        <v>#REF!</v>
      </c>
      <c r="Q33" s="15" t="e">
        <f>'BP4 - Gas Recording'!#REF!</f>
        <v>#REF!</v>
      </c>
      <c r="R33" s="15" t="e">
        <f>'BP4 - Gas Recording'!#REF!</f>
        <v>#REF!</v>
      </c>
      <c r="S33" s="15" t="e">
        <f>'BP4 - Gas Recording'!#REF!</f>
        <v>#REF!</v>
      </c>
      <c r="T33" s="15" t="e">
        <f>'BP4 - Gas Recording'!#REF!</f>
        <v>#REF!</v>
      </c>
      <c r="U33" s="15" t="e">
        <f>'BP4 - Gas Recording'!#REF!</f>
        <v>#REF!</v>
      </c>
      <c r="V33" s="15" t="e">
        <f>'BP4 - Gas Recording'!#REF!</f>
        <v>#REF!</v>
      </c>
      <c r="W33" s="15" t="e">
        <f>'BP4 - Gas Recording'!#REF!</f>
        <v>#REF!</v>
      </c>
      <c r="X33" s="15" t="e">
        <f>'BP4 - Gas Recording'!#REF!</f>
        <v>#REF!</v>
      </c>
      <c r="Y33" s="15" t="e">
        <f>'BP4 - Gas Recording'!#REF!</f>
        <v>#REF!</v>
      </c>
      <c r="Z33" s="15" t="e">
        <f>'BP4 - Gas Recording'!#REF!</f>
        <v>#REF!</v>
      </c>
      <c r="AA33" s="15" t="e">
        <f>'BP4 - Gas Recording'!#REF!</f>
        <v>#REF!</v>
      </c>
      <c r="AB33" s="15" t="e">
        <f>'BP4 - Gas Recording'!#REF!</f>
        <v>#REF!</v>
      </c>
      <c r="AC33" s="15" t="e">
        <f>'BP4 - Gas Recording'!#REF!</f>
        <v>#REF!</v>
      </c>
    </row>
    <row r="34" spans="1:29" x14ac:dyDescent="0.2">
      <c r="A34" s="14" t="s">
        <v>18</v>
      </c>
      <c r="B34" s="14" t="e">
        <f>'BP4 - Gas Recording'!#REF!</f>
        <v>#REF!</v>
      </c>
      <c r="C34" s="14" t="e">
        <f>'BP4 - Gas Recording'!#REF!</f>
        <v>#REF!</v>
      </c>
      <c r="D34" s="15" t="e">
        <f>'BP4 - Gas Recording'!#REF!</f>
        <v>#REF!</v>
      </c>
      <c r="E34" s="15" t="e">
        <f>'BP4 - Gas Recording'!#REF!</f>
        <v>#REF!</v>
      </c>
      <c r="F34" s="15" t="e">
        <f>'BP4 - Gas Recording'!#REF!</f>
        <v>#REF!</v>
      </c>
      <c r="G34" s="15" t="e">
        <f>'BP4 - Gas Recording'!#REF!</f>
        <v>#REF!</v>
      </c>
      <c r="H34" s="15" t="e">
        <f>'BP4 - Gas Recording'!#REF!</f>
        <v>#REF!</v>
      </c>
      <c r="I34" s="15" t="e">
        <f>'BP4 - Gas Recording'!#REF!</f>
        <v>#REF!</v>
      </c>
      <c r="J34" s="15" t="e">
        <f>'BP4 - Gas Recording'!#REF!</f>
        <v>#REF!</v>
      </c>
      <c r="K34" s="15" t="e">
        <f>'BP4 - Gas Recording'!#REF!</f>
        <v>#REF!</v>
      </c>
      <c r="L34" s="15" t="e">
        <f>'BP4 - Gas Recording'!#REF!</f>
        <v>#REF!</v>
      </c>
      <c r="M34" s="15" t="e">
        <f>'BP4 - Gas Recording'!#REF!</f>
        <v>#REF!</v>
      </c>
      <c r="N34" s="15" t="e">
        <f>'BP4 - Gas Recording'!#REF!</f>
        <v>#REF!</v>
      </c>
      <c r="O34" s="15" t="e">
        <f>'BP4 - Gas Recording'!#REF!</f>
        <v>#REF!</v>
      </c>
      <c r="P34" s="15" t="e">
        <f>'BP4 - Gas Recording'!#REF!</f>
        <v>#REF!</v>
      </c>
      <c r="Q34" s="15" t="e">
        <f>'BP4 - Gas Recording'!#REF!</f>
        <v>#REF!</v>
      </c>
      <c r="R34" s="15" t="e">
        <f>'BP4 - Gas Recording'!#REF!</f>
        <v>#REF!</v>
      </c>
      <c r="S34" s="15" t="e">
        <f>'BP4 - Gas Recording'!#REF!</f>
        <v>#REF!</v>
      </c>
      <c r="T34" s="15" t="e">
        <f>'BP4 - Gas Recording'!#REF!</f>
        <v>#REF!</v>
      </c>
      <c r="U34" s="15" t="e">
        <f>'BP4 - Gas Recording'!#REF!</f>
        <v>#REF!</v>
      </c>
      <c r="V34" s="15" t="e">
        <f>'BP4 - Gas Recording'!#REF!</f>
        <v>#REF!</v>
      </c>
      <c r="W34" s="15" t="e">
        <f>'BP4 - Gas Recording'!#REF!</f>
        <v>#REF!</v>
      </c>
      <c r="X34" s="15" t="e">
        <f>'BP4 - Gas Recording'!#REF!</f>
        <v>#REF!</v>
      </c>
      <c r="Y34" s="15" t="e">
        <f>'BP4 - Gas Recording'!#REF!</f>
        <v>#REF!</v>
      </c>
      <c r="Z34" s="15" t="e">
        <f>'BP4 - Gas Recording'!#REF!</f>
        <v>#REF!</v>
      </c>
      <c r="AA34" s="15" t="e">
        <f>'BP4 - Gas Recording'!#REF!</f>
        <v>#REF!</v>
      </c>
      <c r="AB34" s="15" t="e">
        <f>'BP4 - Gas Recording'!#REF!</f>
        <v>#REF!</v>
      </c>
      <c r="AC34" s="15" t="e">
        <f>'BP4 - Gas Recording'!#REF!</f>
        <v>#REF!</v>
      </c>
    </row>
    <row r="35" spans="1:29" x14ac:dyDescent="0.2">
      <c r="A35" s="16" t="s">
        <v>19</v>
      </c>
      <c r="B35" s="16" t="e">
        <f>'BP5 - Gas Reporting'!#REF!</f>
        <v>#REF!</v>
      </c>
      <c r="C35" s="16" t="e">
        <f>'BP5 - Gas Reporting'!#REF!</f>
        <v>#REF!</v>
      </c>
      <c r="D35" s="17" t="e">
        <f>'BP5 - Gas Reporting'!#REF!</f>
        <v>#REF!</v>
      </c>
      <c r="E35" s="17" t="e">
        <f>'BP5 - Gas Reporting'!#REF!</f>
        <v>#REF!</v>
      </c>
      <c r="F35" s="17" t="e">
        <f>'BP5 - Gas Reporting'!#REF!</f>
        <v>#REF!</v>
      </c>
      <c r="G35" s="17" t="e">
        <f>'BP5 - Gas Reporting'!#REF!</f>
        <v>#REF!</v>
      </c>
      <c r="H35" s="17" t="e">
        <f>'BP5 - Gas Reporting'!#REF!</f>
        <v>#REF!</v>
      </c>
      <c r="I35" s="17" t="e">
        <f>'BP5 - Gas Reporting'!#REF!</f>
        <v>#REF!</v>
      </c>
      <c r="J35" s="17" t="e">
        <f>'BP5 - Gas Reporting'!#REF!</f>
        <v>#REF!</v>
      </c>
      <c r="K35" s="17" t="e">
        <f>'BP5 - Gas Reporting'!#REF!</f>
        <v>#REF!</v>
      </c>
      <c r="L35" s="17" t="e">
        <f>'BP5 - Gas Reporting'!#REF!</f>
        <v>#REF!</v>
      </c>
      <c r="M35" s="17" t="e">
        <f>'BP5 - Gas Reporting'!#REF!</f>
        <v>#REF!</v>
      </c>
      <c r="N35" s="17" t="e">
        <f>'BP5 - Gas Reporting'!#REF!</f>
        <v>#REF!</v>
      </c>
      <c r="O35" s="17" t="e">
        <f>'BP5 - Gas Reporting'!#REF!</f>
        <v>#REF!</v>
      </c>
      <c r="P35" s="17" t="e">
        <f>'BP5 - Gas Reporting'!#REF!</f>
        <v>#REF!</v>
      </c>
      <c r="Q35" s="17" t="e">
        <f>'BP5 - Gas Reporting'!#REF!</f>
        <v>#REF!</v>
      </c>
      <c r="R35" s="17" t="e">
        <f>'BP5 - Gas Reporting'!#REF!</f>
        <v>#REF!</v>
      </c>
      <c r="S35" s="17" t="e">
        <f>'BP5 - Gas Reporting'!#REF!</f>
        <v>#REF!</v>
      </c>
      <c r="T35" s="17" t="e">
        <f>'BP5 - Gas Reporting'!#REF!</f>
        <v>#REF!</v>
      </c>
      <c r="U35" s="17" t="e">
        <f>'BP5 - Gas Reporting'!#REF!</f>
        <v>#REF!</v>
      </c>
      <c r="V35" s="17" t="e">
        <f>'BP5 - Gas Reporting'!#REF!</f>
        <v>#REF!</v>
      </c>
      <c r="W35" s="17" t="e">
        <f>'BP5 - Gas Reporting'!#REF!</f>
        <v>#REF!</v>
      </c>
      <c r="X35" s="17" t="e">
        <f>'BP5 - Gas Reporting'!#REF!</f>
        <v>#REF!</v>
      </c>
      <c r="Y35" s="17" t="e">
        <f>'BP5 - Gas Reporting'!#REF!</f>
        <v>#REF!</v>
      </c>
      <c r="Z35" s="17" t="e">
        <f>'BP5 - Gas Reporting'!#REF!</f>
        <v>#REF!</v>
      </c>
      <c r="AA35" s="17" t="e">
        <f>'BP5 - Gas Reporting'!#REF!</f>
        <v>#REF!</v>
      </c>
      <c r="AB35" s="17" t="e">
        <f>'BP5 - Gas Reporting'!#REF!</f>
        <v>#REF!</v>
      </c>
      <c r="AC35" s="17" t="e">
        <f>'BP5 - Gas Reporting'!#REF!</f>
        <v>#REF!</v>
      </c>
    </row>
    <row r="36" spans="1:29" x14ac:dyDescent="0.2">
      <c r="A36" s="16" t="s">
        <v>19</v>
      </c>
      <c r="B36" s="16" t="e">
        <f>'BP5 - Gas Reporting'!#REF!</f>
        <v>#REF!</v>
      </c>
      <c r="C36" s="16" t="e">
        <f>'BP5 - Gas Reporting'!#REF!</f>
        <v>#REF!</v>
      </c>
      <c r="D36" s="17" t="e">
        <f>'BP5 - Gas Reporting'!#REF!</f>
        <v>#REF!</v>
      </c>
      <c r="E36" s="17" t="e">
        <f>'BP5 - Gas Reporting'!#REF!</f>
        <v>#REF!</v>
      </c>
      <c r="F36" s="17" t="e">
        <f>'BP5 - Gas Reporting'!#REF!</f>
        <v>#REF!</v>
      </c>
      <c r="G36" s="17" t="e">
        <f>'BP5 - Gas Reporting'!#REF!</f>
        <v>#REF!</v>
      </c>
      <c r="H36" s="17" t="e">
        <f>'BP5 - Gas Reporting'!#REF!</f>
        <v>#REF!</v>
      </c>
      <c r="I36" s="17" t="e">
        <f>'BP5 - Gas Reporting'!#REF!</f>
        <v>#REF!</v>
      </c>
      <c r="J36" s="17" t="e">
        <f>'BP5 - Gas Reporting'!#REF!</f>
        <v>#REF!</v>
      </c>
      <c r="K36" s="17" t="e">
        <f>'BP5 - Gas Reporting'!#REF!</f>
        <v>#REF!</v>
      </c>
      <c r="L36" s="17" t="e">
        <f>'BP5 - Gas Reporting'!#REF!</f>
        <v>#REF!</v>
      </c>
      <c r="M36" s="17" t="e">
        <f>'BP5 - Gas Reporting'!#REF!</f>
        <v>#REF!</v>
      </c>
      <c r="N36" s="17" t="e">
        <f>'BP5 - Gas Reporting'!#REF!</f>
        <v>#REF!</v>
      </c>
      <c r="O36" s="17" t="e">
        <f>'BP5 - Gas Reporting'!#REF!</f>
        <v>#REF!</v>
      </c>
      <c r="P36" s="17" t="e">
        <f>'BP5 - Gas Reporting'!#REF!</f>
        <v>#REF!</v>
      </c>
      <c r="Q36" s="17" t="e">
        <f>'BP5 - Gas Reporting'!#REF!</f>
        <v>#REF!</v>
      </c>
      <c r="R36" s="17" t="e">
        <f>'BP5 - Gas Reporting'!#REF!</f>
        <v>#REF!</v>
      </c>
      <c r="S36" s="17" t="e">
        <f>'BP5 - Gas Reporting'!#REF!</f>
        <v>#REF!</v>
      </c>
      <c r="T36" s="17" t="e">
        <f>'BP5 - Gas Reporting'!#REF!</f>
        <v>#REF!</v>
      </c>
      <c r="U36" s="17" t="e">
        <f>'BP5 - Gas Reporting'!#REF!</f>
        <v>#REF!</v>
      </c>
      <c r="V36" s="17" t="e">
        <f>'BP5 - Gas Reporting'!#REF!</f>
        <v>#REF!</v>
      </c>
      <c r="W36" s="17" t="e">
        <f>'BP5 - Gas Reporting'!#REF!</f>
        <v>#REF!</v>
      </c>
      <c r="X36" s="17" t="e">
        <f>'BP5 - Gas Reporting'!#REF!</f>
        <v>#REF!</v>
      </c>
      <c r="Y36" s="17" t="e">
        <f>'BP5 - Gas Reporting'!#REF!</f>
        <v>#REF!</v>
      </c>
      <c r="Z36" s="17" t="e">
        <f>'BP5 - Gas Reporting'!#REF!</f>
        <v>#REF!</v>
      </c>
      <c r="AA36" s="17" t="e">
        <f>'BP5 - Gas Reporting'!#REF!</f>
        <v>#REF!</v>
      </c>
      <c r="AB36" s="17" t="e">
        <f>'BP5 - Gas Reporting'!#REF!</f>
        <v>#REF!</v>
      </c>
      <c r="AC36" s="17" t="e">
        <f>'BP5 - Gas Reporting'!#REF!</f>
        <v>#REF!</v>
      </c>
    </row>
    <row r="37" spans="1:29" x14ac:dyDescent="0.2">
      <c r="A37" s="16" t="s">
        <v>19</v>
      </c>
      <c r="B37" s="16" t="e">
        <f>'BP5 - Gas Reporting'!#REF!</f>
        <v>#REF!</v>
      </c>
      <c r="C37" s="16" t="e">
        <f>'BP5 - Gas Reporting'!#REF!</f>
        <v>#REF!</v>
      </c>
      <c r="D37" s="17" t="e">
        <f>'BP5 - Gas Reporting'!#REF!</f>
        <v>#REF!</v>
      </c>
      <c r="E37" s="17" t="e">
        <f>'BP5 - Gas Reporting'!#REF!</f>
        <v>#REF!</v>
      </c>
      <c r="F37" s="17" t="e">
        <f>'BP5 - Gas Reporting'!#REF!</f>
        <v>#REF!</v>
      </c>
      <c r="G37" s="17" t="e">
        <f>'BP5 - Gas Reporting'!#REF!</f>
        <v>#REF!</v>
      </c>
      <c r="H37" s="17" t="e">
        <f>'BP5 - Gas Reporting'!#REF!</f>
        <v>#REF!</v>
      </c>
      <c r="I37" s="17" t="e">
        <f>'BP5 - Gas Reporting'!#REF!</f>
        <v>#REF!</v>
      </c>
      <c r="J37" s="17" t="e">
        <f>'BP5 - Gas Reporting'!#REF!</f>
        <v>#REF!</v>
      </c>
      <c r="K37" s="17" t="e">
        <f>'BP5 - Gas Reporting'!#REF!</f>
        <v>#REF!</v>
      </c>
      <c r="L37" s="17" t="e">
        <f>'BP5 - Gas Reporting'!#REF!</f>
        <v>#REF!</v>
      </c>
      <c r="M37" s="17" t="e">
        <f>'BP5 - Gas Reporting'!#REF!</f>
        <v>#REF!</v>
      </c>
      <c r="N37" s="17" t="e">
        <f>'BP5 - Gas Reporting'!#REF!</f>
        <v>#REF!</v>
      </c>
      <c r="O37" s="17" t="e">
        <f>'BP5 - Gas Reporting'!#REF!</f>
        <v>#REF!</v>
      </c>
      <c r="P37" s="17" t="e">
        <f>'BP5 - Gas Reporting'!#REF!</f>
        <v>#REF!</v>
      </c>
      <c r="Q37" s="17" t="e">
        <f>'BP5 - Gas Reporting'!#REF!</f>
        <v>#REF!</v>
      </c>
      <c r="R37" s="17" t="e">
        <f>'BP5 - Gas Reporting'!#REF!</f>
        <v>#REF!</v>
      </c>
      <c r="S37" s="17" t="e">
        <f>'BP5 - Gas Reporting'!#REF!</f>
        <v>#REF!</v>
      </c>
      <c r="T37" s="17" t="e">
        <f>'BP5 - Gas Reporting'!#REF!</f>
        <v>#REF!</v>
      </c>
      <c r="U37" s="17" t="e">
        <f>'BP5 - Gas Reporting'!#REF!</f>
        <v>#REF!</v>
      </c>
      <c r="V37" s="17" t="e">
        <f>'BP5 - Gas Reporting'!#REF!</f>
        <v>#REF!</v>
      </c>
      <c r="W37" s="17" t="e">
        <f>'BP5 - Gas Reporting'!#REF!</f>
        <v>#REF!</v>
      </c>
      <c r="X37" s="17" t="e">
        <f>'BP5 - Gas Reporting'!#REF!</f>
        <v>#REF!</v>
      </c>
      <c r="Y37" s="17" t="e">
        <f>'BP5 - Gas Reporting'!#REF!</f>
        <v>#REF!</v>
      </c>
      <c r="Z37" s="17" t="e">
        <f>'BP5 - Gas Reporting'!#REF!</f>
        <v>#REF!</v>
      </c>
      <c r="AA37" s="17" t="e">
        <f>'BP5 - Gas Reporting'!#REF!</f>
        <v>#REF!</v>
      </c>
      <c r="AB37" s="17" t="e">
        <f>'BP5 - Gas Reporting'!#REF!</f>
        <v>#REF!</v>
      </c>
      <c r="AC37" s="17" t="e">
        <f>'BP5 - Gas Reporting'!#REF!</f>
        <v>#REF!</v>
      </c>
    </row>
    <row r="38" spans="1:29" x14ac:dyDescent="0.2">
      <c r="A38" s="16" t="s">
        <v>19</v>
      </c>
      <c r="B38" s="16" t="e">
        <f>'BP5 - Gas Reporting'!#REF!</f>
        <v>#REF!</v>
      </c>
      <c r="C38" s="16" t="e">
        <f>'BP5 - Gas Reporting'!#REF!</f>
        <v>#REF!</v>
      </c>
      <c r="D38" s="17" t="e">
        <f>'BP5 - Gas Reporting'!#REF!</f>
        <v>#REF!</v>
      </c>
      <c r="E38" s="17" t="e">
        <f>'BP5 - Gas Reporting'!#REF!</f>
        <v>#REF!</v>
      </c>
      <c r="F38" s="17" t="e">
        <f>'BP5 - Gas Reporting'!#REF!</f>
        <v>#REF!</v>
      </c>
      <c r="G38" s="17" t="e">
        <f>'BP5 - Gas Reporting'!#REF!</f>
        <v>#REF!</v>
      </c>
      <c r="H38" s="17" t="e">
        <f>'BP5 - Gas Reporting'!#REF!</f>
        <v>#REF!</v>
      </c>
      <c r="I38" s="17" t="e">
        <f>'BP5 - Gas Reporting'!#REF!</f>
        <v>#REF!</v>
      </c>
      <c r="J38" s="17" t="e">
        <f>'BP5 - Gas Reporting'!#REF!</f>
        <v>#REF!</v>
      </c>
      <c r="K38" s="17" t="e">
        <f>'BP5 - Gas Reporting'!#REF!</f>
        <v>#REF!</v>
      </c>
      <c r="L38" s="17" t="e">
        <f>'BP5 - Gas Reporting'!#REF!</f>
        <v>#REF!</v>
      </c>
      <c r="M38" s="17" t="e">
        <f>'BP5 - Gas Reporting'!#REF!</f>
        <v>#REF!</v>
      </c>
      <c r="N38" s="17" t="e">
        <f>'BP5 - Gas Reporting'!#REF!</f>
        <v>#REF!</v>
      </c>
      <c r="O38" s="17" t="e">
        <f>'BP5 - Gas Reporting'!#REF!</f>
        <v>#REF!</v>
      </c>
      <c r="P38" s="17" t="e">
        <f>'BP5 - Gas Reporting'!#REF!</f>
        <v>#REF!</v>
      </c>
      <c r="Q38" s="17" t="e">
        <f>'BP5 - Gas Reporting'!#REF!</f>
        <v>#REF!</v>
      </c>
      <c r="R38" s="17" t="e">
        <f>'BP5 - Gas Reporting'!#REF!</f>
        <v>#REF!</v>
      </c>
      <c r="S38" s="17" t="e">
        <f>'BP5 - Gas Reporting'!#REF!</f>
        <v>#REF!</v>
      </c>
      <c r="T38" s="17" t="e">
        <f>'BP5 - Gas Reporting'!#REF!</f>
        <v>#REF!</v>
      </c>
      <c r="U38" s="17" t="e">
        <f>'BP5 - Gas Reporting'!#REF!</f>
        <v>#REF!</v>
      </c>
      <c r="V38" s="17" t="e">
        <f>'BP5 - Gas Reporting'!#REF!</f>
        <v>#REF!</v>
      </c>
      <c r="W38" s="17" t="e">
        <f>'BP5 - Gas Reporting'!#REF!</f>
        <v>#REF!</v>
      </c>
      <c r="X38" s="17" t="e">
        <f>'BP5 - Gas Reporting'!#REF!</f>
        <v>#REF!</v>
      </c>
      <c r="Y38" s="17" t="e">
        <f>'BP5 - Gas Reporting'!#REF!</f>
        <v>#REF!</v>
      </c>
      <c r="Z38" s="17" t="e">
        <f>'BP5 - Gas Reporting'!#REF!</f>
        <v>#REF!</v>
      </c>
      <c r="AA38" s="17" t="e">
        <f>'BP5 - Gas Reporting'!#REF!</f>
        <v>#REF!</v>
      </c>
      <c r="AB38" s="17" t="e">
        <f>'BP5 - Gas Reporting'!#REF!</f>
        <v>#REF!</v>
      </c>
      <c r="AC38" s="17" t="e">
        <f>'BP5 - Gas Reporting'!#REF!</f>
        <v>#REF!</v>
      </c>
    </row>
    <row r="39" spans="1:29" x14ac:dyDescent="0.2">
      <c r="A39" s="16" t="s">
        <v>19</v>
      </c>
      <c r="B39" s="16" t="e">
        <f>'BP5 - Gas Reporting'!#REF!</f>
        <v>#REF!</v>
      </c>
      <c r="C39" s="16" t="e">
        <f>'BP5 - Gas Reporting'!#REF!</f>
        <v>#REF!</v>
      </c>
      <c r="D39" s="17" t="e">
        <f>'BP5 - Gas Reporting'!#REF!</f>
        <v>#REF!</v>
      </c>
      <c r="E39" s="17" t="e">
        <f>'BP5 - Gas Reporting'!#REF!</f>
        <v>#REF!</v>
      </c>
      <c r="F39" s="17" t="e">
        <f>'BP5 - Gas Reporting'!#REF!</f>
        <v>#REF!</v>
      </c>
      <c r="G39" s="17" t="e">
        <f>'BP5 - Gas Reporting'!#REF!</f>
        <v>#REF!</v>
      </c>
      <c r="H39" s="17" t="e">
        <f>'BP5 - Gas Reporting'!#REF!</f>
        <v>#REF!</v>
      </c>
      <c r="I39" s="17" t="e">
        <f>'BP5 - Gas Reporting'!#REF!</f>
        <v>#REF!</v>
      </c>
      <c r="J39" s="17" t="e">
        <f>'BP5 - Gas Reporting'!#REF!</f>
        <v>#REF!</v>
      </c>
      <c r="K39" s="17" t="e">
        <f>'BP5 - Gas Reporting'!#REF!</f>
        <v>#REF!</v>
      </c>
      <c r="L39" s="17" t="e">
        <f>'BP5 - Gas Reporting'!#REF!</f>
        <v>#REF!</v>
      </c>
      <c r="M39" s="17" t="e">
        <f>'BP5 - Gas Reporting'!#REF!</f>
        <v>#REF!</v>
      </c>
      <c r="N39" s="17" t="e">
        <f>'BP5 - Gas Reporting'!#REF!</f>
        <v>#REF!</v>
      </c>
      <c r="O39" s="17" t="e">
        <f>'BP5 - Gas Reporting'!#REF!</f>
        <v>#REF!</v>
      </c>
      <c r="P39" s="17" t="e">
        <f>'BP5 - Gas Reporting'!#REF!</f>
        <v>#REF!</v>
      </c>
      <c r="Q39" s="17" t="e">
        <f>'BP5 - Gas Reporting'!#REF!</f>
        <v>#REF!</v>
      </c>
      <c r="R39" s="17" t="e">
        <f>'BP5 - Gas Reporting'!#REF!</f>
        <v>#REF!</v>
      </c>
      <c r="S39" s="17" t="e">
        <f>'BP5 - Gas Reporting'!#REF!</f>
        <v>#REF!</v>
      </c>
      <c r="T39" s="17" t="e">
        <f>'BP5 - Gas Reporting'!#REF!</f>
        <v>#REF!</v>
      </c>
      <c r="U39" s="17" t="e">
        <f>'BP5 - Gas Reporting'!#REF!</f>
        <v>#REF!</v>
      </c>
      <c r="V39" s="17" t="e">
        <f>'BP5 - Gas Reporting'!#REF!</f>
        <v>#REF!</v>
      </c>
      <c r="W39" s="17" t="e">
        <f>'BP5 - Gas Reporting'!#REF!</f>
        <v>#REF!</v>
      </c>
      <c r="X39" s="17" t="e">
        <f>'BP5 - Gas Reporting'!#REF!</f>
        <v>#REF!</v>
      </c>
      <c r="Y39" s="17" t="e">
        <f>'BP5 - Gas Reporting'!#REF!</f>
        <v>#REF!</v>
      </c>
      <c r="Z39" s="17" t="e">
        <f>'BP5 - Gas Reporting'!#REF!</f>
        <v>#REF!</v>
      </c>
      <c r="AA39" s="17" t="e">
        <f>'BP5 - Gas Reporting'!#REF!</f>
        <v>#REF!</v>
      </c>
      <c r="AB39" s="17" t="e">
        <f>'BP5 - Gas Reporting'!#REF!</f>
        <v>#REF!</v>
      </c>
      <c r="AC39" s="17" t="e">
        <f>'BP5 - Gas Reporting'!#REF!</f>
        <v>#REF!</v>
      </c>
    </row>
    <row r="40" spans="1:29" x14ac:dyDescent="0.2">
      <c r="A40" s="16" t="s">
        <v>19</v>
      </c>
      <c r="B40" s="16" t="e">
        <f>'BP5 - Gas Reporting'!#REF!</f>
        <v>#REF!</v>
      </c>
      <c r="C40" s="16" t="e">
        <f>'BP5 - Gas Reporting'!#REF!</f>
        <v>#REF!</v>
      </c>
      <c r="D40" s="17" t="e">
        <f>'BP5 - Gas Reporting'!#REF!</f>
        <v>#REF!</v>
      </c>
      <c r="E40" s="17" t="e">
        <f>'BP5 - Gas Reporting'!#REF!</f>
        <v>#REF!</v>
      </c>
      <c r="F40" s="17" t="e">
        <f>'BP5 - Gas Reporting'!#REF!</f>
        <v>#REF!</v>
      </c>
      <c r="G40" s="17" t="e">
        <f>'BP5 - Gas Reporting'!#REF!</f>
        <v>#REF!</v>
      </c>
      <c r="H40" s="17" t="e">
        <f>'BP5 - Gas Reporting'!#REF!</f>
        <v>#REF!</v>
      </c>
      <c r="I40" s="17" t="e">
        <f>'BP5 - Gas Reporting'!#REF!</f>
        <v>#REF!</v>
      </c>
      <c r="J40" s="17" t="e">
        <f>'BP5 - Gas Reporting'!#REF!</f>
        <v>#REF!</v>
      </c>
      <c r="K40" s="17" t="e">
        <f>'BP5 - Gas Reporting'!#REF!</f>
        <v>#REF!</v>
      </c>
      <c r="L40" s="17" t="e">
        <f>'BP5 - Gas Reporting'!#REF!</f>
        <v>#REF!</v>
      </c>
      <c r="M40" s="17" t="e">
        <f>'BP5 - Gas Reporting'!#REF!</f>
        <v>#REF!</v>
      </c>
      <c r="N40" s="17" t="e">
        <f>'BP5 - Gas Reporting'!#REF!</f>
        <v>#REF!</v>
      </c>
      <c r="O40" s="17" t="e">
        <f>'BP5 - Gas Reporting'!#REF!</f>
        <v>#REF!</v>
      </c>
      <c r="P40" s="17" t="e">
        <f>'BP5 - Gas Reporting'!#REF!</f>
        <v>#REF!</v>
      </c>
      <c r="Q40" s="17" t="e">
        <f>'BP5 - Gas Reporting'!#REF!</f>
        <v>#REF!</v>
      </c>
      <c r="R40" s="17" t="e">
        <f>'BP5 - Gas Reporting'!#REF!</f>
        <v>#REF!</v>
      </c>
      <c r="S40" s="17" t="e">
        <f>'BP5 - Gas Reporting'!#REF!</f>
        <v>#REF!</v>
      </c>
      <c r="T40" s="17" t="e">
        <f>'BP5 - Gas Reporting'!#REF!</f>
        <v>#REF!</v>
      </c>
      <c r="U40" s="17" t="e">
        <f>'BP5 - Gas Reporting'!#REF!</f>
        <v>#REF!</v>
      </c>
      <c r="V40" s="17" t="e">
        <f>'BP5 - Gas Reporting'!#REF!</f>
        <v>#REF!</v>
      </c>
      <c r="W40" s="17" t="e">
        <f>'BP5 - Gas Reporting'!#REF!</f>
        <v>#REF!</v>
      </c>
      <c r="X40" s="17" t="e">
        <f>'BP5 - Gas Reporting'!#REF!</f>
        <v>#REF!</v>
      </c>
      <c r="Y40" s="17" t="e">
        <f>'BP5 - Gas Reporting'!#REF!</f>
        <v>#REF!</v>
      </c>
      <c r="Z40" s="17" t="e">
        <f>'BP5 - Gas Reporting'!#REF!</f>
        <v>#REF!</v>
      </c>
      <c r="AA40" s="17" t="e">
        <f>'BP5 - Gas Reporting'!#REF!</f>
        <v>#REF!</v>
      </c>
      <c r="AB40" s="17" t="e">
        <f>'BP5 - Gas Reporting'!#REF!</f>
        <v>#REF!</v>
      </c>
      <c r="AC40" s="17" t="e">
        <f>'BP5 - Gas Reporting'!#REF!</f>
        <v>#REF!</v>
      </c>
    </row>
    <row r="41" spans="1:29" x14ac:dyDescent="0.2">
      <c r="A41" s="16" t="s">
        <v>19</v>
      </c>
      <c r="B41" s="16" t="e">
        <f>'BP5 - Gas Reporting'!#REF!</f>
        <v>#REF!</v>
      </c>
      <c r="C41" s="16" t="e">
        <f>'BP5 - Gas Reporting'!#REF!</f>
        <v>#REF!</v>
      </c>
      <c r="D41" s="17" t="e">
        <f>'BP5 - Gas Reporting'!#REF!</f>
        <v>#REF!</v>
      </c>
      <c r="E41" s="17" t="e">
        <f>'BP5 - Gas Reporting'!#REF!</f>
        <v>#REF!</v>
      </c>
      <c r="F41" s="17" t="e">
        <f>'BP5 - Gas Reporting'!#REF!</f>
        <v>#REF!</v>
      </c>
      <c r="G41" s="17" t="e">
        <f>'BP5 - Gas Reporting'!#REF!</f>
        <v>#REF!</v>
      </c>
      <c r="H41" s="17" t="e">
        <f>'BP5 - Gas Reporting'!#REF!</f>
        <v>#REF!</v>
      </c>
      <c r="I41" s="17" t="e">
        <f>'BP5 - Gas Reporting'!#REF!</f>
        <v>#REF!</v>
      </c>
      <c r="J41" s="17" t="e">
        <f>'BP5 - Gas Reporting'!#REF!</f>
        <v>#REF!</v>
      </c>
      <c r="K41" s="17" t="e">
        <f>'BP5 - Gas Reporting'!#REF!</f>
        <v>#REF!</v>
      </c>
      <c r="L41" s="17" t="e">
        <f>'BP5 - Gas Reporting'!#REF!</f>
        <v>#REF!</v>
      </c>
      <c r="M41" s="17" t="e">
        <f>'BP5 - Gas Reporting'!#REF!</f>
        <v>#REF!</v>
      </c>
      <c r="N41" s="17" t="e">
        <f>'BP5 - Gas Reporting'!#REF!</f>
        <v>#REF!</v>
      </c>
      <c r="O41" s="17" t="e">
        <f>'BP5 - Gas Reporting'!#REF!</f>
        <v>#REF!</v>
      </c>
      <c r="P41" s="17" t="e">
        <f>'BP5 - Gas Reporting'!#REF!</f>
        <v>#REF!</v>
      </c>
      <c r="Q41" s="17" t="e">
        <f>'BP5 - Gas Reporting'!#REF!</f>
        <v>#REF!</v>
      </c>
      <c r="R41" s="17" t="e">
        <f>'BP5 - Gas Reporting'!#REF!</f>
        <v>#REF!</v>
      </c>
      <c r="S41" s="17" t="e">
        <f>'BP5 - Gas Reporting'!#REF!</f>
        <v>#REF!</v>
      </c>
      <c r="T41" s="17" t="e">
        <f>'BP5 - Gas Reporting'!#REF!</f>
        <v>#REF!</v>
      </c>
      <c r="U41" s="17" t="e">
        <f>'BP5 - Gas Reporting'!#REF!</f>
        <v>#REF!</v>
      </c>
      <c r="V41" s="17" t="e">
        <f>'BP5 - Gas Reporting'!#REF!</f>
        <v>#REF!</v>
      </c>
      <c r="W41" s="17" t="e">
        <f>'BP5 - Gas Reporting'!#REF!</f>
        <v>#REF!</v>
      </c>
      <c r="X41" s="17" t="e">
        <f>'BP5 - Gas Reporting'!#REF!</f>
        <v>#REF!</v>
      </c>
      <c r="Y41" s="17" t="e">
        <f>'BP5 - Gas Reporting'!#REF!</f>
        <v>#REF!</v>
      </c>
      <c r="Z41" s="17" t="e">
        <f>'BP5 - Gas Reporting'!#REF!</f>
        <v>#REF!</v>
      </c>
      <c r="AA41" s="17" t="e">
        <f>'BP5 - Gas Reporting'!#REF!</f>
        <v>#REF!</v>
      </c>
      <c r="AB41" s="17" t="e">
        <f>'BP5 - Gas Reporting'!#REF!</f>
        <v>#REF!</v>
      </c>
      <c r="AC41" s="17" t="e">
        <f>'BP5 - Gas Reporting'!#REF!</f>
        <v>#REF!</v>
      </c>
    </row>
    <row r="42" spans="1:29" x14ac:dyDescent="0.2">
      <c r="A42" s="16" t="s">
        <v>19</v>
      </c>
      <c r="B42" s="16" t="e">
        <f>'BP5 - Gas Reporting'!#REF!</f>
        <v>#REF!</v>
      </c>
      <c r="C42" s="16" t="e">
        <f>'BP5 - Gas Reporting'!#REF!</f>
        <v>#REF!</v>
      </c>
      <c r="D42" s="17" t="e">
        <f>'BP5 - Gas Reporting'!#REF!</f>
        <v>#REF!</v>
      </c>
      <c r="E42" s="17" t="e">
        <f>'BP5 - Gas Reporting'!#REF!</f>
        <v>#REF!</v>
      </c>
      <c r="F42" s="17" t="e">
        <f>'BP5 - Gas Reporting'!#REF!</f>
        <v>#REF!</v>
      </c>
      <c r="G42" s="17" t="e">
        <f>'BP5 - Gas Reporting'!#REF!</f>
        <v>#REF!</v>
      </c>
      <c r="H42" s="17" t="e">
        <f>'BP5 - Gas Reporting'!#REF!</f>
        <v>#REF!</v>
      </c>
      <c r="I42" s="17" t="e">
        <f>'BP5 - Gas Reporting'!#REF!</f>
        <v>#REF!</v>
      </c>
      <c r="J42" s="17" t="e">
        <f>'BP5 - Gas Reporting'!#REF!</f>
        <v>#REF!</v>
      </c>
      <c r="K42" s="17" t="e">
        <f>'BP5 - Gas Reporting'!#REF!</f>
        <v>#REF!</v>
      </c>
      <c r="L42" s="17" t="e">
        <f>'BP5 - Gas Reporting'!#REF!</f>
        <v>#REF!</v>
      </c>
      <c r="M42" s="17" t="e">
        <f>'BP5 - Gas Reporting'!#REF!</f>
        <v>#REF!</v>
      </c>
      <c r="N42" s="17" t="e">
        <f>'BP5 - Gas Reporting'!#REF!</f>
        <v>#REF!</v>
      </c>
      <c r="O42" s="17" t="e">
        <f>'BP5 - Gas Reporting'!#REF!</f>
        <v>#REF!</v>
      </c>
      <c r="P42" s="17" t="e">
        <f>'BP5 - Gas Reporting'!#REF!</f>
        <v>#REF!</v>
      </c>
      <c r="Q42" s="17" t="e">
        <f>'BP5 - Gas Reporting'!#REF!</f>
        <v>#REF!</v>
      </c>
      <c r="R42" s="17" t="e">
        <f>'BP5 - Gas Reporting'!#REF!</f>
        <v>#REF!</v>
      </c>
      <c r="S42" s="17" t="e">
        <f>'BP5 - Gas Reporting'!#REF!</f>
        <v>#REF!</v>
      </c>
      <c r="T42" s="17" t="e">
        <f>'BP5 - Gas Reporting'!#REF!</f>
        <v>#REF!</v>
      </c>
      <c r="U42" s="17" t="e">
        <f>'BP5 - Gas Reporting'!#REF!</f>
        <v>#REF!</v>
      </c>
      <c r="V42" s="17" t="e">
        <f>'BP5 - Gas Reporting'!#REF!</f>
        <v>#REF!</v>
      </c>
      <c r="W42" s="17" t="e">
        <f>'BP5 - Gas Reporting'!#REF!</f>
        <v>#REF!</v>
      </c>
      <c r="X42" s="17" t="e">
        <f>'BP5 - Gas Reporting'!#REF!</f>
        <v>#REF!</v>
      </c>
      <c r="Y42" s="17" t="e">
        <f>'BP5 - Gas Reporting'!#REF!</f>
        <v>#REF!</v>
      </c>
      <c r="Z42" s="17" t="e">
        <f>'BP5 - Gas Reporting'!#REF!</f>
        <v>#REF!</v>
      </c>
      <c r="AA42" s="17" t="e">
        <f>'BP5 - Gas Reporting'!#REF!</f>
        <v>#REF!</v>
      </c>
      <c r="AB42" s="17" t="e">
        <f>'BP5 - Gas Reporting'!#REF!</f>
        <v>#REF!</v>
      </c>
      <c r="AC42" s="17" t="e">
        <f>'BP5 - Gas Reporting'!#REF!</f>
        <v>#REF!</v>
      </c>
    </row>
    <row r="43" spans="1:29" x14ac:dyDescent="0.2">
      <c r="A43" s="16" t="s">
        <v>19</v>
      </c>
      <c r="B43" s="16" t="e">
        <f>'BP5 - Gas Reporting'!#REF!</f>
        <v>#REF!</v>
      </c>
      <c r="C43" s="16" t="e">
        <f>'BP5 - Gas Reporting'!#REF!</f>
        <v>#REF!</v>
      </c>
      <c r="D43" s="17" t="e">
        <f>'BP5 - Gas Reporting'!#REF!</f>
        <v>#REF!</v>
      </c>
      <c r="E43" s="17" t="e">
        <f>'BP5 - Gas Reporting'!#REF!</f>
        <v>#REF!</v>
      </c>
      <c r="F43" s="17" t="e">
        <f>'BP5 - Gas Reporting'!#REF!</f>
        <v>#REF!</v>
      </c>
      <c r="G43" s="17" t="e">
        <f>'BP5 - Gas Reporting'!#REF!</f>
        <v>#REF!</v>
      </c>
      <c r="H43" s="17" t="e">
        <f>'BP5 - Gas Reporting'!#REF!</f>
        <v>#REF!</v>
      </c>
      <c r="I43" s="17" t="e">
        <f>'BP5 - Gas Reporting'!#REF!</f>
        <v>#REF!</v>
      </c>
      <c r="J43" s="17" t="e">
        <f>'BP5 - Gas Reporting'!#REF!</f>
        <v>#REF!</v>
      </c>
      <c r="K43" s="17" t="e">
        <f>'BP5 - Gas Reporting'!#REF!</f>
        <v>#REF!</v>
      </c>
      <c r="L43" s="17" t="e">
        <f>'BP5 - Gas Reporting'!#REF!</f>
        <v>#REF!</v>
      </c>
      <c r="M43" s="17" t="e">
        <f>'BP5 - Gas Reporting'!#REF!</f>
        <v>#REF!</v>
      </c>
      <c r="N43" s="17" t="e">
        <f>'BP5 - Gas Reporting'!#REF!</f>
        <v>#REF!</v>
      </c>
      <c r="O43" s="17" t="e">
        <f>'BP5 - Gas Reporting'!#REF!</f>
        <v>#REF!</v>
      </c>
      <c r="P43" s="17" t="e">
        <f>'BP5 - Gas Reporting'!#REF!</f>
        <v>#REF!</v>
      </c>
      <c r="Q43" s="17" t="e">
        <f>'BP5 - Gas Reporting'!#REF!</f>
        <v>#REF!</v>
      </c>
      <c r="R43" s="17" t="e">
        <f>'BP5 - Gas Reporting'!#REF!</f>
        <v>#REF!</v>
      </c>
      <c r="S43" s="17" t="e">
        <f>'BP5 - Gas Reporting'!#REF!</f>
        <v>#REF!</v>
      </c>
      <c r="T43" s="17" t="e">
        <f>'BP5 - Gas Reporting'!#REF!</f>
        <v>#REF!</v>
      </c>
      <c r="U43" s="17" t="e">
        <f>'BP5 - Gas Reporting'!#REF!</f>
        <v>#REF!</v>
      </c>
      <c r="V43" s="17" t="e">
        <f>'BP5 - Gas Reporting'!#REF!</f>
        <v>#REF!</v>
      </c>
      <c r="W43" s="17" t="e">
        <f>'BP5 - Gas Reporting'!#REF!</f>
        <v>#REF!</v>
      </c>
      <c r="X43" s="17" t="e">
        <f>'BP5 - Gas Reporting'!#REF!</f>
        <v>#REF!</v>
      </c>
      <c r="Y43" s="17" t="e">
        <f>'BP5 - Gas Reporting'!#REF!</f>
        <v>#REF!</v>
      </c>
      <c r="Z43" s="17" t="e">
        <f>'BP5 - Gas Reporting'!#REF!</f>
        <v>#REF!</v>
      </c>
      <c r="AA43" s="17" t="e">
        <f>'BP5 - Gas Reporting'!#REF!</f>
        <v>#REF!</v>
      </c>
      <c r="AB43" s="17" t="e">
        <f>'BP5 - Gas Reporting'!#REF!</f>
        <v>#REF!</v>
      </c>
      <c r="AC43" s="17" t="e">
        <f>'BP5 - Gas Reporting'!#REF!</f>
        <v>#REF!</v>
      </c>
    </row>
    <row r="44" spans="1:29" x14ac:dyDescent="0.2">
      <c r="A44" s="16" t="s">
        <v>19</v>
      </c>
      <c r="B44" s="16" t="e">
        <f>'BP5 - Gas Reporting'!#REF!</f>
        <v>#REF!</v>
      </c>
      <c r="C44" s="16" t="e">
        <f>'BP5 - Gas Reporting'!#REF!</f>
        <v>#REF!</v>
      </c>
      <c r="D44" s="17" t="e">
        <f>'BP5 - Gas Reporting'!#REF!</f>
        <v>#REF!</v>
      </c>
      <c r="E44" s="17" t="e">
        <f>'BP5 - Gas Reporting'!#REF!</f>
        <v>#REF!</v>
      </c>
      <c r="F44" s="17" t="e">
        <f>'BP5 - Gas Reporting'!#REF!</f>
        <v>#REF!</v>
      </c>
      <c r="G44" s="17" t="e">
        <f>'BP5 - Gas Reporting'!#REF!</f>
        <v>#REF!</v>
      </c>
      <c r="H44" s="17" t="e">
        <f>'BP5 - Gas Reporting'!#REF!</f>
        <v>#REF!</v>
      </c>
      <c r="I44" s="17" t="e">
        <f>'BP5 - Gas Reporting'!#REF!</f>
        <v>#REF!</v>
      </c>
      <c r="J44" s="17" t="e">
        <f>'BP5 - Gas Reporting'!#REF!</f>
        <v>#REF!</v>
      </c>
      <c r="K44" s="17" t="e">
        <f>'BP5 - Gas Reporting'!#REF!</f>
        <v>#REF!</v>
      </c>
      <c r="L44" s="17" t="e">
        <f>'BP5 - Gas Reporting'!#REF!</f>
        <v>#REF!</v>
      </c>
      <c r="M44" s="17" t="e">
        <f>'BP5 - Gas Reporting'!#REF!</f>
        <v>#REF!</v>
      </c>
      <c r="N44" s="17" t="e">
        <f>'BP5 - Gas Reporting'!#REF!</f>
        <v>#REF!</v>
      </c>
      <c r="O44" s="17" t="e">
        <f>'BP5 - Gas Reporting'!#REF!</f>
        <v>#REF!</v>
      </c>
      <c r="P44" s="17" t="e">
        <f>'BP5 - Gas Reporting'!#REF!</f>
        <v>#REF!</v>
      </c>
      <c r="Q44" s="17" t="e">
        <f>'BP5 - Gas Reporting'!#REF!</f>
        <v>#REF!</v>
      </c>
      <c r="R44" s="17" t="e">
        <f>'BP5 - Gas Reporting'!#REF!</f>
        <v>#REF!</v>
      </c>
      <c r="S44" s="17" t="e">
        <f>'BP5 - Gas Reporting'!#REF!</f>
        <v>#REF!</v>
      </c>
      <c r="T44" s="17" t="e">
        <f>'BP5 - Gas Reporting'!#REF!</f>
        <v>#REF!</v>
      </c>
      <c r="U44" s="17" t="e">
        <f>'BP5 - Gas Reporting'!#REF!</f>
        <v>#REF!</v>
      </c>
      <c r="V44" s="17" t="e">
        <f>'BP5 - Gas Reporting'!#REF!</f>
        <v>#REF!</v>
      </c>
      <c r="W44" s="17" t="e">
        <f>'BP5 - Gas Reporting'!#REF!</f>
        <v>#REF!</v>
      </c>
      <c r="X44" s="17" t="e">
        <f>'BP5 - Gas Reporting'!#REF!</f>
        <v>#REF!</v>
      </c>
      <c r="Y44" s="17" t="e">
        <f>'BP5 - Gas Reporting'!#REF!</f>
        <v>#REF!</v>
      </c>
      <c r="Z44" s="17" t="e">
        <f>'BP5 - Gas Reporting'!#REF!</f>
        <v>#REF!</v>
      </c>
      <c r="AA44" s="17" t="e">
        <f>'BP5 - Gas Reporting'!#REF!</f>
        <v>#REF!</v>
      </c>
      <c r="AB44" s="17" t="e">
        <f>'BP5 - Gas Reporting'!#REF!</f>
        <v>#REF!</v>
      </c>
      <c r="AC44" s="17" t="e">
        <f>'BP5 - Gas Reporting'!#REF!</f>
        <v>#REF!</v>
      </c>
    </row>
    <row r="45" spans="1:29" x14ac:dyDescent="0.2">
      <c r="A45" s="16" t="s">
        <v>19</v>
      </c>
      <c r="B45" s="16" t="e">
        <f>'BP5 - Gas Reporting'!#REF!</f>
        <v>#REF!</v>
      </c>
      <c r="C45" s="16" t="e">
        <f>'BP5 - Gas Reporting'!#REF!</f>
        <v>#REF!</v>
      </c>
      <c r="D45" s="17" t="e">
        <f>'BP5 - Gas Reporting'!#REF!</f>
        <v>#REF!</v>
      </c>
      <c r="E45" s="17" t="e">
        <f>'BP5 - Gas Reporting'!#REF!</f>
        <v>#REF!</v>
      </c>
      <c r="F45" s="17" t="e">
        <f>'BP5 - Gas Reporting'!#REF!</f>
        <v>#REF!</v>
      </c>
      <c r="G45" s="17" t="e">
        <f>'BP5 - Gas Reporting'!#REF!</f>
        <v>#REF!</v>
      </c>
      <c r="H45" s="17" t="e">
        <f>'BP5 - Gas Reporting'!#REF!</f>
        <v>#REF!</v>
      </c>
      <c r="I45" s="17" t="e">
        <f>'BP5 - Gas Reporting'!#REF!</f>
        <v>#REF!</v>
      </c>
      <c r="J45" s="17" t="e">
        <f>'BP5 - Gas Reporting'!#REF!</f>
        <v>#REF!</v>
      </c>
      <c r="K45" s="17" t="e">
        <f>'BP5 - Gas Reporting'!#REF!</f>
        <v>#REF!</v>
      </c>
      <c r="L45" s="17" t="e">
        <f>'BP5 - Gas Reporting'!#REF!</f>
        <v>#REF!</v>
      </c>
      <c r="M45" s="17" t="e">
        <f>'BP5 - Gas Reporting'!#REF!</f>
        <v>#REF!</v>
      </c>
      <c r="N45" s="17" t="e">
        <f>'BP5 - Gas Reporting'!#REF!</f>
        <v>#REF!</v>
      </c>
      <c r="O45" s="17" t="e">
        <f>'BP5 - Gas Reporting'!#REF!</f>
        <v>#REF!</v>
      </c>
      <c r="P45" s="17" t="e">
        <f>'BP5 - Gas Reporting'!#REF!</f>
        <v>#REF!</v>
      </c>
      <c r="Q45" s="17" t="e">
        <f>'BP5 - Gas Reporting'!#REF!</f>
        <v>#REF!</v>
      </c>
      <c r="R45" s="17" t="e">
        <f>'BP5 - Gas Reporting'!#REF!</f>
        <v>#REF!</v>
      </c>
      <c r="S45" s="17" t="e">
        <f>'BP5 - Gas Reporting'!#REF!</f>
        <v>#REF!</v>
      </c>
      <c r="T45" s="17" t="e">
        <f>'BP5 - Gas Reporting'!#REF!</f>
        <v>#REF!</v>
      </c>
      <c r="U45" s="17" t="e">
        <f>'BP5 - Gas Reporting'!#REF!</f>
        <v>#REF!</v>
      </c>
      <c r="V45" s="17" t="e">
        <f>'BP5 - Gas Reporting'!#REF!</f>
        <v>#REF!</v>
      </c>
      <c r="W45" s="17" t="e">
        <f>'BP5 - Gas Reporting'!#REF!</f>
        <v>#REF!</v>
      </c>
      <c r="X45" s="17" t="e">
        <f>'BP5 - Gas Reporting'!#REF!</f>
        <v>#REF!</v>
      </c>
      <c r="Y45" s="17" t="e">
        <f>'BP5 - Gas Reporting'!#REF!</f>
        <v>#REF!</v>
      </c>
      <c r="Z45" s="17" t="e">
        <f>'BP5 - Gas Reporting'!#REF!</f>
        <v>#REF!</v>
      </c>
      <c r="AA45" s="17" t="e">
        <f>'BP5 - Gas Reporting'!#REF!</f>
        <v>#REF!</v>
      </c>
      <c r="AB45" s="17" t="e">
        <f>'BP5 - Gas Reporting'!#REF!</f>
        <v>#REF!</v>
      </c>
      <c r="AC45" s="17" t="e">
        <f>'BP5 - Gas Reporting'!#REF!</f>
        <v>#REF!</v>
      </c>
    </row>
    <row r="46" spans="1:29" x14ac:dyDescent="0.2">
      <c r="A46" s="14" t="s">
        <v>20</v>
      </c>
      <c r="B46" s="14" t="e">
        <f>'BP6 - HC Liq Ex Fac Des &amp; Inst'!#REF!</f>
        <v>#REF!</v>
      </c>
      <c r="C46" s="14" t="e">
        <f>'BP6 - HC Liq Ex Fac Des &amp; Inst'!#REF!</f>
        <v>#REF!</v>
      </c>
      <c r="D46" s="15" t="e">
        <f>'BP6 - HC Liq Ex Fac Des &amp; Inst'!#REF!</f>
        <v>#REF!</v>
      </c>
      <c r="E46" s="15" t="e">
        <f>'BP6 - HC Liq Ex Fac Des &amp; Inst'!#REF!</f>
        <v>#REF!</v>
      </c>
      <c r="F46" s="15" t="e">
        <f>'BP6 - HC Liq Ex Fac Des &amp; Inst'!#REF!</f>
        <v>#REF!</v>
      </c>
      <c r="G46" s="15" t="e">
        <f>'BP6 - HC Liq Ex Fac Des &amp; Inst'!#REF!</f>
        <v>#REF!</v>
      </c>
      <c r="H46" s="15" t="e">
        <f>'BP6 - HC Liq Ex Fac Des &amp; Inst'!#REF!</f>
        <v>#REF!</v>
      </c>
      <c r="I46" s="15" t="e">
        <f>'BP6 - HC Liq Ex Fac Des &amp; Inst'!#REF!</f>
        <v>#REF!</v>
      </c>
      <c r="J46" s="15" t="e">
        <f>'BP6 - HC Liq Ex Fac Des &amp; Inst'!#REF!</f>
        <v>#REF!</v>
      </c>
      <c r="K46" s="15" t="e">
        <f>'BP6 - HC Liq Ex Fac Des &amp; Inst'!#REF!</f>
        <v>#REF!</v>
      </c>
      <c r="L46" s="15" t="e">
        <f>'BP6 - HC Liq Ex Fac Des &amp; Inst'!#REF!</f>
        <v>#REF!</v>
      </c>
      <c r="M46" s="15" t="e">
        <f>'BP6 - HC Liq Ex Fac Des &amp; Inst'!#REF!</f>
        <v>#REF!</v>
      </c>
      <c r="N46" s="15" t="e">
        <f>'BP6 - HC Liq Ex Fac Des &amp; Inst'!#REF!</f>
        <v>#REF!</v>
      </c>
      <c r="O46" s="15" t="e">
        <f>'BP6 - HC Liq Ex Fac Des &amp; Inst'!#REF!</f>
        <v>#REF!</v>
      </c>
      <c r="P46" s="15" t="e">
        <f>'BP6 - HC Liq Ex Fac Des &amp; Inst'!#REF!</f>
        <v>#REF!</v>
      </c>
      <c r="Q46" s="15" t="e">
        <f>'BP6 - HC Liq Ex Fac Des &amp; Inst'!#REF!</f>
        <v>#REF!</v>
      </c>
      <c r="R46" s="15" t="e">
        <f>'BP6 - HC Liq Ex Fac Des &amp; Inst'!#REF!</f>
        <v>#REF!</v>
      </c>
      <c r="S46" s="15" t="e">
        <f>'BP6 - HC Liq Ex Fac Des &amp; Inst'!#REF!</f>
        <v>#REF!</v>
      </c>
      <c r="T46" s="15" t="e">
        <f>'BP6 - HC Liq Ex Fac Des &amp; Inst'!#REF!</f>
        <v>#REF!</v>
      </c>
      <c r="U46" s="15" t="e">
        <f>'BP6 - HC Liq Ex Fac Des &amp; Inst'!#REF!</f>
        <v>#REF!</v>
      </c>
      <c r="V46" s="15" t="e">
        <f>'BP6 - HC Liq Ex Fac Des &amp; Inst'!#REF!</f>
        <v>#REF!</v>
      </c>
      <c r="W46" s="15" t="e">
        <f>'BP6 - HC Liq Ex Fac Des &amp; Inst'!#REF!</f>
        <v>#REF!</v>
      </c>
      <c r="X46" s="15" t="e">
        <f>'BP6 - HC Liq Ex Fac Des &amp; Inst'!#REF!</f>
        <v>#REF!</v>
      </c>
      <c r="Y46" s="15" t="e">
        <f>'BP6 - HC Liq Ex Fac Des &amp; Inst'!#REF!</f>
        <v>#REF!</v>
      </c>
      <c r="Z46" s="15" t="e">
        <f>'BP6 - HC Liq Ex Fac Des &amp; Inst'!#REF!</f>
        <v>#REF!</v>
      </c>
      <c r="AA46" s="15" t="e">
        <f>'BP6 - HC Liq Ex Fac Des &amp; Inst'!#REF!</f>
        <v>#REF!</v>
      </c>
      <c r="AB46" s="15" t="e">
        <f>'BP6 - HC Liq Ex Fac Des &amp; Inst'!#REF!</f>
        <v>#REF!</v>
      </c>
      <c r="AC46" s="15" t="e">
        <f>'BP6 - HC Liq Ex Fac Des &amp; Inst'!#REF!</f>
        <v>#REF!</v>
      </c>
    </row>
    <row r="47" spans="1:29" x14ac:dyDescent="0.2">
      <c r="A47" s="14" t="s">
        <v>20</v>
      </c>
      <c r="B47" s="14" t="e">
        <f>'BP6 - HC Liq Ex Fac Des &amp; Inst'!#REF!</f>
        <v>#REF!</v>
      </c>
      <c r="C47" s="14" t="e">
        <f>'BP6 - HC Liq Ex Fac Des &amp; Inst'!#REF!</f>
        <v>#REF!</v>
      </c>
      <c r="D47" s="15" t="e">
        <f>'BP6 - HC Liq Ex Fac Des &amp; Inst'!#REF!</f>
        <v>#REF!</v>
      </c>
      <c r="E47" s="15" t="e">
        <f>'BP6 - HC Liq Ex Fac Des &amp; Inst'!#REF!</f>
        <v>#REF!</v>
      </c>
      <c r="F47" s="15" t="e">
        <f>'BP6 - HC Liq Ex Fac Des &amp; Inst'!#REF!</f>
        <v>#REF!</v>
      </c>
      <c r="G47" s="15" t="e">
        <f>'BP6 - HC Liq Ex Fac Des &amp; Inst'!#REF!</f>
        <v>#REF!</v>
      </c>
      <c r="H47" s="15" t="e">
        <f>'BP6 - HC Liq Ex Fac Des &amp; Inst'!#REF!</f>
        <v>#REF!</v>
      </c>
      <c r="I47" s="15" t="e">
        <f>'BP6 - HC Liq Ex Fac Des &amp; Inst'!#REF!</f>
        <v>#REF!</v>
      </c>
      <c r="J47" s="15" t="e">
        <f>'BP6 - HC Liq Ex Fac Des &amp; Inst'!#REF!</f>
        <v>#REF!</v>
      </c>
      <c r="K47" s="15" t="e">
        <f>'BP6 - HC Liq Ex Fac Des &amp; Inst'!#REF!</f>
        <v>#REF!</v>
      </c>
      <c r="L47" s="15" t="e">
        <f>'BP6 - HC Liq Ex Fac Des &amp; Inst'!#REF!</f>
        <v>#REF!</v>
      </c>
      <c r="M47" s="15" t="e">
        <f>'BP6 - HC Liq Ex Fac Des &amp; Inst'!#REF!</f>
        <v>#REF!</v>
      </c>
      <c r="N47" s="15" t="e">
        <f>'BP6 - HC Liq Ex Fac Des &amp; Inst'!#REF!</f>
        <v>#REF!</v>
      </c>
      <c r="O47" s="15" t="e">
        <f>'BP6 - HC Liq Ex Fac Des &amp; Inst'!#REF!</f>
        <v>#REF!</v>
      </c>
      <c r="P47" s="15" t="e">
        <f>'BP6 - HC Liq Ex Fac Des &amp; Inst'!#REF!</f>
        <v>#REF!</v>
      </c>
      <c r="Q47" s="15" t="e">
        <f>'BP6 - HC Liq Ex Fac Des &amp; Inst'!#REF!</f>
        <v>#REF!</v>
      </c>
      <c r="R47" s="15" t="e">
        <f>'BP6 - HC Liq Ex Fac Des &amp; Inst'!#REF!</f>
        <v>#REF!</v>
      </c>
      <c r="S47" s="15" t="e">
        <f>'BP6 - HC Liq Ex Fac Des &amp; Inst'!#REF!</f>
        <v>#REF!</v>
      </c>
      <c r="T47" s="15" t="e">
        <f>'BP6 - HC Liq Ex Fac Des &amp; Inst'!#REF!</f>
        <v>#REF!</v>
      </c>
      <c r="U47" s="15" t="e">
        <f>'BP6 - HC Liq Ex Fac Des &amp; Inst'!#REF!</f>
        <v>#REF!</v>
      </c>
      <c r="V47" s="15" t="e">
        <f>'BP6 - HC Liq Ex Fac Des &amp; Inst'!#REF!</f>
        <v>#REF!</v>
      </c>
      <c r="W47" s="15" t="e">
        <f>'BP6 - HC Liq Ex Fac Des &amp; Inst'!#REF!</f>
        <v>#REF!</v>
      </c>
      <c r="X47" s="15" t="e">
        <f>'BP6 - HC Liq Ex Fac Des &amp; Inst'!#REF!</f>
        <v>#REF!</v>
      </c>
      <c r="Y47" s="15" t="e">
        <f>'BP6 - HC Liq Ex Fac Des &amp; Inst'!#REF!</f>
        <v>#REF!</v>
      </c>
      <c r="Z47" s="15" t="e">
        <f>'BP6 - HC Liq Ex Fac Des &amp; Inst'!#REF!</f>
        <v>#REF!</v>
      </c>
      <c r="AA47" s="15" t="e">
        <f>'BP6 - HC Liq Ex Fac Des &amp; Inst'!#REF!</f>
        <v>#REF!</v>
      </c>
      <c r="AB47" s="15" t="e">
        <f>'BP6 - HC Liq Ex Fac Des &amp; Inst'!#REF!</f>
        <v>#REF!</v>
      </c>
      <c r="AC47" s="15" t="e">
        <f>'BP6 - HC Liq Ex Fac Des &amp; Inst'!#REF!</f>
        <v>#REF!</v>
      </c>
    </row>
    <row r="48" spans="1:29" x14ac:dyDescent="0.2">
      <c r="A48" s="14" t="s">
        <v>20</v>
      </c>
      <c r="B48" s="14" t="e">
        <f>'BP6 - HC Liq Ex Fac Des &amp; Inst'!#REF!</f>
        <v>#REF!</v>
      </c>
      <c r="C48" s="14" t="e">
        <f>'BP6 - HC Liq Ex Fac Des &amp; Inst'!#REF!</f>
        <v>#REF!</v>
      </c>
      <c r="D48" s="15" t="e">
        <f>'BP6 - HC Liq Ex Fac Des &amp; Inst'!#REF!</f>
        <v>#REF!</v>
      </c>
      <c r="E48" s="15" t="e">
        <f>'BP6 - HC Liq Ex Fac Des &amp; Inst'!#REF!</f>
        <v>#REF!</v>
      </c>
      <c r="F48" s="15" t="e">
        <f>'BP6 - HC Liq Ex Fac Des &amp; Inst'!#REF!</f>
        <v>#REF!</v>
      </c>
      <c r="G48" s="15" t="e">
        <f>'BP6 - HC Liq Ex Fac Des &amp; Inst'!#REF!</f>
        <v>#REF!</v>
      </c>
      <c r="H48" s="15" t="e">
        <f>'BP6 - HC Liq Ex Fac Des &amp; Inst'!#REF!</f>
        <v>#REF!</v>
      </c>
      <c r="I48" s="15" t="e">
        <f>'BP6 - HC Liq Ex Fac Des &amp; Inst'!#REF!</f>
        <v>#REF!</v>
      </c>
      <c r="J48" s="15" t="e">
        <f>'BP6 - HC Liq Ex Fac Des &amp; Inst'!#REF!</f>
        <v>#REF!</v>
      </c>
      <c r="K48" s="15" t="e">
        <f>'BP6 - HC Liq Ex Fac Des &amp; Inst'!#REF!</f>
        <v>#REF!</v>
      </c>
      <c r="L48" s="15" t="e">
        <f>'BP6 - HC Liq Ex Fac Des &amp; Inst'!#REF!</f>
        <v>#REF!</v>
      </c>
      <c r="M48" s="15" t="e">
        <f>'BP6 - HC Liq Ex Fac Des &amp; Inst'!#REF!</f>
        <v>#REF!</v>
      </c>
      <c r="N48" s="15" t="e">
        <f>'BP6 - HC Liq Ex Fac Des &amp; Inst'!#REF!</f>
        <v>#REF!</v>
      </c>
      <c r="O48" s="15" t="e">
        <f>'BP6 - HC Liq Ex Fac Des &amp; Inst'!#REF!</f>
        <v>#REF!</v>
      </c>
      <c r="P48" s="15" t="e">
        <f>'BP6 - HC Liq Ex Fac Des &amp; Inst'!#REF!</f>
        <v>#REF!</v>
      </c>
      <c r="Q48" s="15" t="e">
        <f>'BP6 - HC Liq Ex Fac Des &amp; Inst'!#REF!</f>
        <v>#REF!</v>
      </c>
      <c r="R48" s="15" t="e">
        <f>'BP6 - HC Liq Ex Fac Des &amp; Inst'!#REF!</f>
        <v>#REF!</v>
      </c>
      <c r="S48" s="15" t="e">
        <f>'BP6 - HC Liq Ex Fac Des &amp; Inst'!#REF!</f>
        <v>#REF!</v>
      </c>
      <c r="T48" s="15" t="e">
        <f>'BP6 - HC Liq Ex Fac Des &amp; Inst'!#REF!</f>
        <v>#REF!</v>
      </c>
      <c r="U48" s="15" t="e">
        <f>'BP6 - HC Liq Ex Fac Des &amp; Inst'!#REF!</f>
        <v>#REF!</v>
      </c>
      <c r="V48" s="15" t="e">
        <f>'BP6 - HC Liq Ex Fac Des &amp; Inst'!#REF!</f>
        <v>#REF!</v>
      </c>
      <c r="W48" s="15" t="e">
        <f>'BP6 - HC Liq Ex Fac Des &amp; Inst'!#REF!</f>
        <v>#REF!</v>
      </c>
      <c r="X48" s="15" t="e">
        <f>'BP6 - HC Liq Ex Fac Des &amp; Inst'!#REF!</f>
        <v>#REF!</v>
      </c>
      <c r="Y48" s="15" t="e">
        <f>'BP6 - HC Liq Ex Fac Des &amp; Inst'!#REF!</f>
        <v>#REF!</v>
      </c>
      <c r="Z48" s="15" t="e">
        <f>'BP6 - HC Liq Ex Fac Des &amp; Inst'!#REF!</f>
        <v>#REF!</v>
      </c>
      <c r="AA48" s="15" t="e">
        <f>'BP6 - HC Liq Ex Fac Des &amp; Inst'!#REF!</f>
        <v>#REF!</v>
      </c>
      <c r="AB48" s="15" t="e">
        <f>'BP6 - HC Liq Ex Fac Des &amp; Inst'!#REF!</f>
        <v>#REF!</v>
      </c>
      <c r="AC48" s="15" t="e">
        <f>'BP6 - HC Liq Ex Fac Des &amp; Inst'!#REF!</f>
        <v>#REF!</v>
      </c>
    </row>
    <row r="49" spans="1:29" x14ac:dyDescent="0.2">
      <c r="A49" s="16" t="s">
        <v>21</v>
      </c>
      <c r="B49" s="16" t="e">
        <f>'BP8 - HC Liquid Measurement'!#REF!</f>
        <v>#REF!</v>
      </c>
      <c r="C49" s="16" t="e">
        <f>'BP8 - HC Liquid Measurement'!#REF!</f>
        <v>#REF!</v>
      </c>
      <c r="D49" s="17" t="e">
        <f>'BP8 - HC Liquid Measurement'!#REF!</f>
        <v>#REF!</v>
      </c>
      <c r="E49" s="17" t="e">
        <f>'BP8 - HC Liquid Measurement'!#REF!</f>
        <v>#REF!</v>
      </c>
      <c r="F49" s="17" t="e">
        <f>'BP8 - HC Liquid Measurement'!#REF!</f>
        <v>#REF!</v>
      </c>
      <c r="G49" s="17" t="e">
        <f>'BP8 - HC Liquid Measurement'!#REF!</f>
        <v>#REF!</v>
      </c>
      <c r="H49" s="17" t="e">
        <f>'BP8 - HC Liquid Measurement'!#REF!</f>
        <v>#REF!</v>
      </c>
      <c r="I49" s="17" t="e">
        <f>'BP8 - HC Liquid Measurement'!#REF!</f>
        <v>#REF!</v>
      </c>
      <c r="J49" s="17" t="e">
        <f>'BP8 - HC Liquid Measurement'!#REF!</f>
        <v>#REF!</v>
      </c>
      <c r="K49" s="17" t="e">
        <f>'BP8 - HC Liquid Measurement'!#REF!</f>
        <v>#REF!</v>
      </c>
      <c r="L49" s="17" t="e">
        <f>'BP8 - HC Liquid Measurement'!#REF!</f>
        <v>#REF!</v>
      </c>
      <c r="M49" s="17" t="e">
        <f>'BP8 - HC Liquid Measurement'!#REF!</f>
        <v>#REF!</v>
      </c>
      <c r="N49" s="17" t="e">
        <f>'BP8 - HC Liquid Measurement'!#REF!</f>
        <v>#REF!</v>
      </c>
      <c r="O49" s="17" t="e">
        <f>'BP8 - HC Liquid Measurement'!#REF!</f>
        <v>#REF!</v>
      </c>
      <c r="P49" s="17" t="e">
        <f>'BP8 - HC Liquid Measurement'!#REF!</f>
        <v>#REF!</v>
      </c>
      <c r="Q49" s="17" t="e">
        <f>'BP8 - HC Liquid Measurement'!#REF!</f>
        <v>#REF!</v>
      </c>
      <c r="R49" s="17" t="e">
        <f>'BP8 - HC Liquid Measurement'!#REF!</f>
        <v>#REF!</v>
      </c>
      <c r="S49" s="17" t="e">
        <f>'BP8 - HC Liquid Measurement'!#REF!</f>
        <v>#REF!</v>
      </c>
      <c r="T49" s="17" t="e">
        <f>'BP8 - HC Liquid Measurement'!#REF!</f>
        <v>#REF!</v>
      </c>
      <c r="U49" s="17" t="e">
        <f>'BP8 - HC Liquid Measurement'!#REF!</f>
        <v>#REF!</v>
      </c>
      <c r="V49" s="17" t="e">
        <f>'BP8 - HC Liquid Measurement'!#REF!</f>
        <v>#REF!</v>
      </c>
      <c r="W49" s="17" t="e">
        <f>'BP8 - HC Liquid Measurement'!#REF!</f>
        <v>#REF!</v>
      </c>
      <c r="X49" s="17" t="e">
        <f>'BP8 - HC Liquid Measurement'!#REF!</f>
        <v>#REF!</v>
      </c>
      <c r="Y49" s="17" t="e">
        <f>'BP8 - HC Liquid Measurement'!#REF!</f>
        <v>#REF!</v>
      </c>
      <c r="Z49" s="17" t="e">
        <f>'BP8 - HC Liquid Measurement'!#REF!</f>
        <v>#REF!</v>
      </c>
      <c r="AA49" s="17" t="e">
        <f>'BP8 - HC Liquid Measurement'!#REF!</f>
        <v>#REF!</v>
      </c>
      <c r="AB49" s="17" t="e">
        <f>'BP8 - HC Liquid Measurement'!#REF!</f>
        <v>#REF!</v>
      </c>
      <c r="AC49" s="17" t="e">
        <f>'BP8 - HC Liquid Measurement'!#REF!</f>
        <v>#REF!</v>
      </c>
    </row>
    <row r="50" spans="1:29" x14ac:dyDescent="0.2">
      <c r="A50" s="16" t="s">
        <v>21</v>
      </c>
      <c r="B50" s="16" t="e">
        <f>'BP8 - HC Liquid Measurement'!#REF!</f>
        <v>#REF!</v>
      </c>
      <c r="C50" s="16" t="e">
        <f>'BP8 - HC Liquid Measurement'!#REF!</f>
        <v>#REF!</v>
      </c>
      <c r="D50" s="17" t="e">
        <f>'BP8 - HC Liquid Measurement'!#REF!</f>
        <v>#REF!</v>
      </c>
      <c r="E50" s="17" t="e">
        <f>'BP8 - HC Liquid Measurement'!#REF!</f>
        <v>#REF!</v>
      </c>
      <c r="F50" s="17" t="e">
        <f>'BP8 - HC Liquid Measurement'!#REF!</f>
        <v>#REF!</v>
      </c>
      <c r="G50" s="17" t="e">
        <f>'BP8 - HC Liquid Measurement'!#REF!</f>
        <v>#REF!</v>
      </c>
      <c r="H50" s="17" t="e">
        <f>'BP8 - HC Liquid Measurement'!#REF!</f>
        <v>#REF!</v>
      </c>
      <c r="I50" s="17" t="e">
        <f>'BP8 - HC Liquid Measurement'!#REF!</f>
        <v>#REF!</v>
      </c>
      <c r="J50" s="17" t="e">
        <f>'BP8 - HC Liquid Measurement'!#REF!</f>
        <v>#REF!</v>
      </c>
      <c r="K50" s="17" t="e">
        <f>'BP8 - HC Liquid Measurement'!#REF!</f>
        <v>#REF!</v>
      </c>
      <c r="L50" s="17" t="e">
        <f>'BP8 - HC Liquid Measurement'!#REF!</f>
        <v>#REF!</v>
      </c>
      <c r="M50" s="17" t="e">
        <f>'BP8 - HC Liquid Measurement'!#REF!</f>
        <v>#REF!</v>
      </c>
      <c r="N50" s="17" t="e">
        <f>'BP8 - HC Liquid Measurement'!#REF!</f>
        <v>#REF!</v>
      </c>
      <c r="O50" s="17" t="e">
        <f>'BP8 - HC Liquid Measurement'!#REF!</f>
        <v>#REF!</v>
      </c>
      <c r="P50" s="17" t="e">
        <f>'BP8 - HC Liquid Measurement'!#REF!</f>
        <v>#REF!</v>
      </c>
      <c r="Q50" s="17" t="e">
        <f>'BP8 - HC Liquid Measurement'!#REF!</f>
        <v>#REF!</v>
      </c>
      <c r="R50" s="17" t="e">
        <f>'BP8 - HC Liquid Measurement'!#REF!</f>
        <v>#REF!</v>
      </c>
      <c r="S50" s="17" t="e">
        <f>'BP8 - HC Liquid Measurement'!#REF!</f>
        <v>#REF!</v>
      </c>
      <c r="T50" s="17" t="e">
        <f>'BP8 - HC Liquid Measurement'!#REF!</f>
        <v>#REF!</v>
      </c>
      <c r="U50" s="17" t="e">
        <f>'BP8 - HC Liquid Measurement'!#REF!</f>
        <v>#REF!</v>
      </c>
      <c r="V50" s="17" t="e">
        <f>'BP8 - HC Liquid Measurement'!#REF!</f>
        <v>#REF!</v>
      </c>
      <c r="W50" s="17" t="e">
        <f>'BP8 - HC Liquid Measurement'!#REF!</f>
        <v>#REF!</v>
      </c>
      <c r="X50" s="17" t="e">
        <f>'BP8 - HC Liquid Measurement'!#REF!</f>
        <v>#REF!</v>
      </c>
      <c r="Y50" s="17" t="e">
        <f>'BP8 - HC Liquid Measurement'!#REF!</f>
        <v>#REF!</v>
      </c>
      <c r="Z50" s="17" t="e">
        <f>'BP8 - HC Liquid Measurement'!#REF!</f>
        <v>#REF!</v>
      </c>
      <c r="AA50" s="17" t="e">
        <f>'BP8 - HC Liquid Measurement'!#REF!</f>
        <v>#REF!</v>
      </c>
      <c r="AB50" s="17" t="e">
        <f>'BP8 - HC Liquid Measurement'!#REF!</f>
        <v>#REF!</v>
      </c>
      <c r="AC50" s="17" t="e">
        <f>'BP8 - HC Liquid Measurement'!#REF!</f>
        <v>#REF!</v>
      </c>
    </row>
    <row r="51" spans="1:29" x14ac:dyDescent="0.2">
      <c r="A51" s="16" t="s">
        <v>21</v>
      </c>
      <c r="B51" s="16" t="e">
        <f>'BP8 - HC Liquid Measurement'!#REF!</f>
        <v>#REF!</v>
      </c>
      <c r="C51" s="16" t="e">
        <f>'BP8 - HC Liquid Measurement'!#REF!</f>
        <v>#REF!</v>
      </c>
      <c r="D51" s="17" t="e">
        <f>'BP8 - HC Liquid Measurement'!#REF!</f>
        <v>#REF!</v>
      </c>
      <c r="E51" s="17" t="e">
        <f>'BP8 - HC Liquid Measurement'!#REF!</f>
        <v>#REF!</v>
      </c>
      <c r="F51" s="17" t="e">
        <f>'BP8 - HC Liquid Measurement'!#REF!</f>
        <v>#REF!</v>
      </c>
      <c r="G51" s="17" t="e">
        <f>'BP8 - HC Liquid Measurement'!#REF!</f>
        <v>#REF!</v>
      </c>
      <c r="H51" s="17" t="e">
        <f>'BP8 - HC Liquid Measurement'!#REF!</f>
        <v>#REF!</v>
      </c>
      <c r="I51" s="17" t="e">
        <f>'BP8 - HC Liquid Measurement'!#REF!</f>
        <v>#REF!</v>
      </c>
      <c r="J51" s="17" t="e">
        <f>'BP8 - HC Liquid Measurement'!#REF!</f>
        <v>#REF!</v>
      </c>
      <c r="K51" s="17" t="e">
        <f>'BP8 - HC Liquid Measurement'!#REF!</f>
        <v>#REF!</v>
      </c>
      <c r="L51" s="17" t="e">
        <f>'BP8 - HC Liquid Measurement'!#REF!</f>
        <v>#REF!</v>
      </c>
      <c r="M51" s="17" t="e">
        <f>'BP8 - HC Liquid Measurement'!#REF!</f>
        <v>#REF!</v>
      </c>
      <c r="N51" s="17" t="e">
        <f>'BP8 - HC Liquid Measurement'!#REF!</f>
        <v>#REF!</v>
      </c>
      <c r="O51" s="17" t="e">
        <f>'BP8 - HC Liquid Measurement'!#REF!</f>
        <v>#REF!</v>
      </c>
      <c r="P51" s="17" t="e">
        <f>'BP8 - HC Liquid Measurement'!#REF!</f>
        <v>#REF!</v>
      </c>
      <c r="Q51" s="17" t="e">
        <f>'BP8 - HC Liquid Measurement'!#REF!</f>
        <v>#REF!</v>
      </c>
      <c r="R51" s="17" t="e">
        <f>'BP8 - HC Liquid Measurement'!#REF!</f>
        <v>#REF!</v>
      </c>
      <c r="S51" s="17" t="e">
        <f>'BP8 - HC Liquid Measurement'!#REF!</f>
        <v>#REF!</v>
      </c>
      <c r="T51" s="17" t="e">
        <f>'BP8 - HC Liquid Measurement'!#REF!</f>
        <v>#REF!</v>
      </c>
      <c r="U51" s="17" t="e">
        <f>'BP8 - HC Liquid Measurement'!#REF!</f>
        <v>#REF!</v>
      </c>
      <c r="V51" s="17" t="e">
        <f>'BP8 - HC Liquid Measurement'!#REF!</f>
        <v>#REF!</v>
      </c>
      <c r="W51" s="17" t="e">
        <f>'BP8 - HC Liquid Measurement'!#REF!</f>
        <v>#REF!</v>
      </c>
      <c r="X51" s="17" t="e">
        <f>'BP8 - HC Liquid Measurement'!#REF!</f>
        <v>#REF!</v>
      </c>
      <c r="Y51" s="17" t="e">
        <f>'BP8 - HC Liquid Measurement'!#REF!</f>
        <v>#REF!</v>
      </c>
      <c r="Z51" s="17" t="e">
        <f>'BP8 - HC Liquid Measurement'!#REF!</f>
        <v>#REF!</v>
      </c>
      <c r="AA51" s="17" t="e">
        <f>'BP8 - HC Liquid Measurement'!#REF!</f>
        <v>#REF!</v>
      </c>
      <c r="AB51" s="17" t="e">
        <f>'BP8 - HC Liquid Measurement'!#REF!</f>
        <v>#REF!</v>
      </c>
      <c r="AC51" s="17" t="e">
        <f>'BP8 - HC Liquid Measurement'!#REF!</f>
        <v>#REF!</v>
      </c>
    </row>
    <row r="52" spans="1:29" x14ac:dyDescent="0.2">
      <c r="A52" s="14" t="s">
        <v>22</v>
      </c>
      <c r="B52" s="14" t="e">
        <f>'BP9 - HC Liquid Recording'!#REF!</f>
        <v>#REF!</v>
      </c>
      <c r="C52" s="14" t="e">
        <f>'BP9 - HC Liquid Recording'!#REF!</f>
        <v>#REF!</v>
      </c>
      <c r="D52" s="15" t="e">
        <f>'BP9 - HC Liquid Recording'!#REF!</f>
        <v>#REF!</v>
      </c>
      <c r="E52" s="15" t="e">
        <f>'BP9 - HC Liquid Recording'!#REF!</f>
        <v>#REF!</v>
      </c>
      <c r="F52" s="15" t="e">
        <f>'BP9 - HC Liquid Recording'!#REF!</f>
        <v>#REF!</v>
      </c>
      <c r="G52" s="15" t="e">
        <f>'BP9 - HC Liquid Recording'!#REF!</f>
        <v>#REF!</v>
      </c>
      <c r="H52" s="15" t="e">
        <f>'BP9 - HC Liquid Recording'!#REF!</f>
        <v>#REF!</v>
      </c>
      <c r="I52" s="15" t="e">
        <f>'BP9 - HC Liquid Recording'!#REF!</f>
        <v>#REF!</v>
      </c>
      <c r="J52" s="15" t="e">
        <f>'BP9 - HC Liquid Recording'!#REF!</f>
        <v>#REF!</v>
      </c>
      <c r="K52" s="15" t="e">
        <f>'BP9 - HC Liquid Recording'!#REF!</f>
        <v>#REF!</v>
      </c>
      <c r="L52" s="15" t="e">
        <f>'BP9 - HC Liquid Recording'!#REF!</f>
        <v>#REF!</v>
      </c>
      <c r="M52" s="15" t="e">
        <f>'BP9 - HC Liquid Recording'!#REF!</f>
        <v>#REF!</v>
      </c>
      <c r="N52" s="15" t="e">
        <f>'BP9 - HC Liquid Recording'!#REF!</f>
        <v>#REF!</v>
      </c>
      <c r="O52" s="15" t="e">
        <f>'BP9 - HC Liquid Recording'!#REF!</f>
        <v>#REF!</v>
      </c>
      <c r="P52" s="15" t="e">
        <f>'BP9 - HC Liquid Recording'!#REF!</f>
        <v>#REF!</v>
      </c>
      <c r="Q52" s="15" t="e">
        <f>'BP9 - HC Liquid Recording'!#REF!</f>
        <v>#REF!</v>
      </c>
      <c r="R52" s="15" t="e">
        <f>'BP9 - HC Liquid Recording'!#REF!</f>
        <v>#REF!</v>
      </c>
      <c r="S52" s="15" t="e">
        <f>'BP9 - HC Liquid Recording'!#REF!</f>
        <v>#REF!</v>
      </c>
      <c r="T52" s="15" t="e">
        <f>'BP9 - HC Liquid Recording'!#REF!</f>
        <v>#REF!</v>
      </c>
      <c r="U52" s="15" t="e">
        <f>'BP9 - HC Liquid Recording'!#REF!</f>
        <v>#REF!</v>
      </c>
      <c r="V52" s="15" t="e">
        <f>'BP9 - HC Liquid Recording'!#REF!</f>
        <v>#REF!</v>
      </c>
      <c r="W52" s="15" t="e">
        <f>'BP9 - HC Liquid Recording'!#REF!</f>
        <v>#REF!</v>
      </c>
      <c r="X52" s="15" t="e">
        <f>'BP9 - HC Liquid Recording'!#REF!</f>
        <v>#REF!</v>
      </c>
      <c r="Y52" s="15" t="e">
        <f>'BP9 - HC Liquid Recording'!#REF!</f>
        <v>#REF!</v>
      </c>
      <c r="Z52" s="15" t="e">
        <f>'BP9 - HC Liquid Recording'!#REF!</f>
        <v>#REF!</v>
      </c>
      <c r="AA52" s="15" t="e">
        <f>'BP9 - HC Liquid Recording'!#REF!</f>
        <v>#REF!</v>
      </c>
      <c r="AB52" s="15" t="e">
        <f>'BP9 - HC Liquid Recording'!#REF!</f>
        <v>#REF!</v>
      </c>
      <c r="AC52" s="15" t="e">
        <f>'BP9 - HC Liquid Recording'!#REF!</f>
        <v>#REF!</v>
      </c>
    </row>
    <row r="53" spans="1:29" x14ac:dyDescent="0.2">
      <c r="A53" s="14" t="s">
        <v>22</v>
      </c>
      <c r="B53" s="14" t="e">
        <f>'BP9 - HC Liquid Recording'!#REF!</f>
        <v>#REF!</v>
      </c>
      <c r="C53" s="14" t="e">
        <f>'BP9 - HC Liquid Recording'!#REF!</f>
        <v>#REF!</v>
      </c>
      <c r="D53" s="15" t="e">
        <f>'BP9 - HC Liquid Recording'!#REF!</f>
        <v>#REF!</v>
      </c>
      <c r="E53" s="15" t="e">
        <f>'BP9 - HC Liquid Recording'!#REF!</f>
        <v>#REF!</v>
      </c>
      <c r="F53" s="15" t="e">
        <f>'BP9 - HC Liquid Recording'!#REF!</f>
        <v>#REF!</v>
      </c>
      <c r="G53" s="15" t="e">
        <f>'BP9 - HC Liquid Recording'!#REF!</f>
        <v>#REF!</v>
      </c>
      <c r="H53" s="15" t="e">
        <f>'BP9 - HC Liquid Recording'!#REF!</f>
        <v>#REF!</v>
      </c>
      <c r="I53" s="15" t="e">
        <f>'BP9 - HC Liquid Recording'!#REF!</f>
        <v>#REF!</v>
      </c>
      <c r="J53" s="15" t="e">
        <f>'BP9 - HC Liquid Recording'!#REF!</f>
        <v>#REF!</v>
      </c>
      <c r="K53" s="15" t="e">
        <f>'BP9 - HC Liquid Recording'!#REF!</f>
        <v>#REF!</v>
      </c>
      <c r="L53" s="15" t="e">
        <f>'BP9 - HC Liquid Recording'!#REF!</f>
        <v>#REF!</v>
      </c>
      <c r="M53" s="15" t="e">
        <f>'BP9 - HC Liquid Recording'!#REF!</f>
        <v>#REF!</v>
      </c>
      <c r="N53" s="15" t="e">
        <f>'BP9 - HC Liquid Recording'!#REF!</f>
        <v>#REF!</v>
      </c>
      <c r="O53" s="15" t="e">
        <f>'BP9 - HC Liquid Recording'!#REF!</f>
        <v>#REF!</v>
      </c>
      <c r="P53" s="15" t="e">
        <f>'BP9 - HC Liquid Recording'!#REF!</f>
        <v>#REF!</v>
      </c>
      <c r="Q53" s="15" t="e">
        <f>'BP9 - HC Liquid Recording'!#REF!</f>
        <v>#REF!</v>
      </c>
      <c r="R53" s="15" t="e">
        <f>'BP9 - HC Liquid Recording'!#REF!</f>
        <v>#REF!</v>
      </c>
      <c r="S53" s="15" t="e">
        <f>'BP9 - HC Liquid Recording'!#REF!</f>
        <v>#REF!</v>
      </c>
      <c r="T53" s="15" t="e">
        <f>'BP9 - HC Liquid Recording'!#REF!</f>
        <v>#REF!</v>
      </c>
      <c r="U53" s="15" t="e">
        <f>'BP9 - HC Liquid Recording'!#REF!</f>
        <v>#REF!</v>
      </c>
      <c r="V53" s="15" t="e">
        <f>'BP9 - HC Liquid Recording'!#REF!</f>
        <v>#REF!</v>
      </c>
      <c r="W53" s="15" t="e">
        <f>'BP9 - HC Liquid Recording'!#REF!</f>
        <v>#REF!</v>
      </c>
      <c r="X53" s="15" t="e">
        <f>'BP9 - HC Liquid Recording'!#REF!</f>
        <v>#REF!</v>
      </c>
      <c r="Y53" s="15" t="e">
        <f>'BP9 - HC Liquid Recording'!#REF!</f>
        <v>#REF!</v>
      </c>
      <c r="Z53" s="15" t="e">
        <f>'BP9 - HC Liquid Recording'!#REF!</f>
        <v>#REF!</v>
      </c>
      <c r="AA53" s="15" t="e">
        <f>'BP9 - HC Liquid Recording'!#REF!</f>
        <v>#REF!</v>
      </c>
      <c r="AB53" s="15" t="e">
        <f>'BP9 - HC Liquid Recording'!#REF!</f>
        <v>#REF!</v>
      </c>
      <c r="AC53" s="15" t="e">
        <f>'BP9 - HC Liquid Recording'!#REF!</f>
        <v>#REF!</v>
      </c>
    </row>
    <row r="54" spans="1:29" x14ac:dyDescent="0.2">
      <c r="A54" s="14" t="s">
        <v>22</v>
      </c>
      <c r="B54" s="14" t="e">
        <f>'BP9 - HC Liquid Recording'!#REF!</f>
        <v>#REF!</v>
      </c>
      <c r="C54" s="14" t="e">
        <f>'BP9 - HC Liquid Recording'!#REF!</f>
        <v>#REF!</v>
      </c>
      <c r="D54" s="15" t="e">
        <f>'BP9 - HC Liquid Recording'!#REF!</f>
        <v>#REF!</v>
      </c>
      <c r="E54" s="15" t="e">
        <f>'BP9 - HC Liquid Recording'!#REF!</f>
        <v>#REF!</v>
      </c>
      <c r="F54" s="15" t="e">
        <f>'BP9 - HC Liquid Recording'!#REF!</f>
        <v>#REF!</v>
      </c>
      <c r="G54" s="15" t="e">
        <f>'BP9 - HC Liquid Recording'!#REF!</f>
        <v>#REF!</v>
      </c>
      <c r="H54" s="15" t="e">
        <f>'BP9 - HC Liquid Recording'!#REF!</f>
        <v>#REF!</v>
      </c>
      <c r="I54" s="15" t="e">
        <f>'BP9 - HC Liquid Recording'!#REF!</f>
        <v>#REF!</v>
      </c>
      <c r="J54" s="15" t="e">
        <f>'BP9 - HC Liquid Recording'!#REF!</f>
        <v>#REF!</v>
      </c>
      <c r="K54" s="15" t="e">
        <f>'BP9 - HC Liquid Recording'!#REF!</f>
        <v>#REF!</v>
      </c>
      <c r="L54" s="15" t="e">
        <f>'BP9 - HC Liquid Recording'!#REF!</f>
        <v>#REF!</v>
      </c>
      <c r="M54" s="15" t="e">
        <f>'BP9 - HC Liquid Recording'!#REF!</f>
        <v>#REF!</v>
      </c>
      <c r="N54" s="15" t="e">
        <f>'BP9 - HC Liquid Recording'!#REF!</f>
        <v>#REF!</v>
      </c>
      <c r="O54" s="15" t="e">
        <f>'BP9 - HC Liquid Recording'!#REF!</f>
        <v>#REF!</v>
      </c>
      <c r="P54" s="15" t="e">
        <f>'BP9 - HC Liquid Recording'!#REF!</f>
        <v>#REF!</v>
      </c>
      <c r="Q54" s="15" t="e">
        <f>'BP9 - HC Liquid Recording'!#REF!</f>
        <v>#REF!</v>
      </c>
      <c r="R54" s="15" t="e">
        <f>'BP9 - HC Liquid Recording'!#REF!</f>
        <v>#REF!</v>
      </c>
      <c r="S54" s="15" t="e">
        <f>'BP9 - HC Liquid Recording'!#REF!</f>
        <v>#REF!</v>
      </c>
      <c r="T54" s="15" t="e">
        <f>'BP9 - HC Liquid Recording'!#REF!</f>
        <v>#REF!</v>
      </c>
      <c r="U54" s="15" t="e">
        <f>'BP9 - HC Liquid Recording'!#REF!</f>
        <v>#REF!</v>
      </c>
      <c r="V54" s="15" t="e">
        <f>'BP9 - HC Liquid Recording'!#REF!</f>
        <v>#REF!</v>
      </c>
      <c r="W54" s="15" t="e">
        <f>'BP9 - HC Liquid Recording'!#REF!</f>
        <v>#REF!</v>
      </c>
      <c r="X54" s="15" t="e">
        <f>'BP9 - HC Liquid Recording'!#REF!</f>
        <v>#REF!</v>
      </c>
      <c r="Y54" s="15" t="e">
        <f>'BP9 - HC Liquid Recording'!#REF!</f>
        <v>#REF!</v>
      </c>
      <c r="Z54" s="15" t="e">
        <f>'BP9 - HC Liquid Recording'!#REF!</f>
        <v>#REF!</v>
      </c>
      <c r="AA54" s="15" t="e">
        <f>'BP9 - HC Liquid Recording'!#REF!</f>
        <v>#REF!</v>
      </c>
      <c r="AB54" s="15" t="e">
        <f>'BP9 - HC Liquid Recording'!#REF!</f>
        <v>#REF!</v>
      </c>
      <c r="AC54" s="15" t="e">
        <f>'BP9 - HC Liquid Recording'!#REF!</f>
        <v>#REF!</v>
      </c>
    </row>
    <row r="55" spans="1:29" x14ac:dyDescent="0.2">
      <c r="A55" s="16" t="s">
        <v>23</v>
      </c>
      <c r="B55" s="16" t="e">
        <f>'BP10 - HC Liquid Reporting'!#REF!</f>
        <v>#REF!</v>
      </c>
      <c r="C55" s="16" t="e">
        <f>'BP10 - HC Liquid Reporting'!#REF!</f>
        <v>#REF!</v>
      </c>
      <c r="D55" s="17" t="e">
        <f>'BP10 - HC Liquid Reporting'!#REF!</f>
        <v>#REF!</v>
      </c>
      <c r="E55" s="17" t="e">
        <f>'BP10 - HC Liquid Reporting'!#REF!</f>
        <v>#REF!</v>
      </c>
      <c r="F55" s="17" t="e">
        <f>'BP10 - HC Liquid Reporting'!#REF!</f>
        <v>#REF!</v>
      </c>
      <c r="G55" s="17" t="e">
        <f>'BP10 - HC Liquid Reporting'!#REF!</f>
        <v>#REF!</v>
      </c>
      <c r="H55" s="17" t="e">
        <f>'BP10 - HC Liquid Reporting'!#REF!</f>
        <v>#REF!</v>
      </c>
      <c r="I55" s="17" t="e">
        <f>'BP10 - HC Liquid Reporting'!#REF!</f>
        <v>#REF!</v>
      </c>
      <c r="J55" s="17" t="e">
        <f>'BP10 - HC Liquid Reporting'!#REF!</f>
        <v>#REF!</v>
      </c>
      <c r="K55" s="17" t="e">
        <f>'BP10 - HC Liquid Reporting'!#REF!</f>
        <v>#REF!</v>
      </c>
      <c r="L55" s="17" t="e">
        <f>'BP10 - HC Liquid Reporting'!#REF!</f>
        <v>#REF!</v>
      </c>
      <c r="M55" s="17" t="e">
        <f>'BP10 - HC Liquid Reporting'!#REF!</f>
        <v>#REF!</v>
      </c>
      <c r="N55" s="17" t="e">
        <f>'BP10 - HC Liquid Reporting'!#REF!</f>
        <v>#REF!</v>
      </c>
      <c r="O55" s="17" t="e">
        <f>'BP10 - HC Liquid Reporting'!#REF!</f>
        <v>#REF!</v>
      </c>
      <c r="P55" s="17" t="e">
        <f>'BP10 - HC Liquid Reporting'!#REF!</f>
        <v>#REF!</v>
      </c>
      <c r="Q55" s="17" t="e">
        <f>'BP10 - HC Liquid Reporting'!#REF!</f>
        <v>#REF!</v>
      </c>
      <c r="R55" s="17" t="e">
        <f>'BP10 - HC Liquid Reporting'!#REF!</f>
        <v>#REF!</v>
      </c>
      <c r="S55" s="17" t="e">
        <f>'BP10 - HC Liquid Reporting'!#REF!</f>
        <v>#REF!</v>
      </c>
      <c r="T55" s="17" t="e">
        <f>'BP10 - HC Liquid Reporting'!#REF!</f>
        <v>#REF!</v>
      </c>
      <c r="U55" s="17" t="e">
        <f>'BP10 - HC Liquid Reporting'!#REF!</f>
        <v>#REF!</v>
      </c>
      <c r="V55" s="17" t="e">
        <f>'BP10 - HC Liquid Reporting'!#REF!</f>
        <v>#REF!</v>
      </c>
      <c r="W55" s="17" t="e">
        <f>'BP10 - HC Liquid Reporting'!#REF!</f>
        <v>#REF!</v>
      </c>
      <c r="X55" s="17" t="e">
        <f>'BP10 - HC Liquid Reporting'!#REF!</f>
        <v>#REF!</v>
      </c>
      <c r="Y55" s="17" t="e">
        <f>'BP10 - HC Liquid Reporting'!#REF!</f>
        <v>#REF!</v>
      </c>
      <c r="Z55" s="17" t="e">
        <f>'BP10 - HC Liquid Reporting'!#REF!</f>
        <v>#REF!</v>
      </c>
      <c r="AA55" s="17" t="e">
        <f>'BP10 - HC Liquid Reporting'!#REF!</f>
        <v>#REF!</v>
      </c>
      <c r="AB55" s="17" t="e">
        <f>'BP10 - HC Liquid Reporting'!#REF!</f>
        <v>#REF!</v>
      </c>
      <c r="AC55" s="17" t="e">
        <f>'BP10 - HC Liquid Reporting'!#REF!</f>
        <v>#REF!</v>
      </c>
    </row>
    <row r="56" spans="1:29" x14ac:dyDescent="0.2">
      <c r="A56" s="16" t="s">
        <v>23</v>
      </c>
      <c r="B56" s="16" t="e">
        <f>'BP10 - HC Liquid Reporting'!#REF!</f>
        <v>#REF!</v>
      </c>
      <c r="C56" s="16" t="e">
        <f>'BP10 - HC Liquid Reporting'!#REF!</f>
        <v>#REF!</v>
      </c>
      <c r="D56" s="17" t="e">
        <f>'BP10 - HC Liquid Reporting'!#REF!</f>
        <v>#REF!</v>
      </c>
      <c r="E56" s="17" t="e">
        <f>'BP10 - HC Liquid Reporting'!#REF!</f>
        <v>#REF!</v>
      </c>
      <c r="F56" s="17" t="e">
        <f>'BP10 - HC Liquid Reporting'!#REF!</f>
        <v>#REF!</v>
      </c>
      <c r="G56" s="17" t="e">
        <f>'BP10 - HC Liquid Reporting'!#REF!</f>
        <v>#REF!</v>
      </c>
      <c r="H56" s="17" t="e">
        <f>'BP10 - HC Liquid Reporting'!#REF!</f>
        <v>#REF!</v>
      </c>
      <c r="I56" s="17" t="e">
        <f>'BP10 - HC Liquid Reporting'!#REF!</f>
        <v>#REF!</v>
      </c>
      <c r="J56" s="17" t="e">
        <f>'BP10 - HC Liquid Reporting'!#REF!</f>
        <v>#REF!</v>
      </c>
      <c r="K56" s="17" t="e">
        <f>'BP10 - HC Liquid Reporting'!#REF!</f>
        <v>#REF!</v>
      </c>
      <c r="L56" s="17" t="e">
        <f>'BP10 - HC Liquid Reporting'!#REF!</f>
        <v>#REF!</v>
      </c>
      <c r="M56" s="17" t="e">
        <f>'BP10 - HC Liquid Reporting'!#REF!</f>
        <v>#REF!</v>
      </c>
      <c r="N56" s="17" t="e">
        <f>'BP10 - HC Liquid Reporting'!#REF!</f>
        <v>#REF!</v>
      </c>
      <c r="O56" s="17" t="e">
        <f>'BP10 - HC Liquid Reporting'!#REF!</f>
        <v>#REF!</v>
      </c>
      <c r="P56" s="17" t="e">
        <f>'BP10 - HC Liquid Reporting'!#REF!</f>
        <v>#REF!</v>
      </c>
      <c r="Q56" s="17" t="e">
        <f>'BP10 - HC Liquid Reporting'!#REF!</f>
        <v>#REF!</v>
      </c>
      <c r="R56" s="17" t="e">
        <f>'BP10 - HC Liquid Reporting'!#REF!</f>
        <v>#REF!</v>
      </c>
      <c r="S56" s="17" t="e">
        <f>'BP10 - HC Liquid Reporting'!#REF!</f>
        <v>#REF!</v>
      </c>
      <c r="T56" s="17" t="e">
        <f>'BP10 - HC Liquid Reporting'!#REF!</f>
        <v>#REF!</v>
      </c>
      <c r="U56" s="17" t="e">
        <f>'BP10 - HC Liquid Reporting'!#REF!</f>
        <v>#REF!</v>
      </c>
      <c r="V56" s="17" t="e">
        <f>'BP10 - HC Liquid Reporting'!#REF!</f>
        <v>#REF!</v>
      </c>
      <c r="W56" s="17" t="e">
        <f>'BP10 - HC Liquid Reporting'!#REF!</f>
        <v>#REF!</v>
      </c>
      <c r="X56" s="17" t="e">
        <f>'BP10 - HC Liquid Reporting'!#REF!</f>
        <v>#REF!</v>
      </c>
      <c r="Y56" s="17" t="e">
        <f>'BP10 - HC Liquid Reporting'!#REF!</f>
        <v>#REF!</v>
      </c>
      <c r="Z56" s="17" t="e">
        <f>'BP10 - HC Liquid Reporting'!#REF!</f>
        <v>#REF!</v>
      </c>
      <c r="AA56" s="17" t="e">
        <f>'BP10 - HC Liquid Reporting'!#REF!</f>
        <v>#REF!</v>
      </c>
      <c r="AB56" s="17" t="e">
        <f>'BP10 - HC Liquid Reporting'!#REF!</f>
        <v>#REF!</v>
      </c>
      <c r="AC56" s="17" t="e">
        <f>'BP10 - HC Liquid Reporting'!#REF!</f>
        <v>#REF!</v>
      </c>
    </row>
    <row r="57" spans="1:29" x14ac:dyDescent="0.2">
      <c r="A57" s="16" t="s">
        <v>23</v>
      </c>
      <c r="B57" s="16" t="e">
        <f>'BP10 - HC Liquid Reporting'!#REF!</f>
        <v>#REF!</v>
      </c>
      <c r="C57" s="16" t="e">
        <f>'BP10 - HC Liquid Reporting'!#REF!</f>
        <v>#REF!</v>
      </c>
      <c r="D57" s="17" t="e">
        <f>'BP10 - HC Liquid Reporting'!#REF!</f>
        <v>#REF!</v>
      </c>
      <c r="E57" s="17" t="e">
        <f>'BP10 - HC Liquid Reporting'!#REF!</f>
        <v>#REF!</v>
      </c>
      <c r="F57" s="17" t="e">
        <f>'BP10 - HC Liquid Reporting'!#REF!</f>
        <v>#REF!</v>
      </c>
      <c r="G57" s="17" t="e">
        <f>'BP10 - HC Liquid Reporting'!#REF!</f>
        <v>#REF!</v>
      </c>
      <c r="H57" s="17" t="e">
        <f>'BP10 - HC Liquid Reporting'!#REF!</f>
        <v>#REF!</v>
      </c>
      <c r="I57" s="17" t="e">
        <f>'BP10 - HC Liquid Reporting'!#REF!</f>
        <v>#REF!</v>
      </c>
      <c r="J57" s="17" t="e">
        <f>'BP10 - HC Liquid Reporting'!#REF!</f>
        <v>#REF!</v>
      </c>
      <c r="K57" s="17" t="e">
        <f>'BP10 - HC Liquid Reporting'!#REF!</f>
        <v>#REF!</v>
      </c>
      <c r="L57" s="17" t="e">
        <f>'BP10 - HC Liquid Reporting'!#REF!</f>
        <v>#REF!</v>
      </c>
      <c r="M57" s="17" t="e">
        <f>'BP10 - HC Liquid Reporting'!#REF!</f>
        <v>#REF!</v>
      </c>
      <c r="N57" s="17" t="e">
        <f>'BP10 - HC Liquid Reporting'!#REF!</f>
        <v>#REF!</v>
      </c>
      <c r="O57" s="17" t="e">
        <f>'BP10 - HC Liquid Reporting'!#REF!</f>
        <v>#REF!</v>
      </c>
      <c r="P57" s="17" t="e">
        <f>'BP10 - HC Liquid Reporting'!#REF!</f>
        <v>#REF!</v>
      </c>
      <c r="Q57" s="17" t="e">
        <f>'BP10 - HC Liquid Reporting'!#REF!</f>
        <v>#REF!</v>
      </c>
      <c r="R57" s="17" t="e">
        <f>'BP10 - HC Liquid Reporting'!#REF!</f>
        <v>#REF!</v>
      </c>
      <c r="S57" s="17" t="e">
        <f>'BP10 - HC Liquid Reporting'!#REF!</f>
        <v>#REF!</v>
      </c>
      <c r="T57" s="17" t="e">
        <f>'BP10 - HC Liquid Reporting'!#REF!</f>
        <v>#REF!</v>
      </c>
      <c r="U57" s="17" t="e">
        <f>'BP10 - HC Liquid Reporting'!#REF!</f>
        <v>#REF!</v>
      </c>
      <c r="V57" s="17" t="e">
        <f>'BP10 - HC Liquid Reporting'!#REF!</f>
        <v>#REF!</v>
      </c>
      <c r="W57" s="17" t="e">
        <f>'BP10 - HC Liquid Reporting'!#REF!</f>
        <v>#REF!</v>
      </c>
      <c r="X57" s="17" t="e">
        <f>'BP10 - HC Liquid Reporting'!#REF!</f>
        <v>#REF!</v>
      </c>
      <c r="Y57" s="17" t="e">
        <f>'BP10 - HC Liquid Reporting'!#REF!</f>
        <v>#REF!</v>
      </c>
      <c r="Z57" s="17" t="e">
        <f>'BP10 - HC Liquid Reporting'!#REF!</f>
        <v>#REF!</v>
      </c>
      <c r="AA57" s="17" t="e">
        <f>'BP10 - HC Liquid Reporting'!#REF!</f>
        <v>#REF!</v>
      </c>
      <c r="AB57" s="17" t="e">
        <f>'BP10 - HC Liquid Reporting'!#REF!</f>
        <v>#REF!</v>
      </c>
      <c r="AC57" s="17" t="e">
        <f>'BP10 - HC Liquid Reporting'!#REF!</f>
        <v>#REF!</v>
      </c>
    </row>
    <row r="58" spans="1:29" x14ac:dyDescent="0.2">
      <c r="A58" s="16" t="s">
        <v>23</v>
      </c>
      <c r="B58" s="16" t="e">
        <f>'BP10 - HC Liquid Reporting'!#REF!</f>
        <v>#REF!</v>
      </c>
      <c r="C58" s="16" t="e">
        <f>'BP10 - HC Liquid Reporting'!#REF!</f>
        <v>#REF!</v>
      </c>
      <c r="D58" s="17" t="e">
        <f>'BP10 - HC Liquid Reporting'!#REF!</f>
        <v>#REF!</v>
      </c>
      <c r="E58" s="17" t="e">
        <f>'BP10 - HC Liquid Reporting'!#REF!</f>
        <v>#REF!</v>
      </c>
      <c r="F58" s="17" t="e">
        <f>'BP10 - HC Liquid Reporting'!#REF!</f>
        <v>#REF!</v>
      </c>
      <c r="G58" s="17" t="e">
        <f>'BP10 - HC Liquid Reporting'!#REF!</f>
        <v>#REF!</v>
      </c>
      <c r="H58" s="17" t="e">
        <f>'BP10 - HC Liquid Reporting'!#REF!</f>
        <v>#REF!</v>
      </c>
      <c r="I58" s="17" t="e">
        <f>'BP10 - HC Liquid Reporting'!#REF!</f>
        <v>#REF!</v>
      </c>
      <c r="J58" s="17" t="e">
        <f>'BP10 - HC Liquid Reporting'!#REF!</f>
        <v>#REF!</v>
      </c>
      <c r="K58" s="17" t="e">
        <f>'BP10 - HC Liquid Reporting'!#REF!</f>
        <v>#REF!</v>
      </c>
      <c r="L58" s="17" t="e">
        <f>'BP10 - HC Liquid Reporting'!#REF!</f>
        <v>#REF!</v>
      </c>
      <c r="M58" s="17" t="e">
        <f>'BP10 - HC Liquid Reporting'!#REF!</f>
        <v>#REF!</v>
      </c>
      <c r="N58" s="17" t="e">
        <f>'BP10 - HC Liquid Reporting'!#REF!</f>
        <v>#REF!</v>
      </c>
      <c r="O58" s="17" t="e">
        <f>'BP10 - HC Liquid Reporting'!#REF!</f>
        <v>#REF!</v>
      </c>
      <c r="P58" s="17" t="e">
        <f>'BP10 - HC Liquid Reporting'!#REF!</f>
        <v>#REF!</v>
      </c>
      <c r="Q58" s="17" t="e">
        <f>'BP10 - HC Liquid Reporting'!#REF!</f>
        <v>#REF!</v>
      </c>
      <c r="R58" s="17" t="e">
        <f>'BP10 - HC Liquid Reporting'!#REF!</f>
        <v>#REF!</v>
      </c>
      <c r="S58" s="17" t="e">
        <f>'BP10 - HC Liquid Reporting'!#REF!</f>
        <v>#REF!</v>
      </c>
      <c r="T58" s="17" t="e">
        <f>'BP10 - HC Liquid Reporting'!#REF!</f>
        <v>#REF!</v>
      </c>
      <c r="U58" s="17" t="e">
        <f>'BP10 - HC Liquid Reporting'!#REF!</f>
        <v>#REF!</v>
      </c>
      <c r="V58" s="17" t="e">
        <f>'BP10 - HC Liquid Reporting'!#REF!</f>
        <v>#REF!</v>
      </c>
      <c r="W58" s="17" t="e">
        <f>'BP10 - HC Liquid Reporting'!#REF!</f>
        <v>#REF!</v>
      </c>
      <c r="X58" s="17" t="e">
        <f>'BP10 - HC Liquid Reporting'!#REF!</f>
        <v>#REF!</v>
      </c>
      <c r="Y58" s="17" t="e">
        <f>'BP10 - HC Liquid Reporting'!#REF!</f>
        <v>#REF!</v>
      </c>
      <c r="Z58" s="17" t="e">
        <f>'BP10 - HC Liquid Reporting'!#REF!</f>
        <v>#REF!</v>
      </c>
      <c r="AA58" s="17" t="e">
        <f>'BP10 - HC Liquid Reporting'!#REF!</f>
        <v>#REF!</v>
      </c>
      <c r="AB58" s="17" t="e">
        <f>'BP10 - HC Liquid Reporting'!#REF!</f>
        <v>#REF!</v>
      </c>
      <c r="AC58" s="17" t="e">
        <f>'BP10 - HC Liquid Reporting'!#REF!</f>
        <v>#REF!</v>
      </c>
    </row>
    <row r="59" spans="1:29" x14ac:dyDescent="0.2">
      <c r="A59" s="16" t="s">
        <v>23</v>
      </c>
      <c r="B59" s="16" t="e">
        <f>'BP10 - HC Liquid Reporting'!#REF!</f>
        <v>#REF!</v>
      </c>
      <c r="C59" s="16" t="e">
        <f>'BP10 - HC Liquid Reporting'!#REF!</f>
        <v>#REF!</v>
      </c>
      <c r="D59" s="17" t="e">
        <f>'BP10 - HC Liquid Reporting'!#REF!</f>
        <v>#REF!</v>
      </c>
      <c r="E59" s="17" t="e">
        <f>'BP10 - HC Liquid Reporting'!#REF!</f>
        <v>#REF!</v>
      </c>
      <c r="F59" s="17" t="e">
        <f>'BP10 - HC Liquid Reporting'!#REF!</f>
        <v>#REF!</v>
      </c>
      <c r="G59" s="17" t="e">
        <f>'BP10 - HC Liquid Reporting'!#REF!</f>
        <v>#REF!</v>
      </c>
      <c r="H59" s="17" t="e">
        <f>'BP10 - HC Liquid Reporting'!#REF!</f>
        <v>#REF!</v>
      </c>
      <c r="I59" s="17" t="e">
        <f>'BP10 - HC Liquid Reporting'!#REF!</f>
        <v>#REF!</v>
      </c>
      <c r="J59" s="17" t="e">
        <f>'BP10 - HC Liquid Reporting'!#REF!</f>
        <v>#REF!</v>
      </c>
      <c r="K59" s="17" t="e">
        <f>'BP10 - HC Liquid Reporting'!#REF!</f>
        <v>#REF!</v>
      </c>
      <c r="L59" s="17" t="e">
        <f>'BP10 - HC Liquid Reporting'!#REF!</f>
        <v>#REF!</v>
      </c>
      <c r="M59" s="17" t="e">
        <f>'BP10 - HC Liquid Reporting'!#REF!</f>
        <v>#REF!</v>
      </c>
      <c r="N59" s="17" t="e">
        <f>'BP10 - HC Liquid Reporting'!#REF!</f>
        <v>#REF!</v>
      </c>
      <c r="O59" s="17" t="e">
        <f>'BP10 - HC Liquid Reporting'!#REF!</f>
        <v>#REF!</v>
      </c>
      <c r="P59" s="17" t="e">
        <f>'BP10 - HC Liquid Reporting'!#REF!</f>
        <v>#REF!</v>
      </c>
      <c r="Q59" s="17" t="e">
        <f>'BP10 - HC Liquid Reporting'!#REF!</f>
        <v>#REF!</v>
      </c>
      <c r="R59" s="17" t="e">
        <f>'BP10 - HC Liquid Reporting'!#REF!</f>
        <v>#REF!</v>
      </c>
      <c r="S59" s="17" t="e">
        <f>'BP10 - HC Liquid Reporting'!#REF!</f>
        <v>#REF!</v>
      </c>
      <c r="T59" s="17" t="e">
        <f>'BP10 - HC Liquid Reporting'!#REF!</f>
        <v>#REF!</v>
      </c>
      <c r="U59" s="17" t="e">
        <f>'BP10 - HC Liquid Reporting'!#REF!</f>
        <v>#REF!</v>
      </c>
      <c r="V59" s="17" t="e">
        <f>'BP10 - HC Liquid Reporting'!#REF!</f>
        <v>#REF!</v>
      </c>
      <c r="W59" s="17" t="e">
        <f>'BP10 - HC Liquid Reporting'!#REF!</f>
        <v>#REF!</v>
      </c>
      <c r="X59" s="17" t="e">
        <f>'BP10 - HC Liquid Reporting'!#REF!</f>
        <v>#REF!</v>
      </c>
      <c r="Y59" s="17" t="e">
        <f>'BP10 - HC Liquid Reporting'!#REF!</f>
        <v>#REF!</v>
      </c>
      <c r="Z59" s="17" t="e">
        <f>'BP10 - HC Liquid Reporting'!#REF!</f>
        <v>#REF!</v>
      </c>
      <c r="AA59" s="17" t="e">
        <f>'BP10 - HC Liquid Reporting'!#REF!</f>
        <v>#REF!</v>
      </c>
      <c r="AB59" s="17" t="e">
        <f>'BP10 - HC Liquid Reporting'!#REF!</f>
        <v>#REF!</v>
      </c>
      <c r="AC59" s="17" t="e">
        <f>'BP10 - HC Liquid Reporting'!#REF!</f>
        <v>#REF!</v>
      </c>
    </row>
    <row r="60" spans="1:29" x14ac:dyDescent="0.2">
      <c r="A60" s="16" t="s">
        <v>23</v>
      </c>
      <c r="B60" s="16" t="e">
        <f>'BP10 - HC Liquid Reporting'!#REF!</f>
        <v>#REF!</v>
      </c>
      <c r="C60" s="16" t="e">
        <f>'BP10 - HC Liquid Reporting'!#REF!</f>
        <v>#REF!</v>
      </c>
      <c r="D60" s="17" t="e">
        <f>'BP10 - HC Liquid Reporting'!#REF!</f>
        <v>#REF!</v>
      </c>
      <c r="E60" s="17" t="e">
        <f>'BP10 - HC Liquid Reporting'!#REF!</f>
        <v>#REF!</v>
      </c>
      <c r="F60" s="17" t="e">
        <f>'BP10 - HC Liquid Reporting'!#REF!</f>
        <v>#REF!</v>
      </c>
      <c r="G60" s="17" t="e">
        <f>'BP10 - HC Liquid Reporting'!#REF!</f>
        <v>#REF!</v>
      </c>
      <c r="H60" s="17" t="e">
        <f>'BP10 - HC Liquid Reporting'!#REF!</f>
        <v>#REF!</v>
      </c>
      <c r="I60" s="17" t="e">
        <f>'BP10 - HC Liquid Reporting'!#REF!</f>
        <v>#REF!</v>
      </c>
      <c r="J60" s="17" t="e">
        <f>'BP10 - HC Liquid Reporting'!#REF!</f>
        <v>#REF!</v>
      </c>
      <c r="K60" s="17" t="e">
        <f>'BP10 - HC Liquid Reporting'!#REF!</f>
        <v>#REF!</v>
      </c>
      <c r="L60" s="17" t="e">
        <f>'BP10 - HC Liquid Reporting'!#REF!</f>
        <v>#REF!</v>
      </c>
      <c r="M60" s="17" t="e">
        <f>'BP10 - HC Liquid Reporting'!#REF!</f>
        <v>#REF!</v>
      </c>
      <c r="N60" s="17" t="e">
        <f>'BP10 - HC Liquid Reporting'!#REF!</f>
        <v>#REF!</v>
      </c>
      <c r="O60" s="17" t="e">
        <f>'BP10 - HC Liquid Reporting'!#REF!</f>
        <v>#REF!</v>
      </c>
      <c r="P60" s="17" t="e">
        <f>'BP10 - HC Liquid Reporting'!#REF!</f>
        <v>#REF!</v>
      </c>
      <c r="Q60" s="17" t="e">
        <f>'BP10 - HC Liquid Reporting'!#REF!</f>
        <v>#REF!</v>
      </c>
      <c r="R60" s="17" t="e">
        <f>'BP10 - HC Liquid Reporting'!#REF!</f>
        <v>#REF!</v>
      </c>
      <c r="S60" s="17" t="e">
        <f>'BP10 - HC Liquid Reporting'!#REF!</f>
        <v>#REF!</v>
      </c>
      <c r="T60" s="17" t="e">
        <f>'BP10 - HC Liquid Reporting'!#REF!</f>
        <v>#REF!</v>
      </c>
      <c r="U60" s="17" t="e">
        <f>'BP10 - HC Liquid Reporting'!#REF!</f>
        <v>#REF!</v>
      </c>
      <c r="V60" s="17" t="e">
        <f>'BP10 - HC Liquid Reporting'!#REF!</f>
        <v>#REF!</v>
      </c>
      <c r="W60" s="17" t="e">
        <f>'BP10 - HC Liquid Reporting'!#REF!</f>
        <v>#REF!</v>
      </c>
      <c r="X60" s="17" t="e">
        <f>'BP10 - HC Liquid Reporting'!#REF!</f>
        <v>#REF!</v>
      </c>
      <c r="Y60" s="17" t="e">
        <f>'BP10 - HC Liquid Reporting'!#REF!</f>
        <v>#REF!</v>
      </c>
      <c r="Z60" s="17" t="e">
        <f>'BP10 - HC Liquid Reporting'!#REF!</f>
        <v>#REF!</v>
      </c>
      <c r="AA60" s="17" t="e">
        <f>'BP10 - HC Liquid Reporting'!#REF!</f>
        <v>#REF!</v>
      </c>
      <c r="AB60" s="17" t="e">
        <f>'BP10 - HC Liquid Reporting'!#REF!</f>
        <v>#REF!</v>
      </c>
      <c r="AC60" s="17" t="e">
        <f>'BP10 - HC Liquid Reporting'!#REF!</f>
        <v>#REF!</v>
      </c>
    </row>
    <row r="61" spans="1:29" x14ac:dyDescent="0.2">
      <c r="A61" s="16" t="s">
        <v>23</v>
      </c>
      <c r="B61" s="16" t="e">
        <f>'BP10 - HC Liquid Reporting'!#REF!</f>
        <v>#REF!</v>
      </c>
      <c r="C61" s="16" t="e">
        <f>'BP10 - HC Liquid Reporting'!#REF!</f>
        <v>#REF!</v>
      </c>
      <c r="D61" s="17" t="e">
        <f>'BP10 - HC Liquid Reporting'!#REF!</f>
        <v>#REF!</v>
      </c>
      <c r="E61" s="17" t="e">
        <f>'BP10 - HC Liquid Reporting'!#REF!</f>
        <v>#REF!</v>
      </c>
      <c r="F61" s="17" t="e">
        <f>'BP10 - HC Liquid Reporting'!#REF!</f>
        <v>#REF!</v>
      </c>
      <c r="G61" s="17" t="e">
        <f>'BP10 - HC Liquid Reporting'!#REF!</f>
        <v>#REF!</v>
      </c>
      <c r="H61" s="17" t="e">
        <f>'BP10 - HC Liquid Reporting'!#REF!</f>
        <v>#REF!</v>
      </c>
      <c r="I61" s="17" t="e">
        <f>'BP10 - HC Liquid Reporting'!#REF!</f>
        <v>#REF!</v>
      </c>
      <c r="J61" s="17" t="e">
        <f>'BP10 - HC Liquid Reporting'!#REF!</f>
        <v>#REF!</v>
      </c>
      <c r="K61" s="17" t="e">
        <f>'BP10 - HC Liquid Reporting'!#REF!</f>
        <v>#REF!</v>
      </c>
      <c r="L61" s="17" t="e">
        <f>'BP10 - HC Liquid Reporting'!#REF!</f>
        <v>#REF!</v>
      </c>
      <c r="M61" s="17" t="e">
        <f>'BP10 - HC Liquid Reporting'!#REF!</f>
        <v>#REF!</v>
      </c>
      <c r="N61" s="17" t="e">
        <f>'BP10 - HC Liquid Reporting'!#REF!</f>
        <v>#REF!</v>
      </c>
      <c r="O61" s="17" t="e">
        <f>'BP10 - HC Liquid Reporting'!#REF!</f>
        <v>#REF!</v>
      </c>
      <c r="P61" s="17" t="e">
        <f>'BP10 - HC Liquid Reporting'!#REF!</f>
        <v>#REF!</v>
      </c>
      <c r="Q61" s="17" t="e">
        <f>'BP10 - HC Liquid Reporting'!#REF!</f>
        <v>#REF!</v>
      </c>
      <c r="R61" s="17" t="e">
        <f>'BP10 - HC Liquid Reporting'!#REF!</f>
        <v>#REF!</v>
      </c>
      <c r="S61" s="17" t="e">
        <f>'BP10 - HC Liquid Reporting'!#REF!</f>
        <v>#REF!</v>
      </c>
      <c r="T61" s="17" t="e">
        <f>'BP10 - HC Liquid Reporting'!#REF!</f>
        <v>#REF!</v>
      </c>
      <c r="U61" s="17" t="e">
        <f>'BP10 - HC Liquid Reporting'!#REF!</f>
        <v>#REF!</v>
      </c>
      <c r="V61" s="17" t="e">
        <f>'BP10 - HC Liquid Reporting'!#REF!</f>
        <v>#REF!</v>
      </c>
      <c r="W61" s="17" t="e">
        <f>'BP10 - HC Liquid Reporting'!#REF!</f>
        <v>#REF!</v>
      </c>
      <c r="X61" s="17" t="e">
        <f>'BP10 - HC Liquid Reporting'!#REF!</f>
        <v>#REF!</v>
      </c>
      <c r="Y61" s="17" t="e">
        <f>'BP10 - HC Liquid Reporting'!#REF!</f>
        <v>#REF!</v>
      </c>
      <c r="Z61" s="17" t="e">
        <f>'BP10 - HC Liquid Reporting'!#REF!</f>
        <v>#REF!</v>
      </c>
      <c r="AA61" s="17" t="e">
        <f>'BP10 - HC Liquid Reporting'!#REF!</f>
        <v>#REF!</v>
      </c>
      <c r="AB61" s="17" t="e">
        <f>'BP10 - HC Liquid Reporting'!#REF!</f>
        <v>#REF!</v>
      </c>
      <c r="AC61" s="17" t="e">
        <f>'BP10 - HC Liquid Reporting'!#REF!</f>
        <v>#REF!</v>
      </c>
    </row>
    <row r="62" spans="1:29" x14ac:dyDescent="0.2">
      <c r="A62" s="16" t="s">
        <v>23</v>
      </c>
      <c r="B62" s="16" t="e">
        <f>'BP10 - HC Liquid Reporting'!#REF!</f>
        <v>#REF!</v>
      </c>
      <c r="C62" s="16" t="e">
        <f>'BP10 - HC Liquid Reporting'!#REF!</f>
        <v>#REF!</v>
      </c>
      <c r="D62" s="17" t="e">
        <f>'BP10 - HC Liquid Reporting'!#REF!</f>
        <v>#REF!</v>
      </c>
      <c r="E62" s="17" t="e">
        <f>'BP10 - HC Liquid Reporting'!#REF!</f>
        <v>#REF!</v>
      </c>
      <c r="F62" s="17" t="e">
        <f>'BP10 - HC Liquid Reporting'!#REF!</f>
        <v>#REF!</v>
      </c>
      <c r="G62" s="17" t="e">
        <f>'BP10 - HC Liquid Reporting'!#REF!</f>
        <v>#REF!</v>
      </c>
      <c r="H62" s="17" t="e">
        <f>'BP10 - HC Liquid Reporting'!#REF!</f>
        <v>#REF!</v>
      </c>
      <c r="I62" s="17" t="e">
        <f>'BP10 - HC Liquid Reporting'!#REF!</f>
        <v>#REF!</v>
      </c>
      <c r="J62" s="17" t="e">
        <f>'BP10 - HC Liquid Reporting'!#REF!</f>
        <v>#REF!</v>
      </c>
      <c r="K62" s="17" t="e">
        <f>'BP10 - HC Liquid Reporting'!#REF!</f>
        <v>#REF!</v>
      </c>
      <c r="L62" s="17" t="e">
        <f>'BP10 - HC Liquid Reporting'!#REF!</f>
        <v>#REF!</v>
      </c>
      <c r="M62" s="17" t="e">
        <f>'BP10 - HC Liquid Reporting'!#REF!</f>
        <v>#REF!</v>
      </c>
      <c r="N62" s="17" t="e">
        <f>'BP10 - HC Liquid Reporting'!#REF!</f>
        <v>#REF!</v>
      </c>
      <c r="O62" s="17" t="e">
        <f>'BP10 - HC Liquid Reporting'!#REF!</f>
        <v>#REF!</v>
      </c>
      <c r="P62" s="17" t="e">
        <f>'BP10 - HC Liquid Reporting'!#REF!</f>
        <v>#REF!</v>
      </c>
      <c r="Q62" s="17" t="e">
        <f>'BP10 - HC Liquid Reporting'!#REF!</f>
        <v>#REF!</v>
      </c>
      <c r="R62" s="17" t="e">
        <f>'BP10 - HC Liquid Reporting'!#REF!</f>
        <v>#REF!</v>
      </c>
      <c r="S62" s="17" t="e">
        <f>'BP10 - HC Liquid Reporting'!#REF!</f>
        <v>#REF!</v>
      </c>
      <c r="T62" s="17" t="e">
        <f>'BP10 - HC Liquid Reporting'!#REF!</f>
        <v>#REF!</v>
      </c>
      <c r="U62" s="17" t="e">
        <f>'BP10 - HC Liquid Reporting'!#REF!</f>
        <v>#REF!</v>
      </c>
      <c r="V62" s="17" t="e">
        <f>'BP10 - HC Liquid Reporting'!#REF!</f>
        <v>#REF!</v>
      </c>
      <c r="W62" s="17" t="e">
        <f>'BP10 - HC Liquid Reporting'!#REF!</f>
        <v>#REF!</v>
      </c>
      <c r="X62" s="17" t="e">
        <f>'BP10 - HC Liquid Reporting'!#REF!</f>
        <v>#REF!</v>
      </c>
      <c r="Y62" s="17" t="e">
        <f>'BP10 - HC Liquid Reporting'!#REF!</f>
        <v>#REF!</v>
      </c>
      <c r="Z62" s="17" t="e">
        <f>'BP10 - HC Liquid Reporting'!#REF!</f>
        <v>#REF!</v>
      </c>
      <c r="AA62" s="17" t="e">
        <f>'BP10 - HC Liquid Reporting'!#REF!</f>
        <v>#REF!</v>
      </c>
      <c r="AB62" s="17" t="e">
        <f>'BP10 - HC Liquid Reporting'!#REF!</f>
        <v>#REF!</v>
      </c>
      <c r="AC62" s="17" t="e">
        <f>'BP10 - HC Liquid Reporting'!#REF!</f>
        <v>#REF!</v>
      </c>
    </row>
    <row r="63" spans="1:29" x14ac:dyDescent="0.2">
      <c r="A63" s="14" t="s">
        <v>24</v>
      </c>
      <c r="B63" s="14" t="e">
        <f>'BP11 - Water Ex Fac Des &amp; Inst'!#REF!</f>
        <v>#REF!</v>
      </c>
      <c r="C63" s="14" t="e">
        <f>'BP11 - Water Ex Fac Des &amp; Inst'!#REF!</f>
        <v>#REF!</v>
      </c>
      <c r="D63" s="15" t="e">
        <f>'BP11 - Water Ex Fac Des &amp; Inst'!#REF!</f>
        <v>#REF!</v>
      </c>
      <c r="E63" s="15" t="e">
        <f>'BP11 - Water Ex Fac Des &amp; Inst'!#REF!</f>
        <v>#REF!</v>
      </c>
      <c r="F63" s="15" t="e">
        <f>'BP11 - Water Ex Fac Des &amp; Inst'!#REF!</f>
        <v>#REF!</v>
      </c>
      <c r="G63" s="15" t="e">
        <f>'BP11 - Water Ex Fac Des &amp; Inst'!#REF!</f>
        <v>#REF!</v>
      </c>
      <c r="H63" s="15" t="e">
        <f>'BP11 - Water Ex Fac Des &amp; Inst'!#REF!</f>
        <v>#REF!</v>
      </c>
      <c r="I63" s="15" t="e">
        <f>'BP11 - Water Ex Fac Des &amp; Inst'!#REF!</f>
        <v>#REF!</v>
      </c>
      <c r="J63" s="15" t="e">
        <f>'BP11 - Water Ex Fac Des &amp; Inst'!#REF!</f>
        <v>#REF!</v>
      </c>
      <c r="K63" s="15" t="e">
        <f>'BP11 - Water Ex Fac Des &amp; Inst'!#REF!</f>
        <v>#REF!</v>
      </c>
      <c r="L63" s="15" t="e">
        <f>'BP11 - Water Ex Fac Des &amp; Inst'!#REF!</f>
        <v>#REF!</v>
      </c>
      <c r="M63" s="15" t="e">
        <f>'BP11 - Water Ex Fac Des &amp; Inst'!#REF!</f>
        <v>#REF!</v>
      </c>
      <c r="N63" s="15" t="e">
        <f>'BP11 - Water Ex Fac Des &amp; Inst'!#REF!</f>
        <v>#REF!</v>
      </c>
      <c r="O63" s="15" t="e">
        <f>'BP11 - Water Ex Fac Des &amp; Inst'!#REF!</f>
        <v>#REF!</v>
      </c>
      <c r="P63" s="15" t="e">
        <f>'BP11 - Water Ex Fac Des &amp; Inst'!#REF!</f>
        <v>#REF!</v>
      </c>
      <c r="Q63" s="15" t="e">
        <f>'BP11 - Water Ex Fac Des &amp; Inst'!#REF!</f>
        <v>#REF!</v>
      </c>
      <c r="R63" s="15" t="e">
        <f>'BP11 - Water Ex Fac Des &amp; Inst'!#REF!</f>
        <v>#REF!</v>
      </c>
      <c r="S63" s="15" t="e">
        <f>'BP11 - Water Ex Fac Des &amp; Inst'!#REF!</f>
        <v>#REF!</v>
      </c>
      <c r="T63" s="15" t="e">
        <f>'BP11 - Water Ex Fac Des &amp; Inst'!#REF!</f>
        <v>#REF!</v>
      </c>
      <c r="U63" s="15" t="e">
        <f>'BP11 - Water Ex Fac Des &amp; Inst'!#REF!</f>
        <v>#REF!</v>
      </c>
      <c r="V63" s="15" t="e">
        <f>'BP11 - Water Ex Fac Des &amp; Inst'!#REF!</f>
        <v>#REF!</v>
      </c>
      <c r="W63" s="15" t="e">
        <f>'BP11 - Water Ex Fac Des &amp; Inst'!#REF!</f>
        <v>#REF!</v>
      </c>
      <c r="X63" s="15" t="e">
        <f>'BP11 - Water Ex Fac Des &amp; Inst'!#REF!</f>
        <v>#REF!</v>
      </c>
      <c r="Y63" s="15" t="e">
        <f>'BP11 - Water Ex Fac Des &amp; Inst'!#REF!</f>
        <v>#REF!</v>
      </c>
      <c r="Z63" s="15" t="e">
        <f>'BP11 - Water Ex Fac Des &amp; Inst'!#REF!</f>
        <v>#REF!</v>
      </c>
      <c r="AA63" s="15" t="e">
        <f>'BP11 - Water Ex Fac Des &amp; Inst'!#REF!</f>
        <v>#REF!</v>
      </c>
      <c r="AB63" s="15" t="e">
        <f>'BP11 - Water Ex Fac Des &amp; Inst'!#REF!</f>
        <v>#REF!</v>
      </c>
      <c r="AC63" s="15" t="e">
        <f>'BP11 - Water Ex Fac Des &amp; Inst'!#REF!</f>
        <v>#REF!</v>
      </c>
    </row>
    <row r="64" spans="1:29" x14ac:dyDescent="0.2">
      <c r="A64" s="14" t="s">
        <v>24</v>
      </c>
      <c r="B64" s="14" t="e">
        <f>'BP11 - Water Ex Fac Des &amp; Inst'!#REF!</f>
        <v>#REF!</v>
      </c>
      <c r="C64" s="14" t="e">
        <f>'BP11 - Water Ex Fac Des &amp; Inst'!#REF!</f>
        <v>#REF!</v>
      </c>
      <c r="D64" s="15" t="e">
        <f>'BP11 - Water Ex Fac Des &amp; Inst'!#REF!</f>
        <v>#REF!</v>
      </c>
      <c r="E64" s="15" t="e">
        <f>'BP11 - Water Ex Fac Des &amp; Inst'!#REF!</f>
        <v>#REF!</v>
      </c>
      <c r="F64" s="15" t="e">
        <f>'BP11 - Water Ex Fac Des &amp; Inst'!#REF!</f>
        <v>#REF!</v>
      </c>
      <c r="G64" s="15" t="e">
        <f>'BP11 - Water Ex Fac Des &amp; Inst'!#REF!</f>
        <v>#REF!</v>
      </c>
      <c r="H64" s="15" t="e">
        <f>'BP11 - Water Ex Fac Des &amp; Inst'!#REF!</f>
        <v>#REF!</v>
      </c>
      <c r="I64" s="15" t="e">
        <f>'BP11 - Water Ex Fac Des &amp; Inst'!#REF!</f>
        <v>#REF!</v>
      </c>
      <c r="J64" s="15" t="e">
        <f>'BP11 - Water Ex Fac Des &amp; Inst'!#REF!</f>
        <v>#REF!</v>
      </c>
      <c r="K64" s="15" t="e">
        <f>'BP11 - Water Ex Fac Des &amp; Inst'!#REF!</f>
        <v>#REF!</v>
      </c>
      <c r="L64" s="15" t="e">
        <f>'BP11 - Water Ex Fac Des &amp; Inst'!#REF!</f>
        <v>#REF!</v>
      </c>
      <c r="M64" s="15" t="e">
        <f>'BP11 - Water Ex Fac Des &amp; Inst'!#REF!</f>
        <v>#REF!</v>
      </c>
      <c r="N64" s="15" t="e">
        <f>'BP11 - Water Ex Fac Des &amp; Inst'!#REF!</f>
        <v>#REF!</v>
      </c>
      <c r="O64" s="15" t="e">
        <f>'BP11 - Water Ex Fac Des &amp; Inst'!#REF!</f>
        <v>#REF!</v>
      </c>
      <c r="P64" s="15" t="e">
        <f>'BP11 - Water Ex Fac Des &amp; Inst'!#REF!</f>
        <v>#REF!</v>
      </c>
      <c r="Q64" s="15" t="e">
        <f>'BP11 - Water Ex Fac Des &amp; Inst'!#REF!</f>
        <v>#REF!</v>
      </c>
      <c r="R64" s="15" t="e">
        <f>'BP11 - Water Ex Fac Des &amp; Inst'!#REF!</f>
        <v>#REF!</v>
      </c>
      <c r="S64" s="15" t="e">
        <f>'BP11 - Water Ex Fac Des &amp; Inst'!#REF!</f>
        <v>#REF!</v>
      </c>
      <c r="T64" s="15" t="e">
        <f>'BP11 - Water Ex Fac Des &amp; Inst'!#REF!</f>
        <v>#REF!</v>
      </c>
      <c r="U64" s="15" t="e">
        <f>'BP11 - Water Ex Fac Des &amp; Inst'!#REF!</f>
        <v>#REF!</v>
      </c>
      <c r="V64" s="15" t="e">
        <f>'BP11 - Water Ex Fac Des &amp; Inst'!#REF!</f>
        <v>#REF!</v>
      </c>
      <c r="W64" s="15" t="e">
        <f>'BP11 - Water Ex Fac Des &amp; Inst'!#REF!</f>
        <v>#REF!</v>
      </c>
      <c r="X64" s="15" t="e">
        <f>'BP11 - Water Ex Fac Des &amp; Inst'!#REF!</f>
        <v>#REF!</v>
      </c>
      <c r="Y64" s="15" t="e">
        <f>'BP11 - Water Ex Fac Des &amp; Inst'!#REF!</f>
        <v>#REF!</v>
      </c>
      <c r="Z64" s="15" t="e">
        <f>'BP11 - Water Ex Fac Des &amp; Inst'!#REF!</f>
        <v>#REF!</v>
      </c>
      <c r="AA64" s="15" t="e">
        <f>'BP11 - Water Ex Fac Des &amp; Inst'!#REF!</f>
        <v>#REF!</v>
      </c>
      <c r="AB64" s="15" t="e">
        <f>'BP11 - Water Ex Fac Des &amp; Inst'!#REF!</f>
        <v>#REF!</v>
      </c>
      <c r="AC64" s="15" t="e">
        <f>'BP11 - Water Ex Fac Des &amp; Inst'!#REF!</f>
        <v>#REF!</v>
      </c>
    </row>
    <row r="65" spans="1:29" x14ac:dyDescent="0.2">
      <c r="A65" s="14" t="s">
        <v>24</v>
      </c>
      <c r="B65" s="14" t="e">
        <f>'BP11 - Water Ex Fac Des &amp; Inst'!#REF!</f>
        <v>#REF!</v>
      </c>
      <c r="C65" s="14" t="e">
        <f>'BP11 - Water Ex Fac Des &amp; Inst'!#REF!</f>
        <v>#REF!</v>
      </c>
      <c r="D65" s="15" t="e">
        <f>'BP11 - Water Ex Fac Des &amp; Inst'!#REF!</f>
        <v>#REF!</v>
      </c>
      <c r="E65" s="15" t="e">
        <f>'BP11 - Water Ex Fac Des &amp; Inst'!#REF!</f>
        <v>#REF!</v>
      </c>
      <c r="F65" s="15" t="e">
        <f>'BP11 - Water Ex Fac Des &amp; Inst'!#REF!</f>
        <v>#REF!</v>
      </c>
      <c r="G65" s="15" t="e">
        <f>'BP11 - Water Ex Fac Des &amp; Inst'!#REF!</f>
        <v>#REF!</v>
      </c>
      <c r="H65" s="15" t="e">
        <f>'BP11 - Water Ex Fac Des &amp; Inst'!#REF!</f>
        <v>#REF!</v>
      </c>
      <c r="I65" s="15" t="e">
        <f>'BP11 - Water Ex Fac Des &amp; Inst'!#REF!</f>
        <v>#REF!</v>
      </c>
      <c r="J65" s="15" t="e">
        <f>'BP11 - Water Ex Fac Des &amp; Inst'!#REF!</f>
        <v>#REF!</v>
      </c>
      <c r="K65" s="15" t="e">
        <f>'BP11 - Water Ex Fac Des &amp; Inst'!#REF!</f>
        <v>#REF!</v>
      </c>
      <c r="L65" s="15" t="e">
        <f>'BP11 - Water Ex Fac Des &amp; Inst'!#REF!</f>
        <v>#REF!</v>
      </c>
      <c r="M65" s="15" t="e">
        <f>'BP11 - Water Ex Fac Des &amp; Inst'!#REF!</f>
        <v>#REF!</v>
      </c>
      <c r="N65" s="15" t="e">
        <f>'BP11 - Water Ex Fac Des &amp; Inst'!#REF!</f>
        <v>#REF!</v>
      </c>
      <c r="O65" s="15" t="e">
        <f>'BP11 - Water Ex Fac Des &amp; Inst'!#REF!</f>
        <v>#REF!</v>
      </c>
      <c r="P65" s="15" t="e">
        <f>'BP11 - Water Ex Fac Des &amp; Inst'!#REF!</f>
        <v>#REF!</v>
      </c>
      <c r="Q65" s="15" t="e">
        <f>'BP11 - Water Ex Fac Des &amp; Inst'!#REF!</f>
        <v>#REF!</v>
      </c>
      <c r="R65" s="15" t="e">
        <f>'BP11 - Water Ex Fac Des &amp; Inst'!#REF!</f>
        <v>#REF!</v>
      </c>
      <c r="S65" s="15" t="e">
        <f>'BP11 - Water Ex Fac Des &amp; Inst'!#REF!</f>
        <v>#REF!</v>
      </c>
      <c r="T65" s="15" t="e">
        <f>'BP11 - Water Ex Fac Des &amp; Inst'!#REF!</f>
        <v>#REF!</v>
      </c>
      <c r="U65" s="15" t="e">
        <f>'BP11 - Water Ex Fac Des &amp; Inst'!#REF!</f>
        <v>#REF!</v>
      </c>
      <c r="V65" s="15" t="e">
        <f>'BP11 - Water Ex Fac Des &amp; Inst'!#REF!</f>
        <v>#REF!</v>
      </c>
      <c r="W65" s="15" t="e">
        <f>'BP11 - Water Ex Fac Des &amp; Inst'!#REF!</f>
        <v>#REF!</v>
      </c>
      <c r="X65" s="15" t="e">
        <f>'BP11 - Water Ex Fac Des &amp; Inst'!#REF!</f>
        <v>#REF!</v>
      </c>
      <c r="Y65" s="15" t="e">
        <f>'BP11 - Water Ex Fac Des &amp; Inst'!#REF!</f>
        <v>#REF!</v>
      </c>
      <c r="Z65" s="15" t="e">
        <f>'BP11 - Water Ex Fac Des &amp; Inst'!#REF!</f>
        <v>#REF!</v>
      </c>
      <c r="AA65" s="15" t="e">
        <f>'BP11 - Water Ex Fac Des &amp; Inst'!#REF!</f>
        <v>#REF!</v>
      </c>
      <c r="AB65" s="15" t="e">
        <f>'BP11 - Water Ex Fac Des &amp; Inst'!#REF!</f>
        <v>#REF!</v>
      </c>
      <c r="AC65" s="15" t="e">
        <f>'BP11 - Water Ex Fac Des &amp; Inst'!#REF!</f>
        <v>#REF!</v>
      </c>
    </row>
    <row r="66" spans="1:29" x14ac:dyDescent="0.2">
      <c r="A66" s="14" t="s">
        <v>24</v>
      </c>
      <c r="B66" s="14" t="e">
        <f>'BP11 - Water Ex Fac Des &amp; Inst'!#REF!</f>
        <v>#REF!</v>
      </c>
      <c r="C66" s="14" t="e">
        <f>'BP11 - Water Ex Fac Des &amp; Inst'!#REF!</f>
        <v>#REF!</v>
      </c>
      <c r="D66" s="15" t="e">
        <f>'BP11 - Water Ex Fac Des &amp; Inst'!#REF!</f>
        <v>#REF!</v>
      </c>
      <c r="E66" s="15" t="e">
        <f>'BP11 - Water Ex Fac Des &amp; Inst'!#REF!</f>
        <v>#REF!</v>
      </c>
      <c r="F66" s="15" t="e">
        <f>'BP11 - Water Ex Fac Des &amp; Inst'!#REF!</f>
        <v>#REF!</v>
      </c>
      <c r="G66" s="15" t="e">
        <f>'BP11 - Water Ex Fac Des &amp; Inst'!#REF!</f>
        <v>#REF!</v>
      </c>
      <c r="H66" s="15" t="e">
        <f>'BP11 - Water Ex Fac Des &amp; Inst'!#REF!</f>
        <v>#REF!</v>
      </c>
      <c r="I66" s="15" t="e">
        <f>'BP11 - Water Ex Fac Des &amp; Inst'!#REF!</f>
        <v>#REF!</v>
      </c>
      <c r="J66" s="15" t="e">
        <f>'BP11 - Water Ex Fac Des &amp; Inst'!#REF!</f>
        <v>#REF!</v>
      </c>
      <c r="K66" s="15" t="e">
        <f>'BP11 - Water Ex Fac Des &amp; Inst'!#REF!</f>
        <v>#REF!</v>
      </c>
      <c r="L66" s="15" t="e">
        <f>'BP11 - Water Ex Fac Des &amp; Inst'!#REF!</f>
        <v>#REF!</v>
      </c>
      <c r="M66" s="15" t="e">
        <f>'BP11 - Water Ex Fac Des &amp; Inst'!#REF!</f>
        <v>#REF!</v>
      </c>
      <c r="N66" s="15" t="e">
        <f>'BP11 - Water Ex Fac Des &amp; Inst'!#REF!</f>
        <v>#REF!</v>
      </c>
      <c r="O66" s="15" t="e">
        <f>'BP11 - Water Ex Fac Des &amp; Inst'!#REF!</f>
        <v>#REF!</v>
      </c>
      <c r="P66" s="15" t="e">
        <f>'BP11 - Water Ex Fac Des &amp; Inst'!#REF!</f>
        <v>#REF!</v>
      </c>
      <c r="Q66" s="15" t="e">
        <f>'BP11 - Water Ex Fac Des &amp; Inst'!#REF!</f>
        <v>#REF!</v>
      </c>
      <c r="R66" s="15" t="e">
        <f>'BP11 - Water Ex Fac Des &amp; Inst'!#REF!</f>
        <v>#REF!</v>
      </c>
      <c r="S66" s="15" t="e">
        <f>'BP11 - Water Ex Fac Des &amp; Inst'!#REF!</f>
        <v>#REF!</v>
      </c>
      <c r="T66" s="15" t="e">
        <f>'BP11 - Water Ex Fac Des &amp; Inst'!#REF!</f>
        <v>#REF!</v>
      </c>
      <c r="U66" s="15" t="e">
        <f>'BP11 - Water Ex Fac Des &amp; Inst'!#REF!</f>
        <v>#REF!</v>
      </c>
      <c r="V66" s="15" t="e">
        <f>'BP11 - Water Ex Fac Des &amp; Inst'!#REF!</f>
        <v>#REF!</v>
      </c>
      <c r="W66" s="15" t="e">
        <f>'BP11 - Water Ex Fac Des &amp; Inst'!#REF!</f>
        <v>#REF!</v>
      </c>
      <c r="X66" s="15" t="e">
        <f>'BP11 - Water Ex Fac Des &amp; Inst'!#REF!</f>
        <v>#REF!</v>
      </c>
      <c r="Y66" s="15" t="e">
        <f>'BP11 - Water Ex Fac Des &amp; Inst'!#REF!</f>
        <v>#REF!</v>
      </c>
      <c r="Z66" s="15" t="e">
        <f>'BP11 - Water Ex Fac Des &amp; Inst'!#REF!</f>
        <v>#REF!</v>
      </c>
      <c r="AA66" s="15" t="e">
        <f>'BP11 - Water Ex Fac Des &amp; Inst'!#REF!</f>
        <v>#REF!</v>
      </c>
      <c r="AB66" s="15" t="e">
        <f>'BP11 - Water Ex Fac Des &amp; Inst'!#REF!</f>
        <v>#REF!</v>
      </c>
      <c r="AC66" s="15" t="e">
        <f>'BP11 - Water Ex Fac Des &amp; Inst'!#REF!</f>
        <v>#REF!</v>
      </c>
    </row>
    <row r="67" spans="1:29" x14ac:dyDescent="0.2">
      <c r="A67" s="14" t="s">
        <v>24</v>
      </c>
      <c r="B67" s="14" t="e">
        <f>'BP11 - Water Ex Fac Des &amp; Inst'!#REF!</f>
        <v>#REF!</v>
      </c>
      <c r="C67" s="14" t="e">
        <f>'BP11 - Water Ex Fac Des &amp; Inst'!#REF!</f>
        <v>#REF!</v>
      </c>
      <c r="D67" s="15" t="e">
        <f>'BP11 - Water Ex Fac Des &amp; Inst'!#REF!</f>
        <v>#REF!</v>
      </c>
      <c r="E67" s="15" t="e">
        <f>'BP11 - Water Ex Fac Des &amp; Inst'!#REF!</f>
        <v>#REF!</v>
      </c>
      <c r="F67" s="15" t="e">
        <f>'BP11 - Water Ex Fac Des &amp; Inst'!#REF!</f>
        <v>#REF!</v>
      </c>
      <c r="G67" s="15" t="e">
        <f>'BP11 - Water Ex Fac Des &amp; Inst'!#REF!</f>
        <v>#REF!</v>
      </c>
      <c r="H67" s="15" t="e">
        <f>'BP11 - Water Ex Fac Des &amp; Inst'!#REF!</f>
        <v>#REF!</v>
      </c>
      <c r="I67" s="15" t="e">
        <f>'BP11 - Water Ex Fac Des &amp; Inst'!#REF!</f>
        <v>#REF!</v>
      </c>
      <c r="J67" s="15" t="e">
        <f>'BP11 - Water Ex Fac Des &amp; Inst'!#REF!</f>
        <v>#REF!</v>
      </c>
      <c r="K67" s="15" t="e">
        <f>'BP11 - Water Ex Fac Des &amp; Inst'!#REF!</f>
        <v>#REF!</v>
      </c>
      <c r="L67" s="15" t="e">
        <f>'BP11 - Water Ex Fac Des &amp; Inst'!#REF!</f>
        <v>#REF!</v>
      </c>
      <c r="M67" s="15" t="e">
        <f>'BP11 - Water Ex Fac Des &amp; Inst'!#REF!</f>
        <v>#REF!</v>
      </c>
      <c r="N67" s="15" t="e">
        <f>'BP11 - Water Ex Fac Des &amp; Inst'!#REF!</f>
        <v>#REF!</v>
      </c>
      <c r="O67" s="15" t="e">
        <f>'BP11 - Water Ex Fac Des &amp; Inst'!#REF!</f>
        <v>#REF!</v>
      </c>
      <c r="P67" s="15" t="e">
        <f>'BP11 - Water Ex Fac Des &amp; Inst'!#REF!</f>
        <v>#REF!</v>
      </c>
      <c r="Q67" s="15" t="e">
        <f>'BP11 - Water Ex Fac Des &amp; Inst'!#REF!</f>
        <v>#REF!</v>
      </c>
      <c r="R67" s="15" t="e">
        <f>'BP11 - Water Ex Fac Des &amp; Inst'!#REF!</f>
        <v>#REF!</v>
      </c>
      <c r="S67" s="15" t="e">
        <f>'BP11 - Water Ex Fac Des &amp; Inst'!#REF!</f>
        <v>#REF!</v>
      </c>
      <c r="T67" s="15" t="e">
        <f>'BP11 - Water Ex Fac Des &amp; Inst'!#REF!</f>
        <v>#REF!</v>
      </c>
      <c r="U67" s="15" t="e">
        <f>'BP11 - Water Ex Fac Des &amp; Inst'!#REF!</f>
        <v>#REF!</v>
      </c>
      <c r="V67" s="15" t="e">
        <f>'BP11 - Water Ex Fac Des &amp; Inst'!#REF!</f>
        <v>#REF!</v>
      </c>
      <c r="W67" s="15" t="e">
        <f>'BP11 - Water Ex Fac Des &amp; Inst'!#REF!</f>
        <v>#REF!</v>
      </c>
      <c r="X67" s="15" t="e">
        <f>'BP11 - Water Ex Fac Des &amp; Inst'!#REF!</f>
        <v>#REF!</v>
      </c>
      <c r="Y67" s="15" t="e">
        <f>'BP11 - Water Ex Fac Des &amp; Inst'!#REF!</f>
        <v>#REF!</v>
      </c>
      <c r="Z67" s="15" t="e">
        <f>'BP11 - Water Ex Fac Des &amp; Inst'!#REF!</f>
        <v>#REF!</v>
      </c>
      <c r="AA67" s="15" t="e">
        <f>'BP11 - Water Ex Fac Des &amp; Inst'!#REF!</f>
        <v>#REF!</v>
      </c>
      <c r="AB67" s="15" t="e">
        <f>'BP11 - Water Ex Fac Des &amp; Inst'!#REF!</f>
        <v>#REF!</v>
      </c>
      <c r="AC67" s="15" t="e">
        <f>'BP11 - Water Ex Fac Des &amp; Inst'!#REF!</f>
        <v>#REF!</v>
      </c>
    </row>
    <row r="68" spans="1:29" x14ac:dyDescent="0.2">
      <c r="A68" s="16" t="s">
        <v>25</v>
      </c>
      <c r="B68" s="16" t="e">
        <f>'BP13 - Water Measurement'!#REF!</f>
        <v>#REF!</v>
      </c>
      <c r="C68" s="16" t="e">
        <f>'BP13 - Water Measurement'!#REF!</f>
        <v>#REF!</v>
      </c>
      <c r="D68" s="17" t="e">
        <f>'BP13 - Water Measurement'!#REF!</f>
        <v>#REF!</v>
      </c>
      <c r="E68" s="17" t="e">
        <f>'BP13 - Water Measurement'!#REF!</f>
        <v>#REF!</v>
      </c>
      <c r="F68" s="17" t="e">
        <f>'BP13 - Water Measurement'!#REF!</f>
        <v>#REF!</v>
      </c>
      <c r="G68" s="17" t="e">
        <f>'BP13 - Water Measurement'!#REF!</f>
        <v>#REF!</v>
      </c>
      <c r="H68" s="17" t="e">
        <f>'BP13 - Water Measurement'!#REF!</f>
        <v>#REF!</v>
      </c>
      <c r="I68" s="17" t="e">
        <f>'BP13 - Water Measurement'!#REF!</f>
        <v>#REF!</v>
      </c>
      <c r="J68" s="17" t="e">
        <f>'BP13 - Water Measurement'!#REF!</f>
        <v>#REF!</v>
      </c>
      <c r="K68" s="17" t="e">
        <f>'BP13 - Water Measurement'!#REF!</f>
        <v>#REF!</v>
      </c>
      <c r="L68" s="17" t="e">
        <f>'BP13 - Water Measurement'!#REF!</f>
        <v>#REF!</v>
      </c>
      <c r="M68" s="17" t="e">
        <f>'BP13 - Water Measurement'!#REF!</f>
        <v>#REF!</v>
      </c>
      <c r="N68" s="17" t="e">
        <f>'BP13 - Water Measurement'!#REF!</f>
        <v>#REF!</v>
      </c>
      <c r="O68" s="17" t="e">
        <f>'BP13 - Water Measurement'!#REF!</f>
        <v>#REF!</v>
      </c>
      <c r="P68" s="17" t="e">
        <f>'BP13 - Water Measurement'!#REF!</f>
        <v>#REF!</v>
      </c>
      <c r="Q68" s="17" t="e">
        <f>'BP13 - Water Measurement'!#REF!</f>
        <v>#REF!</v>
      </c>
      <c r="R68" s="17" t="e">
        <f>'BP13 - Water Measurement'!#REF!</f>
        <v>#REF!</v>
      </c>
      <c r="S68" s="17" t="e">
        <f>'BP13 - Water Measurement'!#REF!</f>
        <v>#REF!</v>
      </c>
      <c r="T68" s="17" t="e">
        <f>'BP13 - Water Measurement'!#REF!</f>
        <v>#REF!</v>
      </c>
      <c r="U68" s="17" t="e">
        <f>'BP13 - Water Measurement'!#REF!</f>
        <v>#REF!</v>
      </c>
      <c r="V68" s="17" t="e">
        <f>'BP13 - Water Measurement'!#REF!</f>
        <v>#REF!</v>
      </c>
      <c r="W68" s="17" t="e">
        <f>'BP13 - Water Measurement'!#REF!</f>
        <v>#REF!</v>
      </c>
      <c r="X68" s="17" t="e">
        <f>'BP13 - Water Measurement'!#REF!</f>
        <v>#REF!</v>
      </c>
      <c r="Y68" s="17" t="e">
        <f>'BP13 - Water Measurement'!#REF!</f>
        <v>#REF!</v>
      </c>
      <c r="Z68" s="17" t="e">
        <f>'BP13 - Water Measurement'!#REF!</f>
        <v>#REF!</v>
      </c>
      <c r="AA68" s="17" t="e">
        <f>'BP13 - Water Measurement'!#REF!</f>
        <v>#REF!</v>
      </c>
      <c r="AB68" s="17" t="e">
        <f>'BP13 - Water Measurement'!#REF!</f>
        <v>#REF!</v>
      </c>
      <c r="AC68" s="17" t="e">
        <f>'BP13 - Water Measurement'!#REF!</f>
        <v>#REF!</v>
      </c>
    </row>
    <row r="69" spans="1:29" x14ac:dyDescent="0.2">
      <c r="A69" s="16" t="s">
        <v>25</v>
      </c>
      <c r="B69" s="16" t="e">
        <f>'BP13 - Water Measurement'!#REF!</f>
        <v>#REF!</v>
      </c>
      <c r="C69" s="16" t="e">
        <f>'BP13 - Water Measurement'!#REF!</f>
        <v>#REF!</v>
      </c>
      <c r="D69" s="17" t="e">
        <f>'BP13 - Water Measurement'!#REF!</f>
        <v>#REF!</v>
      </c>
      <c r="E69" s="17" t="e">
        <f>'BP13 - Water Measurement'!#REF!</f>
        <v>#REF!</v>
      </c>
      <c r="F69" s="17" t="e">
        <f>'BP13 - Water Measurement'!#REF!</f>
        <v>#REF!</v>
      </c>
      <c r="G69" s="17" t="e">
        <f>'BP13 - Water Measurement'!#REF!</f>
        <v>#REF!</v>
      </c>
      <c r="H69" s="17" t="e">
        <f>'BP13 - Water Measurement'!#REF!</f>
        <v>#REF!</v>
      </c>
      <c r="I69" s="17" t="e">
        <f>'BP13 - Water Measurement'!#REF!</f>
        <v>#REF!</v>
      </c>
      <c r="J69" s="17" t="e">
        <f>'BP13 - Water Measurement'!#REF!</f>
        <v>#REF!</v>
      </c>
      <c r="K69" s="17" t="e">
        <f>'BP13 - Water Measurement'!#REF!</f>
        <v>#REF!</v>
      </c>
      <c r="L69" s="17" t="e">
        <f>'BP13 - Water Measurement'!#REF!</f>
        <v>#REF!</v>
      </c>
      <c r="M69" s="17" t="e">
        <f>'BP13 - Water Measurement'!#REF!</f>
        <v>#REF!</v>
      </c>
      <c r="N69" s="17" t="e">
        <f>'BP13 - Water Measurement'!#REF!</f>
        <v>#REF!</v>
      </c>
      <c r="O69" s="17" t="e">
        <f>'BP13 - Water Measurement'!#REF!</f>
        <v>#REF!</v>
      </c>
      <c r="P69" s="17" t="e">
        <f>'BP13 - Water Measurement'!#REF!</f>
        <v>#REF!</v>
      </c>
      <c r="Q69" s="17" t="e">
        <f>'BP13 - Water Measurement'!#REF!</f>
        <v>#REF!</v>
      </c>
      <c r="R69" s="17" t="e">
        <f>'BP13 - Water Measurement'!#REF!</f>
        <v>#REF!</v>
      </c>
      <c r="S69" s="17" t="e">
        <f>'BP13 - Water Measurement'!#REF!</f>
        <v>#REF!</v>
      </c>
      <c r="T69" s="17" t="e">
        <f>'BP13 - Water Measurement'!#REF!</f>
        <v>#REF!</v>
      </c>
      <c r="U69" s="17" t="e">
        <f>'BP13 - Water Measurement'!#REF!</f>
        <v>#REF!</v>
      </c>
      <c r="V69" s="17" t="e">
        <f>'BP13 - Water Measurement'!#REF!</f>
        <v>#REF!</v>
      </c>
      <c r="W69" s="17" t="e">
        <f>'BP13 - Water Measurement'!#REF!</f>
        <v>#REF!</v>
      </c>
      <c r="X69" s="17" t="e">
        <f>'BP13 - Water Measurement'!#REF!</f>
        <v>#REF!</v>
      </c>
      <c r="Y69" s="17" t="e">
        <f>'BP13 - Water Measurement'!#REF!</f>
        <v>#REF!</v>
      </c>
      <c r="Z69" s="17" t="e">
        <f>'BP13 - Water Measurement'!#REF!</f>
        <v>#REF!</v>
      </c>
      <c r="AA69" s="17" t="e">
        <f>'BP13 - Water Measurement'!#REF!</f>
        <v>#REF!</v>
      </c>
      <c r="AB69" s="17" t="e">
        <f>'BP13 - Water Measurement'!#REF!</f>
        <v>#REF!</v>
      </c>
      <c r="AC69" s="17" t="e">
        <f>'BP13 - Water Measurement'!#REF!</f>
        <v>#REF!</v>
      </c>
    </row>
    <row r="70" spans="1:29" x14ac:dyDescent="0.2">
      <c r="A70" s="16" t="s">
        <v>25</v>
      </c>
      <c r="B70" s="16" t="e">
        <f>'BP13 - Water Measurement'!#REF!</f>
        <v>#REF!</v>
      </c>
      <c r="C70" s="16" t="e">
        <f>'BP13 - Water Measurement'!#REF!</f>
        <v>#REF!</v>
      </c>
      <c r="D70" s="17" t="e">
        <f>'BP13 - Water Measurement'!#REF!</f>
        <v>#REF!</v>
      </c>
      <c r="E70" s="17" t="e">
        <f>'BP13 - Water Measurement'!#REF!</f>
        <v>#REF!</v>
      </c>
      <c r="F70" s="17" t="e">
        <f>'BP13 - Water Measurement'!#REF!</f>
        <v>#REF!</v>
      </c>
      <c r="G70" s="17" t="e">
        <f>'BP13 - Water Measurement'!#REF!</f>
        <v>#REF!</v>
      </c>
      <c r="H70" s="17" t="e">
        <f>'BP13 - Water Measurement'!#REF!</f>
        <v>#REF!</v>
      </c>
      <c r="I70" s="17" t="e">
        <f>'BP13 - Water Measurement'!#REF!</f>
        <v>#REF!</v>
      </c>
      <c r="J70" s="17" t="e">
        <f>'BP13 - Water Measurement'!#REF!</f>
        <v>#REF!</v>
      </c>
      <c r="K70" s="17" t="e">
        <f>'BP13 - Water Measurement'!#REF!</f>
        <v>#REF!</v>
      </c>
      <c r="L70" s="17" t="e">
        <f>'BP13 - Water Measurement'!#REF!</f>
        <v>#REF!</v>
      </c>
      <c r="M70" s="17" t="e">
        <f>'BP13 - Water Measurement'!#REF!</f>
        <v>#REF!</v>
      </c>
      <c r="N70" s="17" t="e">
        <f>'BP13 - Water Measurement'!#REF!</f>
        <v>#REF!</v>
      </c>
      <c r="O70" s="17" t="e">
        <f>'BP13 - Water Measurement'!#REF!</f>
        <v>#REF!</v>
      </c>
      <c r="P70" s="17" t="e">
        <f>'BP13 - Water Measurement'!#REF!</f>
        <v>#REF!</v>
      </c>
      <c r="Q70" s="17" t="e">
        <f>'BP13 - Water Measurement'!#REF!</f>
        <v>#REF!</v>
      </c>
      <c r="R70" s="17" t="e">
        <f>'BP13 - Water Measurement'!#REF!</f>
        <v>#REF!</v>
      </c>
      <c r="S70" s="17" t="e">
        <f>'BP13 - Water Measurement'!#REF!</f>
        <v>#REF!</v>
      </c>
      <c r="T70" s="17" t="e">
        <f>'BP13 - Water Measurement'!#REF!</f>
        <v>#REF!</v>
      </c>
      <c r="U70" s="17" t="e">
        <f>'BP13 - Water Measurement'!#REF!</f>
        <v>#REF!</v>
      </c>
      <c r="V70" s="17" t="e">
        <f>'BP13 - Water Measurement'!#REF!</f>
        <v>#REF!</v>
      </c>
      <c r="W70" s="17" t="e">
        <f>'BP13 - Water Measurement'!#REF!</f>
        <v>#REF!</v>
      </c>
      <c r="X70" s="17" t="e">
        <f>'BP13 - Water Measurement'!#REF!</f>
        <v>#REF!</v>
      </c>
      <c r="Y70" s="17" t="e">
        <f>'BP13 - Water Measurement'!#REF!</f>
        <v>#REF!</v>
      </c>
      <c r="Z70" s="17" t="e">
        <f>'BP13 - Water Measurement'!#REF!</f>
        <v>#REF!</v>
      </c>
      <c r="AA70" s="17" t="e">
        <f>'BP13 - Water Measurement'!#REF!</f>
        <v>#REF!</v>
      </c>
      <c r="AB70" s="17" t="e">
        <f>'BP13 - Water Measurement'!#REF!</f>
        <v>#REF!</v>
      </c>
      <c r="AC70" s="17" t="e">
        <f>'BP13 - Water Measurement'!#REF!</f>
        <v>#REF!</v>
      </c>
    </row>
    <row r="71" spans="1:29" x14ac:dyDescent="0.2">
      <c r="A71" s="16" t="s">
        <v>25</v>
      </c>
      <c r="B71" s="16" t="e">
        <f>'BP13 - Water Measurement'!#REF!</f>
        <v>#REF!</v>
      </c>
      <c r="C71" s="16" t="e">
        <f>'BP13 - Water Measurement'!#REF!</f>
        <v>#REF!</v>
      </c>
      <c r="D71" s="17" t="e">
        <f>'BP13 - Water Measurement'!#REF!</f>
        <v>#REF!</v>
      </c>
      <c r="E71" s="17" t="e">
        <f>'BP13 - Water Measurement'!#REF!</f>
        <v>#REF!</v>
      </c>
      <c r="F71" s="17" t="e">
        <f>'BP13 - Water Measurement'!#REF!</f>
        <v>#REF!</v>
      </c>
      <c r="G71" s="17" t="e">
        <f>'BP13 - Water Measurement'!#REF!</f>
        <v>#REF!</v>
      </c>
      <c r="H71" s="17" t="e">
        <f>'BP13 - Water Measurement'!#REF!</f>
        <v>#REF!</v>
      </c>
      <c r="I71" s="17" t="e">
        <f>'BP13 - Water Measurement'!#REF!</f>
        <v>#REF!</v>
      </c>
      <c r="J71" s="17" t="e">
        <f>'BP13 - Water Measurement'!#REF!</f>
        <v>#REF!</v>
      </c>
      <c r="K71" s="17" t="e">
        <f>'BP13 - Water Measurement'!#REF!</f>
        <v>#REF!</v>
      </c>
      <c r="L71" s="17" t="e">
        <f>'BP13 - Water Measurement'!#REF!</f>
        <v>#REF!</v>
      </c>
      <c r="M71" s="17" t="e">
        <f>'BP13 - Water Measurement'!#REF!</f>
        <v>#REF!</v>
      </c>
      <c r="N71" s="17" t="e">
        <f>'BP13 - Water Measurement'!#REF!</f>
        <v>#REF!</v>
      </c>
      <c r="O71" s="17" t="e">
        <f>'BP13 - Water Measurement'!#REF!</f>
        <v>#REF!</v>
      </c>
      <c r="P71" s="17" t="e">
        <f>'BP13 - Water Measurement'!#REF!</f>
        <v>#REF!</v>
      </c>
      <c r="Q71" s="17" t="e">
        <f>'BP13 - Water Measurement'!#REF!</f>
        <v>#REF!</v>
      </c>
      <c r="R71" s="17" t="e">
        <f>'BP13 - Water Measurement'!#REF!</f>
        <v>#REF!</v>
      </c>
      <c r="S71" s="17" t="e">
        <f>'BP13 - Water Measurement'!#REF!</f>
        <v>#REF!</v>
      </c>
      <c r="T71" s="17" t="e">
        <f>'BP13 - Water Measurement'!#REF!</f>
        <v>#REF!</v>
      </c>
      <c r="U71" s="17" t="e">
        <f>'BP13 - Water Measurement'!#REF!</f>
        <v>#REF!</v>
      </c>
      <c r="V71" s="17" t="e">
        <f>'BP13 - Water Measurement'!#REF!</f>
        <v>#REF!</v>
      </c>
      <c r="W71" s="17" t="e">
        <f>'BP13 - Water Measurement'!#REF!</f>
        <v>#REF!</v>
      </c>
      <c r="X71" s="17" t="e">
        <f>'BP13 - Water Measurement'!#REF!</f>
        <v>#REF!</v>
      </c>
      <c r="Y71" s="17" t="e">
        <f>'BP13 - Water Measurement'!#REF!</f>
        <v>#REF!</v>
      </c>
      <c r="Z71" s="17" t="e">
        <f>'BP13 - Water Measurement'!#REF!</f>
        <v>#REF!</v>
      </c>
      <c r="AA71" s="17" t="e">
        <f>'BP13 - Water Measurement'!#REF!</f>
        <v>#REF!</v>
      </c>
      <c r="AB71" s="17" t="e">
        <f>'BP13 - Water Measurement'!#REF!</f>
        <v>#REF!</v>
      </c>
      <c r="AC71" s="17" t="e">
        <f>'BP13 - Water Measurement'!#REF!</f>
        <v>#REF!</v>
      </c>
    </row>
    <row r="72" spans="1:29" x14ac:dyDescent="0.2">
      <c r="A72" s="14" t="s">
        <v>26</v>
      </c>
      <c r="B72" s="14" t="e">
        <f>'BP14 - Water Recording'!#REF!</f>
        <v>#REF!</v>
      </c>
      <c r="C72" s="14" t="e">
        <f>'BP14 - Water Recording'!#REF!</f>
        <v>#REF!</v>
      </c>
      <c r="D72" s="15" t="e">
        <f>'BP14 - Water Recording'!#REF!</f>
        <v>#REF!</v>
      </c>
      <c r="E72" s="15" t="e">
        <f>'BP14 - Water Recording'!#REF!</f>
        <v>#REF!</v>
      </c>
      <c r="F72" s="15" t="e">
        <f>'BP14 - Water Recording'!#REF!</f>
        <v>#REF!</v>
      </c>
      <c r="G72" s="15" t="e">
        <f>'BP14 - Water Recording'!#REF!</f>
        <v>#REF!</v>
      </c>
      <c r="H72" s="15" t="e">
        <f>'BP14 - Water Recording'!#REF!</f>
        <v>#REF!</v>
      </c>
      <c r="I72" s="15" t="e">
        <f>'BP14 - Water Recording'!#REF!</f>
        <v>#REF!</v>
      </c>
      <c r="J72" s="15" t="e">
        <f>'BP14 - Water Recording'!#REF!</f>
        <v>#REF!</v>
      </c>
      <c r="K72" s="15" t="e">
        <f>'BP14 - Water Recording'!#REF!</f>
        <v>#REF!</v>
      </c>
      <c r="L72" s="15" t="e">
        <f>'BP14 - Water Recording'!#REF!</f>
        <v>#REF!</v>
      </c>
      <c r="M72" s="15" t="e">
        <f>'BP14 - Water Recording'!#REF!</f>
        <v>#REF!</v>
      </c>
      <c r="N72" s="15" t="e">
        <f>'BP14 - Water Recording'!#REF!</f>
        <v>#REF!</v>
      </c>
      <c r="O72" s="15" t="e">
        <f>'BP14 - Water Recording'!#REF!</f>
        <v>#REF!</v>
      </c>
      <c r="P72" s="15" t="e">
        <f>'BP14 - Water Recording'!#REF!</f>
        <v>#REF!</v>
      </c>
      <c r="Q72" s="15" t="e">
        <f>'BP14 - Water Recording'!#REF!</f>
        <v>#REF!</v>
      </c>
      <c r="R72" s="15" t="e">
        <f>'BP14 - Water Recording'!#REF!</f>
        <v>#REF!</v>
      </c>
      <c r="S72" s="15" t="e">
        <f>'BP14 - Water Recording'!#REF!</f>
        <v>#REF!</v>
      </c>
      <c r="T72" s="15" t="e">
        <f>'BP14 - Water Recording'!#REF!</f>
        <v>#REF!</v>
      </c>
      <c r="U72" s="15" t="e">
        <f>'BP14 - Water Recording'!#REF!</f>
        <v>#REF!</v>
      </c>
      <c r="V72" s="15" t="e">
        <f>'BP14 - Water Recording'!#REF!</f>
        <v>#REF!</v>
      </c>
      <c r="W72" s="15" t="e">
        <f>'BP14 - Water Recording'!#REF!</f>
        <v>#REF!</v>
      </c>
      <c r="X72" s="15" t="e">
        <f>'BP14 - Water Recording'!#REF!</f>
        <v>#REF!</v>
      </c>
      <c r="Y72" s="15" t="e">
        <f>'BP14 - Water Recording'!#REF!</f>
        <v>#REF!</v>
      </c>
      <c r="Z72" s="15" t="e">
        <f>'BP14 - Water Recording'!#REF!</f>
        <v>#REF!</v>
      </c>
      <c r="AA72" s="15" t="e">
        <f>'BP14 - Water Recording'!#REF!</f>
        <v>#REF!</v>
      </c>
      <c r="AB72" s="15" t="e">
        <f>'BP14 - Water Recording'!#REF!</f>
        <v>#REF!</v>
      </c>
      <c r="AC72" s="15" t="e">
        <f>'BP14 - Water Recording'!#REF!</f>
        <v>#REF!</v>
      </c>
    </row>
    <row r="73" spans="1:29" x14ac:dyDescent="0.2">
      <c r="A73" s="14" t="s">
        <v>26</v>
      </c>
      <c r="B73" s="14" t="e">
        <f>'BP14 - Water Recording'!#REF!</f>
        <v>#REF!</v>
      </c>
      <c r="C73" s="14" t="e">
        <f>'BP14 - Water Recording'!#REF!</f>
        <v>#REF!</v>
      </c>
      <c r="D73" s="15" t="e">
        <f>'BP14 - Water Recording'!#REF!</f>
        <v>#REF!</v>
      </c>
      <c r="E73" s="15" t="e">
        <f>'BP14 - Water Recording'!#REF!</f>
        <v>#REF!</v>
      </c>
      <c r="F73" s="15" t="e">
        <f>'BP14 - Water Recording'!#REF!</f>
        <v>#REF!</v>
      </c>
      <c r="G73" s="15" t="e">
        <f>'BP14 - Water Recording'!#REF!</f>
        <v>#REF!</v>
      </c>
      <c r="H73" s="15" t="e">
        <f>'BP14 - Water Recording'!#REF!</f>
        <v>#REF!</v>
      </c>
      <c r="I73" s="15" t="e">
        <f>'BP14 - Water Recording'!#REF!</f>
        <v>#REF!</v>
      </c>
      <c r="J73" s="15" t="e">
        <f>'BP14 - Water Recording'!#REF!</f>
        <v>#REF!</v>
      </c>
      <c r="K73" s="15" t="e">
        <f>'BP14 - Water Recording'!#REF!</f>
        <v>#REF!</v>
      </c>
      <c r="L73" s="15" t="e">
        <f>'BP14 - Water Recording'!#REF!</f>
        <v>#REF!</v>
      </c>
      <c r="M73" s="15" t="e">
        <f>'BP14 - Water Recording'!#REF!</f>
        <v>#REF!</v>
      </c>
      <c r="N73" s="15" t="e">
        <f>'BP14 - Water Recording'!#REF!</f>
        <v>#REF!</v>
      </c>
      <c r="O73" s="15" t="e">
        <f>'BP14 - Water Recording'!#REF!</f>
        <v>#REF!</v>
      </c>
      <c r="P73" s="15" t="e">
        <f>'BP14 - Water Recording'!#REF!</f>
        <v>#REF!</v>
      </c>
      <c r="Q73" s="15" t="e">
        <f>'BP14 - Water Recording'!#REF!</f>
        <v>#REF!</v>
      </c>
      <c r="R73" s="15" t="e">
        <f>'BP14 - Water Recording'!#REF!</f>
        <v>#REF!</v>
      </c>
      <c r="S73" s="15" t="e">
        <f>'BP14 - Water Recording'!#REF!</f>
        <v>#REF!</v>
      </c>
      <c r="T73" s="15" t="e">
        <f>'BP14 - Water Recording'!#REF!</f>
        <v>#REF!</v>
      </c>
      <c r="U73" s="15" t="e">
        <f>'BP14 - Water Recording'!#REF!</f>
        <v>#REF!</v>
      </c>
      <c r="V73" s="15" t="e">
        <f>'BP14 - Water Recording'!#REF!</f>
        <v>#REF!</v>
      </c>
      <c r="W73" s="15" t="e">
        <f>'BP14 - Water Recording'!#REF!</f>
        <v>#REF!</v>
      </c>
      <c r="X73" s="15" t="e">
        <f>'BP14 - Water Recording'!#REF!</f>
        <v>#REF!</v>
      </c>
      <c r="Y73" s="15" t="e">
        <f>'BP14 - Water Recording'!#REF!</f>
        <v>#REF!</v>
      </c>
      <c r="Z73" s="15" t="e">
        <f>'BP14 - Water Recording'!#REF!</f>
        <v>#REF!</v>
      </c>
      <c r="AA73" s="15" t="e">
        <f>'BP14 - Water Recording'!#REF!</f>
        <v>#REF!</v>
      </c>
      <c r="AB73" s="15" t="e">
        <f>'BP14 - Water Recording'!#REF!</f>
        <v>#REF!</v>
      </c>
      <c r="AC73" s="15" t="e">
        <f>'BP14 - Water Recording'!#REF!</f>
        <v>#REF!</v>
      </c>
    </row>
    <row r="74" spans="1:29" x14ac:dyDescent="0.2">
      <c r="A74" s="14" t="s">
        <v>26</v>
      </c>
      <c r="B74" s="14" t="e">
        <f>'BP14 - Water Recording'!#REF!</f>
        <v>#REF!</v>
      </c>
      <c r="C74" s="14" t="e">
        <f>'BP14 - Water Recording'!#REF!</f>
        <v>#REF!</v>
      </c>
      <c r="D74" s="15" t="e">
        <f>'BP14 - Water Recording'!#REF!</f>
        <v>#REF!</v>
      </c>
      <c r="E74" s="15" t="e">
        <f>'BP14 - Water Recording'!#REF!</f>
        <v>#REF!</v>
      </c>
      <c r="F74" s="15" t="e">
        <f>'BP14 - Water Recording'!#REF!</f>
        <v>#REF!</v>
      </c>
      <c r="G74" s="15" t="e">
        <f>'BP14 - Water Recording'!#REF!</f>
        <v>#REF!</v>
      </c>
      <c r="H74" s="15" t="e">
        <f>'BP14 - Water Recording'!#REF!</f>
        <v>#REF!</v>
      </c>
      <c r="I74" s="15" t="e">
        <f>'BP14 - Water Recording'!#REF!</f>
        <v>#REF!</v>
      </c>
      <c r="J74" s="15" t="e">
        <f>'BP14 - Water Recording'!#REF!</f>
        <v>#REF!</v>
      </c>
      <c r="K74" s="15" t="e">
        <f>'BP14 - Water Recording'!#REF!</f>
        <v>#REF!</v>
      </c>
      <c r="L74" s="15" t="e">
        <f>'BP14 - Water Recording'!#REF!</f>
        <v>#REF!</v>
      </c>
      <c r="M74" s="15" t="e">
        <f>'BP14 - Water Recording'!#REF!</f>
        <v>#REF!</v>
      </c>
      <c r="N74" s="15" t="e">
        <f>'BP14 - Water Recording'!#REF!</f>
        <v>#REF!</v>
      </c>
      <c r="O74" s="15" t="e">
        <f>'BP14 - Water Recording'!#REF!</f>
        <v>#REF!</v>
      </c>
      <c r="P74" s="15" t="e">
        <f>'BP14 - Water Recording'!#REF!</f>
        <v>#REF!</v>
      </c>
      <c r="Q74" s="15" t="e">
        <f>'BP14 - Water Recording'!#REF!</f>
        <v>#REF!</v>
      </c>
      <c r="R74" s="15" t="e">
        <f>'BP14 - Water Recording'!#REF!</f>
        <v>#REF!</v>
      </c>
      <c r="S74" s="15" t="e">
        <f>'BP14 - Water Recording'!#REF!</f>
        <v>#REF!</v>
      </c>
      <c r="T74" s="15" t="e">
        <f>'BP14 - Water Recording'!#REF!</f>
        <v>#REF!</v>
      </c>
      <c r="U74" s="15" t="e">
        <f>'BP14 - Water Recording'!#REF!</f>
        <v>#REF!</v>
      </c>
      <c r="V74" s="15" t="e">
        <f>'BP14 - Water Recording'!#REF!</f>
        <v>#REF!</v>
      </c>
      <c r="W74" s="15" t="e">
        <f>'BP14 - Water Recording'!#REF!</f>
        <v>#REF!</v>
      </c>
      <c r="X74" s="15" t="e">
        <f>'BP14 - Water Recording'!#REF!</f>
        <v>#REF!</v>
      </c>
      <c r="Y74" s="15" t="e">
        <f>'BP14 - Water Recording'!#REF!</f>
        <v>#REF!</v>
      </c>
      <c r="Z74" s="15" t="e">
        <f>'BP14 - Water Recording'!#REF!</f>
        <v>#REF!</v>
      </c>
      <c r="AA74" s="15" t="e">
        <f>'BP14 - Water Recording'!#REF!</f>
        <v>#REF!</v>
      </c>
      <c r="AB74" s="15" t="e">
        <f>'BP14 - Water Recording'!#REF!</f>
        <v>#REF!</v>
      </c>
      <c r="AC74" s="15" t="e">
        <f>'BP14 - Water Recording'!#REF!</f>
        <v>#REF!</v>
      </c>
    </row>
    <row r="75" spans="1:29" x14ac:dyDescent="0.2">
      <c r="A75" s="14" t="s">
        <v>26</v>
      </c>
      <c r="B75" s="14" t="e">
        <f>'BP14 - Water Recording'!#REF!</f>
        <v>#REF!</v>
      </c>
      <c r="C75" s="14" t="e">
        <f>'BP14 - Water Recording'!#REF!</f>
        <v>#REF!</v>
      </c>
      <c r="D75" s="15" t="e">
        <f>'BP14 - Water Recording'!#REF!</f>
        <v>#REF!</v>
      </c>
      <c r="E75" s="15" t="e">
        <f>'BP14 - Water Recording'!#REF!</f>
        <v>#REF!</v>
      </c>
      <c r="F75" s="15" t="e">
        <f>'BP14 - Water Recording'!#REF!</f>
        <v>#REF!</v>
      </c>
      <c r="G75" s="15" t="e">
        <f>'BP14 - Water Recording'!#REF!</f>
        <v>#REF!</v>
      </c>
      <c r="H75" s="15" t="e">
        <f>'BP14 - Water Recording'!#REF!</f>
        <v>#REF!</v>
      </c>
      <c r="I75" s="15" t="e">
        <f>'BP14 - Water Recording'!#REF!</f>
        <v>#REF!</v>
      </c>
      <c r="J75" s="15" t="e">
        <f>'BP14 - Water Recording'!#REF!</f>
        <v>#REF!</v>
      </c>
      <c r="K75" s="15" t="e">
        <f>'BP14 - Water Recording'!#REF!</f>
        <v>#REF!</v>
      </c>
      <c r="L75" s="15" t="e">
        <f>'BP14 - Water Recording'!#REF!</f>
        <v>#REF!</v>
      </c>
      <c r="M75" s="15" t="e">
        <f>'BP14 - Water Recording'!#REF!</f>
        <v>#REF!</v>
      </c>
      <c r="N75" s="15" t="e">
        <f>'BP14 - Water Recording'!#REF!</f>
        <v>#REF!</v>
      </c>
      <c r="O75" s="15" t="e">
        <f>'BP14 - Water Recording'!#REF!</f>
        <v>#REF!</v>
      </c>
      <c r="P75" s="15" t="e">
        <f>'BP14 - Water Recording'!#REF!</f>
        <v>#REF!</v>
      </c>
      <c r="Q75" s="15" t="e">
        <f>'BP14 - Water Recording'!#REF!</f>
        <v>#REF!</v>
      </c>
      <c r="R75" s="15" t="e">
        <f>'BP14 - Water Recording'!#REF!</f>
        <v>#REF!</v>
      </c>
      <c r="S75" s="15" t="e">
        <f>'BP14 - Water Recording'!#REF!</f>
        <v>#REF!</v>
      </c>
      <c r="T75" s="15" t="e">
        <f>'BP14 - Water Recording'!#REF!</f>
        <v>#REF!</v>
      </c>
      <c r="U75" s="15" t="e">
        <f>'BP14 - Water Recording'!#REF!</f>
        <v>#REF!</v>
      </c>
      <c r="V75" s="15" t="e">
        <f>'BP14 - Water Recording'!#REF!</f>
        <v>#REF!</v>
      </c>
      <c r="W75" s="15" t="e">
        <f>'BP14 - Water Recording'!#REF!</f>
        <v>#REF!</v>
      </c>
      <c r="X75" s="15" t="e">
        <f>'BP14 - Water Recording'!#REF!</f>
        <v>#REF!</v>
      </c>
      <c r="Y75" s="15" t="e">
        <f>'BP14 - Water Recording'!#REF!</f>
        <v>#REF!</v>
      </c>
      <c r="Z75" s="15" t="e">
        <f>'BP14 - Water Recording'!#REF!</f>
        <v>#REF!</v>
      </c>
      <c r="AA75" s="15" t="e">
        <f>'BP14 - Water Recording'!#REF!</f>
        <v>#REF!</v>
      </c>
      <c r="AB75" s="15" t="e">
        <f>'BP14 - Water Recording'!#REF!</f>
        <v>#REF!</v>
      </c>
      <c r="AC75" s="15" t="e">
        <f>'BP14 - Water Recording'!#REF!</f>
        <v>#REF!</v>
      </c>
    </row>
    <row r="76" spans="1:29" x14ac:dyDescent="0.2">
      <c r="A76" s="14" t="s">
        <v>26</v>
      </c>
      <c r="B76" s="14" t="e">
        <f>'BP14 - Water Recording'!#REF!</f>
        <v>#REF!</v>
      </c>
      <c r="C76" s="14" t="e">
        <f>'BP14 - Water Recording'!#REF!</f>
        <v>#REF!</v>
      </c>
      <c r="D76" s="15" t="e">
        <f>'BP14 - Water Recording'!#REF!</f>
        <v>#REF!</v>
      </c>
      <c r="E76" s="15" t="e">
        <f>'BP14 - Water Recording'!#REF!</f>
        <v>#REF!</v>
      </c>
      <c r="F76" s="15" t="e">
        <f>'BP14 - Water Recording'!#REF!</f>
        <v>#REF!</v>
      </c>
      <c r="G76" s="15" t="e">
        <f>'BP14 - Water Recording'!#REF!</f>
        <v>#REF!</v>
      </c>
      <c r="H76" s="15" t="e">
        <f>'BP14 - Water Recording'!#REF!</f>
        <v>#REF!</v>
      </c>
      <c r="I76" s="15" t="e">
        <f>'BP14 - Water Recording'!#REF!</f>
        <v>#REF!</v>
      </c>
      <c r="J76" s="15" t="e">
        <f>'BP14 - Water Recording'!#REF!</f>
        <v>#REF!</v>
      </c>
      <c r="K76" s="15" t="e">
        <f>'BP14 - Water Recording'!#REF!</f>
        <v>#REF!</v>
      </c>
      <c r="L76" s="15" t="e">
        <f>'BP14 - Water Recording'!#REF!</f>
        <v>#REF!</v>
      </c>
      <c r="M76" s="15" t="e">
        <f>'BP14 - Water Recording'!#REF!</f>
        <v>#REF!</v>
      </c>
      <c r="N76" s="15" t="e">
        <f>'BP14 - Water Recording'!#REF!</f>
        <v>#REF!</v>
      </c>
      <c r="O76" s="15" t="e">
        <f>'BP14 - Water Recording'!#REF!</f>
        <v>#REF!</v>
      </c>
      <c r="P76" s="15" t="e">
        <f>'BP14 - Water Recording'!#REF!</f>
        <v>#REF!</v>
      </c>
      <c r="Q76" s="15" t="e">
        <f>'BP14 - Water Recording'!#REF!</f>
        <v>#REF!</v>
      </c>
      <c r="R76" s="15" t="e">
        <f>'BP14 - Water Recording'!#REF!</f>
        <v>#REF!</v>
      </c>
      <c r="S76" s="15" t="e">
        <f>'BP14 - Water Recording'!#REF!</f>
        <v>#REF!</v>
      </c>
      <c r="T76" s="15" t="e">
        <f>'BP14 - Water Recording'!#REF!</f>
        <v>#REF!</v>
      </c>
      <c r="U76" s="15" t="e">
        <f>'BP14 - Water Recording'!#REF!</f>
        <v>#REF!</v>
      </c>
      <c r="V76" s="15" t="e">
        <f>'BP14 - Water Recording'!#REF!</f>
        <v>#REF!</v>
      </c>
      <c r="W76" s="15" t="e">
        <f>'BP14 - Water Recording'!#REF!</f>
        <v>#REF!</v>
      </c>
      <c r="X76" s="15" t="e">
        <f>'BP14 - Water Recording'!#REF!</f>
        <v>#REF!</v>
      </c>
      <c r="Y76" s="15" t="e">
        <f>'BP14 - Water Recording'!#REF!</f>
        <v>#REF!</v>
      </c>
      <c r="Z76" s="15" t="e">
        <f>'BP14 - Water Recording'!#REF!</f>
        <v>#REF!</v>
      </c>
      <c r="AA76" s="15" t="e">
        <f>'BP14 - Water Recording'!#REF!</f>
        <v>#REF!</v>
      </c>
      <c r="AB76" s="15" t="e">
        <f>'BP14 - Water Recording'!#REF!</f>
        <v>#REF!</v>
      </c>
      <c r="AC76" s="15" t="e">
        <f>'BP14 - Water Recording'!#REF!</f>
        <v>#REF!</v>
      </c>
    </row>
    <row r="77" spans="1:29" x14ac:dyDescent="0.2">
      <c r="A77" s="14" t="s">
        <v>26</v>
      </c>
      <c r="B77" s="14" t="e">
        <f>'BP14 - Water Recording'!#REF!</f>
        <v>#REF!</v>
      </c>
      <c r="C77" s="14" t="e">
        <f>'BP14 - Water Recording'!#REF!</f>
        <v>#REF!</v>
      </c>
      <c r="D77" s="15" t="e">
        <f>'BP14 - Water Recording'!#REF!</f>
        <v>#REF!</v>
      </c>
      <c r="E77" s="15" t="e">
        <f>'BP14 - Water Recording'!#REF!</f>
        <v>#REF!</v>
      </c>
      <c r="F77" s="15" t="e">
        <f>'BP14 - Water Recording'!#REF!</f>
        <v>#REF!</v>
      </c>
      <c r="G77" s="15" t="e">
        <f>'BP14 - Water Recording'!#REF!</f>
        <v>#REF!</v>
      </c>
      <c r="H77" s="15" t="e">
        <f>'BP14 - Water Recording'!#REF!</f>
        <v>#REF!</v>
      </c>
      <c r="I77" s="15" t="e">
        <f>'BP14 - Water Recording'!#REF!</f>
        <v>#REF!</v>
      </c>
      <c r="J77" s="15" t="e">
        <f>'BP14 - Water Recording'!#REF!</f>
        <v>#REF!</v>
      </c>
      <c r="K77" s="15" t="e">
        <f>'BP14 - Water Recording'!#REF!</f>
        <v>#REF!</v>
      </c>
      <c r="L77" s="15" t="e">
        <f>'BP14 - Water Recording'!#REF!</f>
        <v>#REF!</v>
      </c>
      <c r="M77" s="15" t="e">
        <f>'BP14 - Water Recording'!#REF!</f>
        <v>#REF!</v>
      </c>
      <c r="N77" s="15" t="e">
        <f>'BP14 - Water Recording'!#REF!</f>
        <v>#REF!</v>
      </c>
      <c r="O77" s="15" t="e">
        <f>'BP14 - Water Recording'!#REF!</f>
        <v>#REF!</v>
      </c>
      <c r="P77" s="15" t="e">
        <f>'BP14 - Water Recording'!#REF!</f>
        <v>#REF!</v>
      </c>
      <c r="Q77" s="15" t="e">
        <f>'BP14 - Water Recording'!#REF!</f>
        <v>#REF!</v>
      </c>
      <c r="R77" s="15" t="e">
        <f>'BP14 - Water Recording'!#REF!</f>
        <v>#REF!</v>
      </c>
      <c r="S77" s="15" t="e">
        <f>'BP14 - Water Recording'!#REF!</f>
        <v>#REF!</v>
      </c>
      <c r="T77" s="15" t="e">
        <f>'BP14 - Water Recording'!#REF!</f>
        <v>#REF!</v>
      </c>
      <c r="U77" s="15" t="e">
        <f>'BP14 - Water Recording'!#REF!</f>
        <v>#REF!</v>
      </c>
      <c r="V77" s="15" t="e">
        <f>'BP14 - Water Recording'!#REF!</f>
        <v>#REF!</v>
      </c>
      <c r="W77" s="15" t="e">
        <f>'BP14 - Water Recording'!#REF!</f>
        <v>#REF!</v>
      </c>
      <c r="X77" s="15" t="e">
        <f>'BP14 - Water Recording'!#REF!</f>
        <v>#REF!</v>
      </c>
      <c r="Y77" s="15" t="e">
        <f>'BP14 - Water Recording'!#REF!</f>
        <v>#REF!</v>
      </c>
      <c r="Z77" s="15" t="e">
        <f>'BP14 - Water Recording'!#REF!</f>
        <v>#REF!</v>
      </c>
      <c r="AA77" s="15" t="e">
        <f>'BP14 - Water Recording'!#REF!</f>
        <v>#REF!</v>
      </c>
      <c r="AB77" s="15" t="e">
        <f>'BP14 - Water Recording'!#REF!</f>
        <v>#REF!</v>
      </c>
      <c r="AC77" s="15" t="e">
        <f>'BP14 - Water Recording'!#REF!</f>
        <v>#REF!</v>
      </c>
    </row>
    <row r="78" spans="1:29" x14ac:dyDescent="0.2">
      <c r="A78" s="14" t="s">
        <v>26</v>
      </c>
      <c r="B78" s="14" t="e">
        <f>'BP14 - Water Recording'!#REF!</f>
        <v>#REF!</v>
      </c>
      <c r="C78" s="14" t="e">
        <f>'BP14 - Water Recording'!#REF!</f>
        <v>#REF!</v>
      </c>
      <c r="D78" s="15" t="e">
        <f>'BP14 - Water Recording'!#REF!</f>
        <v>#REF!</v>
      </c>
      <c r="E78" s="15" t="e">
        <f>'BP14 - Water Recording'!#REF!</f>
        <v>#REF!</v>
      </c>
      <c r="F78" s="15" t="e">
        <f>'BP14 - Water Recording'!#REF!</f>
        <v>#REF!</v>
      </c>
      <c r="G78" s="15" t="e">
        <f>'BP14 - Water Recording'!#REF!</f>
        <v>#REF!</v>
      </c>
      <c r="H78" s="15" t="e">
        <f>'BP14 - Water Recording'!#REF!</f>
        <v>#REF!</v>
      </c>
      <c r="I78" s="15" t="e">
        <f>'BP14 - Water Recording'!#REF!</f>
        <v>#REF!</v>
      </c>
      <c r="J78" s="15" t="e">
        <f>'BP14 - Water Recording'!#REF!</f>
        <v>#REF!</v>
      </c>
      <c r="K78" s="15" t="e">
        <f>'BP14 - Water Recording'!#REF!</f>
        <v>#REF!</v>
      </c>
      <c r="L78" s="15" t="e">
        <f>'BP14 - Water Recording'!#REF!</f>
        <v>#REF!</v>
      </c>
      <c r="M78" s="15" t="e">
        <f>'BP14 - Water Recording'!#REF!</f>
        <v>#REF!</v>
      </c>
      <c r="N78" s="15" t="e">
        <f>'BP14 - Water Recording'!#REF!</f>
        <v>#REF!</v>
      </c>
      <c r="O78" s="15" t="e">
        <f>'BP14 - Water Recording'!#REF!</f>
        <v>#REF!</v>
      </c>
      <c r="P78" s="15" t="e">
        <f>'BP14 - Water Recording'!#REF!</f>
        <v>#REF!</v>
      </c>
      <c r="Q78" s="15" t="e">
        <f>'BP14 - Water Recording'!#REF!</f>
        <v>#REF!</v>
      </c>
      <c r="R78" s="15" t="e">
        <f>'BP14 - Water Recording'!#REF!</f>
        <v>#REF!</v>
      </c>
      <c r="S78" s="15" t="e">
        <f>'BP14 - Water Recording'!#REF!</f>
        <v>#REF!</v>
      </c>
      <c r="T78" s="15" t="e">
        <f>'BP14 - Water Recording'!#REF!</f>
        <v>#REF!</v>
      </c>
      <c r="U78" s="15" t="e">
        <f>'BP14 - Water Recording'!#REF!</f>
        <v>#REF!</v>
      </c>
      <c r="V78" s="15" t="e">
        <f>'BP14 - Water Recording'!#REF!</f>
        <v>#REF!</v>
      </c>
      <c r="W78" s="15" t="e">
        <f>'BP14 - Water Recording'!#REF!</f>
        <v>#REF!</v>
      </c>
      <c r="X78" s="15" t="e">
        <f>'BP14 - Water Recording'!#REF!</f>
        <v>#REF!</v>
      </c>
      <c r="Y78" s="15" t="e">
        <f>'BP14 - Water Recording'!#REF!</f>
        <v>#REF!</v>
      </c>
      <c r="Z78" s="15" t="e">
        <f>'BP14 - Water Recording'!#REF!</f>
        <v>#REF!</v>
      </c>
      <c r="AA78" s="15" t="e">
        <f>'BP14 - Water Recording'!#REF!</f>
        <v>#REF!</v>
      </c>
      <c r="AB78" s="15" t="e">
        <f>'BP14 - Water Recording'!#REF!</f>
        <v>#REF!</v>
      </c>
      <c r="AC78" s="15" t="e">
        <f>'BP14 - Water Recording'!#REF!</f>
        <v>#REF!</v>
      </c>
    </row>
    <row r="79" spans="1:29" x14ac:dyDescent="0.2">
      <c r="A79" s="14" t="s">
        <v>26</v>
      </c>
      <c r="B79" s="14" t="e">
        <f>'BP14 - Water Recording'!#REF!</f>
        <v>#REF!</v>
      </c>
      <c r="C79" s="14" t="e">
        <f>'BP14 - Water Recording'!#REF!</f>
        <v>#REF!</v>
      </c>
      <c r="D79" s="15" t="e">
        <f>'BP14 - Water Recording'!#REF!</f>
        <v>#REF!</v>
      </c>
      <c r="E79" s="15" t="e">
        <f>'BP14 - Water Recording'!#REF!</f>
        <v>#REF!</v>
      </c>
      <c r="F79" s="15" t="e">
        <f>'BP14 - Water Recording'!#REF!</f>
        <v>#REF!</v>
      </c>
      <c r="G79" s="15" t="e">
        <f>'BP14 - Water Recording'!#REF!</f>
        <v>#REF!</v>
      </c>
      <c r="H79" s="15" t="e">
        <f>'BP14 - Water Recording'!#REF!</f>
        <v>#REF!</v>
      </c>
      <c r="I79" s="15" t="e">
        <f>'BP14 - Water Recording'!#REF!</f>
        <v>#REF!</v>
      </c>
      <c r="J79" s="15" t="e">
        <f>'BP14 - Water Recording'!#REF!</f>
        <v>#REF!</v>
      </c>
      <c r="K79" s="15" t="e">
        <f>'BP14 - Water Recording'!#REF!</f>
        <v>#REF!</v>
      </c>
      <c r="L79" s="15" t="e">
        <f>'BP14 - Water Recording'!#REF!</f>
        <v>#REF!</v>
      </c>
      <c r="M79" s="15" t="e">
        <f>'BP14 - Water Recording'!#REF!</f>
        <v>#REF!</v>
      </c>
      <c r="N79" s="15" t="e">
        <f>'BP14 - Water Recording'!#REF!</f>
        <v>#REF!</v>
      </c>
      <c r="O79" s="15" t="e">
        <f>'BP14 - Water Recording'!#REF!</f>
        <v>#REF!</v>
      </c>
      <c r="P79" s="15" t="e">
        <f>'BP14 - Water Recording'!#REF!</f>
        <v>#REF!</v>
      </c>
      <c r="Q79" s="15" t="e">
        <f>'BP14 - Water Recording'!#REF!</f>
        <v>#REF!</v>
      </c>
      <c r="R79" s="15" t="e">
        <f>'BP14 - Water Recording'!#REF!</f>
        <v>#REF!</v>
      </c>
      <c r="S79" s="15" t="e">
        <f>'BP14 - Water Recording'!#REF!</f>
        <v>#REF!</v>
      </c>
      <c r="T79" s="15" t="e">
        <f>'BP14 - Water Recording'!#REF!</f>
        <v>#REF!</v>
      </c>
      <c r="U79" s="15" t="e">
        <f>'BP14 - Water Recording'!#REF!</f>
        <v>#REF!</v>
      </c>
      <c r="V79" s="15" t="e">
        <f>'BP14 - Water Recording'!#REF!</f>
        <v>#REF!</v>
      </c>
      <c r="W79" s="15" t="e">
        <f>'BP14 - Water Recording'!#REF!</f>
        <v>#REF!</v>
      </c>
      <c r="X79" s="15" t="e">
        <f>'BP14 - Water Recording'!#REF!</f>
        <v>#REF!</v>
      </c>
      <c r="Y79" s="15" t="e">
        <f>'BP14 - Water Recording'!#REF!</f>
        <v>#REF!</v>
      </c>
      <c r="Z79" s="15" t="e">
        <f>'BP14 - Water Recording'!#REF!</f>
        <v>#REF!</v>
      </c>
      <c r="AA79" s="15" t="e">
        <f>'BP14 - Water Recording'!#REF!</f>
        <v>#REF!</v>
      </c>
      <c r="AB79" s="15" t="e">
        <f>'BP14 - Water Recording'!#REF!</f>
        <v>#REF!</v>
      </c>
      <c r="AC79" s="15" t="e">
        <f>'BP14 - Water Recording'!#REF!</f>
        <v>#REF!</v>
      </c>
    </row>
    <row r="80" spans="1:29" x14ac:dyDescent="0.2">
      <c r="A80" s="14" t="s">
        <v>26</v>
      </c>
      <c r="B80" s="14" t="e">
        <f>'BP14 - Water Recording'!#REF!</f>
        <v>#REF!</v>
      </c>
      <c r="C80" s="14" t="e">
        <f>'BP14 - Water Recording'!#REF!</f>
        <v>#REF!</v>
      </c>
      <c r="D80" s="15" t="e">
        <f>'BP14 - Water Recording'!#REF!</f>
        <v>#REF!</v>
      </c>
      <c r="E80" s="15" t="e">
        <f>'BP14 - Water Recording'!#REF!</f>
        <v>#REF!</v>
      </c>
      <c r="F80" s="15" t="e">
        <f>'BP14 - Water Recording'!#REF!</f>
        <v>#REF!</v>
      </c>
      <c r="G80" s="15" t="e">
        <f>'BP14 - Water Recording'!#REF!</f>
        <v>#REF!</v>
      </c>
      <c r="H80" s="15" t="e">
        <f>'BP14 - Water Recording'!#REF!</f>
        <v>#REF!</v>
      </c>
      <c r="I80" s="15" t="e">
        <f>'BP14 - Water Recording'!#REF!</f>
        <v>#REF!</v>
      </c>
      <c r="J80" s="15" t="e">
        <f>'BP14 - Water Recording'!#REF!</f>
        <v>#REF!</v>
      </c>
      <c r="K80" s="15" t="e">
        <f>'BP14 - Water Recording'!#REF!</f>
        <v>#REF!</v>
      </c>
      <c r="L80" s="15" t="e">
        <f>'BP14 - Water Recording'!#REF!</f>
        <v>#REF!</v>
      </c>
      <c r="M80" s="15" t="e">
        <f>'BP14 - Water Recording'!#REF!</f>
        <v>#REF!</v>
      </c>
      <c r="N80" s="15" t="e">
        <f>'BP14 - Water Recording'!#REF!</f>
        <v>#REF!</v>
      </c>
      <c r="O80" s="15" t="e">
        <f>'BP14 - Water Recording'!#REF!</f>
        <v>#REF!</v>
      </c>
      <c r="P80" s="15" t="e">
        <f>'BP14 - Water Recording'!#REF!</f>
        <v>#REF!</v>
      </c>
      <c r="Q80" s="15" t="e">
        <f>'BP14 - Water Recording'!#REF!</f>
        <v>#REF!</v>
      </c>
      <c r="R80" s="15" t="e">
        <f>'BP14 - Water Recording'!#REF!</f>
        <v>#REF!</v>
      </c>
      <c r="S80" s="15" t="e">
        <f>'BP14 - Water Recording'!#REF!</f>
        <v>#REF!</v>
      </c>
      <c r="T80" s="15" t="e">
        <f>'BP14 - Water Recording'!#REF!</f>
        <v>#REF!</v>
      </c>
      <c r="U80" s="15" t="e">
        <f>'BP14 - Water Recording'!#REF!</f>
        <v>#REF!</v>
      </c>
      <c r="V80" s="15" t="e">
        <f>'BP14 - Water Recording'!#REF!</f>
        <v>#REF!</v>
      </c>
      <c r="W80" s="15" t="e">
        <f>'BP14 - Water Recording'!#REF!</f>
        <v>#REF!</v>
      </c>
      <c r="X80" s="15" t="e">
        <f>'BP14 - Water Recording'!#REF!</f>
        <v>#REF!</v>
      </c>
      <c r="Y80" s="15" t="e">
        <f>'BP14 - Water Recording'!#REF!</f>
        <v>#REF!</v>
      </c>
      <c r="Z80" s="15" t="e">
        <f>'BP14 - Water Recording'!#REF!</f>
        <v>#REF!</v>
      </c>
      <c r="AA80" s="15" t="e">
        <f>'BP14 - Water Recording'!#REF!</f>
        <v>#REF!</v>
      </c>
      <c r="AB80" s="15" t="e">
        <f>'BP14 - Water Recording'!#REF!</f>
        <v>#REF!</v>
      </c>
      <c r="AC80" s="15" t="e">
        <f>'BP14 - Water Recording'!#REF!</f>
        <v>#REF!</v>
      </c>
    </row>
    <row r="81" spans="1:29" x14ac:dyDescent="0.2">
      <c r="A81" s="14" t="s">
        <v>26</v>
      </c>
      <c r="B81" s="14" t="e">
        <f>'BP14 - Water Recording'!#REF!</f>
        <v>#REF!</v>
      </c>
      <c r="C81" s="14" t="e">
        <f>'BP14 - Water Recording'!#REF!</f>
        <v>#REF!</v>
      </c>
      <c r="D81" s="15" t="e">
        <f>'BP14 - Water Recording'!#REF!</f>
        <v>#REF!</v>
      </c>
      <c r="E81" s="15" t="e">
        <f>'BP14 - Water Recording'!#REF!</f>
        <v>#REF!</v>
      </c>
      <c r="F81" s="15" t="e">
        <f>'BP14 - Water Recording'!#REF!</f>
        <v>#REF!</v>
      </c>
      <c r="G81" s="15" t="e">
        <f>'BP14 - Water Recording'!#REF!</f>
        <v>#REF!</v>
      </c>
      <c r="H81" s="15" t="e">
        <f>'BP14 - Water Recording'!#REF!</f>
        <v>#REF!</v>
      </c>
      <c r="I81" s="15" t="e">
        <f>'BP14 - Water Recording'!#REF!</f>
        <v>#REF!</v>
      </c>
      <c r="J81" s="15" t="e">
        <f>'BP14 - Water Recording'!#REF!</f>
        <v>#REF!</v>
      </c>
      <c r="K81" s="15" t="e">
        <f>'BP14 - Water Recording'!#REF!</f>
        <v>#REF!</v>
      </c>
      <c r="L81" s="15" t="e">
        <f>'BP14 - Water Recording'!#REF!</f>
        <v>#REF!</v>
      </c>
      <c r="M81" s="15" t="e">
        <f>'BP14 - Water Recording'!#REF!</f>
        <v>#REF!</v>
      </c>
      <c r="N81" s="15" t="e">
        <f>'BP14 - Water Recording'!#REF!</f>
        <v>#REF!</v>
      </c>
      <c r="O81" s="15" t="e">
        <f>'BP14 - Water Recording'!#REF!</f>
        <v>#REF!</v>
      </c>
      <c r="P81" s="15" t="e">
        <f>'BP14 - Water Recording'!#REF!</f>
        <v>#REF!</v>
      </c>
      <c r="Q81" s="15" t="e">
        <f>'BP14 - Water Recording'!#REF!</f>
        <v>#REF!</v>
      </c>
      <c r="R81" s="15" t="e">
        <f>'BP14 - Water Recording'!#REF!</f>
        <v>#REF!</v>
      </c>
      <c r="S81" s="15" t="e">
        <f>'BP14 - Water Recording'!#REF!</f>
        <v>#REF!</v>
      </c>
      <c r="T81" s="15" t="e">
        <f>'BP14 - Water Recording'!#REF!</f>
        <v>#REF!</v>
      </c>
      <c r="U81" s="15" t="e">
        <f>'BP14 - Water Recording'!#REF!</f>
        <v>#REF!</v>
      </c>
      <c r="V81" s="15" t="e">
        <f>'BP14 - Water Recording'!#REF!</f>
        <v>#REF!</v>
      </c>
      <c r="W81" s="15" t="e">
        <f>'BP14 - Water Recording'!#REF!</f>
        <v>#REF!</v>
      </c>
      <c r="X81" s="15" t="e">
        <f>'BP14 - Water Recording'!#REF!</f>
        <v>#REF!</v>
      </c>
      <c r="Y81" s="15" t="e">
        <f>'BP14 - Water Recording'!#REF!</f>
        <v>#REF!</v>
      </c>
      <c r="Z81" s="15" t="e">
        <f>'BP14 - Water Recording'!#REF!</f>
        <v>#REF!</v>
      </c>
      <c r="AA81" s="15" t="e">
        <f>'BP14 - Water Recording'!#REF!</f>
        <v>#REF!</v>
      </c>
      <c r="AB81" s="15" t="e">
        <f>'BP14 - Water Recording'!#REF!</f>
        <v>#REF!</v>
      </c>
      <c r="AC81" s="15" t="e">
        <f>'BP14 - Water Recording'!#REF!</f>
        <v>#REF!</v>
      </c>
    </row>
    <row r="82" spans="1:29" x14ac:dyDescent="0.2">
      <c r="A82" s="16" t="s">
        <v>27</v>
      </c>
      <c r="B82" s="16" t="e">
        <f>'BP15 - Water Reporting'!#REF!</f>
        <v>#REF!</v>
      </c>
      <c r="C82" s="16" t="e">
        <f>'BP15 - Water Reporting'!#REF!</f>
        <v>#REF!</v>
      </c>
      <c r="D82" s="17" t="e">
        <f>'BP15 - Water Reporting'!#REF!</f>
        <v>#REF!</v>
      </c>
      <c r="E82" s="17" t="e">
        <f>'BP15 - Water Reporting'!#REF!</f>
        <v>#REF!</v>
      </c>
      <c r="F82" s="17" t="e">
        <f>'BP15 - Water Reporting'!#REF!</f>
        <v>#REF!</v>
      </c>
      <c r="G82" s="17" t="e">
        <f>'BP15 - Water Reporting'!#REF!</f>
        <v>#REF!</v>
      </c>
      <c r="H82" s="17" t="e">
        <f>'BP15 - Water Reporting'!#REF!</f>
        <v>#REF!</v>
      </c>
      <c r="I82" s="17" t="e">
        <f>'BP15 - Water Reporting'!#REF!</f>
        <v>#REF!</v>
      </c>
      <c r="J82" s="17" t="e">
        <f>'BP15 - Water Reporting'!#REF!</f>
        <v>#REF!</v>
      </c>
      <c r="K82" s="17" t="e">
        <f>'BP15 - Water Reporting'!#REF!</f>
        <v>#REF!</v>
      </c>
      <c r="L82" s="17" t="e">
        <f>'BP15 - Water Reporting'!#REF!</f>
        <v>#REF!</v>
      </c>
      <c r="M82" s="17" t="e">
        <f>'BP15 - Water Reporting'!#REF!</f>
        <v>#REF!</v>
      </c>
      <c r="N82" s="17" t="e">
        <f>'BP15 - Water Reporting'!#REF!</f>
        <v>#REF!</v>
      </c>
      <c r="O82" s="17" t="e">
        <f>'BP15 - Water Reporting'!#REF!</f>
        <v>#REF!</v>
      </c>
      <c r="P82" s="17" t="e">
        <f>'BP15 - Water Reporting'!#REF!</f>
        <v>#REF!</v>
      </c>
      <c r="Q82" s="17" t="e">
        <f>'BP15 - Water Reporting'!#REF!</f>
        <v>#REF!</v>
      </c>
      <c r="R82" s="17" t="e">
        <f>'BP15 - Water Reporting'!#REF!</f>
        <v>#REF!</v>
      </c>
      <c r="S82" s="17" t="e">
        <f>'BP15 - Water Reporting'!#REF!</f>
        <v>#REF!</v>
      </c>
      <c r="T82" s="17" t="e">
        <f>'BP15 - Water Reporting'!#REF!</f>
        <v>#REF!</v>
      </c>
      <c r="U82" s="17" t="e">
        <f>'BP15 - Water Reporting'!#REF!</f>
        <v>#REF!</v>
      </c>
      <c r="V82" s="17" t="e">
        <f>'BP15 - Water Reporting'!#REF!</f>
        <v>#REF!</v>
      </c>
      <c r="W82" s="17" t="e">
        <f>'BP15 - Water Reporting'!#REF!</f>
        <v>#REF!</v>
      </c>
      <c r="X82" s="17" t="e">
        <f>'BP15 - Water Reporting'!#REF!</f>
        <v>#REF!</v>
      </c>
      <c r="Y82" s="17" t="e">
        <f>'BP15 - Water Reporting'!#REF!</f>
        <v>#REF!</v>
      </c>
      <c r="Z82" s="17" t="e">
        <f>'BP15 - Water Reporting'!#REF!</f>
        <v>#REF!</v>
      </c>
      <c r="AA82" s="17" t="e">
        <f>'BP15 - Water Reporting'!#REF!</f>
        <v>#REF!</v>
      </c>
      <c r="AB82" s="17" t="e">
        <f>'BP15 - Water Reporting'!#REF!</f>
        <v>#REF!</v>
      </c>
      <c r="AC82" s="17" t="e">
        <f>'BP15 - Water Reporting'!#REF!</f>
        <v>#REF!</v>
      </c>
    </row>
    <row r="83" spans="1:29" x14ac:dyDescent="0.2">
      <c r="A83" s="16" t="s">
        <v>27</v>
      </c>
      <c r="B83" s="16" t="e">
        <f>'BP15 - Water Reporting'!#REF!</f>
        <v>#REF!</v>
      </c>
      <c r="C83" s="16" t="e">
        <f>'BP15 - Water Reporting'!#REF!</f>
        <v>#REF!</v>
      </c>
      <c r="D83" s="17" t="e">
        <f>'BP15 - Water Reporting'!#REF!</f>
        <v>#REF!</v>
      </c>
      <c r="E83" s="17" t="e">
        <f>'BP15 - Water Reporting'!#REF!</f>
        <v>#REF!</v>
      </c>
      <c r="F83" s="17" t="e">
        <f>'BP15 - Water Reporting'!#REF!</f>
        <v>#REF!</v>
      </c>
      <c r="G83" s="17" t="e">
        <f>'BP15 - Water Reporting'!#REF!</f>
        <v>#REF!</v>
      </c>
      <c r="H83" s="17" t="e">
        <f>'BP15 - Water Reporting'!#REF!</f>
        <v>#REF!</v>
      </c>
      <c r="I83" s="17" t="e">
        <f>'BP15 - Water Reporting'!#REF!</f>
        <v>#REF!</v>
      </c>
      <c r="J83" s="17" t="e">
        <f>'BP15 - Water Reporting'!#REF!</f>
        <v>#REF!</v>
      </c>
      <c r="K83" s="17" t="e">
        <f>'BP15 - Water Reporting'!#REF!</f>
        <v>#REF!</v>
      </c>
      <c r="L83" s="17" t="e">
        <f>'BP15 - Water Reporting'!#REF!</f>
        <v>#REF!</v>
      </c>
      <c r="M83" s="17" t="e">
        <f>'BP15 - Water Reporting'!#REF!</f>
        <v>#REF!</v>
      </c>
      <c r="N83" s="17" t="e">
        <f>'BP15 - Water Reporting'!#REF!</f>
        <v>#REF!</v>
      </c>
      <c r="O83" s="17" t="e">
        <f>'BP15 - Water Reporting'!#REF!</f>
        <v>#REF!</v>
      </c>
      <c r="P83" s="17" t="e">
        <f>'BP15 - Water Reporting'!#REF!</f>
        <v>#REF!</v>
      </c>
      <c r="Q83" s="17" t="e">
        <f>'BP15 - Water Reporting'!#REF!</f>
        <v>#REF!</v>
      </c>
      <c r="R83" s="17" t="e">
        <f>'BP15 - Water Reporting'!#REF!</f>
        <v>#REF!</v>
      </c>
      <c r="S83" s="17" t="e">
        <f>'BP15 - Water Reporting'!#REF!</f>
        <v>#REF!</v>
      </c>
      <c r="T83" s="17" t="e">
        <f>'BP15 - Water Reporting'!#REF!</f>
        <v>#REF!</v>
      </c>
      <c r="U83" s="17" t="e">
        <f>'BP15 - Water Reporting'!#REF!</f>
        <v>#REF!</v>
      </c>
      <c r="V83" s="17" t="e">
        <f>'BP15 - Water Reporting'!#REF!</f>
        <v>#REF!</v>
      </c>
      <c r="W83" s="17" t="e">
        <f>'BP15 - Water Reporting'!#REF!</f>
        <v>#REF!</v>
      </c>
      <c r="X83" s="17" t="e">
        <f>'BP15 - Water Reporting'!#REF!</f>
        <v>#REF!</v>
      </c>
      <c r="Y83" s="17" t="e">
        <f>'BP15 - Water Reporting'!#REF!</f>
        <v>#REF!</v>
      </c>
      <c r="Z83" s="17" t="e">
        <f>'BP15 - Water Reporting'!#REF!</f>
        <v>#REF!</v>
      </c>
      <c r="AA83" s="17" t="e">
        <f>'BP15 - Water Reporting'!#REF!</f>
        <v>#REF!</v>
      </c>
      <c r="AB83" s="17" t="e">
        <f>'BP15 - Water Reporting'!#REF!</f>
        <v>#REF!</v>
      </c>
      <c r="AC83" s="17" t="e">
        <f>'BP15 - Water Reporting'!#REF!</f>
        <v>#REF!</v>
      </c>
    </row>
    <row r="84" spans="1:29" x14ac:dyDescent="0.2">
      <c r="A84" s="14" t="s">
        <v>28</v>
      </c>
      <c r="B84" s="14" t="e">
        <f>#REF!</f>
        <v>#REF!</v>
      </c>
      <c r="C84" s="14" t="e">
        <f>#REF!</f>
        <v>#REF!</v>
      </c>
      <c r="D84" s="15" t="e">
        <f>#REF!</f>
        <v>#REF!</v>
      </c>
      <c r="E84" s="15" t="e">
        <f>#REF!</f>
        <v>#REF!</v>
      </c>
      <c r="F84" s="15" t="e">
        <f>#REF!</f>
        <v>#REF!</v>
      </c>
      <c r="G84" s="15" t="e">
        <f>#REF!</f>
        <v>#REF!</v>
      </c>
      <c r="H84" s="15" t="e">
        <f>#REF!</f>
        <v>#REF!</v>
      </c>
      <c r="I84" s="15" t="e">
        <f>#REF!</f>
        <v>#REF!</v>
      </c>
      <c r="J84" s="15" t="e">
        <f>#REF!</f>
        <v>#REF!</v>
      </c>
      <c r="K84" s="15" t="e">
        <f>#REF!</f>
        <v>#REF!</v>
      </c>
      <c r="L84" s="15" t="e">
        <f>#REF!</f>
        <v>#REF!</v>
      </c>
      <c r="M84" s="15" t="e">
        <f>#REF!</f>
        <v>#REF!</v>
      </c>
      <c r="N84" s="15" t="e">
        <f>#REF!</f>
        <v>#REF!</v>
      </c>
      <c r="O84" s="15" t="e">
        <f>#REF!</f>
        <v>#REF!</v>
      </c>
      <c r="P84" s="15" t="e">
        <f>#REF!</f>
        <v>#REF!</v>
      </c>
      <c r="Q84" s="15" t="e">
        <f>#REF!</f>
        <v>#REF!</v>
      </c>
      <c r="R84" s="15" t="e">
        <f>#REF!</f>
        <v>#REF!</v>
      </c>
      <c r="S84" s="15" t="e">
        <f>#REF!</f>
        <v>#REF!</v>
      </c>
      <c r="T84" s="15" t="e">
        <f>#REF!</f>
        <v>#REF!</v>
      </c>
      <c r="U84" s="15" t="e">
        <f>#REF!</f>
        <v>#REF!</v>
      </c>
      <c r="V84" s="15" t="e">
        <f>#REF!</f>
        <v>#REF!</v>
      </c>
      <c r="W84" s="15" t="e">
        <f>#REF!</f>
        <v>#REF!</v>
      </c>
      <c r="X84" s="15" t="e">
        <f>#REF!</f>
        <v>#REF!</v>
      </c>
      <c r="Y84" s="15" t="e">
        <f>#REF!</f>
        <v>#REF!</v>
      </c>
      <c r="Z84" s="15" t="e">
        <f>#REF!</f>
        <v>#REF!</v>
      </c>
      <c r="AA84" s="15" t="e">
        <f>#REF!</f>
        <v>#REF!</v>
      </c>
      <c r="AB84" s="15" t="e">
        <f>#REF!</f>
        <v>#REF!</v>
      </c>
      <c r="AC84" s="15" t="e">
        <f>#REF!</f>
        <v>#REF!</v>
      </c>
    </row>
    <row r="85" spans="1:29" x14ac:dyDescent="0.2">
      <c r="A85" s="14" t="s">
        <v>28</v>
      </c>
      <c r="B85" s="14" t="e">
        <f>#REF!</f>
        <v>#REF!</v>
      </c>
      <c r="C85" s="14" t="e">
        <f>#REF!</f>
        <v>#REF!</v>
      </c>
      <c r="D85" s="15" t="e">
        <f>#REF!</f>
        <v>#REF!</v>
      </c>
      <c r="E85" s="15" t="e">
        <f>#REF!</f>
        <v>#REF!</v>
      </c>
      <c r="F85" s="15" t="e">
        <f>#REF!</f>
        <v>#REF!</v>
      </c>
      <c r="G85" s="15" t="e">
        <f>#REF!</f>
        <v>#REF!</v>
      </c>
      <c r="H85" s="15" t="e">
        <f>#REF!</f>
        <v>#REF!</v>
      </c>
      <c r="I85" s="15" t="e">
        <f>#REF!</f>
        <v>#REF!</v>
      </c>
      <c r="J85" s="15" t="e">
        <f>#REF!</f>
        <v>#REF!</v>
      </c>
      <c r="K85" s="15" t="e">
        <f>#REF!</f>
        <v>#REF!</v>
      </c>
      <c r="L85" s="15" t="e">
        <f>#REF!</f>
        <v>#REF!</v>
      </c>
      <c r="M85" s="15" t="e">
        <f>#REF!</f>
        <v>#REF!</v>
      </c>
      <c r="N85" s="15" t="e">
        <f>#REF!</f>
        <v>#REF!</v>
      </c>
      <c r="O85" s="15" t="e">
        <f>#REF!</f>
        <v>#REF!</v>
      </c>
      <c r="P85" s="15" t="e">
        <f>#REF!</f>
        <v>#REF!</v>
      </c>
      <c r="Q85" s="15" t="e">
        <f>#REF!</f>
        <v>#REF!</v>
      </c>
      <c r="R85" s="15" t="e">
        <f>#REF!</f>
        <v>#REF!</v>
      </c>
      <c r="S85" s="15" t="e">
        <f>#REF!</f>
        <v>#REF!</v>
      </c>
      <c r="T85" s="15" t="e">
        <f>#REF!</f>
        <v>#REF!</v>
      </c>
      <c r="U85" s="15" t="e">
        <f>#REF!</f>
        <v>#REF!</v>
      </c>
      <c r="V85" s="15" t="e">
        <f>#REF!</f>
        <v>#REF!</v>
      </c>
      <c r="W85" s="15" t="e">
        <f>#REF!</f>
        <v>#REF!</v>
      </c>
      <c r="X85" s="15" t="e">
        <f>#REF!</f>
        <v>#REF!</v>
      </c>
      <c r="Y85" s="15" t="e">
        <f>#REF!</f>
        <v>#REF!</v>
      </c>
      <c r="Z85" s="15" t="e">
        <f>#REF!</f>
        <v>#REF!</v>
      </c>
      <c r="AA85" s="15" t="e">
        <f>#REF!</f>
        <v>#REF!</v>
      </c>
      <c r="AB85" s="15" t="e">
        <f>#REF!</f>
        <v>#REF!</v>
      </c>
      <c r="AC85" s="15" t="e">
        <f>#REF!</f>
        <v>#REF!</v>
      </c>
    </row>
    <row r="86" spans="1:29" x14ac:dyDescent="0.2">
      <c r="A86" s="14" t="s">
        <v>28</v>
      </c>
      <c r="B86" s="14" t="e">
        <f>#REF!</f>
        <v>#REF!</v>
      </c>
      <c r="C86" s="14" t="e">
        <f>#REF!</f>
        <v>#REF!</v>
      </c>
      <c r="D86" s="15" t="e">
        <f>#REF!</f>
        <v>#REF!</v>
      </c>
      <c r="E86" s="15" t="e">
        <f>#REF!</f>
        <v>#REF!</v>
      </c>
      <c r="F86" s="15" t="e">
        <f>#REF!</f>
        <v>#REF!</v>
      </c>
      <c r="G86" s="15" t="e">
        <f>#REF!</f>
        <v>#REF!</v>
      </c>
      <c r="H86" s="15" t="e">
        <f>#REF!</f>
        <v>#REF!</v>
      </c>
      <c r="I86" s="15" t="e">
        <f>#REF!</f>
        <v>#REF!</v>
      </c>
      <c r="J86" s="15" t="e">
        <f>#REF!</f>
        <v>#REF!</v>
      </c>
      <c r="K86" s="15" t="e">
        <f>#REF!</f>
        <v>#REF!</v>
      </c>
      <c r="L86" s="15" t="e">
        <f>#REF!</f>
        <v>#REF!</v>
      </c>
      <c r="M86" s="15" t="e">
        <f>#REF!</f>
        <v>#REF!</v>
      </c>
      <c r="N86" s="15" t="e">
        <f>#REF!</f>
        <v>#REF!</v>
      </c>
      <c r="O86" s="15" t="e">
        <f>#REF!</f>
        <v>#REF!</v>
      </c>
      <c r="P86" s="15" t="e">
        <f>#REF!</f>
        <v>#REF!</v>
      </c>
      <c r="Q86" s="15" t="e">
        <f>#REF!</f>
        <v>#REF!</v>
      </c>
      <c r="R86" s="15" t="e">
        <f>#REF!</f>
        <v>#REF!</v>
      </c>
      <c r="S86" s="15" t="e">
        <f>#REF!</f>
        <v>#REF!</v>
      </c>
      <c r="T86" s="15" t="e">
        <f>#REF!</f>
        <v>#REF!</v>
      </c>
      <c r="U86" s="15" t="e">
        <f>#REF!</f>
        <v>#REF!</v>
      </c>
      <c r="V86" s="15" t="e">
        <f>#REF!</f>
        <v>#REF!</v>
      </c>
      <c r="W86" s="15" t="e">
        <f>#REF!</f>
        <v>#REF!</v>
      </c>
      <c r="X86" s="15" t="e">
        <f>#REF!</f>
        <v>#REF!</v>
      </c>
      <c r="Y86" s="15" t="e">
        <f>#REF!</f>
        <v>#REF!</v>
      </c>
      <c r="Z86" s="15" t="e">
        <f>#REF!</f>
        <v>#REF!</v>
      </c>
      <c r="AA86" s="15" t="e">
        <f>#REF!</f>
        <v>#REF!</v>
      </c>
      <c r="AB86" s="15" t="e">
        <f>#REF!</f>
        <v>#REF!</v>
      </c>
      <c r="AC86" s="15" t="e">
        <f>#REF!</f>
        <v>#REF!</v>
      </c>
    </row>
    <row r="87" spans="1:29" x14ac:dyDescent="0.2">
      <c r="A87" s="16" t="s">
        <v>29</v>
      </c>
      <c r="B87" s="16" t="e">
        <f>#REF!</f>
        <v>#REF!</v>
      </c>
      <c r="C87" s="16" t="e">
        <f>#REF!</f>
        <v>#REF!</v>
      </c>
      <c r="D87" s="17" t="e">
        <f>#REF!</f>
        <v>#REF!</v>
      </c>
      <c r="E87" s="17" t="e">
        <f>#REF!</f>
        <v>#REF!</v>
      </c>
      <c r="F87" s="17" t="e">
        <f>#REF!</f>
        <v>#REF!</v>
      </c>
      <c r="G87" s="17" t="e">
        <f>#REF!</f>
        <v>#REF!</v>
      </c>
      <c r="H87" s="17" t="e">
        <f>#REF!</f>
        <v>#REF!</v>
      </c>
      <c r="I87" s="17" t="e">
        <f>#REF!</f>
        <v>#REF!</v>
      </c>
      <c r="J87" s="17" t="e">
        <f>#REF!</f>
        <v>#REF!</v>
      </c>
      <c r="K87" s="17" t="e">
        <f>#REF!</f>
        <v>#REF!</v>
      </c>
      <c r="L87" s="17" t="e">
        <f>#REF!</f>
        <v>#REF!</v>
      </c>
      <c r="M87" s="17" t="e">
        <f>#REF!</f>
        <v>#REF!</v>
      </c>
      <c r="N87" s="17" t="e">
        <f>#REF!</f>
        <v>#REF!</v>
      </c>
      <c r="O87" s="17" t="e">
        <f>#REF!</f>
        <v>#REF!</v>
      </c>
      <c r="P87" s="17" t="e">
        <f>#REF!</f>
        <v>#REF!</v>
      </c>
      <c r="Q87" s="17" t="e">
        <f>#REF!</f>
        <v>#REF!</v>
      </c>
      <c r="R87" s="17" t="e">
        <f>#REF!</f>
        <v>#REF!</v>
      </c>
      <c r="S87" s="17" t="e">
        <f>#REF!</f>
        <v>#REF!</v>
      </c>
      <c r="T87" s="17" t="e">
        <f>#REF!</f>
        <v>#REF!</v>
      </c>
      <c r="U87" s="17" t="e">
        <f>#REF!</f>
        <v>#REF!</v>
      </c>
      <c r="V87" s="17" t="e">
        <f>#REF!</f>
        <v>#REF!</v>
      </c>
      <c r="W87" s="17" t="e">
        <f>#REF!</f>
        <v>#REF!</v>
      </c>
      <c r="X87" s="17" t="e">
        <f>#REF!</f>
        <v>#REF!</v>
      </c>
      <c r="Y87" s="17" t="e">
        <f>#REF!</f>
        <v>#REF!</v>
      </c>
      <c r="Z87" s="17" t="e">
        <f>#REF!</f>
        <v>#REF!</v>
      </c>
      <c r="AA87" s="17" t="e">
        <f>#REF!</f>
        <v>#REF!</v>
      </c>
      <c r="AB87" s="17" t="e">
        <f>#REF!</f>
        <v>#REF!</v>
      </c>
      <c r="AC87" s="17" t="e">
        <f>#REF!</f>
        <v>#REF!</v>
      </c>
    </row>
    <row r="88" spans="1:29" x14ac:dyDescent="0.2">
      <c r="A88" s="16" t="s">
        <v>29</v>
      </c>
      <c r="B88" s="16" t="e">
        <f>#REF!</f>
        <v>#REF!</v>
      </c>
      <c r="C88" s="16" t="e">
        <f>#REF!</f>
        <v>#REF!</v>
      </c>
      <c r="D88" s="17" t="e">
        <f>#REF!</f>
        <v>#REF!</v>
      </c>
      <c r="E88" s="17" t="e">
        <f>#REF!</f>
        <v>#REF!</v>
      </c>
      <c r="F88" s="17" t="e">
        <f>#REF!</f>
        <v>#REF!</v>
      </c>
      <c r="G88" s="17" t="e">
        <f>#REF!</f>
        <v>#REF!</v>
      </c>
      <c r="H88" s="17" t="e">
        <f>#REF!</f>
        <v>#REF!</v>
      </c>
      <c r="I88" s="17" t="e">
        <f>#REF!</f>
        <v>#REF!</v>
      </c>
      <c r="J88" s="17" t="e">
        <f>#REF!</f>
        <v>#REF!</v>
      </c>
      <c r="K88" s="17" t="e">
        <f>#REF!</f>
        <v>#REF!</v>
      </c>
      <c r="L88" s="17" t="e">
        <f>#REF!</f>
        <v>#REF!</v>
      </c>
      <c r="M88" s="17" t="e">
        <f>#REF!</f>
        <v>#REF!</v>
      </c>
      <c r="N88" s="17" t="e">
        <f>#REF!</f>
        <v>#REF!</v>
      </c>
      <c r="O88" s="17" t="e">
        <f>#REF!</f>
        <v>#REF!</v>
      </c>
      <c r="P88" s="17" t="e">
        <f>#REF!</f>
        <v>#REF!</v>
      </c>
      <c r="Q88" s="17" t="e">
        <f>#REF!</f>
        <v>#REF!</v>
      </c>
      <c r="R88" s="17" t="e">
        <f>#REF!</f>
        <v>#REF!</v>
      </c>
      <c r="S88" s="17" t="e">
        <f>#REF!</f>
        <v>#REF!</v>
      </c>
      <c r="T88" s="17" t="e">
        <f>#REF!</f>
        <v>#REF!</v>
      </c>
      <c r="U88" s="17" t="e">
        <f>#REF!</f>
        <v>#REF!</v>
      </c>
      <c r="V88" s="17" t="e">
        <f>#REF!</f>
        <v>#REF!</v>
      </c>
      <c r="W88" s="17" t="e">
        <f>#REF!</f>
        <v>#REF!</v>
      </c>
      <c r="X88" s="17" t="e">
        <f>#REF!</f>
        <v>#REF!</v>
      </c>
      <c r="Y88" s="17" t="e">
        <f>#REF!</f>
        <v>#REF!</v>
      </c>
      <c r="Z88" s="17" t="e">
        <f>#REF!</f>
        <v>#REF!</v>
      </c>
      <c r="AA88" s="17" t="e">
        <f>#REF!</f>
        <v>#REF!</v>
      </c>
      <c r="AB88" s="17" t="e">
        <f>#REF!</f>
        <v>#REF!</v>
      </c>
      <c r="AC88" s="17" t="e">
        <f>#REF!</f>
        <v>#REF!</v>
      </c>
    </row>
    <row r="89" spans="1:29" x14ac:dyDescent="0.2">
      <c r="A89" s="16" t="s">
        <v>29</v>
      </c>
      <c r="B89" s="16" t="e">
        <f>#REF!</f>
        <v>#REF!</v>
      </c>
      <c r="C89" s="16" t="e">
        <f>#REF!</f>
        <v>#REF!</v>
      </c>
      <c r="D89" s="17" t="e">
        <f>#REF!</f>
        <v>#REF!</v>
      </c>
      <c r="E89" s="17" t="e">
        <f>#REF!</f>
        <v>#REF!</v>
      </c>
      <c r="F89" s="17" t="e">
        <f>#REF!</f>
        <v>#REF!</v>
      </c>
      <c r="G89" s="17" t="e">
        <f>#REF!</f>
        <v>#REF!</v>
      </c>
      <c r="H89" s="17" t="e">
        <f>#REF!</f>
        <v>#REF!</v>
      </c>
      <c r="I89" s="17" t="e">
        <f>#REF!</f>
        <v>#REF!</v>
      </c>
      <c r="J89" s="17" t="e">
        <f>#REF!</f>
        <v>#REF!</v>
      </c>
      <c r="K89" s="17" t="e">
        <f>#REF!</f>
        <v>#REF!</v>
      </c>
      <c r="L89" s="17" t="e">
        <f>#REF!</f>
        <v>#REF!</v>
      </c>
      <c r="M89" s="17" t="e">
        <f>#REF!</f>
        <v>#REF!</v>
      </c>
      <c r="N89" s="17" t="e">
        <f>#REF!</f>
        <v>#REF!</v>
      </c>
      <c r="O89" s="17" t="e">
        <f>#REF!</f>
        <v>#REF!</v>
      </c>
      <c r="P89" s="17" t="e">
        <f>#REF!</f>
        <v>#REF!</v>
      </c>
      <c r="Q89" s="17" t="e">
        <f>#REF!</f>
        <v>#REF!</v>
      </c>
      <c r="R89" s="17" t="e">
        <f>#REF!</f>
        <v>#REF!</v>
      </c>
      <c r="S89" s="17" t="e">
        <f>#REF!</f>
        <v>#REF!</v>
      </c>
      <c r="T89" s="17" t="e">
        <f>#REF!</f>
        <v>#REF!</v>
      </c>
      <c r="U89" s="17" t="e">
        <f>#REF!</f>
        <v>#REF!</v>
      </c>
      <c r="V89" s="17" t="e">
        <f>#REF!</f>
        <v>#REF!</v>
      </c>
      <c r="W89" s="17" t="e">
        <f>#REF!</f>
        <v>#REF!</v>
      </c>
      <c r="X89" s="17" t="e">
        <f>#REF!</f>
        <v>#REF!</v>
      </c>
      <c r="Y89" s="17" t="e">
        <f>#REF!</f>
        <v>#REF!</v>
      </c>
      <c r="Z89" s="17" t="e">
        <f>#REF!</f>
        <v>#REF!</v>
      </c>
      <c r="AA89" s="17" t="e">
        <f>#REF!</f>
        <v>#REF!</v>
      </c>
      <c r="AB89" s="17" t="e">
        <f>#REF!</f>
        <v>#REF!</v>
      </c>
      <c r="AC89" s="17" t="e">
        <f>#REF!</f>
        <v>#REF!</v>
      </c>
    </row>
    <row r="90" spans="1:29" x14ac:dyDescent="0.2">
      <c r="A90" s="16" t="s">
        <v>29</v>
      </c>
      <c r="B90" s="16" t="e">
        <f>#REF!</f>
        <v>#REF!</v>
      </c>
      <c r="C90" s="16" t="e">
        <f>#REF!</f>
        <v>#REF!</v>
      </c>
      <c r="D90" s="17" t="e">
        <f>#REF!</f>
        <v>#REF!</v>
      </c>
      <c r="E90" s="17" t="e">
        <f>#REF!</f>
        <v>#REF!</v>
      </c>
      <c r="F90" s="17" t="e">
        <f>#REF!</f>
        <v>#REF!</v>
      </c>
      <c r="G90" s="17" t="e">
        <f>#REF!</f>
        <v>#REF!</v>
      </c>
      <c r="H90" s="17" t="e">
        <f>#REF!</f>
        <v>#REF!</v>
      </c>
      <c r="I90" s="17" t="e">
        <f>#REF!</f>
        <v>#REF!</v>
      </c>
      <c r="J90" s="17" t="e">
        <f>#REF!</f>
        <v>#REF!</v>
      </c>
      <c r="K90" s="17" t="e">
        <f>#REF!</f>
        <v>#REF!</v>
      </c>
      <c r="L90" s="17" t="e">
        <f>#REF!</f>
        <v>#REF!</v>
      </c>
      <c r="M90" s="17" t="e">
        <f>#REF!</f>
        <v>#REF!</v>
      </c>
      <c r="N90" s="17" t="e">
        <f>#REF!</f>
        <v>#REF!</v>
      </c>
      <c r="O90" s="17" t="e">
        <f>#REF!</f>
        <v>#REF!</v>
      </c>
      <c r="P90" s="17" t="e">
        <f>#REF!</f>
        <v>#REF!</v>
      </c>
      <c r="Q90" s="17" t="e">
        <f>#REF!</f>
        <v>#REF!</v>
      </c>
      <c r="R90" s="17" t="e">
        <f>#REF!</f>
        <v>#REF!</v>
      </c>
      <c r="S90" s="17" t="e">
        <f>#REF!</f>
        <v>#REF!</v>
      </c>
      <c r="T90" s="17" t="e">
        <f>#REF!</f>
        <v>#REF!</v>
      </c>
      <c r="U90" s="17" t="e">
        <f>#REF!</f>
        <v>#REF!</v>
      </c>
      <c r="V90" s="17" t="e">
        <f>#REF!</f>
        <v>#REF!</v>
      </c>
      <c r="W90" s="17" t="e">
        <f>#REF!</f>
        <v>#REF!</v>
      </c>
      <c r="X90" s="17" t="e">
        <f>#REF!</f>
        <v>#REF!</v>
      </c>
      <c r="Y90" s="17" t="e">
        <f>#REF!</f>
        <v>#REF!</v>
      </c>
      <c r="Z90" s="17" t="e">
        <f>#REF!</f>
        <v>#REF!</v>
      </c>
      <c r="AA90" s="17" t="e">
        <f>#REF!</f>
        <v>#REF!</v>
      </c>
      <c r="AB90" s="17" t="e">
        <f>#REF!</f>
        <v>#REF!</v>
      </c>
      <c r="AC90" s="17" t="e">
        <f>#REF!</f>
        <v>#REF!</v>
      </c>
    </row>
    <row r="91" spans="1:29" x14ac:dyDescent="0.2">
      <c r="A91" s="16" t="s">
        <v>29</v>
      </c>
      <c r="B91" s="16" t="e">
        <f>#REF!</f>
        <v>#REF!</v>
      </c>
      <c r="C91" s="16" t="e">
        <f>#REF!</f>
        <v>#REF!</v>
      </c>
      <c r="D91" s="17" t="e">
        <f>#REF!</f>
        <v>#REF!</v>
      </c>
      <c r="E91" s="17" t="e">
        <f>#REF!</f>
        <v>#REF!</v>
      </c>
      <c r="F91" s="17" t="e">
        <f>#REF!</f>
        <v>#REF!</v>
      </c>
      <c r="G91" s="17" t="e">
        <f>#REF!</f>
        <v>#REF!</v>
      </c>
      <c r="H91" s="17" t="e">
        <f>#REF!</f>
        <v>#REF!</v>
      </c>
      <c r="I91" s="17" t="e">
        <f>#REF!</f>
        <v>#REF!</v>
      </c>
      <c r="J91" s="17" t="e">
        <f>#REF!</f>
        <v>#REF!</v>
      </c>
      <c r="K91" s="17" t="e">
        <f>#REF!</f>
        <v>#REF!</v>
      </c>
      <c r="L91" s="17" t="e">
        <f>#REF!</f>
        <v>#REF!</v>
      </c>
      <c r="M91" s="17" t="e">
        <f>#REF!</f>
        <v>#REF!</v>
      </c>
      <c r="N91" s="17" t="e">
        <f>#REF!</f>
        <v>#REF!</v>
      </c>
      <c r="O91" s="17" t="e">
        <f>#REF!</f>
        <v>#REF!</v>
      </c>
      <c r="P91" s="17" t="e">
        <f>#REF!</f>
        <v>#REF!</v>
      </c>
      <c r="Q91" s="17" t="e">
        <f>#REF!</f>
        <v>#REF!</v>
      </c>
      <c r="R91" s="17" t="e">
        <f>#REF!</f>
        <v>#REF!</v>
      </c>
      <c r="S91" s="17" t="e">
        <f>#REF!</f>
        <v>#REF!</v>
      </c>
      <c r="T91" s="17" t="e">
        <f>#REF!</f>
        <v>#REF!</v>
      </c>
      <c r="U91" s="17" t="e">
        <f>#REF!</f>
        <v>#REF!</v>
      </c>
      <c r="V91" s="17" t="e">
        <f>#REF!</f>
        <v>#REF!</v>
      </c>
      <c r="W91" s="17" t="e">
        <f>#REF!</f>
        <v>#REF!</v>
      </c>
      <c r="X91" s="17" t="e">
        <f>#REF!</f>
        <v>#REF!</v>
      </c>
      <c r="Y91" s="17" t="e">
        <f>#REF!</f>
        <v>#REF!</v>
      </c>
      <c r="Z91" s="17" t="e">
        <f>#REF!</f>
        <v>#REF!</v>
      </c>
      <c r="AA91" s="17" t="e">
        <f>#REF!</f>
        <v>#REF!</v>
      </c>
      <c r="AB91" s="17" t="e">
        <f>#REF!</f>
        <v>#REF!</v>
      </c>
      <c r="AC91" s="17" t="e">
        <f>#REF!</f>
        <v>#REF!</v>
      </c>
    </row>
    <row r="92" spans="1:29" x14ac:dyDescent="0.2">
      <c r="A92" s="14" t="s">
        <v>30</v>
      </c>
      <c r="B92" s="14" t="e">
        <f>#REF!</f>
        <v>#REF!</v>
      </c>
      <c r="C92" s="14" t="e">
        <f>#REF!</f>
        <v>#REF!</v>
      </c>
      <c r="D92" s="15" t="e">
        <f>#REF!</f>
        <v>#REF!</v>
      </c>
      <c r="E92" s="15" t="e">
        <f>#REF!</f>
        <v>#REF!</v>
      </c>
      <c r="F92" s="15" t="e">
        <f>#REF!</f>
        <v>#REF!</v>
      </c>
      <c r="G92" s="15" t="e">
        <f>#REF!</f>
        <v>#REF!</v>
      </c>
      <c r="H92" s="15" t="e">
        <f>#REF!</f>
        <v>#REF!</v>
      </c>
      <c r="I92" s="15" t="e">
        <f>#REF!</f>
        <v>#REF!</v>
      </c>
      <c r="J92" s="15" t="e">
        <f>#REF!</f>
        <v>#REF!</v>
      </c>
      <c r="K92" s="15" t="e">
        <f>#REF!</f>
        <v>#REF!</v>
      </c>
      <c r="L92" s="15" t="e">
        <f>#REF!</f>
        <v>#REF!</v>
      </c>
      <c r="M92" s="15" t="e">
        <f>#REF!</f>
        <v>#REF!</v>
      </c>
      <c r="N92" s="15" t="e">
        <f>#REF!</f>
        <v>#REF!</v>
      </c>
      <c r="O92" s="15" t="e">
        <f>#REF!</f>
        <v>#REF!</v>
      </c>
      <c r="P92" s="15" t="e">
        <f>#REF!</f>
        <v>#REF!</v>
      </c>
      <c r="Q92" s="15" t="e">
        <f>#REF!</f>
        <v>#REF!</v>
      </c>
      <c r="R92" s="15" t="e">
        <f>#REF!</f>
        <v>#REF!</v>
      </c>
      <c r="S92" s="15" t="e">
        <f>#REF!</f>
        <v>#REF!</v>
      </c>
      <c r="T92" s="15" t="e">
        <f>#REF!</f>
        <v>#REF!</v>
      </c>
      <c r="U92" s="15" t="e">
        <f>#REF!</f>
        <v>#REF!</v>
      </c>
      <c r="V92" s="15" t="e">
        <f>#REF!</f>
        <v>#REF!</v>
      </c>
      <c r="W92" s="15" t="e">
        <f>#REF!</f>
        <v>#REF!</v>
      </c>
      <c r="X92" s="15" t="e">
        <f>#REF!</f>
        <v>#REF!</v>
      </c>
      <c r="Y92" s="15" t="e">
        <f>#REF!</f>
        <v>#REF!</v>
      </c>
      <c r="Z92" s="15" t="e">
        <f>#REF!</f>
        <v>#REF!</v>
      </c>
      <c r="AA92" s="15" t="e">
        <f>#REF!</f>
        <v>#REF!</v>
      </c>
      <c r="AB92" s="15" t="e">
        <f>#REF!</f>
        <v>#REF!</v>
      </c>
      <c r="AC92" s="15" t="e">
        <f>#REF!</f>
        <v>#REF!</v>
      </c>
    </row>
    <row r="93" spans="1:29" x14ac:dyDescent="0.2">
      <c r="A93" s="14" t="s">
        <v>31</v>
      </c>
      <c r="B93" s="14" t="e">
        <f>#REF!</f>
        <v>#REF!</v>
      </c>
      <c r="C93" s="14" t="e">
        <f>#REF!</f>
        <v>#REF!</v>
      </c>
      <c r="D93" s="15" t="e">
        <f>#REF!</f>
        <v>#REF!</v>
      </c>
      <c r="E93" s="15" t="e">
        <f>#REF!</f>
        <v>#REF!</v>
      </c>
      <c r="F93" s="15" t="e">
        <f>#REF!</f>
        <v>#REF!</v>
      </c>
      <c r="G93" s="15" t="e">
        <f>#REF!</f>
        <v>#REF!</v>
      </c>
      <c r="H93" s="15" t="e">
        <f>#REF!</f>
        <v>#REF!</v>
      </c>
      <c r="I93" s="15" t="e">
        <f>#REF!</f>
        <v>#REF!</v>
      </c>
      <c r="J93" s="15" t="e">
        <f>#REF!</f>
        <v>#REF!</v>
      </c>
      <c r="K93" s="15" t="e">
        <f>#REF!</f>
        <v>#REF!</v>
      </c>
      <c r="L93" s="15" t="e">
        <f>#REF!</f>
        <v>#REF!</v>
      </c>
      <c r="M93" s="15" t="e">
        <f>#REF!</f>
        <v>#REF!</v>
      </c>
      <c r="N93" s="15" t="e">
        <f>#REF!</f>
        <v>#REF!</v>
      </c>
      <c r="O93" s="15" t="e">
        <f>#REF!</f>
        <v>#REF!</v>
      </c>
      <c r="P93" s="15" t="e">
        <f>#REF!</f>
        <v>#REF!</v>
      </c>
      <c r="Q93" s="15" t="e">
        <f>#REF!</f>
        <v>#REF!</v>
      </c>
      <c r="R93" s="15" t="e">
        <f>#REF!</f>
        <v>#REF!</v>
      </c>
      <c r="S93" s="15" t="e">
        <f>#REF!</f>
        <v>#REF!</v>
      </c>
      <c r="T93" s="15" t="e">
        <f>#REF!</f>
        <v>#REF!</v>
      </c>
      <c r="U93" s="15" t="e">
        <f>#REF!</f>
        <v>#REF!</v>
      </c>
      <c r="V93" s="15" t="e">
        <f>#REF!</f>
        <v>#REF!</v>
      </c>
      <c r="W93" s="15" t="e">
        <f>#REF!</f>
        <v>#REF!</v>
      </c>
      <c r="X93" s="15" t="e">
        <f>#REF!</f>
        <v>#REF!</v>
      </c>
      <c r="Y93" s="15" t="e">
        <f>#REF!</f>
        <v>#REF!</v>
      </c>
      <c r="Z93" s="15" t="e">
        <f>#REF!</f>
        <v>#REF!</v>
      </c>
      <c r="AA93" s="15" t="e">
        <f>#REF!</f>
        <v>#REF!</v>
      </c>
      <c r="AB93" s="15" t="e">
        <f>#REF!</f>
        <v>#REF!</v>
      </c>
      <c r="AC93" s="15" t="e">
        <f>#REF!</f>
        <v>#REF!</v>
      </c>
    </row>
    <row r="94" spans="1:29" x14ac:dyDescent="0.2">
      <c r="A94" s="14" t="s">
        <v>31</v>
      </c>
      <c r="B94" s="14" t="e">
        <f>#REF!</f>
        <v>#REF!</v>
      </c>
      <c r="C94" s="14" t="e">
        <f>#REF!</f>
        <v>#REF!</v>
      </c>
      <c r="D94" s="15" t="e">
        <f>#REF!</f>
        <v>#REF!</v>
      </c>
      <c r="E94" s="15" t="e">
        <f>#REF!</f>
        <v>#REF!</v>
      </c>
      <c r="F94" s="15" t="e">
        <f>#REF!</f>
        <v>#REF!</v>
      </c>
      <c r="G94" s="15" t="e">
        <f>#REF!</f>
        <v>#REF!</v>
      </c>
      <c r="H94" s="15" t="e">
        <f>#REF!</f>
        <v>#REF!</v>
      </c>
      <c r="I94" s="15" t="e">
        <f>#REF!</f>
        <v>#REF!</v>
      </c>
      <c r="J94" s="15" t="e">
        <f>#REF!</f>
        <v>#REF!</v>
      </c>
      <c r="K94" s="15" t="e">
        <f>#REF!</f>
        <v>#REF!</v>
      </c>
      <c r="L94" s="15" t="e">
        <f>#REF!</f>
        <v>#REF!</v>
      </c>
      <c r="M94" s="15" t="e">
        <f>#REF!</f>
        <v>#REF!</v>
      </c>
      <c r="N94" s="15" t="e">
        <f>#REF!</f>
        <v>#REF!</v>
      </c>
      <c r="O94" s="15" t="e">
        <f>#REF!</f>
        <v>#REF!</v>
      </c>
      <c r="P94" s="15" t="e">
        <f>#REF!</f>
        <v>#REF!</v>
      </c>
      <c r="Q94" s="15" t="e">
        <f>#REF!</f>
        <v>#REF!</v>
      </c>
      <c r="R94" s="15" t="e">
        <f>#REF!</f>
        <v>#REF!</v>
      </c>
      <c r="S94" s="15" t="e">
        <f>#REF!</f>
        <v>#REF!</v>
      </c>
      <c r="T94" s="15" t="e">
        <f>#REF!</f>
        <v>#REF!</v>
      </c>
      <c r="U94" s="15" t="e">
        <f>#REF!</f>
        <v>#REF!</v>
      </c>
      <c r="V94" s="15" t="e">
        <f>#REF!</f>
        <v>#REF!</v>
      </c>
      <c r="W94" s="15" t="e">
        <f>#REF!</f>
        <v>#REF!</v>
      </c>
      <c r="X94" s="15" t="e">
        <f>#REF!</f>
        <v>#REF!</v>
      </c>
      <c r="Y94" s="15" t="e">
        <f>#REF!</f>
        <v>#REF!</v>
      </c>
      <c r="Z94" s="15" t="e">
        <f>#REF!</f>
        <v>#REF!</v>
      </c>
      <c r="AA94" s="15" t="e">
        <f>#REF!</f>
        <v>#REF!</v>
      </c>
      <c r="AB94" s="15" t="e">
        <f>#REF!</f>
        <v>#REF!</v>
      </c>
      <c r="AC94" s="15" t="e">
        <f>#REF!</f>
        <v>#REF!</v>
      </c>
    </row>
    <row r="95" spans="1:29" x14ac:dyDescent="0.2">
      <c r="A95" s="14" t="s">
        <v>31</v>
      </c>
      <c r="B95" s="14" t="e">
        <f>#REF!</f>
        <v>#REF!</v>
      </c>
      <c r="C95" s="14" t="e">
        <f>#REF!</f>
        <v>#REF!</v>
      </c>
      <c r="D95" s="15" t="e">
        <f>#REF!</f>
        <v>#REF!</v>
      </c>
      <c r="E95" s="15" t="e">
        <f>#REF!</f>
        <v>#REF!</v>
      </c>
      <c r="F95" s="15" t="e">
        <f>#REF!</f>
        <v>#REF!</v>
      </c>
      <c r="G95" s="15" t="e">
        <f>#REF!</f>
        <v>#REF!</v>
      </c>
      <c r="H95" s="15" t="e">
        <f>#REF!</f>
        <v>#REF!</v>
      </c>
      <c r="I95" s="15" t="e">
        <f>#REF!</f>
        <v>#REF!</v>
      </c>
      <c r="J95" s="15" t="e">
        <f>#REF!</f>
        <v>#REF!</v>
      </c>
      <c r="K95" s="15" t="e">
        <f>#REF!</f>
        <v>#REF!</v>
      </c>
      <c r="L95" s="15" t="e">
        <f>#REF!</f>
        <v>#REF!</v>
      </c>
      <c r="M95" s="15" t="e">
        <f>#REF!</f>
        <v>#REF!</v>
      </c>
      <c r="N95" s="15" t="e">
        <f>#REF!</f>
        <v>#REF!</v>
      </c>
      <c r="O95" s="15" t="e">
        <f>#REF!</f>
        <v>#REF!</v>
      </c>
      <c r="P95" s="15" t="e">
        <f>#REF!</f>
        <v>#REF!</v>
      </c>
      <c r="Q95" s="15" t="e">
        <f>#REF!</f>
        <v>#REF!</v>
      </c>
      <c r="R95" s="15" t="e">
        <f>#REF!</f>
        <v>#REF!</v>
      </c>
      <c r="S95" s="15" t="e">
        <f>#REF!</f>
        <v>#REF!</v>
      </c>
      <c r="T95" s="15" t="e">
        <f>#REF!</f>
        <v>#REF!</v>
      </c>
      <c r="U95" s="15" t="e">
        <f>#REF!</f>
        <v>#REF!</v>
      </c>
      <c r="V95" s="15" t="e">
        <f>#REF!</f>
        <v>#REF!</v>
      </c>
      <c r="W95" s="15" t="e">
        <f>#REF!</f>
        <v>#REF!</v>
      </c>
      <c r="X95" s="15" t="e">
        <f>#REF!</f>
        <v>#REF!</v>
      </c>
      <c r="Y95" s="15" t="e">
        <f>#REF!</f>
        <v>#REF!</v>
      </c>
      <c r="Z95" s="15" t="e">
        <f>#REF!</f>
        <v>#REF!</v>
      </c>
      <c r="AA95" s="15" t="e">
        <f>#REF!</f>
        <v>#REF!</v>
      </c>
      <c r="AB95" s="15" t="e">
        <f>#REF!</f>
        <v>#REF!</v>
      </c>
      <c r="AC95" s="15" t="e">
        <f>#REF!</f>
        <v>#REF!</v>
      </c>
    </row>
    <row r="96" spans="1:29" x14ac:dyDescent="0.2">
      <c r="A96" s="14" t="s">
        <v>31</v>
      </c>
      <c r="B96" s="14" t="e">
        <f>#REF!</f>
        <v>#REF!</v>
      </c>
      <c r="C96" s="14" t="e">
        <f>#REF!</f>
        <v>#REF!</v>
      </c>
      <c r="D96" s="15" t="e">
        <f>#REF!</f>
        <v>#REF!</v>
      </c>
      <c r="E96" s="15" t="e">
        <f>#REF!</f>
        <v>#REF!</v>
      </c>
      <c r="F96" s="15" t="e">
        <f>#REF!</f>
        <v>#REF!</v>
      </c>
      <c r="G96" s="15" t="e">
        <f>#REF!</f>
        <v>#REF!</v>
      </c>
      <c r="H96" s="15" t="e">
        <f>#REF!</f>
        <v>#REF!</v>
      </c>
      <c r="I96" s="15" t="e">
        <f>#REF!</f>
        <v>#REF!</v>
      </c>
      <c r="J96" s="15" t="e">
        <f>#REF!</f>
        <v>#REF!</v>
      </c>
      <c r="K96" s="15" t="e">
        <f>#REF!</f>
        <v>#REF!</v>
      </c>
      <c r="L96" s="15" t="e">
        <f>#REF!</f>
        <v>#REF!</v>
      </c>
      <c r="M96" s="15" t="e">
        <f>#REF!</f>
        <v>#REF!</v>
      </c>
      <c r="N96" s="15" t="e">
        <f>#REF!</f>
        <v>#REF!</v>
      </c>
      <c r="O96" s="15" t="e">
        <f>#REF!</f>
        <v>#REF!</v>
      </c>
      <c r="P96" s="15" t="e">
        <f>#REF!</f>
        <v>#REF!</v>
      </c>
      <c r="Q96" s="15" t="e">
        <f>#REF!</f>
        <v>#REF!</v>
      </c>
      <c r="R96" s="15" t="e">
        <f>#REF!</f>
        <v>#REF!</v>
      </c>
      <c r="S96" s="15" t="e">
        <f>#REF!</f>
        <v>#REF!</v>
      </c>
      <c r="T96" s="15" t="e">
        <f>#REF!</f>
        <v>#REF!</v>
      </c>
      <c r="U96" s="15" t="e">
        <f>#REF!</f>
        <v>#REF!</v>
      </c>
      <c r="V96" s="15" t="e">
        <f>#REF!</f>
        <v>#REF!</v>
      </c>
      <c r="W96" s="15" t="e">
        <f>#REF!</f>
        <v>#REF!</v>
      </c>
      <c r="X96" s="15" t="e">
        <f>#REF!</f>
        <v>#REF!</v>
      </c>
      <c r="Y96" s="15" t="e">
        <f>#REF!</f>
        <v>#REF!</v>
      </c>
      <c r="Z96" s="15" t="e">
        <f>#REF!</f>
        <v>#REF!</v>
      </c>
      <c r="AA96" s="15" t="e">
        <f>#REF!</f>
        <v>#REF!</v>
      </c>
      <c r="AB96" s="15" t="e">
        <f>#REF!</f>
        <v>#REF!</v>
      </c>
      <c r="AC96" s="15" t="e">
        <f>#REF!</f>
        <v>#REF!</v>
      </c>
    </row>
    <row r="97" spans="1:29" x14ac:dyDescent="0.2">
      <c r="A97" s="14" t="s">
        <v>31</v>
      </c>
      <c r="B97" s="14" t="e">
        <f>#REF!</f>
        <v>#REF!</v>
      </c>
      <c r="C97" s="14" t="e">
        <f>#REF!</f>
        <v>#REF!</v>
      </c>
      <c r="D97" s="15" t="e">
        <f>#REF!</f>
        <v>#REF!</v>
      </c>
      <c r="E97" s="15" t="e">
        <f>#REF!</f>
        <v>#REF!</v>
      </c>
      <c r="F97" s="15" t="e">
        <f>#REF!</f>
        <v>#REF!</v>
      </c>
      <c r="G97" s="15" t="e">
        <f>#REF!</f>
        <v>#REF!</v>
      </c>
      <c r="H97" s="15" t="e">
        <f>#REF!</f>
        <v>#REF!</v>
      </c>
      <c r="I97" s="15" t="e">
        <f>#REF!</f>
        <v>#REF!</v>
      </c>
      <c r="J97" s="15" t="e">
        <f>#REF!</f>
        <v>#REF!</v>
      </c>
      <c r="K97" s="15" t="e">
        <f>#REF!</f>
        <v>#REF!</v>
      </c>
      <c r="L97" s="15" t="e">
        <f>#REF!</f>
        <v>#REF!</v>
      </c>
      <c r="M97" s="15" t="e">
        <f>#REF!</f>
        <v>#REF!</v>
      </c>
      <c r="N97" s="15" t="e">
        <f>#REF!</f>
        <v>#REF!</v>
      </c>
      <c r="O97" s="15" t="e">
        <f>#REF!</f>
        <v>#REF!</v>
      </c>
      <c r="P97" s="15" t="e">
        <f>#REF!</f>
        <v>#REF!</v>
      </c>
      <c r="Q97" s="15" t="e">
        <f>#REF!</f>
        <v>#REF!</v>
      </c>
      <c r="R97" s="15" t="e">
        <f>#REF!</f>
        <v>#REF!</v>
      </c>
      <c r="S97" s="15" t="e">
        <f>#REF!</f>
        <v>#REF!</v>
      </c>
      <c r="T97" s="15" t="e">
        <f>#REF!</f>
        <v>#REF!</v>
      </c>
      <c r="U97" s="15" t="e">
        <f>#REF!</f>
        <v>#REF!</v>
      </c>
      <c r="V97" s="15" t="e">
        <f>#REF!</f>
        <v>#REF!</v>
      </c>
      <c r="W97" s="15" t="e">
        <f>#REF!</f>
        <v>#REF!</v>
      </c>
      <c r="X97" s="15" t="e">
        <f>#REF!</f>
        <v>#REF!</v>
      </c>
      <c r="Y97" s="15" t="e">
        <f>#REF!</f>
        <v>#REF!</v>
      </c>
      <c r="Z97" s="15" t="e">
        <f>#REF!</f>
        <v>#REF!</v>
      </c>
      <c r="AA97" s="15" t="e">
        <f>#REF!</f>
        <v>#REF!</v>
      </c>
      <c r="AB97" s="15" t="e">
        <f>#REF!</f>
        <v>#REF!</v>
      </c>
      <c r="AC97" s="15" t="e">
        <f>#REF!</f>
        <v>#REF!</v>
      </c>
    </row>
    <row r="98" spans="1:29" x14ac:dyDescent="0.2">
      <c r="A98" s="16" t="s">
        <v>32</v>
      </c>
      <c r="B98" s="16" t="e">
        <f>#REF!</f>
        <v>#REF!</v>
      </c>
      <c r="C98" s="16" t="e">
        <f>#REF!</f>
        <v>#REF!</v>
      </c>
      <c r="D98" s="17" t="e">
        <f>#REF!</f>
        <v>#REF!</v>
      </c>
      <c r="E98" s="17" t="e">
        <f>#REF!</f>
        <v>#REF!</v>
      </c>
      <c r="F98" s="17" t="e">
        <f>#REF!</f>
        <v>#REF!</v>
      </c>
      <c r="G98" s="17" t="e">
        <f>#REF!</f>
        <v>#REF!</v>
      </c>
      <c r="H98" s="17" t="e">
        <f>#REF!</f>
        <v>#REF!</v>
      </c>
      <c r="I98" s="17" t="e">
        <f>#REF!</f>
        <v>#REF!</v>
      </c>
      <c r="J98" s="17" t="e">
        <f>#REF!</f>
        <v>#REF!</v>
      </c>
      <c r="K98" s="17" t="e">
        <f>#REF!</f>
        <v>#REF!</v>
      </c>
      <c r="L98" s="17" t="e">
        <f>#REF!</f>
        <v>#REF!</v>
      </c>
      <c r="M98" s="17" t="e">
        <f>#REF!</f>
        <v>#REF!</v>
      </c>
      <c r="N98" s="17" t="e">
        <f>#REF!</f>
        <v>#REF!</v>
      </c>
      <c r="O98" s="17" t="e">
        <f>#REF!</f>
        <v>#REF!</v>
      </c>
      <c r="P98" s="17" t="e">
        <f>#REF!</f>
        <v>#REF!</v>
      </c>
      <c r="Q98" s="17" t="e">
        <f>#REF!</f>
        <v>#REF!</v>
      </c>
      <c r="R98" s="17" t="e">
        <f>#REF!</f>
        <v>#REF!</v>
      </c>
      <c r="S98" s="17" t="e">
        <f>#REF!</f>
        <v>#REF!</v>
      </c>
      <c r="T98" s="17" t="e">
        <f>#REF!</f>
        <v>#REF!</v>
      </c>
      <c r="U98" s="17" t="e">
        <f>#REF!</f>
        <v>#REF!</v>
      </c>
      <c r="V98" s="17" t="e">
        <f>#REF!</f>
        <v>#REF!</v>
      </c>
      <c r="W98" s="17" t="e">
        <f>#REF!</f>
        <v>#REF!</v>
      </c>
      <c r="X98" s="17" t="e">
        <f>#REF!</f>
        <v>#REF!</v>
      </c>
      <c r="Y98" s="17" t="e">
        <f>#REF!</f>
        <v>#REF!</v>
      </c>
      <c r="Z98" s="17" t="e">
        <f>#REF!</f>
        <v>#REF!</v>
      </c>
      <c r="AA98" s="17" t="e">
        <f>#REF!</f>
        <v>#REF!</v>
      </c>
      <c r="AB98" s="17" t="e">
        <f>#REF!</f>
        <v>#REF!</v>
      </c>
      <c r="AC98" s="17" t="e">
        <f>#REF!</f>
        <v>#REF!</v>
      </c>
    </row>
    <row r="99" spans="1:29" x14ac:dyDescent="0.2">
      <c r="A99" s="16" t="s">
        <v>32</v>
      </c>
      <c r="B99" s="16" t="e">
        <f>#REF!</f>
        <v>#REF!</v>
      </c>
      <c r="C99" s="16" t="e">
        <f>#REF!</f>
        <v>#REF!</v>
      </c>
      <c r="D99" s="17" t="e">
        <f>#REF!</f>
        <v>#REF!</v>
      </c>
      <c r="E99" s="17" t="e">
        <f>#REF!</f>
        <v>#REF!</v>
      </c>
      <c r="F99" s="17" t="e">
        <f>#REF!</f>
        <v>#REF!</v>
      </c>
      <c r="G99" s="17" t="e">
        <f>#REF!</f>
        <v>#REF!</v>
      </c>
      <c r="H99" s="17" t="e">
        <f>#REF!</f>
        <v>#REF!</v>
      </c>
      <c r="I99" s="17" t="e">
        <f>#REF!</f>
        <v>#REF!</v>
      </c>
      <c r="J99" s="17" t="e">
        <f>#REF!</f>
        <v>#REF!</v>
      </c>
      <c r="K99" s="17" t="e">
        <f>#REF!</f>
        <v>#REF!</v>
      </c>
      <c r="L99" s="17" t="e">
        <f>#REF!</f>
        <v>#REF!</v>
      </c>
      <c r="M99" s="17" t="e">
        <f>#REF!</f>
        <v>#REF!</v>
      </c>
      <c r="N99" s="17" t="e">
        <f>#REF!</f>
        <v>#REF!</v>
      </c>
      <c r="O99" s="17" t="e">
        <f>#REF!</f>
        <v>#REF!</v>
      </c>
      <c r="P99" s="17" t="e">
        <f>#REF!</f>
        <v>#REF!</v>
      </c>
      <c r="Q99" s="17" t="e">
        <f>#REF!</f>
        <v>#REF!</v>
      </c>
      <c r="R99" s="17" t="e">
        <f>#REF!</f>
        <v>#REF!</v>
      </c>
      <c r="S99" s="17" t="e">
        <f>#REF!</f>
        <v>#REF!</v>
      </c>
      <c r="T99" s="17" t="e">
        <f>#REF!</f>
        <v>#REF!</v>
      </c>
      <c r="U99" s="17" t="e">
        <f>#REF!</f>
        <v>#REF!</v>
      </c>
      <c r="V99" s="17" t="e">
        <f>#REF!</f>
        <v>#REF!</v>
      </c>
      <c r="W99" s="17" t="e">
        <f>#REF!</f>
        <v>#REF!</v>
      </c>
      <c r="X99" s="17" t="e">
        <f>#REF!</f>
        <v>#REF!</v>
      </c>
      <c r="Y99" s="17" t="e">
        <f>#REF!</f>
        <v>#REF!</v>
      </c>
      <c r="Z99" s="17" t="e">
        <f>#REF!</f>
        <v>#REF!</v>
      </c>
      <c r="AA99" s="17" t="e">
        <f>#REF!</f>
        <v>#REF!</v>
      </c>
      <c r="AB99" s="17" t="e">
        <f>#REF!</f>
        <v>#REF!</v>
      </c>
      <c r="AC99" s="17" t="e">
        <f>#REF!</f>
        <v>#REF!</v>
      </c>
    </row>
    <row r="100" spans="1:29" x14ac:dyDescent="0.2">
      <c r="A100" s="16" t="s">
        <v>32</v>
      </c>
      <c r="B100" s="16" t="e">
        <f>#REF!</f>
        <v>#REF!</v>
      </c>
      <c r="C100" s="16" t="e">
        <f>#REF!</f>
        <v>#REF!</v>
      </c>
      <c r="D100" s="17" t="e">
        <f>#REF!</f>
        <v>#REF!</v>
      </c>
      <c r="E100" s="17" t="e">
        <f>#REF!</f>
        <v>#REF!</v>
      </c>
      <c r="F100" s="17" t="e">
        <f>#REF!</f>
        <v>#REF!</v>
      </c>
      <c r="G100" s="17" t="e">
        <f>#REF!</f>
        <v>#REF!</v>
      </c>
      <c r="H100" s="17" t="e">
        <f>#REF!</f>
        <v>#REF!</v>
      </c>
      <c r="I100" s="17" t="e">
        <f>#REF!</f>
        <v>#REF!</v>
      </c>
      <c r="J100" s="17" t="e">
        <f>#REF!</f>
        <v>#REF!</v>
      </c>
      <c r="K100" s="17" t="e">
        <f>#REF!</f>
        <v>#REF!</v>
      </c>
      <c r="L100" s="17" t="e">
        <f>#REF!</f>
        <v>#REF!</v>
      </c>
      <c r="M100" s="17" t="e">
        <f>#REF!</f>
        <v>#REF!</v>
      </c>
      <c r="N100" s="17" t="e">
        <f>#REF!</f>
        <v>#REF!</v>
      </c>
      <c r="O100" s="17" t="e">
        <f>#REF!</f>
        <v>#REF!</v>
      </c>
      <c r="P100" s="17" t="e">
        <f>#REF!</f>
        <v>#REF!</v>
      </c>
      <c r="Q100" s="17" t="e">
        <f>#REF!</f>
        <v>#REF!</v>
      </c>
      <c r="R100" s="17" t="e">
        <f>#REF!</f>
        <v>#REF!</v>
      </c>
      <c r="S100" s="17" t="e">
        <f>#REF!</f>
        <v>#REF!</v>
      </c>
      <c r="T100" s="17" t="e">
        <f>#REF!</f>
        <v>#REF!</v>
      </c>
      <c r="U100" s="17" t="e">
        <f>#REF!</f>
        <v>#REF!</v>
      </c>
      <c r="V100" s="17" t="e">
        <f>#REF!</f>
        <v>#REF!</v>
      </c>
      <c r="W100" s="17" t="e">
        <f>#REF!</f>
        <v>#REF!</v>
      </c>
      <c r="X100" s="17" t="e">
        <f>#REF!</f>
        <v>#REF!</v>
      </c>
      <c r="Y100" s="17" t="e">
        <f>#REF!</f>
        <v>#REF!</v>
      </c>
      <c r="Z100" s="17" t="e">
        <f>#REF!</f>
        <v>#REF!</v>
      </c>
      <c r="AA100" s="17" t="e">
        <f>#REF!</f>
        <v>#REF!</v>
      </c>
      <c r="AB100" s="17" t="e">
        <f>#REF!</f>
        <v>#REF!</v>
      </c>
      <c r="AC100" s="17" t="e">
        <f>#REF!</f>
        <v>#REF!</v>
      </c>
    </row>
    <row r="101" spans="1:29" x14ac:dyDescent="0.2">
      <c r="A101" s="16" t="s">
        <v>32</v>
      </c>
      <c r="B101" s="16" t="e">
        <f>#REF!</f>
        <v>#REF!</v>
      </c>
      <c r="C101" s="16" t="e">
        <f>#REF!</f>
        <v>#REF!</v>
      </c>
      <c r="D101" s="17" t="e">
        <f>#REF!</f>
        <v>#REF!</v>
      </c>
      <c r="E101" s="17" t="e">
        <f>#REF!</f>
        <v>#REF!</v>
      </c>
      <c r="F101" s="17" t="e">
        <f>#REF!</f>
        <v>#REF!</v>
      </c>
      <c r="G101" s="17" t="e">
        <f>#REF!</f>
        <v>#REF!</v>
      </c>
      <c r="H101" s="17" t="e">
        <f>#REF!</f>
        <v>#REF!</v>
      </c>
      <c r="I101" s="17" t="e">
        <f>#REF!</f>
        <v>#REF!</v>
      </c>
      <c r="J101" s="17" t="e">
        <f>#REF!</f>
        <v>#REF!</v>
      </c>
      <c r="K101" s="17" t="e">
        <f>#REF!</f>
        <v>#REF!</v>
      </c>
      <c r="L101" s="17" t="e">
        <f>#REF!</f>
        <v>#REF!</v>
      </c>
      <c r="M101" s="17" t="e">
        <f>#REF!</f>
        <v>#REF!</v>
      </c>
      <c r="N101" s="17" t="e">
        <f>#REF!</f>
        <v>#REF!</v>
      </c>
      <c r="O101" s="17" t="e">
        <f>#REF!</f>
        <v>#REF!</v>
      </c>
      <c r="P101" s="17" t="e">
        <f>#REF!</f>
        <v>#REF!</v>
      </c>
      <c r="Q101" s="17" t="e">
        <f>#REF!</f>
        <v>#REF!</v>
      </c>
      <c r="R101" s="17" t="e">
        <f>#REF!</f>
        <v>#REF!</v>
      </c>
      <c r="S101" s="17" t="e">
        <f>#REF!</f>
        <v>#REF!</v>
      </c>
      <c r="T101" s="17" t="e">
        <f>#REF!</f>
        <v>#REF!</v>
      </c>
      <c r="U101" s="17" t="e">
        <f>#REF!</f>
        <v>#REF!</v>
      </c>
      <c r="V101" s="17" t="e">
        <f>#REF!</f>
        <v>#REF!</v>
      </c>
      <c r="W101" s="17" t="e">
        <f>#REF!</f>
        <v>#REF!</v>
      </c>
      <c r="X101" s="17" t="e">
        <f>#REF!</f>
        <v>#REF!</v>
      </c>
      <c r="Y101" s="17" t="e">
        <f>#REF!</f>
        <v>#REF!</v>
      </c>
      <c r="Z101" s="17" t="e">
        <f>#REF!</f>
        <v>#REF!</v>
      </c>
      <c r="AA101" s="17" t="e">
        <f>#REF!</f>
        <v>#REF!</v>
      </c>
      <c r="AB101" s="17" t="e">
        <f>#REF!</f>
        <v>#REF!</v>
      </c>
      <c r="AC101" s="17" t="e">
        <f>#REF!</f>
        <v>#REF!</v>
      </c>
    </row>
    <row r="102" spans="1:29" x14ac:dyDescent="0.2">
      <c r="A102" s="14" t="s">
        <v>33</v>
      </c>
      <c r="B102" s="14" t="e">
        <f>#REF!</f>
        <v>#REF!</v>
      </c>
      <c r="C102" s="14" t="e">
        <f>#REF!</f>
        <v>#REF!</v>
      </c>
      <c r="D102" s="15" t="e">
        <f>#REF!</f>
        <v>#REF!</v>
      </c>
      <c r="E102" s="15" t="e">
        <f>#REF!</f>
        <v>#REF!</v>
      </c>
      <c r="F102" s="15" t="e">
        <f>#REF!</f>
        <v>#REF!</v>
      </c>
      <c r="G102" s="15" t="e">
        <f>#REF!</f>
        <v>#REF!</v>
      </c>
      <c r="H102" s="15" t="e">
        <f>#REF!</f>
        <v>#REF!</v>
      </c>
      <c r="I102" s="15" t="e">
        <f>#REF!</f>
        <v>#REF!</v>
      </c>
      <c r="J102" s="15" t="e">
        <f>#REF!</f>
        <v>#REF!</v>
      </c>
      <c r="K102" s="15" t="e">
        <f>#REF!</f>
        <v>#REF!</v>
      </c>
      <c r="L102" s="15" t="e">
        <f>#REF!</f>
        <v>#REF!</v>
      </c>
      <c r="M102" s="15" t="e">
        <f>#REF!</f>
        <v>#REF!</v>
      </c>
      <c r="N102" s="15" t="e">
        <f>#REF!</f>
        <v>#REF!</v>
      </c>
      <c r="O102" s="15" t="e">
        <f>#REF!</f>
        <v>#REF!</v>
      </c>
      <c r="P102" s="15" t="e">
        <f>#REF!</f>
        <v>#REF!</v>
      </c>
      <c r="Q102" s="15" t="e">
        <f>#REF!</f>
        <v>#REF!</v>
      </c>
      <c r="R102" s="15" t="e">
        <f>#REF!</f>
        <v>#REF!</v>
      </c>
      <c r="S102" s="15" t="e">
        <f>#REF!</f>
        <v>#REF!</v>
      </c>
      <c r="T102" s="15" t="e">
        <f>#REF!</f>
        <v>#REF!</v>
      </c>
      <c r="U102" s="15" t="e">
        <f>#REF!</f>
        <v>#REF!</v>
      </c>
      <c r="V102" s="15" t="e">
        <f>#REF!</f>
        <v>#REF!</v>
      </c>
      <c r="W102" s="15" t="e">
        <f>#REF!</f>
        <v>#REF!</v>
      </c>
      <c r="X102" s="15" t="e">
        <f>#REF!</f>
        <v>#REF!</v>
      </c>
      <c r="Y102" s="15" t="e">
        <f>#REF!</f>
        <v>#REF!</v>
      </c>
      <c r="Z102" s="15" t="e">
        <f>#REF!</f>
        <v>#REF!</v>
      </c>
      <c r="AA102" s="15" t="e">
        <f>#REF!</f>
        <v>#REF!</v>
      </c>
      <c r="AB102" s="15" t="e">
        <f>#REF!</f>
        <v>#REF!</v>
      </c>
      <c r="AC102" s="15" t="e">
        <f>#REF!</f>
        <v>#REF!</v>
      </c>
    </row>
    <row r="103" spans="1:29" x14ac:dyDescent="0.2">
      <c r="A103" s="14" t="s">
        <v>34</v>
      </c>
      <c r="B103" s="14" t="e">
        <f>#REF!</f>
        <v>#REF!</v>
      </c>
      <c r="C103" s="14" t="e">
        <f>#REF!</f>
        <v>#REF!</v>
      </c>
      <c r="D103" s="15" t="e">
        <f>#REF!</f>
        <v>#REF!</v>
      </c>
      <c r="E103" s="15" t="e">
        <f>#REF!</f>
        <v>#REF!</v>
      </c>
      <c r="F103" s="15" t="e">
        <f>#REF!</f>
        <v>#REF!</v>
      </c>
      <c r="G103" s="15" t="e">
        <f>#REF!</f>
        <v>#REF!</v>
      </c>
      <c r="H103" s="15" t="e">
        <f>#REF!</f>
        <v>#REF!</v>
      </c>
      <c r="I103" s="15" t="e">
        <f>#REF!</f>
        <v>#REF!</v>
      </c>
      <c r="J103" s="15" t="e">
        <f>#REF!</f>
        <v>#REF!</v>
      </c>
      <c r="K103" s="15" t="e">
        <f>#REF!</f>
        <v>#REF!</v>
      </c>
      <c r="L103" s="15" t="e">
        <f>#REF!</f>
        <v>#REF!</v>
      </c>
      <c r="M103" s="15" t="e">
        <f>#REF!</f>
        <v>#REF!</v>
      </c>
      <c r="N103" s="15" t="e">
        <f>#REF!</f>
        <v>#REF!</v>
      </c>
      <c r="O103" s="15" t="e">
        <f>#REF!</f>
        <v>#REF!</v>
      </c>
      <c r="P103" s="15" t="e">
        <f>#REF!</f>
        <v>#REF!</v>
      </c>
      <c r="Q103" s="15" t="e">
        <f>#REF!</f>
        <v>#REF!</v>
      </c>
      <c r="R103" s="15" t="e">
        <f>#REF!</f>
        <v>#REF!</v>
      </c>
      <c r="S103" s="15" t="e">
        <f>#REF!</f>
        <v>#REF!</v>
      </c>
      <c r="T103" s="15" t="e">
        <f>#REF!</f>
        <v>#REF!</v>
      </c>
      <c r="U103" s="15" t="e">
        <f>#REF!</f>
        <v>#REF!</v>
      </c>
      <c r="V103" s="15" t="e">
        <f>#REF!</f>
        <v>#REF!</v>
      </c>
      <c r="W103" s="15" t="e">
        <f>#REF!</f>
        <v>#REF!</v>
      </c>
      <c r="X103" s="15" t="e">
        <f>#REF!</f>
        <v>#REF!</v>
      </c>
      <c r="Y103" s="15" t="e">
        <f>#REF!</f>
        <v>#REF!</v>
      </c>
      <c r="Z103" s="15" t="e">
        <f>#REF!</f>
        <v>#REF!</v>
      </c>
      <c r="AA103" s="15" t="e">
        <f>#REF!</f>
        <v>#REF!</v>
      </c>
      <c r="AB103" s="15" t="e">
        <f>#REF!</f>
        <v>#REF!</v>
      </c>
      <c r="AC103" s="15" t="e">
        <f>#REF!</f>
        <v>#REF!</v>
      </c>
    </row>
    <row r="104" spans="1:29" x14ac:dyDescent="0.2">
      <c r="A104" s="14" t="s">
        <v>34</v>
      </c>
      <c r="B104" s="14" t="e">
        <f>#REF!</f>
        <v>#REF!</v>
      </c>
      <c r="C104" s="14" t="e">
        <f>#REF!</f>
        <v>#REF!</v>
      </c>
      <c r="D104" s="15" t="e">
        <f>#REF!</f>
        <v>#REF!</v>
      </c>
      <c r="E104" s="15" t="e">
        <f>#REF!</f>
        <v>#REF!</v>
      </c>
      <c r="F104" s="15" t="e">
        <f>#REF!</f>
        <v>#REF!</v>
      </c>
      <c r="G104" s="15" t="e">
        <f>#REF!</f>
        <v>#REF!</v>
      </c>
      <c r="H104" s="15" t="e">
        <f>#REF!</f>
        <v>#REF!</v>
      </c>
      <c r="I104" s="15" t="e">
        <f>#REF!</f>
        <v>#REF!</v>
      </c>
      <c r="J104" s="15" t="e">
        <f>#REF!</f>
        <v>#REF!</v>
      </c>
      <c r="K104" s="15" t="e">
        <f>#REF!</f>
        <v>#REF!</v>
      </c>
      <c r="L104" s="15" t="e">
        <f>#REF!</f>
        <v>#REF!</v>
      </c>
      <c r="M104" s="15" t="e">
        <f>#REF!</f>
        <v>#REF!</v>
      </c>
      <c r="N104" s="15" t="e">
        <f>#REF!</f>
        <v>#REF!</v>
      </c>
      <c r="O104" s="15" t="e">
        <f>#REF!</f>
        <v>#REF!</v>
      </c>
      <c r="P104" s="15" t="e">
        <f>#REF!</f>
        <v>#REF!</v>
      </c>
      <c r="Q104" s="15" t="e">
        <f>#REF!</f>
        <v>#REF!</v>
      </c>
      <c r="R104" s="15" t="e">
        <f>#REF!</f>
        <v>#REF!</v>
      </c>
      <c r="S104" s="15" t="e">
        <f>#REF!</f>
        <v>#REF!</v>
      </c>
      <c r="T104" s="15" t="e">
        <f>#REF!</f>
        <v>#REF!</v>
      </c>
      <c r="U104" s="15" t="e">
        <f>#REF!</f>
        <v>#REF!</v>
      </c>
      <c r="V104" s="15" t="e">
        <f>#REF!</f>
        <v>#REF!</v>
      </c>
      <c r="W104" s="15" t="e">
        <f>#REF!</f>
        <v>#REF!</v>
      </c>
      <c r="X104" s="15" t="e">
        <f>#REF!</f>
        <v>#REF!</v>
      </c>
      <c r="Y104" s="15" t="e">
        <f>#REF!</f>
        <v>#REF!</v>
      </c>
      <c r="Z104" s="15" t="e">
        <f>#REF!</f>
        <v>#REF!</v>
      </c>
      <c r="AA104" s="15" t="e">
        <f>#REF!</f>
        <v>#REF!</v>
      </c>
      <c r="AB104" s="15" t="e">
        <f>#REF!</f>
        <v>#REF!</v>
      </c>
      <c r="AC104" s="15" t="e">
        <f>#REF!</f>
        <v>#REF!</v>
      </c>
    </row>
    <row r="105" spans="1:29" x14ac:dyDescent="0.2">
      <c r="A105" s="14" t="s">
        <v>34</v>
      </c>
      <c r="B105" s="14" t="e">
        <f>#REF!</f>
        <v>#REF!</v>
      </c>
      <c r="C105" s="14" t="e">
        <f>#REF!</f>
        <v>#REF!</v>
      </c>
      <c r="D105" s="15" t="e">
        <f>#REF!</f>
        <v>#REF!</v>
      </c>
      <c r="E105" s="15" t="e">
        <f>#REF!</f>
        <v>#REF!</v>
      </c>
      <c r="F105" s="15" t="e">
        <f>#REF!</f>
        <v>#REF!</v>
      </c>
      <c r="G105" s="15" t="e">
        <f>#REF!</f>
        <v>#REF!</v>
      </c>
      <c r="H105" s="15" t="e">
        <f>#REF!</f>
        <v>#REF!</v>
      </c>
      <c r="I105" s="15" t="e">
        <f>#REF!</f>
        <v>#REF!</v>
      </c>
      <c r="J105" s="15" t="e">
        <f>#REF!</f>
        <v>#REF!</v>
      </c>
      <c r="K105" s="15" t="e">
        <f>#REF!</f>
        <v>#REF!</v>
      </c>
      <c r="L105" s="15" t="e">
        <f>#REF!</f>
        <v>#REF!</v>
      </c>
      <c r="M105" s="15" t="e">
        <f>#REF!</f>
        <v>#REF!</v>
      </c>
      <c r="N105" s="15" t="e">
        <f>#REF!</f>
        <v>#REF!</v>
      </c>
      <c r="O105" s="15" t="e">
        <f>#REF!</f>
        <v>#REF!</v>
      </c>
      <c r="P105" s="15" t="e">
        <f>#REF!</f>
        <v>#REF!</v>
      </c>
      <c r="Q105" s="15" t="e">
        <f>#REF!</f>
        <v>#REF!</v>
      </c>
      <c r="R105" s="15" t="e">
        <f>#REF!</f>
        <v>#REF!</v>
      </c>
      <c r="S105" s="15" t="e">
        <f>#REF!</f>
        <v>#REF!</v>
      </c>
      <c r="T105" s="15" t="e">
        <f>#REF!</f>
        <v>#REF!</v>
      </c>
      <c r="U105" s="15" t="e">
        <f>#REF!</f>
        <v>#REF!</v>
      </c>
      <c r="V105" s="15" t="e">
        <f>#REF!</f>
        <v>#REF!</v>
      </c>
      <c r="W105" s="15" t="e">
        <f>#REF!</f>
        <v>#REF!</v>
      </c>
      <c r="X105" s="15" t="e">
        <f>#REF!</f>
        <v>#REF!</v>
      </c>
      <c r="Y105" s="15" t="e">
        <f>#REF!</f>
        <v>#REF!</v>
      </c>
      <c r="Z105" s="15" t="e">
        <f>#REF!</f>
        <v>#REF!</v>
      </c>
      <c r="AA105" s="15" t="e">
        <f>#REF!</f>
        <v>#REF!</v>
      </c>
      <c r="AB105" s="15" t="e">
        <f>#REF!</f>
        <v>#REF!</v>
      </c>
      <c r="AC105" s="15" t="e">
        <f>#REF!</f>
        <v>#REF!</v>
      </c>
    </row>
    <row r="106" spans="1:29" x14ac:dyDescent="0.2">
      <c r="A106" s="14" t="s">
        <v>34</v>
      </c>
      <c r="B106" s="14" t="e">
        <f>#REF!</f>
        <v>#REF!</v>
      </c>
      <c r="C106" s="14" t="e">
        <f>#REF!</f>
        <v>#REF!</v>
      </c>
      <c r="D106" s="15" t="e">
        <f>#REF!</f>
        <v>#REF!</v>
      </c>
      <c r="E106" s="15" t="e">
        <f>#REF!</f>
        <v>#REF!</v>
      </c>
      <c r="F106" s="15" t="e">
        <f>#REF!</f>
        <v>#REF!</v>
      </c>
      <c r="G106" s="15" t="e">
        <f>#REF!</f>
        <v>#REF!</v>
      </c>
      <c r="H106" s="15" t="e">
        <f>#REF!</f>
        <v>#REF!</v>
      </c>
      <c r="I106" s="15" t="e">
        <f>#REF!</f>
        <v>#REF!</v>
      </c>
      <c r="J106" s="15" t="e">
        <f>#REF!</f>
        <v>#REF!</v>
      </c>
      <c r="K106" s="15" t="e">
        <f>#REF!</f>
        <v>#REF!</v>
      </c>
      <c r="L106" s="15" t="e">
        <f>#REF!</f>
        <v>#REF!</v>
      </c>
      <c r="M106" s="15" t="e">
        <f>#REF!</f>
        <v>#REF!</v>
      </c>
      <c r="N106" s="15" t="e">
        <f>#REF!</f>
        <v>#REF!</v>
      </c>
      <c r="O106" s="15" t="e">
        <f>#REF!</f>
        <v>#REF!</v>
      </c>
      <c r="P106" s="15" t="e">
        <f>#REF!</f>
        <v>#REF!</v>
      </c>
      <c r="Q106" s="15" t="e">
        <f>#REF!</f>
        <v>#REF!</v>
      </c>
      <c r="R106" s="15" t="e">
        <f>#REF!</f>
        <v>#REF!</v>
      </c>
      <c r="S106" s="15" t="e">
        <f>#REF!</f>
        <v>#REF!</v>
      </c>
      <c r="T106" s="15" t="e">
        <f>#REF!</f>
        <v>#REF!</v>
      </c>
      <c r="U106" s="15" t="e">
        <f>#REF!</f>
        <v>#REF!</v>
      </c>
      <c r="V106" s="15" t="e">
        <f>#REF!</f>
        <v>#REF!</v>
      </c>
      <c r="W106" s="15" t="e">
        <f>#REF!</f>
        <v>#REF!</v>
      </c>
      <c r="X106" s="15" t="e">
        <f>#REF!</f>
        <v>#REF!</v>
      </c>
      <c r="Y106" s="15" t="e">
        <f>#REF!</f>
        <v>#REF!</v>
      </c>
      <c r="Z106" s="15" t="e">
        <f>#REF!</f>
        <v>#REF!</v>
      </c>
      <c r="AA106" s="15" t="e">
        <f>#REF!</f>
        <v>#REF!</v>
      </c>
      <c r="AB106" s="15" t="e">
        <f>#REF!</f>
        <v>#REF!</v>
      </c>
      <c r="AC106" s="15" t="e">
        <f>#REF!</f>
        <v>#REF!</v>
      </c>
    </row>
    <row r="107" spans="1:29" x14ac:dyDescent="0.2">
      <c r="A107" s="14" t="s">
        <v>34</v>
      </c>
      <c r="B107" s="14" t="e">
        <f>#REF!</f>
        <v>#REF!</v>
      </c>
      <c r="C107" s="14" t="e">
        <f>#REF!</f>
        <v>#REF!</v>
      </c>
      <c r="D107" s="15" t="e">
        <f>#REF!</f>
        <v>#REF!</v>
      </c>
      <c r="E107" s="15" t="e">
        <f>#REF!</f>
        <v>#REF!</v>
      </c>
      <c r="F107" s="15" t="e">
        <f>#REF!</f>
        <v>#REF!</v>
      </c>
      <c r="G107" s="15" t="e">
        <f>#REF!</f>
        <v>#REF!</v>
      </c>
      <c r="H107" s="15" t="e">
        <f>#REF!</f>
        <v>#REF!</v>
      </c>
      <c r="I107" s="15" t="e">
        <f>#REF!</f>
        <v>#REF!</v>
      </c>
      <c r="J107" s="15" t="e">
        <f>#REF!</f>
        <v>#REF!</v>
      </c>
      <c r="K107" s="15" t="e">
        <f>#REF!</f>
        <v>#REF!</v>
      </c>
      <c r="L107" s="15" t="e">
        <f>#REF!</f>
        <v>#REF!</v>
      </c>
      <c r="M107" s="15" t="e">
        <f>#REF!</f>
        <v>#REF!</v>
      </c>
      <c r="N107" s="15" t="e">
        <f>#REF!</f>
        <v>#REF!</v>
      </c>
      <c r="O107" s="15" t="e">
        <f>#REF!</f>
        <v>#REF!</v>
      </c>
      <c r="P107" s="15" t="e">
        <f>#REF!</f>
        <v>#REF!</v>
      </c>
      <c r="Q107" s="15" t="e">
        <f>#REF!</f>
        <v>#REF!</v>
      </c>
      <c r="R107" s="15" t="e">
        <f>#REF!</f>
        <v>#REF!</v>
      </c>
      <c r="S107" s="15" t="e">
        <f>#REF!</f>
        <v>#REF!</v>
      </c>
      <c r="T107" s="15" t="e">
        <f>#REF!</f>
        <v>#REF!</v>
      </c>
      <c r="U107" s="15" t="e">
        <f>#REF!</f>
        <v>#REF!</v>
      </c>
      <c r="V107" s="15" t="e">
        <f>#REF!</f>
        <v>#REF!</v>
      </c>
      <c r="W107" s="15" t="e">
        <f>#REF!</f>
        <v>#REF!</v>
      </c>
      <c r="X107" s="15" t="e">
        <f>#REF!</f>
        <v>#REF!</v>
      </c>
      <c r="Y107" s="15" t="e">
        <f>#REF!</f>
        <v>#REF!</v>
      </c>
      <c r="Z107" s="15" t="e">
        <f>#REF!</f>
        <v>#REF!</v>
      </c>
      <c r="AA107" s="15" t="e">
        <f>#REF!</f>
        <v>#REF!</v>
      </c>
      <c r="AB107" s="15" t="e">
        <f>#REF!</f>
        <v>#REF!</v>
      </c>
      <c r="AC107" s="15" t="e">
        <f>#REF!</f>
        <v>#REF!</v>
      </c>
    </row>
    <row r="108" spans="1:29" x14ac:dyDescent="0.2">
      <c r="A108" s="14" t="s">
        <v>34</v>
      </c>
      <c r="B108" s="14" t="e">
        <f>#REF!</f>
        <v>#REF!</v>
      </c>
      <c r="C108" s="14" t="e">
        <f>#REF!</f>
        <v>#REF!</v>
      </c>
      <c r="D108" s="15" t="e">
        <f>#REF!</f>
        <v>#REF!</v>
      </c>
      <c r="E108" s="15" t="e">
        <f>#REF!</f>
        <v>#REF!</v>
      </c>
      <c r="F108" s="15" t="e">
        <f>#REF!</f>
        <v>#REF!</v>
      </c>
      <c r="G108" s="15" t="e">
        <f>#REF!</f>
        <v>#REF!</v>
      </c>
      <c r="H108" s="15" t="e">
        <f>#REF!</f>
        <v>#REF!</v>
      </c>
      <c r="I108" s="15" t="e">
        <f>#REF!</f>
        <v>#REF!</v>
      </c>
      <c r="J108" s="15" t="e">
        <f>#REF!</f>
        <v>#REF!</v>
      </c>
      <c r="K108" s="15" t="e">
        <f>#REF!</f>
        <v>#REF!</v>
      </c>
      <c r="L108" s="15" t="e">
        <f>#REF!</f>
        <v>#REF!</v>
      </c>
      <c r="M108" s="15" t="e">
        <f>#REF!</f>
        <v>#REF!</v>
      </c>
      <c r="N108" s="15" t="e">
        <f>#REF!</f>
        <v>#REF!</v>
      </c>
      <c r="O108" s="15" t="e">
        <f>#REF!</f>
        <v>#REF!</v>
      </c>
      <c r="P108" s="15" t="e">
        <f>#REF!</f>
        <v>#REF!</v>
      </c>
      <c r="Q108" s="15" t="e">
        <f>#REF!</f>
        <v>#REF!</v>
      </c>
      <c r="R108" s="15" t="e">
        <f>#REF!</f>
        <v>#REF!</v>
      </c>
      <c r="S108" s="15" t="e">
        <f>#REF!</f>
        <v>#REF!</v>
      </c>
      <c r="T108" s="15" t="e">
        <f>#REF!</f>
        <v>#REF!</v>
      </c>
      <c r="U108" s="15" t="e">
        <f>#REF!</f>
        <v>#REF!</v>
      </c>
      <c r="V108" s="15" t="e">
        <f>#REF!</f>
        <v>#REF!</v>
      </c>
      <c r="W108" s="15" t="e">
        <f>#REF!</f>
        <v>#REF!</v>
      </c>
      <c r="X108" s="15" t="e">
        <f>#REF!</f>
        <v>#REF!</v>
      </c>
      <c r="Y108" s="15" t="e">
        <f>#REF!</f>
        <v>#REF!</v>
      </c>
      <c r="Z108" s="15" t="e">
        <f>#REF!</f>
        <v>#REF!</v>
      </c>
      <c r="AA108" s="15" t="e">
        <f>#REF!</f>
        <v>#REF!</v>
      </c>
      <c r="AB108" s="15" t="e">
        <f>#REF!</f>
        <v>#REF!</v>
      </c>
      <c r="AC108" s="15" t="e">
        <f>#REF!</f>
        <v>#REF!</v>
      </c>
    </row>
    <row r="109" spans="1:29" x14ac:dyDescent="0.2">
      <c r="A109" s="16" t="s">
        <v>35</v>
      </c>
      <c r="B109" s="16" t="e">
        <f>#REF!</f>
        <v>#REF!</v>
      </c>
      <c r="C109" s="16" t="e">
        <f>#REF!</f>
        <v>#REF!</v>
      </c>
      <c r="D109" s="17" t="e">
        <f>#REF!</f>
        <v>#REF!</v>
      </c>
      <c r="E109" s="17" t="e">
        <f>#REF!</f>
        <v>#REF!</v>
      </c>
      <c r="F109" s="17" t="e">
        <f>#REF!</f>
        <v>#REF!</v>
      </c>
      <c r="G109" s="17" t="e">
        <f>#REF!</f>
        <v>#REF!</v>
      </c>
      <c r="H109" s="17" t="e">
        <f>#REF!</f>
        <v>#REF!</v>
      </c>
      <c r="I109" s="17" t="e">
        <f>#REF!</f>
        <v>#REF!</v>
      </c>
      <c r="J109" s="17" t="e">
        <f>#REF!</f>
        <v>#REF!</v>
      </c>
      <c r="K109" s="17" t="e">
        <f>#REF!</f>
        <v>#REF!</v>
      </c>
      <c r="L109" s="17" t="e">
        <f>#REF!</f>
        <v>#REF!</v>
      </c>
      <c r="M109" s="17" t="e">
        <f>#REF!</f>
        <v>#REF!</v>
      </c>
      <c r="N109" s="17" t="e">
        <f>#REF!</f>
        <v>#REF!</v>
      </c>
      <c r="O109" s="17" t="e">
        <f>#REF!</f>
        <v>#REF!</v>
      </c>
      <c r="P109" s="17" t="e">
        <f>#REF!</f>
        <v>#REF!</v>
      </c>
      <c r="Q109" s="17" t="e">
        <f>#REF!</f>
        <v>#REF!</v>
      </c>
      <c r="R109" s="17" t="e">
        <f>#REF!</f>
        <v>#REF!</v>
      </c>
      <c r="S109" s="17" t="e">
        <f>#REF!</f>
        <v>#REF!</v>
      </c>
      <c r="T109" s="17" t="e">
        <f>#REF!</f>
        <v>#REF!</v>
      </c>
      <c r="U109" s="17" t="e">
        <f>#REF!</f>
        <v>#REF!</v>
      </c>
      <c r="V109" s="17" t="e">
        <f>#REF!</f>
        <v>#REF!</v>
      </c>
      <c r="W109" s="17" t="e">
        <f>#REF!</f>
        <v>#REF!</v>
      </c>
      <c r="X109" s="17" t="e">
        <f>#REF!</f>
        <v>#REF!</v>
      </c>
      <c r="Y109" s="17" t="e">
        <f>#REF!</f>
        <v>#REF!</v>
      </c>
      <c r="Z109" s="17" t="e">
        <f>#REF!</f>
        <v>#REF!</v>
      </c>
      <c r="AA109" s="17" t="e">
        <f>#REF!</f>
        <v>#REF!</v>
      </c>
      <c r="AB109" s="17" t="e">
        <f>#REF!</f>
        <v>#REF!</v>
      </c>
      <c r="AC109" s="17" t="e">
        <f>#REF!</f>
        <v>#REF!</v>
      </c>
    </row>
    <row r="110" spans="1:29" x14ac:dyDescent="0.2">
      <c r="A110" s="16" t="s">
        <v>35</v>
      </c>
      <c r="B110" s="16" t="e">
        <f>#REF!</f>
        <v>#REF!</v>
      </c>
      <c r="C110" s="16" t="e">
        <f>#REF!</f>
        <v>#REF!</v>
      </c>
      <c r="D110" s="17" t="e">
        <f>#REF!</f>
        <v>#REF!</v>
      </c>
      <c r="E110" s="17" t="e">
        <f>#REF!</f>
        <v>#REF!</v>
      </c>
      <c r="F110" s="17" t="e">
        <f>#REF!</f>
        <v>#REF!</v>
      </c>
      <c r="G110" s="17" t="e">
        <f>#REF!</f>
        <v>#REF!</v>
      </c>
      <c r="H110" s="17" t="e">
        <f>#REF!</f>
        <v>#REF!</v>
      </c>
      <c r="I110" s="17" t="e">
        <f>#REF!</f>
        <v>#REF!</v>
      </c>
      <c r="J110" s="17" t="e">
        <f>#REF!</f>
        <v>#REF!</v>
      </c>
      <c r="K110" s="17" t="e">
        <f>#REF!</f>
        <v>#REF!</v>
      </c>
      <c r="L110" s="17" t="e">
        <f>#REF!</f>
        <v>#REF!</v>
      </c>
      <c r="M110" s="17" t="e">
        <f>#REF!</f>
        <v>#REF!</v>
      </c>
      <c r="N110" s="17" t="e">
        <f>#REF!</f>
        <v>#REF!</v>
      </c>
      <c r="O110" s="17" t="e">
        <f>#REF!</f>
        <v>#REF!</v>
      </c>
      <c r="P110" s="17" t="e">
        <f>#REF!</f>
        <v>#REF!</v>
      </c>
      <c r="Q110" s="17" t="e">
        <f>#REF!</f>
        <v>#REF!</v>
      </c>
      <c r="R110" s="17" t="e">
        <f>#REF!</f>
        <v>#REF!</v>
      </c>
      <c r="S110" s="17" t="e">
        <f>#REF!</f>
        <v>#REF!</v>
      </c>
      <c r="T110" s="17" t="e">
        <f>#REF!</f>
        <v>#REF!</v>
      </c>
      <c r="U110" s="17" t="e">
        <f>#REF!</f>
        <v>#REF!</v>
      </c>
      <c r="V110" s="17" t="e">
        <f>#REF!</f>
        <v>#REF!</v>
      </c>
      <c r="W110" s="17" t="e">
        <f>#REF!</f>
        <v>#REF!</v>
      </c>
      <c r="X110" s="17" t="e">
        <f>#REF!</f>
        <v>#REF!</v>
      </c>
      <c r="Y110" s="17" t="e">
        <f>#REF!</f>
        <v>#REF!</v>
      </c>
      <c r="Z110" s="17" t="e">
        <f>#REF!</f>
        <v>#REF!</v>
      </c>
      <c r="AA110" s="17" t="e">
        <f>#REF!</f>
        <v>#REF!</v>
      </c>
      <c r="AB110" s="17" t="e">
        <f>#REF!</f>
        <v>#REF!</v>
      </c>
      <c r="AC110" s="17" t="e">
        <f>#REF!</f>
        <v>#REF!</v>
      </c>
    </row>
    <row r="111" spans="1:29" x14ac:dyDescent="0.2">
      <c r="A111" s="14" t="s">
        <v>36</v>
      </c>
      <c r="B111" s="14" t="e">
        <f>#REF!</f>
        <v>#REF!</v>
      </c>
      <c r="C111" s="14" t="e">
        <f>#REF!</f>
        <v>#REF!</v>
      </c>
      <c r="D111" s="15" t="e">
        <f>#REF!</f>
        <v>#REF!</v>
      </c>
      <c r="E111" s="15" t="e">
        <f>#REF!</f>
        <v>#REF!</v>
      </c>
      <c r="F111" s="15" t="e">
        <f>#REF!</f>
        <v>#REF!</v>
      </c>
      <c r="G111" s="15" t="e">
        <f>#REF!</f>
        <v>#REF!</v>
      </c>
      <c r="H111" s="15" t="e">
        <f>#REF!</f>
        <v>#REF!</v>
      </c>
      <c r="I111" s="15" t="e">
        <f>#REF!</f>
        <v>#REF!</v>
      </c>
      <c r="J111" s="15" t="e">
        <f>#REF!</f>
        <v>#REF!</v>
      </c>
      <c r="K111" s="15" t="e">
        <f>#REF!</f>
        <v>#REF!</v>
      </c>
      <c r="L111" s="15" t="e">
        <f>#REF!</f>
        <v>#REF!</v>
      </c>
      <c r="M111" s="15" t="e">
        <f>#REF!</f>
        <v>#REF!</v>
      </c>
      <c r="N111" s="15" t="e">
        <f>#REF!</f>
        <v>#REF!</v>
      </c>
      <c r="O111" s="15" t="e">
        <f>#REF!</f>
        <v>#REF!</v>
      </c>
      <c r="P111" s="15" t="e">
        <f>#REF!</f>
        <v>#REF!</v>
      </c>
      <c r="Q111" s="15" t="e">
        <f>#REF!</f>
        <v>#REF!</v>
      </c>
      <c r="R111" s="15" t="e">
        <f>#REF!</f>
        <v>#REF!</v>
      </c>
      <c r="S111" s="15" t="e">
        <f>#REF!</f>
        <v>#REF!</v>
      </c>
      <c r="T111" s="15" t="e">
        <f>#REF!</f>
        <v>#REF!</v>
      </c>
      <c r="U111" s="15" t="e">
        <f>#REF!</f>
        <v>#REF!</v>
      </c>
      <c r="V111" s="15" t="e">
        <f>#REF!</f>
        <v>#REF!</v>
      </c>
      <c r="W111" s="15" t="e">
        <f>#REF!</f>
        <v>#REF!</v>
      </c>
      <c r="X111" s="15" t="e">
        <f>#REF!</f>
        <v>#REF!</v>
      </c>
      <c r="Y111" s="15" t="e">
        <f>#REF!</f>
        <v>#REF!</v>
      </c>
      <c r="Z111" s="15" t="e">
        <f>#REF!</f>
        <v>#REF!</v>
      </c>
      <c r="AA111" s="15" t="e">
        <f>#REF!</f>
        <v>#REF!</v>
      </c>
      <c r="AB111" s="15" t="e">
        <f>#REF!</f>
        <v>#REF!</v>
      </c>
      <c r="AC111" s="15" t="e">
        <f>#REF!</f>
        <v>#REF!</v>
      </c>
    </row>
    <row r="112" spans="1:29" x14ac:dyDescent="0.2">
      <c r="A112" s="16" t="s">
        <v>37</v>
      </c>
      <c r="B112" s="16" t="e">
        <f>#REF!</f>
        <v>#REF!</v>
      </c>
      <c r="C112" s="16" t="e">
        <f>#REF!</f>
        <v>#REF!</v>
      </c>
      <c r="D112" s="17" t="e">
        <f>#REF!</f>
        <v>#REF!</v>
      </c>
      <c r="E112" s="17" t="e">
        <f>#REF!</f>
        <v>#REF!</v>
      </c>
      <c r="F112" s="17" t="e">
        <f>#REF!</f>
        <v>#REF!</v>
      </c>
      <c r="G112" s="17" t="e">
        <f>#REF!</f>
        <v>#REF!</v>
      </c>
      <c r="H112" s="17" t="e">
        <f>#REF!</f>
        <v>#REF!</v>
      </c>
      <c r="I112" s="17" t="e">
        <f>#REF!</f>
        <v>#REF!</v>
      </c>
      <c r="J112" s="17" t="e">
        <f>#REF!</f>
        <v>#REF!</v>
      </c>
      <c r="K112" s="17" t="e">
        <f>#REF!</f>
        <v>#REF!</v>
      </c>
      <c r="L112" s="17" t="e">
        <f>#REF!</f>
        <v>#REF!</v>
      </c>
      <c r="M112" s="17" t="e">
        <f>#REF!</f>
        <v>#REF!</v>
      </c>
      <c r="N112" s="17" t="e">
        <f>#REF!</f>
        <v>#REF!</v>
      </c>
      <c r="O112" s="17" t="e">
        <f>#REF!</f>
        <v>#REF!</v>
      </c>
      <c r="P112" s="17" t="e">
        <f>#REF!</f>
        <v>#REF!</v>
      </c>
      <c r="Q112" s="17" t="e">
        <f>#REF!</f>
        <v>#REF!</v>
      </c>
      <c r="R112" s="17" t="e">
        <f>#REF!</f>
        <v>#REF!</v>
      </c>
      <c r="S112" s="17" t="e">
        <f>#REF!</f>
        <v>#REF!</v>
      </c>
      <c r="T112" s="17" t="e">
        <f>#REF!</f>
        <v>#REF!</v>
      </c>
      <c r="U112" s="17" t="e">
        <f>#REF!</f>
        <v>#REF!</v>
      </c>
      <c r="V112" s="17" t="e">
        <f>#REF!</f>
        <v>#REF!</v>
      </c>
      <c r="W112" s="17" t="e">
        <f>#REF!</f>
        <v>#REF!</v>
      </c>
      <c r="X112" s="17" t="e">
        <f>#REF!</f>
        <v>#REF!</v>
      </c>
      <c r="Y112" s="17" t="e">
        <f>#REF!</f>
        <v>#REF!</v>
      </c>
      <c r="Z112" s="17" t="e">
        <f>#REF!</f>
        <v>#REF!</v>
      </c>
      <c r="AA112" s="17" t="e">
        <f>#REF!</f>
        <v>#REF!</v>
      </c>
      <c r="AB112" s="17" t="e">
        <f>#REF!</f>
        <v>#REF!</v>
      </c>
      <c r="AC112" s="17" t="e">
        <f>#REF!</f>
        <v>#REF!</v>
      </c>
    </row>
    <row r="113" spans="1:29" x14ac:dyDescent="0.2">
      <c r="A113" s="16" t="s">
        <v>37</v>
      </c>
      <c r="B113" s="16" t="e">
        <f>#REF!</f>
        <v>#REF!</v>
      </c>
      <c r="C113" s="16" t="e">
        <f>#REF!</f>
        <v>#REF!</v>
      </c>
      <c r="D113" s="17" t="e">
        <f>#REF!</f>
        <v>#REF!</v>
      </c>
      <c r="E113" s="17" t="e">
        <f>#REF!</f>
        <v>#REF!</v>
      </c>
      <c r="F113" s="17" t="e">
        <f>#REF!</f>
        <v>#REF!</v>
      </c>
      <c r="G113" s="17" t="e">
        <f>#REF!</f>
        <v>#REF!</v>
      </c>
      <c r="H113" s="17" t="e">
        <f>#REF!</f>
        <v>#REF!</v>
      </c>
      <c r="I113" s="17" t="e">
        <f>#REF!</f>
        <v>#REF!</v>
      </c>
      <c r="J113" s="17" t="e">
        <f>#REF!</f>
        <v>#REF!</v>
      </c>
      <c r="K113" s="17" t="e">
        <f>#REF!</f>
        <v>#REF!</v>
      </c>
      <c r="L113" s="17" t="e">
        <f>#REF!</f>
        <v>#REF!</v>
      </c>
      <c r="M113" s="17" t="e">
        <f>#REF!</f>
        <v>#REF!</v>
      </c>
      <c r="N113" s="17" t="e">
        <f>#REF!</f>
        <v>#REF!</v>
      </c>
      <c r="O113" s="17" t="e">
        <f>#REF!</f>
        <v>#REF!</v>
      </c>
      <c r="P113" s="17" t="e">
        <f>#REF!</f>
        <v>#REF!</v>
      </c>
      <c r="Q113" s="17" t="e">
        <f>#REF!</f>
        <v>#REF!</v>
      </c>
      <c r="R113" s="17" t="e">
        <f>#REF!</f>
        <v>#REF!</v>
      </c>
      <c r="S113" s="17" t="e">
        <f>#REF!</f>
        <v>#REF!</v>
      </c>
      <c r="T113" s="17" t="e">
        <f>#REF!</f>
        <v>#REF!</v>
      </c>
      <c r="U113" s="17" t="e">
        <f>#REF!</f>
        <v>#REF!</v>
      </c>
      <c r="V113" s="17" t="e">
        <f>#REF!</f>
        <v>#REF!</v>
      </c>
      <c r="W113" s="17" t="e">
        <f>#REF!</f>
        <v>#REF!</v>
      </c>
      <c r="X113" s="17" t="e">
        <f>#REF!</f>
        <v>#REF!</v>
      </c>
      <c r="Y113" s="17" t="e">
        <f>#REF!</f>
        <v>#REF!</v>
      </c>
      <c r="Z113" s="17" t="e">
        <f>#REF!</f>
        <v>#REF!</v>
      </c>
      <c r="AA113" s="17" t="e">
        <f>#REF!</f>
        <v>#REF!</v>
      </c>
      <c r="AB113" s="17" t="e">
        <f>#REF!</f>
        <v>#REF!</v>
      </c>
      <c r="AC113" s="17" t="e">
        <f>#REF!</f>
        <v>#REF!</v>
      </c>
    </row>
    <row r="114" spans="1:29" x14ac:dyDescent="0.2">
      <c r="A114" s="14" t="s">
        <v>38</v>
      </c>
      <c r="B114" s="14" t="e">
        <f>#REF!</f>
        <v>#REF!</v>
      </c>
      <c r="C114" s="14" t="e">
        <f>#REF!</f>
        <v>#REF!</v>
      </c>
      <c r="D114" s="15" t="e">
        <f>#REF!</f>
        <v>#REF!</v>
      </c>
      <c r="E114" s="15" t="e">
        <f>#REF!</f>
        <v>#REF!</v>
      </c>
      <c r="F114" s="15" t="e">
        <f>#REF!</f>
        <v>#REF!</v>
      </c>
      <c r="G114" s="15" t="e">
        <f>#REF!</f>
        <v>#REF!</v>
      </c>
      <c r="H114" s="15" t="e">
        <f>#REF!</f>
        <v>#REF!</v>
      </c>
      <c r="I114" s="15" t="e">
        <f>#REF!</f>
        <v>#REF!</v>
      </c>
      <c r="J114" s="15" t="e">
        <f>#REF!</f>
        <v>#REF!</v>
      </c>
      <c r="K114" s="15" t="e">
        <f>#REF!</f>
        <v>#REF!</v>
      </c>
      <c r="L114" s="15" t="e">
        <f>#REF!</f>
        <v>#REF!</v>
      </c>
      <c r="M114" s="15" t="e">
        <f>#REF!</f>
        <v>#REF!</v>
      </c>
      <c r="N114" s="15" t="e">
        <f>#REF!</f>
        <v>#REF!</v>
      </c>
      <c r="O114" s="15" t="e">
        <f>#REF!</f>
        <v>#REF!</v>
      </c>
      <c r="P114" s="15" t="e">
        <f>#REF!</f>
        <v>#REF!</v>
      </c>
      <c r="Q114" s="15" t="e">
        <f>#REF!</f>
        <v>#REF!</v>
      </c>
      <c r="R114" s="15" t="e">
        <f>#REF!</f>
        <v>#REF!</v>
      </c>
      <c r="S114" s="15" t="e">
        <f>#REF!</f>
        <v>#REF!</v>
      </c>
      <c r="T114" s="15" t="e">
        <f>#REF!</f>
        <v>#REF!</v>
      </c>
      <c r="U114" s="15" t="e">
        <f>#REF!</f>
        <v>#REF!</v>
      </c>
      <c r="V114" s="15" t="e">
        <f>#REF!</f>
        <v>#REF!</v>
      </c>
      <c r="W114" s="15" t="e">
        <f>#REF!</f>
        <v>#REF!</v>
      </c>
      <c r="X114" s="15" t="e">
        <f>#REF!</f>
        <v>#REF!</v>
      </c>
      <c r="Y114" s="15" t="e">
        <f>#REF!</f>
        <v>#REF!</v>
      </c>
      <c r="Z114" s="15" t="e">
        <f>#REF!</f>
        <v>#REF!</v>
      </c>
      <c r="AA114" s="15" t="e">
        <f>#REF!</f>
        <v>#REF!</v>
      </c>
      <c r="AB114" s="15" t="e">
        <f>#REF!</f>
        <v>#REF!</v>
      </c>
      <c r="AC114" s="15" t="e">
        <f>#REF!</f>
        <v>#REF!</v>
      </c>
    </row>
    <row r="115" spans="1:29" x14ac:dyDescent="0.2">
      <c r="A115" s="14" t="s">
        <v>38</v>
      </c>
      <c r="B115" s="14" t="e">
        <f>#REF!</f>
        <v>#REF!</v>
      </c>
      <c r="C115" s="14" t="e">
        <f>#REF!</f>
        <v>#REF!</v>
      </c>
      <c r="D115" s="15" t="e">
        <f>#REF!</f>
        <v>#REF!</v>
      </c>
      <c r="E115" s="15" t="e">
        <f>#REF!</f>
        <v>#REF!</v>
      </c>
      <c r="F115" s="15" t="e">
        <f>#REF!</f>
        <v>#REF!</v>
      </c>
      <c r="G115" s="15" t="e">
        <f>#REF!</f>
        <v>#REF!</v>
      </c>
      <c r="H115" s="15" t="e">
        <f>#REF!</f>
        <v>#REF!</v>
      </c>
      <c r="I115" s="15" t="e">
        <f>#REF!</f>
        <v>#REF!</v>
      </c>
      <c r="J115" s="15" t="e">
        <f>#REF!</f>
        <v>#REF!</v>
      </c>
      <c r="K115" s="15" t="e">
        <f>#REF!</f>
        <v>#REF!</v>
      </c>
      <c r="L115" s="15" t="e">
        <f>#REF!</f>
        <v>#REF!</v>
      </c>
      <c r="M115" s="15" t="e">
        <f>#REF!</f>
        <v>#REF!</v>
      </c>
      <c r="N115" s="15" t="e">
        <f>#REF!</f>
        <v>#REF!</v>
      </c>
      <c r="O115" s="15" t="e">
        <f>#REF!</f>
        <v>#REF!</v>
      </c>
      <c r="P115" s="15" t="e">
        <f>#REF!</f>
        <v>#REF!</v>
      </c>
      <c r="Q115" s="15" t="e">
        <f>#REF!</f>
        <v>#REF!</v>
      </c>
      <c r="R115" s="15" t="e">
        <f>#REF!</f>
        <v>#REF!</v>
      </c>
      <c r="S115" s="15" t="e">
        <f>#REF!</f>
        <v>#REF!</v>
      </c>
      <c r="T115" s="15" t="e">
        <f>#REF!</f>
        <v>#REF!</v>
      </c>
      <c r="U115" s="15" t="e">
        <f>#REF!</f>
        <v>#REF!</v>
      </c>
      <c r="V115" s="15" t="e">
        <f>#REF!</f>
        <v>#REF!</v>
      </c>
      <c r="W115" s="15" t="e">
        <f>#REF!</f>
        <v>#REF!</v>
      </c>
      <c r="X115" s="15" t="e">
        <f>#REF!</f>
        <v>#REF!</v>
      </c>
      <c r="Y115" s="15" t="e">
        <f>#REF!</f>
        <v>#REF!</v>
      </c>
      <c r="Z115" s="15" t="e">
        <f>#REF!</f>
        <v>#REF!</v>
      </c>
      <c r="AA115" s="15" t="e">
        <f>#REF!</f>
        <v>#REF!</v>
      </c>
      <c r="AB115" s="15" t="e">
        <f>#REF!</f>
        <v>#REF!</v>
      </c>
      <c r="AC115" s="15" t="e">
        <f>#REF!</f>
        <v>#REF!</v>
      </c>
    </row>
    <row r="116" spans="1:29" x14ac:dyDescent="0.2">
      <c r="A116" s="14" t="s">
        <v>38</v>
      </c>
      <c r="B116" s="14" t="e">
        <f>#REF!</f>
        <v>#REF!</v>
      </c>
      <c r="C116" s="14" t="e">
        <f>#REF!</f>
        <v>#REF!</v>
      </c>
      <c r="D116" s="15" t="e">
        <f>#REF!</f>
        <v>#REF!</v>
      </c>
      <c r="E116" s="15" t="e">
        <f>#REF!</f>
        <v>#REF!</v>
      </c>
      <c r="F116" s="15" t="e">
        <f>#REF!</f>
        <v>#REF!</v>
      </c>
      <c r="G116" s="15" t="e">
        <f>#REF!</f>
        <v>#REF!</v>
      </c>
      <c r="H116" s="15" t="e">
        <f>#REF!</f>
        <v>#REF!</v>
      </c>
      <c r="I116" s="15" t="e">
        <f>#REF!</f>
        <v>#REF!</v>
      </c>
      <c r="J116" s="15" t="e">
        <f>#REF!</f>
        <v>#REF!</v>
      </c>
      <c r="K116" s="15" t="e">
        <f>#REF!</f>
        <v>#REF!</v>
      </c>
      <c r="L116" s="15" t="e">
        <f>#REF!</f>
        <v>#REF!</v>
      </c>
      <c r="M116" s="15" t="e">
        <f>#REF!</f>
        <v>#REF!</v>
      </c>
      <c r="N116" s="15" t="e">
        <f>#REF!</f>
        <v>#REF!</v>
      </c>
      <c r="O116" s="15" t="e">
        <f>#REF!</f>
        <v>#REF!</v>
      </c>
      <c r="P116" s="15" t="e">
        <f>#REF!</f>
        <v>#REF!</v>
      </c>
      <c r="Q116" s="15" t="e">
        <f>#REF!</f>
        <v>#REF!</v>
      </c>
      <c r="R116" s="15" t="e">
        <f>#REF!</f>
        <v>#REF!</v>
      </c>
      <c r="S116" s="15" t="e">
        <f>#REF!</f>
        <v>#REF!</v>
      </c>
      <c r="T116" s="15" t="e">
        <f>#REF!</f>
        <v>#REF!</v>
      </c>
      <c r="U116" s="15" t="e">
        <f>#REF!</f>
        <v>#REF!</v>
      </c>
      <c r="V116" s="15" t="e">
        <f>#REF!</f>
        <v>#REF!</v>
      </c>
      <c r="W116" s="15" t="e">
        <f>#REF!</f>
        <v>#REF!</v>
      </c>
      <c r="X116" s="15" t="e">
        <f>#REF!</f>
        <v>#REF!</v>
      </c>
      <c r="Y116" s="15" t="e">
        <f>#REF!</f>
        <v>#REF!</v>
      </c>
      <c r="Z116" s="15" t="e">
        <f>#REF!</f>
        <v>#REF!</v>
      </c>
      <c r="AA116" s="15" t="e">
        <f>#REF!</f>
        <v>#REF!</v>
      </c>
      <c r="AB116" s="15" t="e">
        <f>#REF!</f>
        <v>#REF!</v>
      </c>
      <c r="AC116" s="15" t="e">
        <f>#REF!</f>
        <v>#REF!</v>
      </c>
    </row>
    <row r="117" spans="1:29" x14ac:dyDescent="0.2">
      <c r="A117" s="14" t="s">
        <v>38</v>
      </c>
      <c r="B117" s="14" t="e">
        <f>#REF!</f>
        <v>#REF!</v>
      </c>
      <c r="C117" s="14" t="e">
        <f>#REF!</f>
        <v>#REF!</v>
      </c>
      <c r="D117" s="15" t="e">
        <f>#REF!</f>
        <v>#REF!</v>
      </c>
      <c r="E117" s="15" t="e">
        <f>#REF!</f>
        <v>#REF!</v>
      </c>
      <c r="F117" s="15" t="e">
        <f>#REF!</f>
        <v>#REF!</v>
      </c>
      <c r="G117" s="15" t="e">
        <f>#REF!</f>
        <v>#REF!</v>
      </c>
      <c r="H117" s="15" t="e">
        <f>#REF!</f>
        <v>#REF!</v>
      </c>
      <c r="I117" s="15" t="e">
        <f>#REF!</f>
        <v>#REF!</v>
      </c>
      <c r="J117" s="15" t="e">
        <f>#REF!</f>
        <v>#REF!</v>
      </c>
      <c r="K117" s="15" t="e">
        <f>#REF!</f>
        <v>#REF!</v>
      </c>
      <c r="L117" s="15" t="e">
        <f>#REF!</f>
        <v>#REF!</v>
      </c>
      <c r="M117" s="15" t="e">
        <f>#REF!</f>
        <v>#REF!</v>
      </c>
      <c r="N117" s="15" t="e">
        <f>#REF!</f>
        <v>#REF!</v>
      </c>
      <c r="O117" s="15" t="e">
        <f>#REF!</f>
        <v>#REF!</v>
      </c>
      <c r="P117" s="15" t="e">
        <f>#REF!</f>
        <v>#REF!</v>
      </c>
      <c r="Q117" s="15" t="e">
        <f>#REF!</f>
        <v>#REF!</v>
      </c>
      <c r="R117" s="15" t="e">
        <f>#REF!</f>
        <v>#REF!</v>
      </c>
      <c r="S117" s="15" t="e">
        <f>#REF!</f>
        <v>#REF!</v>
      </c>
      <c r="T117" s="15" t="e">
        <f>#REF!</f>
        <v>#REF!</v>
      </c>
      <c r="U117" s="15" t="e">
        <f>#REF!</f>
        <v>#REF!</v>
      </c>
      <c r="V117" s="15" t="e">
        <f>#REF!</f>
        <v>#REF!</v>
      </c>
      <c r="W117" s="15" t="e">
        <f>#REF!</f>
        <v>#REF!</v>
      </c>
      <c r="X117" s="15" t="e">
        <f>#REF!</f>
        <v>#REF!</v>
      </c>
      <c r="Y117" s="15" t="e">
        <f>#REF!</f>
        <v>#REF!</v>
      </c>
      <c r="Z117" s="15" t="e">
        <f>#REF!</f>
        <v>#REF!</v>
      </c>
      <c r="AA117" s="15" t="e">
        <f>#REF!</f>
        <v>#REF!</v>
      </c>
      <c r="AB117" s="15" t="e">
        <f>#REF!</f>
        <v>#REF!</v>
      </c>
      <c r="AC117" s="15" t="e">
        <f>#REF!</f>
        <v>#REF!</v>
      </c>
    </row>
    <row r="118" spans="1:29" x14ac:dyDescent="0.2">
      <c r="A118" s="14" t="s">
        <v>38</v>
      </c>
      <c r="B118" s="14" t="e">
        <f>#REF!</f>
        <v>#REF!</v>
      </c>
      <c r="C118" s="14" t="e">
        <f>#REF!</f>
        <v>#REF!</v>
      </c>
      <c r="D118" s="15" t="e">
        <f>#REF!</f>
        <v>#REF!</v>
      </c>
      <c r="E118" s="15" t="e">
        <f>#REF!</f>
        <v>#REF!</v>
      </c>
      <c r="F118" s="15" t="e">
        <f>#REF!</f>
        <v>#REF!</v>
      </c>
      <c r="G118" s="15" t="e">
        <f>#REF!</f>
        <v>#REF!</v>
      </c>
      <c r="H118" s="15" t="e">
        <f>#REF!</f>
        <v>#REF!</v>
      </c>
      <c r="I118" s="15" t="e">
        <f>#REF!</f>
        <v>#REF!</v>
      </c>
      <c r="J118" s="15" t="e">
        <f>#REF!</f>
        <v>#REF!</v>
      </c>
      <c r="K118" s="15" t="e">
        <f>#REF!</f>
        <v>#REF!</v>
      </c>
      <c r="L118" s="15" t="e">
        <f>#REF!</f>
        <v>#REF!</v>
      </c>
      <c r="M118" s="15" t="e">
        <f>#REF!</f>
        <v>#REF!</v>
      </c>
      <c r="N118" s="15" t="e">
        <f>#REF!</f>
        <v>#REF!</v>
      </c>
      <c r="O118" s="15" t="e">
        <f>#REF!</f>
        <v>#REF!</v>
      </c>
      <c r="P118" s="15" t="e">
        <f>#REF!</f>
        <v>#REF!</v>
      </c>
      <c r="Q118" s="15" t="e">
        <f>#REF!</f>
        <v>#REF!</v>
      </c>
      <c r="R118" s="15" t="e">
        <f>#REF!</f>
        <v>#REF!</v>
      </c>
      <c r="S118" s="15" t="e">
        <f>#REF!</f>
        <v>#REF!</v>
      </c>
      <c r="T118" s="15" t="e">
        <f>#REF!</f>
        <v>#REF!</v>
      </c>
      <c r="U118" s="15" t="e">
        <f>#REF!</f>
        <v>#REF!</v>
      </c>
      <c r="V118" s="15" t="e">
        <f>#REF!</f>
        <v>#REF!</v>
      </c>
      <c r="W118" s="15" t="e">
        <f>#REF!</f>
        <v>#REF!</v>
      </c>
      <c r="X118" s="15" t="e">
        <f>#REF!</f>
        <v>#REF!</v>
      </c>
      <c r="Y118" s="15" t="e">
        <f>#REF!</f>
        <v>#REF!</v>
      </c>
      <c r="Z118" s="15" t="e">
        <f>#REF!</f>
        <v>#REF!</v>
      </c>
      <c r="AA118" s="15" t="e">
        <f>#REF!</f>
        <v>#REF!</v>
      </c>
      <c r="AB118" s="15" t="e">
        <f>#REF!</f>
        <v>#REF!</v>
      </c>
      <c r="AC118" s="15" t="e">
        <f>#REF!</f>
        <v>#REF!</v>
      </c>
    </row>
    <row r="119" spans="1:29" x14ac:dyDescent="0.2">
      <c r="A119" s="14" t="s">
        <v>38</v>
      </c>
      <c r="B119" s="14" t="e">
        <f>#REF!</f>
        <v>#REF!</v>
      </c>
      <c r="C119" s="14" t="e">
        <f>#REF!</f>
        <v>#REF!</v>
      </c>
      <c r="D119" s="15" t="e">
        <f>#REF!</f>
        <v>#REF!</v>
      </c>
      <c r="E119" s="15" t="e">
        <f>#REF!</f>
        <v>#REF!</v>
      </c>
      <c r="F119" s="15" t="e">
        <f>#REF!</f>
        <v>#REF!</v>
      </c>
      <c r="G119" s="15" t="e">
        <f>#REF!</f>
        <v>#REF!</v>
      </c>
      <c r="H119" s="15" t="e">
        <f>#REF!</f>
        <v>#REF!</v>
      </c>
      <c r="I119" s="15" t="e">
        <f>#REF!</f>
        <v>#REF!</v>
      </c>
      <c r="J119" s="15" t="e">
        <f>#REF!</f>
        <v>#REF!</v>
      </c>
      <c r="K119" s="15" t="e">
        <f>#REF!</f>
        <v>#REF!</v>
      </c>
      <c r="L119" s="15" t="e">
        <f>#REF!</f>
        <v>#REF!</v>
      </c>
      <c r="M119" s="15" t="e">
        <f>#REF!</f>
        <v>#REF!</v>
      </c>
      <c r="N119" s="15" t="e">
        <f>#REF!</f>
        <v>#REF!</v>
      </c>
      <c r="O119" s="15" t="e">
        <f>#REF!</f>
        <v>#REF!</v>
      </c>
      <c r="P119" s="15" t="e">
        <f>#REF!</f>
        <v>#REF!</v>
      </c>
      <c r="Q119" s="15" t="e">
        <f>#REF!</f>
        <v>#REF!</v>
      </c>
      <c r="R119" s="15" t="e">
        <f>#REF!</f>
        <v>#REF!</v>
      </c>
      <c r="S119" s="15" t="e">
        <f>#REF!</f>
        <v>#REF!</v>
      </c>
      <c r="T119" s="15" t="e">
        <f>#REF!</f>
        <v>#REF!</v>
      </c>
      <c r="U119" s="15" t="e">
        <f>#REF!</f>
        <v>#REF!</v>
      </c>
      <c r="V119" s="15" t="e">
        <f>#REF!</f>
        <v>#REF!</v>
      </c>
      <c r="W119" s="15" t="e">
        <f>#REF!</f>
        <v>#REF!</v>
      </c>
      <c r="X119" s="15" t="e">
        <f>#REF!</f>
        <v>#REF!</v>
      </c>
      <c r="Y119" s="15" t="e">
        <f>#REF!</f>
        <v>#REF!</v>
      </c>
      <c r="Z119" s="15" t="e">
        <f>#REF!</f>
        <v>#REF!</v>
      </c>
      <c r="AA119" s="15" t="e">
        <f>#REF!</f>
        <v>#REF!</v>
      </c>
      <c r="AB119" s="15" t="e">
        <f>#REF!</f>
        <v>#REF!</v>
      </c>
      <c r="AC119" s="15" t="e">
        <f>#REF!</f>
        <v>#REF!</v>
      </c>
    </row>
    <row r="120" spans="1:29" x14ac:dyDescent="0.2">
      <c r="A120" s="11"/>
      <c r="B120" s="11"/>
      <c r="C120" s="13" t="s">
        <v>39</v>
      </c>
      <c r="D120" s="11" t="s">
        <v>15</v>
      </c>
      <c r="E120" s="11"/>
      <c r="F120" s="11"/>
      <c r="G120" s="11"/>
      <c r="H120" s="11"/>
      <c r="I120" s="11"/>
      <c r="J120" s="11"/>
      <c r="K120" s="11"/>
      <c r="L120" s="11"/>
      <c r="M120" s="11"/>
      <c r="N120" s="11"/>
      <c r="O120" s="11"/>
      <c r="P120" s="11"/>
      <c r="Q120" s="11"/>
      <c r="R120" s="11"/>
      <c r="S120" s="11"/>
      <c r="T120" s="11"/>
    </row>
    <row r="121" spans="1:29" x14ac:dyDescent="0.2">
      <c r="C121" s="1" t="s">
        <v>40</v>
      </c>
      <c r="D121" s="11" t="s">
        <v>15</v>
      </c>
    </row>
    <row r="122" spans="1:29" x14ac:dyDescent="0.2">
      <c r="C122" s="1" t="s">
        <v>43</v>
      </c>
      <c r="D122" s="11" t="s">
        <v>15</v>
      </c>
    </row>
    <row r="123" spans="1:29" x14ac:dyDescent="0.2">
      <c r="C123" s="1" t="s">
        <v>41</v>
      </c>
      <c r="D123" s="11" t="s">
        <v>15</v>
      </c>
      <c r="E123" s="2"/>
    </row>
    <row r="124" spans="1:29" x14ac:dyDescent="0.2">
      <c r="C124" s="1" t="s">
        <v>42</v>
      </c>
      <c r="D124" s="11" t="s">
        <v>15</v>
      </c>
      <c r="E124" s="2"/>
    </row>
    <row r="125" spans="1:29" x14ac:dyDescent="0.2">
      <c r="C125" s="1" t="s">
        <v>52</v>
      </c>
      <c r="D125" s="11" t="s">
        <v>15</v>
      </c>
      <c r="E125" s="2"/>
    </row>
    <row r="126" spans="1:29" x14ac:dyDescent="0.2">
      <c r="C126" s="1" t="s">
        <v>53</v>
      </c>
      <c r="D126" s="11" t="s">
        <v>15</v>
      </c>
      <c r="E126" s="2"/>
    </row>
    <row r="127" spans="1:29" x14ac:dyDescent="0.2">
      <c r="C127" s="1" t="s">
        <v>44</v>
      </c>
      <c r="D127" s="11" t="s">
        <v>15</v>
      </c>
      <c r="E127" s="2"/>
    </row>
  </sheetData>
  <phoneticPr fontId="16" type="noConversion"/>
  <pageMargins left="0.74803149606299202" right="0.74803149606299202" top="0.98425196850393704" bottom="0.98425196850393704" header="0.511811023622047" footer="0.511811023622047"/>
  <pageSetup scale="65" orientation="landscape" r:id="rId1"/>
  <headerFooter alignWithMargins="0">
    <oddHeader>&amp;LCrew Energy
&amp;CEPAP Evaluation of Controls
&amp;RDate: &amp;D</oddHeader>
    <oddFooter>&amp;L&amp;Z&amp;F
&amp;A&amp;R&amp;D
Page &amp;P of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F0"/>
  </sheetPr>
  <dimension ref="A7:S4898"/>
  <sheetViews>
    <sheetView zoomScale="80" zoomScaleNormal="80" workbookViewId="0">
      <selection activeCell="I2" sqref="I2:I9"/>
    </sheetView>
  </sheetViews>
  <sheetFormatPr defaultRowHeight="12.75" x14ac:dyDescent="0.2"/>
  <cols>
    <col min="1" max="1" width="17.42578125" customWidth="1"/>
    <col min="2" max="2" width="14.140625" bestFit="1" customWidth="1"/>
    <col min="3" max="3" width="19.5703125" bestFit="1" customWidth="1"/>
    <col min="4" max="4" width="12.5703125" customWidth="1"/>
    <col min="5" max="5" width="17.85546875" customWidth="1"/>
    <col min="6" max="6" width="16.42578125" bestFit="1" customWidth="1"/>
    <col min="7" max="7" width="24.42578125" customWidth="1"/>
    <col min="9" max="9" width="21.5703125" customWidth="1"/>
    <col min="10" max="10" width="19.140625" customWidth="1"/>
    <col min="11" max="11" width="4.42578125" customWidth="1"/>
    <col min="12" max="13" width="12.42578125" customWidth="1"/>
    <col min="14" max="14" width="14.42578125" customWidth="1"/>
    <col min="15" max="15" width="11" customWidth="1"/>
  </cols>
  <sheetData>
    <row r="7" spans="1:15" s="38" customFormat="1" ht="15" x14ac:dyDescent="0.2">
      <c r="A7" s="261" t="s">
        <v>269</v>
      </c>
      <c r="B7" s="38" t="s">
        <v>267</v>
      </c>
      <c r="C7" s="38" t="s">
        <v>268</v>
      </c>
      <c r="D7" s="38" t="s">
        <v>11</v>
      </c>
      <c r="E7" s="38" t="s">
        <v>274</v>
      </c>
      <c r="F7" s="38" t="s">
        <v>467</v>
      </c>
      <c r="G7" s="38" t="s">
        <v>270</v>
      </c>
      <c r="H7" s="126"/>
      <c r="I7" s="23" t="s">
        <v>506</v>
      </c>
      <c r="J7" s="23" t="s">
        <v>1072</v>
      </c>
      <c r="K7"/>
      <c r="L7"/>
      <c r="M7"/>
      <c r="N7"/>
    </row>
    <row r="8" spans="1:15" x14ac:dyDescent="0.2">
      <c r="A8">
        <v>1</v>
      </c>
      <c r="B8" s="22" t="s">
        <v>3039</v>
      </c>
      <c r="C8" s="38">
        <v>1</v>
      </c>
      <c r="D8" s="38" t="s">
        <v>128</v>
      </c>
      <c r="E8" s="39" t="s">
        <v>475</v>
      </c>
      <c r="F8" s="38" t="s">
        <v>170</v>
      </c>
      <c r="G8" s="38">
        <v>0</v>
      </c>
      <c r="I8" s="23" t="s">
        <v>271</v>
      </c>
      <c r="J8">
        <v>0</v>
      </c>
      <c r="K8" t="s">
        <v>51</v>
      </c>
      <c r="L8" t="s">
        <v>272</v>
      </c>
    </row>
    <row r="9" spans="1:15" x14ac:dyDescent="0.2">
      <c r="A9">
        <v>1</v>
      </c>
      <c r="B9" s="22" t="s">
        <v>3039</v>
      </c>
      <c r="C9" s="38">
        <v>1</v>
      </c>
      <c r="D9" s="38" t="s">
        <v>131</v>
      </c>
      <c r="E9" s="39" t="s">
        <v>477</v>
      </c>
      <c r="F9" s="38" t="s">
        <v>170</v>
      </c>
      <c r="G9" s="38">
        <v>0</v>
      </c>
      <c r="I9" s="321" t="s">
        <v>3039</v>
      </c>
      <c r="J9" s="22">
        <v>270</v>
      </c>
      <c r="K9" s="22">
        <v>9</v>
      </c>
      <c r="L9" s="22">
        <v>279</v>
      </c>
      <c r="O9">
        <v>1</v>
      </c>
    </row>
    <row r="10" spans="1:15" x14ac:dyDescent="0.2">
      <c r="A10">
        <v>1</v>
      </c>
      <c r="B10" s="22" t="s">
        <v>3039</v>
      </c>
      <c r="C10" s="38">
        <v>1</v>
      </c>
      <c r="D10" s="38" t="s">
        <v>76</v>
      </c>
      <c r="E10" s="39" t="s">
        <v>481</v>
      </c>
      <c r="F10" s="38" t="s">
        <v>171</v>
      </c>
      <c r="G10" s="38">
        <v>0</v>
      </c>
      <c r="I10" s="321" t="s">
        <v>3038</v>
      </c>
      <c r="J10" s="22">
        <v>254</v>
      </c>
      <c r="K10" s="22">
        <v>25</v>
      </c>
      <c r="L10" s="22">
        <v>279</v>
      </c>
      <c r="O10">
        <v>2</v>
      </c>
    </row>
    <row r="11" spans="1:15" x14ac:dyDescent="0.2">
      <c r="A11">
        <v>1</v>
      </c>
      <c r="B11" s="22" t="s">
        <v>3039</v>
      </c>
      <c r="C11" s="38">
        <v>1</v>
      </c>
      <c r="D11" s="38" t="s">
        <v>107</v>
      </c>
      <c r="E11" s="39" t="s">
        <v>479</v>
      </c>
      <c r="F11" s="38" t="s">
        <v>171</v>
      </c>
      <c r="G11" s="38">
        <v>0</v>
      </c>
      <c r="I11" s="321" t="s">
        <v>272</v>
      </c>
      <c r="J11" s="22">
        <v>524</v>
      </c>
      <c r="K11" s="22">
        <v>34</v>
      </c>
      <c r="L11" s="22">
        <v>558</v>
      </c>
      <c r="O11">
        <v>3</v>
      </c>
    </row>
    <row r="12" spans="1:15" x14ac:dyDescent="0.2">
      <c r="A12">
        <v>1</v>
      </c>
      <c r="B12" s="22" t="s">
        <v>3039</v>
      </c>
      <c r="C12" s="38">
        <v>1</v>
      </c>
      <c r="D12" s="38" t="s">
        <v>54</v>
      </c>
      <c r="E12" s="39" t="s">
        <v>483</v>
      </c>
      <c r="F12" s="38" t="s">
        <v>171</v>
      </c>
      <c r="G12" s="38">
        <v>0</v>
      </c>
      <c r="O12">
        <v>4</v>
      </c>
    </row>
    <row r="13" spans="1:15" x14ac:dyDescent="0.2">
      <c r="A13">
        <v>1</v>
      </c>
      <c r="B13" s="22" t="s">
        <v>3039</v>
      </c>
      <c r="C13" s="38">
        <v>1</v>
      </c>
      <c r="D13" s="38" t="s">
        <v>125</v>
      </c>
      <c r="E13" s="39" t="s">
        <v>768</v>
      </c>
      <c r="F13" s="38" t="s">
        <v>171</v>
      </c>
      <c r="G13" s="38">
        <v>0</v>
      </c>
      <c r="O13">
        <v>5</v>
      </c>
    </row>
    <row r="14" spans="1:15" x14ac:dyDescent="0.2">
      <c r="A14">
        <v>1</v>
      </c>
      <c r="B14" s="22" t="s">
        <v>3039</v>
      </c>
      <c r="C14" s="38">
        <v>1</v>
      </c>
      <c r="D14" s="38" t="s">
        <v>132</v>
      </c>
      <c r="E14" s="39" t="s">
        <v>485</v>
      </c>
      <c r="F14" s="38" t="s">
        <v>171</v>
      </c>
      <c r="G14" s="38">
        <v>0</v>
      </c>
      <c r="O14">
        <v>6</v>
      </c>
    </row>
    <row r="15" spans="1:15" x14ac:dyDescent="0.2">
      <c r="A15">
        <v>1</v>
      </c>
      <c r="B15" s="22" t="s">
        <v>3039</v>
      </c>
      <c r="C15" s="38">
        <v>1</v>
      </c>
      <c r="D15" s="38" t="s">
        <v>634</v>
      </c>
      <c r="E15" s="39" t="s">
        <v>796</v>
      </c>
      <c r="F15" s="38" t="s">
        <v>170</v>
      </c>
      <c r="G15" s="38">
        <v>0</v>
      </c>
      <c r="O15">
        <v>7</v>
      </c>
    </row>
    <row r="16" spans="1:15" x14ac:dyDescent="0.2">
      <c r="A16">
        <v>1</v>
      </c>
      <c r="B16" s="22" t="s">
        <v>3039</v>
      </c>
      <c r="C16" s="38">
        <v>7</v>
      </c>
      <c r="D16" s="38" t="s">
        <v>716</v>
      </c>
      <c r="E16" s="39" t="s">
        <v>722</v>
      </c>
      <c r="F16" s="38" t="s">
        <v>170</v>
      </c>
      <c r="G16" s="38">
        <v>0</v>
      </c>
      <c r="O16">
        <v>8</v>
      </c>
    </row>
    <row r="17" spans="1:15" x14ac:dyDescent="0.2">
      <c r="A17">
        <v>1</v>
      </c>
      <c r="B17" s="22" t="s">
        <v>3039</v>
      </c>
      <c r="C17" s="38">
        <v>11</v>
      </c>
      <c r="D17" s="38" t="s">
        <v>140</v>
      </c>
      <c r="E17" s="39" t="s">
        <v>3166</v>
      </c>
      <c r="F17" s="38" t="s">
        <v>170</v>
      </c>
      <c r="G17" s="38">
        <v>0</v>
      </c>
      <c r="O17">
        <v>9</v>
      </c>
    </row>
    <row r="18" spans="1:15" x14ac:dyDescent="0.2">
      <c r="A18">
        <v>1</v>
      </c>
      <c r="B18" s="22" t="s">
        <v>3039</v>
      </c>
      <c r="C18" s="38">
        <v>11</v>
      </c>
      <c r="D18" s="38" t="s">
        <v>140</v>
      </c>
      <c r="E18" s="39" t="s">
        <v>3169</v>
      </c>
      <c r="F18" s="38" t="s">
        <v>170</v>
      </c>
      <c r="G18" s="38">
        <v>0</v>
      </c>
      <c r="O18">
        <v>10</v>
      </c>
    </row>
    <row r="19" spans="1:15" x14ac:dyDescent="0.2">
      <c r="A19">
        <v>1</v>
      </c>
      <c r="B19" s="22" t="s">
        <v>3039</v>
      </c>
      <c r="C19" s="38">
        <v>11</v>
      </c>
      <c r="D19" s="38" t="s">
        <v>140</v>
      </c>
      <c r="E19" s="39" t="s">
        <v>3171</v>
      </c>
      <c r="F19" s="38" t="s">
        <v>170</v>
      </c>
      <c r="G19" s="38">
        <v>0</v>
      </c>
      <c r="O19">
        <v>11</v>
      </c>
    </row>
    <row r="20" spans="1:15" x14ac:dyDescent="0.2">
      <c r="A20">
        <v>1</v>
      </c>
      <c r="B20" s="22" t="s">
        <v>3039</v>
      </c>
      <c r="C20" s="38">
        <v>11</v>
      </c>
      <c r="D20" s="38" t="s">
        <v>809</v>
      </c>
      <c r="E20" s="39" t="s">
        <v>816</v>
      </c>
      <c r="F20" s="38" t="s">
        <v>170</v>
      </c>
      <c r="G20" s="38">
        <v>0</v>
      </c>
      <c r="O20">
        <v>12</v>
      </c>
    </row>
    <row r="21" spans="1:15" x14ac:dyDescent="0.2">
      <c r="A21">
        <v>1</v>
      </c>
      <c r="B21" s="22" t="s">
        <v>3039</v>
      </c>
      <c r="C21" s="38">
        <v>11</v>
      </c>
      <c r="D21" s="38" t="s">
        <v>811</v>
      </c>
      <c r="E21" s="39" t="s">
        <v>818</v>
      </c>
      <c r="F21" s="38" t="s">
        <v>170</v>
      </c>
      <c r="G21" s="38">
        <v>0</v>
      </c>
      <c r="O21">
        <v>13</v>
      </c>
    </row>
    <row r="22" spans="1:15" x14ac:dyDescent="0.2">
      <c r="A22">
        <v>1</v>
      </c>
      <c r="B22" s="22" t="s">
        <v>3039</v>
      </c>
      <c r="C22" s="38">
        <v>11</v>
      </c>
      <c r="D22" s="38" t="s">
        <v>813</v>
      </c>
      <c r="E22" s="39" t="s">
        <v>820</v>
      </c>
      <c r="F22" s="38" t="s">
        <v>170</v>
      </c>
      <c r="G22" s="38">
        <v>0</v>
      </c>
      <c r="O22">
        <v>14</v>
      </c>
    </row>
    <row r="23" spans="1:15" x14ac:dyDescent="0.2">
      <c r="A23">
        <v>1</v>
      </c>
      <c r="B23" s="22" t="s">
        <v>3039</v>
      </c>
      <c r="C23" s="38">
        <v>11</v>
      </c>
      <c r="D23" s="38" t="s">
        <v>815</v>
      </c>
      <c r="E23" s="39" t="s">
        <v>822</v>
      </c>
      <c r="F23" s="38" t="s">
        <v>170</v>
      </c>
      <c r="G23" s="38">
        <v>0</v>
      </c>
    </row>
    <row r="24" spans="1:15" x14ac:dyDescent="0.2">
      <c r="A24">
        <v>1</v>
      </c>
      <c r="B24" s="22" t="s">
        <v>3039</v>
      </c>
      <c r="C24" s="38">
        <v>1</v>
      </c>
      <c r="D24" s="38" t="s">
        <v>128</v>
      </c>
      <c r="E24" s="39" t="s">
        <v>476</v>
      </c>
      <c r="F24" s="38" t="s">
        <v>170</v>
      </c>
      <c r="G24" s="38">
        <v>0</v>
      </c>
    </row>
    <row r="25" spans="1:15" x14ac:dyDescent="0.2">
      <c r="A25">
        <v>1</v>
      </c>
      <c r="B25" s="22" t="s">
        <v>3039</v>
      </c>
      <c r="C25" s="38">
        <v>1</v>
      </c>
      <c r="D25" s="38" t="s">
        <v>131</v>
      </c>
      <c r="E25" s="39" t="s">
        <v>478</v>
      </c>
      <c r="F25" s="38" t="s">
        <v>170</v>
      </c>
      <c r="G25" s="38">
        <v>0</v>
      </c>
    </row>
    <row r="26" spans="1:15" x14ac:dyDescent="0.2">
      <c r="A26">
        <v>1</v>
      </c>
      <c r="B26" s="22" t="s">
        <v>3039</v>
      </c>
      <c r="C26" s="38">
        <v>1</v>
      </c>
      <c r="D26" s="38" t="s">
        <v>76</v>
      </c>
      <c r="E26" s="39" t="s">
        <v>482</v>
      </c>
      <c r="F26" s="38" t="s">
        <v>171</v>
      </c>
      <c r="G26" s="38">
        <v>0</v>
      </c>
    </row>
    <row r="27" spans="1:15" x14ac:dyDescent="0.2">
      <c r="A27">
        <v>1</v>
      </c>
      <c r="B27" s="22" t="s">
        <v>3039</v>
      </c>
      <c r="C27" s="38">
        <v>1</v>
      </c>
      <c r="D27" s="38" t="s">
        <v>107</v>
      </c>
      <c r="E27" s="39" t="s">
        <v>480</v>
      </c>
      <c r="F27" s="38" t="s">
        <v>171</v>
      </c>
      <c r="G27" s="38">
        <v>0</v>
      </c>
    </row>
    <row r="28" spans="1:15" x14ac:dyDescent="0.2">
      <c r="A28">
        <v>1</v>
      </c>
      <c r="B28" s="22" t="s">
        <v>3039</v>
      </c>
      <c r="C28" s="38">
        <v>1</v>
      </c>
      <c r="D28" s="38" t="s">
        <v>54</v>
      </c>
      <c r="E28" s="39" t="s">
        <v>484</v>
      </c>
      <c r="F28" s="38" t="s">
        <v>171</v>
      </c>
      <c r="G28" s="38">
        <v>0</v>
      </c>
    </row>
    <row r="29" spans="1:15" x14ac:dyDescent="0.2">
      <c r="A29">
        <v>1</v>
      </c>
      <c r="B29" s="22" t="s">
        <v>3039</v>
      </c>
      <c r="C29" s="38">
        <v>1</v>
      </c>
      <c r="D29" s="38" t="s">
        <v>125</v>
      </c>
      <c r="E29" s="39" t="s">
        <v>769</v>
      </c>
      <c r="F29" s="38" t="s">
        <v>171</v>
      </c>
      <c r="G29" s="38">
        <v>0</v>
      </c>
    </row>
    <row r="30" spans="1:15" x14ac:dyDescent="0.2">
      <c r="A30">
        <v>1</v>
      </c>
      <c r="B30" s="22" t="s">
        <v>3039</v>
      </c>
      <c r="C30" s="38">
        <v>1</v>
      </c>
      <c r="D30" s="38" t="s">
        <v>132</v>
      </c>
      <c r="E30" s="39" t="s">
        <v>486</v>
      </c>
      <c r="F30" s="38" t="s">
        <v>171</v>
      </c>
      <c r="G30" s="38">
        <v>0</v>
      </c>
    </row>
    <row r="31" spans="1:15" x14ac:dyDescent="0.2">
      <c r="A31">
        <v>1</v>
      </c>
      <c r="B31" s="22" t="s">
        <v>3039</v>
      </c>
      <c r="C31" s="38">
        <v>1</v>
      </c>
      <c r="D31" s="38" t="s">
        <v>634</v>
      </c>
      <c r="E31" s="39" t="s">
        <v>799</v>
      </c>
      <c r="F31" s="38" t="s">
        <v>170</v>
      </c>
      <c r="G31" s="38">
        <v>0</v>
      </c>
    </row>
    <row r="32" spans="1:15" x14ac:dyDescent="0.2">
      <c r="A32">
        <v>1</v>
      </c>
      <c r="B32" s="22" t="s">
        <v>3039</v>
      </c>
      <c r="C32" s="38">
        <v>7</v>
      </c>
      <c r="D32" s="38" t="s">
        <v>716</v>
      </c>
      <c r="E32" s="39" t="s">
        <v>724</v>
      </c>
      <c r="F32" s="38" t="s">
        <v>170</v>
      </c>
      <c r="G32" s="38">
        <v>0</v>
      </c>
    </row>
    <row r="33" spans="1:7" x14ac:dyDescent="0.2">
      <c r="A33">
        <v>1</v>
      </c>
      <c r="B33" s="22" t="s">
        <v>3039</v>
      </c>
      <c r="C33" s="38">
        <v>11</v>
      </c>
      <c r="D33" s="38" t="s">
        <v>140</v>
      </c>
      <c r="E33" s="39" t="s">
        <v>3166</v>
      </c>
      <c r="F33" s="38" t="s">
        <v>170</v>
      </c>
      <c r="G33" s="38">
        <v>0</v>
      </c>
    </row>
    <row r="34" spans="1:7" x14ac:dyDescent="0.2">
      <c r="A34">
        <v>1</v>
      </c>
      <c r="B34" s="22" t="s">
        <v>3039</v>
      </c>
      <c r="C34" s="38">
        <v>11</v>
      </c>
      <c r="D34" s="38" t="s">
        <v>140</v>
      </c>
      <c r="E34" s="39" t="s">
        <v>3169</v>
      </c>
      <c r="F34" s="38" t="s">
        <v>170</v>
      </c>
      <c r="G34" s="38">
        <v>0</v>
      </c>
    </row>
    <row r="35" spans="1:7" x14ac:dyDescent="0.2">
      <c r="A35">
        <v>1</v>
      </c>
      <c r="B35" s="22" t="s">
        <v>3039</v>
      </c>
      <c r="C35" s="38">
        <v>11</v>
      </c>
      <c r="D35" s="38" t="s">
        <v>140</v>
      </c>
      <c r="E35" s="39" t="s">
        <v>3171</v>
      </c>
      <c r="F35" s="38" t="s">
        <v>170</v>
      </c>
      <c r="G35" s="38">
        <v>0</v>
      </c>
    </row>
    <row r="36" spans="1:7" x14ac:dyDescent="0.2">
      <c r="A36">
        <v>1</v>
      </c>
      <c r="B36" s="22" t="s">
        <v>3039</v>
      </c>
      <c r="C36" s="38">
        <v>11</v>
      </c>
      <c r="D36" s="38" t="s">
        <v>809</v>
      </c>
      <c r="E36" s="39" t="s">
        <v>817</v>
      </c>
      <c r="F36" s="38" t="s">
        <v>170</v>
      </c>
      <c r="G36" s="38">
        <v>0</v>
      </c>
    </row>
    <row r="37" spans="1:7" x14ac:dyDescent="0.2">
      <c r="A37">
        <v>1</v>
      </c>
      <c r="B37" s="22" t="s">
        <v>3039</v>
      </c>
      <c r="C37" s="38">
        <v>11</v>
      </c>
      <c r="D37" s="38" t="s">
        <v>811</v>
      </c>
      <c r="E37" s="39" t="s">
        <v>819</v>
      </c>
      <c r="F37" s="38" t="s">
        <v>170</v>
      </c>
      <c r="G37" s="38">
        <v>0</v>
      </c>
    </row>
    <row r="38" spans="1:7" x14ac:dyDescent="0.2">
      <c r="A38">
        <v>1</v>
      </c>
      <c r="B38" s="22" t="s">
        <v>3039</v>
      </c>
      <c r="C38" s="38">
        <v>11</v>
      </c>
      <c r="D38" s="38" t="s">
        <v>813</v>
      </c>
      <c r="E38" s="39" t="s">
        <v>821</v>
      </c>
      <c r="F38" s="38" t="s">
        <v>170</v>
      </c>
      <c r="G38" s="38">
        <v>0</v>
      </c>
    </row>
    <row r="39" spans="1:7" x14ac:dyDescent="0.2">
      <c r="A39">
        <v>1</v>
      </c>
      <c r="B39" s="22" t="s">
        <v>3039</v>
      </c>
      <c r="C39" s="38">
        <v>11</v>
      </c>
      <c r="D39" s="38" t="s">
        <v>815</v>
      </c>
      <c r="E39" s="39" t="s">
        <v>823</v>
      </c>
      <c r="F39" s="38" t="s">
        <v>170</v>
      </c>
      <c r="G39" s="38">
        <v>0</v>
      </c>
    </row>
    <row r="40" spans="1:7" x14ac:dyDescent="0.2">
      <c r="A40">
        <v>1</v>
      </c>
      <c r="B40" s="22" t="s">
        <v>3039</v>
      </c>
      <c r="C40" s="38">
        <v>2</v>
      </c>
      <c r="D40" s="38" t="s">
        <v>65</v>
      </c>
      <c r="E40" s="39" t="s">
        <v>283</v>
      </c>
      <c r="F40" s="38" t="s">
        <v>171</v>
      </c>
      <c r="G40" s="38">
        <v>0</v>
      </c>
    </row>
    <row r="41" spans="1:7" x14ac:dyDescent="0.2">
      <c r="A41">
        <v>1</v>
      </c>
      <c r="B41" s="22" t="s">
        <v>3039</v>
      </c>
      <c r="C41" s="38">
        <v>2</v>
      </c>
      <c r="D41" s="38" t="s">
        <v>65</v>
      </c>
      <c r="E41" s="39" t="s">
        <v>3052</v>
      </c>
      <c r="F41" s="38" t="s">
        <v>171</v>
      </c>
      <c r="G41" s="38">
        <v>0</v>
      </c>
    </row>
    <row r="42" spans="1:7" x14ac:dyDescent="0.2">
      <c r="A42">
        <v>1</v>
      </c>
      <c r="B42" s="22" t="s">
        <v>3039</v>
      </c>
      <c r="C42" s="38">
        <v>2</v>
      </c>
      <c r="D42" s="38" t="s">
        <v>65</v>
      </c>
      <c r="E42" s="39" t="s">
        <v>3055</v>
      </c>
      <c r="F42" s="38" t="s">
        <v>171</v>
      </c>
      <c r="G42" s="38">
        <v>0</v>
      </c>
    </row>
    <row r="43" spans="1:7" x14ac:dyDescent="0.2">
      <c r="A43">
        <v>1</v>
      </c>
      <c r="B43" s="22" t="s">
        <v>3039</v>
      </c>
      <c r="C43" s="38">
        <v>2</v>
      </c>
      <c r="D43" s="38" t="s">
        <v>65</v>
      </c>
      <c r="E43" s="39" t="s">
        <v>3057</v>
      </c>
      <c r="F43" s="38" t="s">
        <v>171</v>
      </c>
      <c r="G43" s="38">
        <v>0</v>
      </c>
    </row>
    <row r="44" spans="1:7" x14ac:dyDescent="0.2">
      <c r="A44">
        <v>1</v>
      </c>
      <c r="B44" s="22" t="s">
        <v>3039</v>
      </c>
      <c r="C44" s="38">
        <v>2</v>
      </c>
      <c r="D44" s="38" t="s">
        <v>152</v>
      </c>
      <c r="E44" s="39" t="s">
        <v>286</v>
      </c>
      <c r="F44" s="38" t="s">
        <v>171</v>
      </c>
      <c r="G44" s="38">
        <v>0</v>
      </c>
    </row>
    <row r="45" spans="1:7" x14ac:dyDescent="0.2">
      <c r="A45">
        <v>1</v>
      </c>
      <c r="B45" s="22" t="s">
        <v>3039</v>
      </c>
      <c r="C45" s="38">
        <v>2</v>
      </c>
      <c r="D45" s="38" t="s">
        <v>153</v>
      </c>
      <c r="E45" s="39" t="s">
        <v>288</v>
      </c>
      <c r="F45" s="38" t="s">
        <v>171</v>
      </c>
      <c r="G45" s="38">
        <v>0</v>
      </c>
    </row>
    <row r="46" spans="1:7" x14ac:dyDescent="0.2">
      <c r="A46">
        <v>1</v>
      </c>
      <c r="B46" s="22" t="s">
        <v>3039</v>
      </c>
      <c r="C46" s="38">
        <v>3</v>
      </c>
      <c r="D46" s="38" t="s">
        <v>133</v>
      </c>
      <c r="E46" s="39" t="s">
        <v>290</v>
      </c>
      <c r="F46" s="38" t="s">
        <v>171</v>
      </c>
      <c r="G46" s="38">
        <v>0</v>
      </c>
    </row>
    <row r="47" spans="1:7" x14ac:dyDescent="0.2">
      <c r="A47">
        <v>1</v>
      </c>
      <c r="B47" s="22" t="s">
        <v>3039</v>
      </c>
      <c r="C47" s="38">
        <v>3</v>
      </c>
      <c r="D47" s="38" t="s">
        <v>133</v>
      </c>
      <c r="E47" s="39" t="s">
        <v>3062</v>
      </c>
      <c r="F47" s="38" t="s">
        <v>171</v>
      </c>
      <c r="G47" s="38">
        <v>0</v>
      </c>
    </row>
    <row r="48" spans="1:7" x14ac:dyDescent="0.2">
      <c r="A48">
        <v>1</v>
      </c>
      <c r="B48" s="22" t="s">
        <v>3039</v>
      </c>
      <c r="C48" s="38">
        <v>3</v>
      </c>
      <c r="D48" s="38" t="s">
        <v>63</v>
      </c>
      <c r="E48" s="39" t="s">
        <v>292</v>
      </c>
      <c r="F48" s="38" t="s">
        <v>170</v>
      </c>
      <c r="G48" s="38">
        <v>0</v>
      </c>
    </row>
    <row r="49" spans="1:7" x14ac:dyDescent="0.2">
      <c r="A49">
        <v>1</v>
      </c>
      <c r="B49" s="22" t="s">
        <v>3039</v>
      </c>
      <c r="C49" s="38">
        <v>3</v>
      </c>
      <c r="D49" s="38" t="s">
        <v>204</v>
      </c>
      <c r="E49" s="39" t="s">
        <v>293</v>
      </c>
      <c r="F49" s="38" t="s">
        <v>171</v>
      </c>
      <c r="G49" s="38">
        <v>0</v>
      </c>
    </row>
    <row r="50" spans="1:7" x14ac:dyDescent="0.2">
      <c r="A50">
        <v>1</v>
      </c>
      <c r="B50" s="22" t="s">
        <v>3039</v>
      </c>
      <c r="C50" s="38">
        <v>3</v>
      </c>
      <c r="D50" s="38" t="s">
        <v>134</v>
      </c>
      <c r="E50" s="39" t="s">
        <v>294</v>
      </c>
      <c r="F50" s="38" t="s">
        <v>171</v>
      </c>
      <c r="G50" s="38">
        <v>0</v>
      </c>
    </row>
    <row r="51" spans="1:7" x14ac:dyDescent="0.2">
      <c r="A51">
        <v>1</v>
      </c>
      <c r="B51" s="22" t="s">
        <v>3039</v>
      </c>
      <c r="C51" s="38">
        <v>3</v>
      </c>
      <c r="D51" s="38" t="s">
        <v>89</v>
      </c>
      <c r="E51" s="39" t="s">
        <v>295</v>
      </c>
      <c r="F51" s="38" t="s">
        <v>171</v>
      </c>
      <c r="G51" s="38">
        <v>0</v>
      </c>
    </row>
    <row r="52" spans="1:7" x14ac:dyDescent="0.2">
      <c r="A52">
        <v>1</v>
      </c>
      <c r="B52" s="22" t="s">
        <v>3039</v>
      </c>
      <c r="C52" s="38">
        <v>3</v>
      </c>
      <c r="D52" s="38" t="s">
        <v>89</v>
      </c>
      <c r="E52" s="39" t="s">
        <v>3067</v>
      </c>
      <c r="F52" s="38" t="s">
        <v>171</v>
      </c>
      <c r="G52" s="38">
        <v>0</v>
      </c>
    </row>
    <row r="53" spans="1:7" x14ac:dyDescent="0.2">
      <c r="A53">
        <v>1</v>
      </c>
      <c r="B53" s="22" t="s">
        <v>3039</v>
      </c>
      <c r="C53" s="38">
        <v>3</v>
      </c>
      <c r="D53" s="38" t="s">
        <v>89</v>
      </c>
      <c r="E53" s="39" t="s">
        <v>3070</v>
      </c>
      <c r="F53" s="38" t="s">
        <v>171</v>
      </c>
      <c r="G53" s="38">
        <v>0</v>
      </c>
    </row>
    <row r="54" spans="1:7" x14ac:dyDescent="0.2">
      <c r="A54">
        <v>1</v>
      </c>
      <c r="B54" s="22" t="s">
        <v>3039</v>
      </c>
      <c r="C54" s="38">
        <v>3</v>
      </c>
      <c r="D54" s="38" t="s">
        <v>135</v>
      </c>
      <c r="E54" s="39" t="s">
        <v>296</v>
      </c>
      <c r="F54" s="38" t="s">
        <v>170</v>
      </c>
      <c r="G54" s="38">
        <v>0</v>
      </c>
    </row>
    <row r="55" spans="1:7" x14ac:dyDescent="0.2">
      <c r="A55">
        <v>1</v>
      </c>
      <c r="B55" s="22" t="s">
        <v>3039</v>
      </c>
      <c r="C55" s="38">
        <v>3</v>
      </c>
      <c r="D55" s="38" t="s">
        <v>154</v>
      </c>
      <c r="E55" s="39" t="s">
        <v>297</v>
      </c>
      <c r="F55" s="38" t="s">
        <v>171</v>
      </c>
      <c r="G55" s="38">
        <v>0</v>
      </c>
    </row>
    <row r="56" spans="1:7" x14ac:dyDescent="0.2">
      <c r="A56">
        <v>1</v>
      </c>
      <c r="B56" s="22" t="s">
        <v>3039</v>
      </c>
      <c r="C56" s="38">
        <v>3</v>
      </c>
      <c r="D56" s="38" t="s">
        <v>154</v>
      </c>
      <c r="E56" s="39" t="s">
        <v>3073</v>
      </c>
      <c r="F56" s="38" t="s">
        <v>171</v>
      </c>
      <c r="G56" s="38">
        <v>0</v>
      </c>
    </row>
    <row r="57" spans="1:7" x14ac:dyDescent="0.2">
      <c r="A57">
        <v>1</v>
      </c>
      <c r="B57" s="22" t="s">
        <v>3039</v>
      </c>
      <c r="C57" s="38">
        <v>4</v>
      </c>
      <c r="D57" s="38" t="s">
        <v>67</v>
      </c>
      <c r="E57" s="39" t="s">
        <v>3085</v>
      </c>
      <c r="F57" s="38" t="s">
        <v>171</v>
      </c>
      <c r="G57" s="38">
        <v>0</v>
      </c>
    </row>
    <row r="58" spans="1:7" x14ac:dyDescent="0.2">
      <c r="A58">
        <v>1</v>
      </c>
      <c r="B58" s="22" t="s">
        <v>3039</v>
      </c>
      <c r="C58" s="38">
        <v>4</v>
      </c>
      <c r="D58" s="38" t="s">
        <v>67</v>
      </c>
      <c r="E58" s="39" t="s">
        <v>3088</v>
      </c>
      <c r="F58" s="38" t="s">
        <v>171</v>
      </c>
      <c r="G58" s="38">
        <v>0</v>
      </c>
    </row>
    <row r="59" spans="1:7" x14ac:dyDescent="0.2">
      <c r="A59">
        <v>1</v>
      </c>
      <c r="B59" s="22" t="s">
        <v>3039</v>
      </c>
      <c r="C59" s="38">
        <v>4</v>
      </c>
      <c r="D59" s="38" t="s">
        <v>646</v>
      </c>
      <c r="E59" s="39" t="s">
        <v>3078</v>
      </c>
      <c r="F59" s="38" t="s">
        <v>171</v>
      </c>
      <c r="G59" s="38">
        <v>0</v>
      </c>
    </row>
    <row r="60" spans="1:7" x14ac:dyDescent="0.2">
      <c r="A60">
        <v>1</v>
      </c>
      <c r="B60" s="22" t="s">
        <v>3039</v>
      </c>
      <c r="C60" s="38">
        <v>4</v>
      </c>
      <c r="D60" s="38" t="s">
        <v>646</v>
      </c>
      <c r="E60" s="39" t="s">
        <v>3081</v>
      </c>
      <c r="F60" s="38" t="s">
        <v>171</v>
      </c>
      <c r="G60" s="38">
        <v>0</v>
      </c>
    </row>
    <row r="61" spans="1:7" x14ac:dyDescent="0.2">
      <c r="A61">
        <v>1</v>
      </c>
      <c r="B61" s="22" t="s">
        <v>3039</v>
      </c>
      <c r="C61" s="38">
        <v>4</v>
      </c>
      <c r="D61" s="38" t="s">
        <v>646</v>
      </c>
      <c r="E61" s="39" t="s">
        <v>3090</v>
      </c>
      <c r="F61" s="38" t="s">
        <v>171</v>
      </c>
      <c r="G61" s="38">
        <v>0</v>
      </c>
    </row>
    <row r="62" spans="1:7" x14ac:dyDescent="0.2">
      <c r="A62">
        <v>1</v>
      </c>
      <c r="B62" s="22" t="s">
        <v>3039</v>
      </c>
      <c r="C62" s="38">
        <v>4</v>
      </c>
      <c r="D62" s="38" t="s">
        <v>648</v>
      </c>
      <c r="E62" s="39" t="s">
        <v>3092</v>
      </c>
      <c r="F62" s="38" t="s">
        <v>171</v>
      </c>
      <c r="G62" s="38">
        <v>0</v>
      </c>
    </row>
    <row r="63" spans="1:7" x14ac:dyDescent="0.2">
      <c r="A63">
        <v>1</v>
      </c>
      <c r="B63" s="22" t="s">
        <v>3039</v>
      </c>
      <c r="C63" s="38">
        <v>4</v>
      </c>
      <c r="D63" s="38" t="s">
        <v>649</v>
      </c>
      <c r="E63" s="39" t="s">
        <v>685</v>
      </c>
      <c r="F63" s="38" t="s">
        <v>171</v>
      </c>
      <c r="G63" s="38">
        <v>0</v>
      </c>
    </row>
    <row r="64" spans="1:7" x14ac:dyDescent="0.2">
      <c r="A64">
        <v>1</v>
      </c>
      <c r="B64" s="22" t="s">
        <v>3039</v>
      </c>
      <c r="C64" s="38">
        <v>5</v>
      </c>
      <c r="D64" s="38" t="s">
        <v>99</v>
      </c>
      <c r="E64" s="39" t="s">
        <v>303</v>
      </c>
      <c r="F64" s="38" t="s">
        <v>171</v>
      </c>
      <c r="G64" s="38">
        <v>0</v>
      </c>
    </row>
    <row r="65" spans="1:7" x14ac:dyDescent="0.2">
      <c r="A65">
        <v>1</v>
      </c>
      <c r="B65" s="22" t="s">
        <v>3039</v>
      </c>
      <c r="C65" s="38">
        <v>5</v>
      </c>
      <c r="D65" s="38" t="s">
        <v>68</v>
      </c>
      <c r="E65" s="39" t="s">
        <v>306</v>
      </c>
      <c r="F65" s="38" t="s">
        <v>171</v>
      </c>
      <c r="G65" s="38">
        <v>0</v>
      </c>
    </row>
    <row r="66" spans="1:7" x14ac:dyDescent="0.2">
      <c r="A66">
        <v>1</v>
      </c>
      <c r="B66" s="22" t="s">
        <v>3039</v>
      </c>
      <c r="C66" s="38">
        <v>6</v>
      </c>
      <c r="D66" s="38" t="s">
        <v>58</v>
      </c>
      <c r="E66" s="39" t="s">
        <v>3107</v>
      </c>
      <c r="F66" s="38" t="s">
        <v>171</v>
      </c>
      <c r="G66" s="38" t="s">
        <v>51</v>
      </c>
    </row>
    <row r="67" spans="1:7" x14ac:dyDescent="0.2">
      <c r="A67">
        <v>1</v>
      </c>
      <c r="B67" s="22" t="s">
        <v>3039</v>
      </c>
      <c r="C67" s="38">
        <v>6</v>
      </c>
      <c r="D67" s="38" t="s">
        <v>58</v>
      </c>
      <c r="E67" s="39" t="s">
        <v>3109</v>
      </c>
      <c r="F67" s="38" t="s">
        <v>171</v>
      </c>
      <c r="G67" s="38" t="s">
        <v>51</v>
      </c>
    </row>
    <row r="68" spans="1:7" x14ac:dyDescent="0.2">
      <c r="A68">
        <v>1</v>
      </c>
      <c r="B68" s="22" t="s">
        <v>3039</v>
      </c>
      <c r="C68" s="38">
        <v>7</v>
      </c>
      <c r="D68" s="38" t="s">
        <v>95</v>
      </c>
      <c r="E68" s="39" t="s">
        <v>3113</v>
      </c>
      <c r="F68" s="38" t="s">
        <v>171</v>
      </c>
      <c r="G68" s="38">
        <v>0</v>
      </c>
    </row>
    <row r="69" spans="1:7" x14ac:dyDescent="0.2">
      <c r="A69">
        <v>1</v>
      </c>
      <c r="B69" s="22" t="s">
        <v>3039</v>
      </c>
      <c r="C69" s="38">
        <v>7</v>
      </c>
      <c r="D69" s="38" t="s">
        <v>96</v>
      </c>
      <c r="E69" s="39" t="s">
        <v>3116</v>
      </c>
      <c r="F69" s="38" t="s">
        <v>170</v>
      </c>
      <c r="G69" s="38">
        <v>0</v>
      </c>
    </row>
    <row r="70" spans="1:7" x14ac:dyDescent="0.2">
      <c r="A70">
        <v>1</v>
      </c>
      <c r="B70" s="22" t="s">
        <v>3039</v>
      </c>
      <c r="C70" s="38">
        <v>7</v>
      </c>
      <c r="D70" s="38" t="s">
        <v>97</v>
      </c>
      <c r="E70" s="39" t="s">
        <v>331</v>
      </c>
      <c r="F70" s="38" t="s">
        <v>170</v>
      </c>
      <c r="G70" s="38">
        <v>0</v>
      </c>
    </row>
    <row r="71" spans="1:7" x14ac:dyDescent="0.2">
      <c r="A71">
        <v>1</v>
      </c>
      <c r="B71" s="22" t="s">
        <v>3039</v>
      </c>
      <c r="C71" s="38">
        <v>10</v>
      </c>
      <c r="D71" s="38" t="s">
        <v>77</v>
      </c>
      <c r="E71" s="39" t="s">
        <v>3148</v>
      </c>
      <c r="F71" s="38" t="s">
        <v>170</v>
      </c>
      <c r="G71" s="38">
        <v>0</v>
      </c>
    </row>
    <row r="72" spans="1:7" x14ac:dyDescent="0.2">
      <c r="A72">
        <v>1</v>
      </c>
      <c r="B72" s="22" t="s">
        <v>3039</v>
      </c>
      <c r="C72" s="38">
        <v>10</v>
      </c>
      <c r="D72" s="38" t="s">
        <v>84</v>
      </c>
      <c r="E72" s="39" t="s">
        <v>365</v>
      </c>
      <c r="F72" s="38" t="s">
        <v>171</v>
      </c>
      <c r="G72" s="38">
        <v>0</v>
      </c>
    </row>
    <row r="73" spans="1:7" x14ac:dyDescent="0.2">
      <c r="A73">
        <v>1</v>
      </c>
      <c r="B73" s="22" t="s">
        <v>3039</v>
      </c>
      <c r="C73" s="38">
        <v>10</v>
      </c>
      <c r="D73" s="38" t="s">
        <v>158</v>
      </c>
      <c r="E73" s="39" t="s">
        <v>372</v>
      </c>
      <c r="F73" s="38" t="s">
        <v>171</v>
      </c>
      <c r="G73" s="38">
        <v>0</v>
      </c>
    </row>
    <row r="74" spans="1:7" x14ac:dyDescent="0.2">
      <c r="A74">
        <v>1</v>
      </c>
      <c r="B74" s="22" t="s">
        <v>3039</v>
      </c>
      <c r="C74" s="38">
        <v>3</v>
      </c>
      <c r="D74" s="38" t="s">
        <v>133</v>
      </c>
      <c r="E74" s="39" t="s">
        <v>3062</v>
      </c>
      <c r="F74" s="38" t="s">
        <v>171</v>
      </c>
      <c r="G74" s="38">
        <v>0</v>
      </c>
    </row>
    <row r="75" spans="1:7" x14ac:dyDescent="0.2">
      <c r="A75">
        <v>1</v>
      </c>
      <c r="B75" s="22" t="s">
        <v>3039</v>
      </c>
      <c r="C75" s="38">
        <v>5</v>
      </c>
      <c r="D75" s="38" t="s">
        <v>90</v>
      </c>
      <c r="E75" s="39" t="s">
        <v>3067</v>
      </c>
      <c r="F75" s="38" t="s">
        <v>171</v>
      </c>
      <c r="G75" s="38">
        <v>0</v>
      </c>
    </row>
    <row r="76" spans="1:7" x14ac:dyDescent="0.2">
      <c r="A76">
        <v>1</v>
      </c>
      <c r="B76" s="22" t="s">
        <v>3039</v>
      </c>
      <c r="C76" s="38">
        <v>5</v>
      </c>
      <c r="D76" s="38" t="s">
        <v>90</v>
      </c>
      <c r="E76" s="39" t="s">
        <v>3070</v>
      </c>
      <c r="F76" s="38" t="s">
        <v>171</v>
      </c>
      <c r="G76" s="38">
        <v>0</v>
      </c>
    </row>
    <row r="77" spans="1:7" x14ac:dyDescent="0.2">
      <c r="A77">
        <v>1</v>
      </c>
      <c r="B77" s="22" t="s">
        <v>3039</v>
      </c>
      <c r="C77" s="38">
        <v>6</v>
      </c>
      <c r="D77" s="38" t="s">
        <v>69</v>
      </c>
      <c r="E77" s="39" t="s">
        <v>3085</v>
      </c>
      <c r="F77" s="38" t="s">
        <v>171</v>
      </c>
      <c r="G77" s="38" t="s">
        <v>51</v>
      </c>
    </row>
    <row r="78" spans="1:7" x14ac:dyDescent="0.2">
      <c r="A78">
        <v>1</v>
      </c>
      <c r="B78" s="22" t="s">
        <v>3039</v>
      </c>
      <c r="C78" s="38">
        <v>6</v>
      </c>
      <c r="D78" s="38" t="s">
        <v>69</v>
      </c>
      <c r="E78" s="39" t="s">
        <v>3088</v>
      </c>
      <c r="F78" s="38" t="s">
        <v>171</v>
      </c>
      <c r="G78" s="38" t="s">
        <v>51</v>
      </c>
    </row>
    <row r="79" spans="1:7" x14ac:dyDescent="0.2">
      <c r="A79">
        <v>1</v>
      </c>
      <c r="B79" s="22" t="s">
        <v>3039</v>
      </c>
      <c r="C79" s="38">
        <v>6</v>
      </c>
      <c r="D79" s="38" t="s">
        <v>93</v>
      </c>
      <c r="E79" s="39" t="s">
        <v>3107</v>
      </c>
      <c r="F79" s="38" t="s">
        <v>171</v>
      </c>
      <c r="G79" s="38" t="s">
        <v>51</v>
      </c>
    </row>
    <row r="80" spans="1:7" x14ac:dyDescent="0.2">
      <c r="A80">
        <v>1</v>
      </c>
      <c r="B80" s="22" t="s">
        <v>3039</v>
      </c>
      <c r="C80" s="38">
        <v>6</v>
      </c>
      <c r="D80" s="38" t="s">
        <v>93</v>
      </c>
      <c r="E80" s="39" t="s">
        <v>3109</v>
      </c>
      <c r="F80" s="38" t="s">
        <v>171</v>
      </c>
      <c r="G80" s="38" t="s">
        <v>51</v>
      </c>
    </row>
    <row r="81" spans="1:7" x14ac:dyDescent="0.2">
      <c r="A81">
        <v>1</v>
      </c>
      <c r="B81" s="22" t="s">
        <v>3039</v>
      </c>
      <c r="C81" s="38">
        <v>8</v>
      </c>
      <c r="D81" s="38" t="s">
        <v>136</v>
      </c>
      <c r="E81" s="39" t="s">
        <v>3119</v>
      </c>
      <c r="F81" s="38" t="s">
        <v>171</v>
      </c>
      <c r="G81" s="38">
        <v>0</v>
      </c>
    </row>
    <row r="82" spans="1:7" x14ac:dyDescent="0.2">
      <c r="A82">
        <v>1</v>
      </c>
      <c r="B82" s="22" t="s">
        <v>3039</v>
      </c>
      <c r="C82" s="38">
        <v>8</v>
      </c>
      <c r="D82" s="38" t="s">
        <v>136</v>
      </c>
      <c r="E82" s="39" t="s">
        <v>3123</v>
      </c>
      <c r="F82" s="38" t="s">
        <v>171</v>
      </c>
      <c r="G82" s="38">
        <v>0</v>
      </c>
    </row>
    <row r="83" spans="1:7" x14ac:dyDescent="0.2">
      <c r="A83">
        <v>1</v>
      </c>
      <c r="B83" s="22" t="s">
        <v>3039</v>
      </c>
      <c r="C83" s="38">
        <v>8</v>
      </c>
      <c r="D83" s="38" t="s">
        <v>136</v>
      </c>
      <c r="E83" s="39" t="s">
        <v>3125</v>
      </c>
      <c r="F83" s="38" t="s">
        <v>171</v>
      </c>
      <c r="G83" s="38">
        <v>0</v>
      </c>
    </row>
    <row r="84" spans="1:7" x14ac:dyDescent="0.2">
      <c r="A84">
        <v>1</v>
      </c>
      <c r="B84" s="22" t="s">
        <v>3039</v>
      </c>
      <c r="C84" s="38">
        <v>8</v>
      </c>
      <c r="D84" s="38" t="s">
        <v>160</v>
      </c>
      <c r="E84" s="39" t="s">
        <v>3131</v>
      </c>
      <c r="F84" s="38" t="s">
        <v>171</v>
      </c>
      <c r="G84" s="38">
        <v>0</v>
      </c>
    </row>
    <row r="85" spans="1:7" x14ac:dyDescent="0.2">
      <c r="A85">
        <v>1</v>
      </c>
      <c r="B85" s="22" t="s">
        <v>3039</v>
      </c>
      <c r="C85" s="38">
        <v>8</v>
      </c>
      <c r="D85" s="38" t="s">
        <v>167</v>
      </c>
      <c r="E85" s="39" t="s">
        <v>342</v>
      </c>
      <c r="F85" s="38" t="s">
        <v>171</v>
      </c>
      <c r="G85" s="38">
        <v>0</v>
      </c>
    </row>
    <row r="86" spans="1:7" x14ac:dyDescent="0.2">
      <c r="A86">
        <v>1</v>
      </c>
      <c r="B86" s="22" t="s">
        <v>3039</v>
      </c>
      <c r="C86" s="38">
        <v>8</v>
      </c>
      <c r="D86" s="38" t="s">
        <v>101</v>
      </c>
      <c r="E86" s="39" t="s">
        <v>343</v>
      </c>
      <c r="F86" s="38" t="s">
        <v>171</v>
      </c>
      <c r="G86" s="38">
        <v>0</v>
      </c>
    </row>
    <row r="87" spans="1:7" x14ac:dyDescent="0.2">
      <c r="A87">
        <v>1</v>
      </c>
      <c r="B87" s="22" t="s">
        <v>3039</v>
      </c>
      <c r="C87" s="38">
        <v>8</v>
      </c>
      <c r="D87" s="38" t="s">
        <v>155</v>
      </c>
      <c r="E87" s="39" t="s">
        <v>344</v>
      </c>
      <c r="F87" s="38" t="s">
        <v>171</v>
      </c>
      <c r="G87" s="38">
        <v>0</v>
      </c>
    </row>
    <row r="88" spans="1:7" x14ac:dyDescent="0.2">
      <c r="A88">
        <v>1</v>
      </c>
      <c r="B88" s="22" t="s">
        <v>3039</v>
      </c>
      <c r="C88" s="38">
        <v>8</v>
      </c>
      <c r="D88" s="38" t="s">
        <v>650</v>
      </c>
      <c r="E88" s="39" t="s">
        <v>688</v>
      </c>
      <c r="F88" s="38" t="s">
        <v>170</v>
      </c>
      <c r="G88" s="38">
        <v>0</v>
      </c>
    </row>
    <row r="89" spans="1:7" x14ac:dyDescent="0.2">
      <c r="A89">
        <v>1</v>
      </c>
      <c r="B89" s="22" t="s">
        <v>3039</v>
      </c>
      <c r="C89" s="38">
        <v>10</v>
      </c>
      <c r="D89" s="38" t="s">
        <v>9</v>
      </c>
      <c r="E89" s="39" t="s">
        <v>3145</v>
      </c>
      <c r="F89" s="38" t="s">
        <v>170</v>
      </c>
      <c r="G89" s="38">
        <v>0</v>
      </c>
    </row>
    <row r="90" spans="1:7" x14ac:dyDescent="0.2">
      <c r="A90">
        <v>1</v>
      </c>
      <c r="B90" s="22" t="s">
        <v>3039</v>
      </c>
      <c r="C90" s="38">
        <v>10</v>
      </c>
      <c r="D90" s="38" t="s">
        <v>87</v>
      </c>
      <c r="E90" s="39" t="s">
        <v>3152</v>
      </c>
      <c r="F90" s="38" t="s">
        <v>171</v>
      </c>
      <c r="G90" s="38">
        <v>0</v>
      </c>
    </row>
    <row r="91" spans="1:7" x14ac:dyDescent="0.2">
      <c r="A91">
        <v>1</v>
      </c>
      <c r="B91" s="22" t="s">
        <v>3039</v>
      </c>
      <c r="C91" s="38">
        <v>10</v>
      </c>
      <c r="D91" s="38" t="s">
        <v>157</v>
      </c>
      <c r="E91" s="39" t="s">
        <v>3073</v>
      </c>
      <c r="F91" s="38" t="s">
        <v>171</v>
      </c>
      <c r="G91" s="38">
        <v>0</v>
      </c>
    </row>
    <row r="92" spans="1:7" x14ac:dyDescent="0.2">
      <c r="A92">
        <v>1</v>
      </c>
      <c r="B92" s="22" t="s">
        <v>3039</v>
      </c>
      <c r="C92" s="38">
        <v>3</v>
      </c>
      <c r="D92" s="38" t="s">
        <v>133</v>
      </c>
      <c r="E92" s="39" t="s">
        <v>3062</v>
      </c>
      <c r="F92" s="38" t="s">
        <v>171</v>
      </c>
      <c r="G92" s="38">
        <v>0</v>
      </c>
    </row>
    <row r="93" spans="1:7" x14ac:dyDescent="0.2">
      <c r="A93">
        <v>1</v>
      </c>
      <c r="B93" s="22" t="s">
        <v>3039</v>
      </c>
      <c r="C93" s="38">
        <v>10</v>
      </c>
      <c r="D93" s="38" t="s">
        <v>78</v>
      </c>
      <c r="E93" s="39" t="s">
        <v>3155</v>
      </c>
      <c r="F93" s="38" t="s">
        <v>170</v>
      </c>
      <c r="G93" s="38">
        <v>0</v>
      </c>
    </row>
    <row r="94" spans="1:7" x14ac:dyDescent="0.2">
      <c r="A94">
        <v>1</v>
      </c>
      <c r="B94" s="22" t="s">
        <v>3039</v>
      </c>
      <c r="C94" s="38">
        <v>10</v>
      </c>
      <c r="D94" s="38" t="s">
        <v>85</v>
      </c>
      <c r="E94" s="39" t="s">
        <v>3158</v>
      </c>
      <c r="F94" s="38" t="s">
        <v>171</v>
      </c>
      <c r="G94" s="38">
        <v>0</v>
      </c>
    </row>
    <row r="95" spans="1:7" x14ac:dyDescent="0.2">
      <c r="A95">
        <v>1</v>
      </c>
      <c r="B95" s="22" t="s">
        <v>3039</v>
      </c>
      <c r="C95" s="38">
        <v>12</v>
      </c>
      <c r="D95" s="38" t="s">
        <v>74</v>
      </c>
      <c r="E95" s="39" t="s">
        <v>373</v>
      </c>
      <c r="F95" s="38" t="s">
        <v>171</v>
      </c>
      <c r="G95" s="38">
        <v>0</v>
      </c>
    </row>
    <row r="96" spans="1:7" x14ac:dyDescent="0.2">
      <c r="A96">
        <v>1</v>
      </c>
      <c r="B96" s="22" t="s">
        <v>3039</v>
      </c>
      <c r="C96" s="38">
        <v>12</v>
      </c>
      <c r="D96" s="38" t="s">
        <v>142</v>
      </c>
      <c r="E96" s="39" t="s">
        <v>376</v>
      </c>
      <c r="F96" s="38" t="s">
        <v>171</v>
      </c>
      <c r="G96" s="38">
        <v>0</v>
      </c>
    </row>
    <row r="97" spans="1:7" x14ac:dyDescent="0.2">
      <c r="A97">
        <v>1</v>
      </c>
      <c r="B97" s="22" t="s">
        <v>3039</v>
      </c>
      <c r="C97" s="38">
        <v>12</v>
      </c>
      <c r="D97" s="38" t="s">
        <v>75</v>
      </c>
      <c r="E97" s="39" t="s">
        <v>378</v>
      </c>
      <c r="F97" s="38" t="s">
        <v>171</v>
      </c>
      <c r="G97" s="38">
        <v>0</v>
      </c>
    </row>
    <row r="98" spans="1:7" x14ac:dyDescent="0.2">
      <c r="A98">
        <v>1</v>
      </c>
      <c r="B98" s="22" t="s">
        <v>3039</v>
      </c>
      <c r="C98" s="38">
        <v>12</v>
      </c>
      <c r="D98" s="38" t="s">
        <v>143</v>
      </c>
      <c r="E98" s="39" t="s">
        <v>381</v>
      </c>
      <c r="F98" s="38" t="s">
        <v>171</v>
      </c>
      <c r="G98" s="38">
        <v>0</v>
      </c>
    </row>
    <row r="99" spans="1:7" x14ac:dyDescent="0.2">
      <c r="A99">
        <v>1</v>
      </c>
      <c r="B99" s="22" t="s">
        <v>3039</v>
      </c>
      <c r="C99" s="38">
        <v>13</v>
      </c>
      <c r="D99" s="38" t="s">
        <v>98</v>
      </c>
      <c r="E99" s="39" t="s">
        <v>3175</v>
      </c>
      <c r="F99" s="38" t="s">
        <v>171</v>
      </c>
      <c r="G99" s="38">
        <v>0</v>
      </c>
    </row>
    <row r="100" spans="1:7" x14ac:dyDescent="0.2">
      <c r="A100">
        <v>1</v>
      </c>
      <c r="B100" s="22" t="s">
        <v>3039</v>
      </c>
      <c r="C100" s="38">
        <v>13</v>
      </c>
      <c r="D100" s="38" t="s">
        <v>61</v>
      </c>
      <c r="E100" s="39" t="s">
        <v>385</v>
      </c>
      <c r="F100" s="38" t="s">
        <v>171</v>
      </c>
      <c r="G100" s="38">
        <v>0</v>
      </c>
    </row>
    <row r="101" spans="1:7" x14ac:dyDescent="0.2">
      <c r="A101">
        <v>1</v>
      </c>
      <c r="B101" s="22" t="s">
        <v>3039</v>
      </c>
      <c r="C101" s="38">
        <v>13</v>
      </c>
      <c r="D101" s="38" t="s">
        <v>104</v>
      </c>
      <c r="E101" s="39" t="s">
        <v>386</v>
      </c>
      <c r="F101" s="38" t="s">
        <v>171</v>
      </c>
      <c r="G101" s="38">
        <v>0</v>
      </c>
    </row>
    <row r="102" spans="1:7" x14ac:dyDescent="0.2">
      <c r="A102">
        <v>1</v>
      </c>
      <c r="B102" s="22" t="s">
        <v>3039</v>
      </c>
      <c r="C102" s="38">
        <v>13</v>
      </c>
      <c r="D102" s="38" t="s">
        <v>168</v>
      </c>
      <c r="E102" s="39" t="s">
        <v>387</v>
      </c>
      <c r="F102" s="38" t="s">
        <v>171</v>
      </c>
      <c r="G102" s="38">
        <v>0</v>
      </c>
    </row>
    <row r="103" spans="1:7" x14ac:dyDescent="0.2">
      <c r="A103">
        <v>1</v>
      </c>
      <c r="B103" s="22" t="s">
        <v>3039</v>
      </c>
      <c r="C103" s="38">
        <v>13</v>
      </c>
      <c r="D103" s="38" t="s">
        <v>102</v>
      </c>
      <c r="E103" s="39" t="s">
        <v>388</v>
      </c>
      <c r="F103" s="38" t="s">
        <v>171</v>
      </c>
      <c r="G103" s="38">
        <v>0</v>
      </c>
    </row>
    <row r="104" spans="1:7" x14ac:dyDescent="0.2">
      <c r="A104">
        <v>1</v>
      </c>
      <c r="B104" s="22" t="s">
        <v>3039</v>
      </c>
      <c r="C104" s="38">
        <v>13</v>
      </c>
      <c r="D104" s="38" t="s">
        <v>159</v>
      </c>
      <c r="E104" s="39" t="s">
        <v>389</v>
      </c>
      <c r="F104" s="38" t="s">
        <v>171</v>
      </c>
      <c r="G104" s="38">
        <v>0</v>
      </c>
    </row>
    <row r="105" spans="1:7" x14ac:dyDescent="0.2">
      <c r="A105">
        <v>1</v>
      </c>
      <c r="B105" s="22" t="s">
        <v>3039</v>
      </c>
      <c r="C105" s="38">
        <v>14</v>
      </c>
      <c r="D105" s="38" t="s">
        <v>144</v>
      </c>
      <c r="E105" s="39" t="s">
        <v>3178</v>
      </c>
      <c r="F105" s="38" t="s">
        <v>170</v>
      </c>
      <c r="G105" s="38">
        <v>0</v>
      </c>
    </row>
    <row r="106" spans="1:7" x14ac:dyDescent="0.2">
      <c r="A106">
        <v>1</v>
      </c>
      <c r="B106" s="22" t="s">
        <v>3039</v>
      </c>
      <c r="C106" s="38">
        <v>14</v>
      </c>
      <c r="D106" s="38" t="s">
        <v>144</v>
      </c>
      <c r="E106" s="39" t="s">
        <v>3181</v>
      </c>
      <c r="F106" s="38" t="s">
        <v>170</v>
      </c>
      <c r="G106" s="38">
        <v>0</v>
      </c>
    </row>
    <row r="107" spans="1:7" x14ac:dyDescent="0.2">
      <c r="A107">
        <v>1</v>
      </c>
      <c r="B107" s="22" t="s">
        <v>3039</v>
      </c>
      <c r="C107" s="38">
        <v>14</v>
      </c>
      <c r="D107" s="38" t="s">
        <v>144</v>
      </c>
      <c r="E107" s="39" t="s">
        <v>3183</v>
      </c>
      <c r="F107" s="38" t="s">
        <v>170</v>
      </c>
      <c r="G107" s="38">
        <v>0</v>
      </c>
    </row>
    <row r="108" spans="1:7" x14ac:dyDescent="0.2">
      <c r="A108">
        <v>1</v>
      </c>
      <c r="B108" s="22" t="s">
        <v>3039</v>
      </c>
      <c r="C108" s="38">
        <v>14</v>
      </c>
      <c r="D108" s="38" t="s">
        <v>144</v>
      </c>
      <c r="E108" s="39" t="s">
        <v>3185</v>
      </c>
      <c r="F108" s="38" t="s">
        <v>170</v>
      </c>
      <c r="G108" s="38">
        <v>0</v>
      </c>
    </row>
    <row r="109" spans="1:7" x14ac:dyDescent="0.2">
      <c r="A109">
        <v>1</v>
      </c>
      <c r="B109" s="22" t="s">
        <v>3039</v>
      </c>
      <c r="C109" s="38">
        <v>14</v>
      </c>
      <c r="D109" s="38" t="s">
        <v>144</v>
      </c>
      <c r="E109" s="39" t="s">
        <v>3187</v>
      </c>
      <c r="F109" s="38" t="s">
        <v>170</v>
      </c>
      <c r="G109" s="38">
        <v>0</v>
      </c>
    </row>
    <row r="110" spans="1:7" x14ac:dyDescent="0.2">
      <c r="A110">
        <v>1</v>
      </c>
      <c r="B110" s="22" t="s">
        <v>3039</v>
      </c>
      <c r="C110" s="38">
        <v>14</v>
      </c>
      <c r="D110" s="38" t="s">
        <v>147</v>
      </c>
      <c r="E110" s="39" t="s">
        <v>396</v>
      </c>
      <c r="F110" s="38" t="s">
        <v>170</v>
      </c>
      <c r="G110" s="38">
        <v>0</v>
      </c>
    </row>
    <row r="111" spans="1:7" x14ac:dyDescent="0.2">
      <c r="A111">
        <v>1</v>
      </c>
      <c r="B111" s="22" t="s">
        <v>3039</v>
      </c>
      <c r="C111" s="38">
        <v>14</v>
      </c>
      <c r="D111" s="38" t="s">
        <v>148</v>
      </c>
      <c r="E111" s="39" t="s">
        <v>397</v>
      </c>
      <c r="F111" s="38" t="s">
        <v>170</v>
      </c>
      <c r="G111" s="38">
        <v>0</v>
      </c>
    </row>
    <row r="112" spans="1:7" x14ac:dyDescent="0.2">
      <c r="A112">
        <v>1</v>
      </c>
      <c r="B112" s="22" t="s">
        <v>3039</v>
      </c>
      <c r="C112" s="38">
        <v>14</v>
      </c>
      <c r="D112" s="38" t="s">
        <v>162</v>
      </c>
      <c r="E112" s="39" t="s">
        <v>3101</v>
      </c>
      <c r="F112" s="38" t="s">
        <v>171</v>
      </c>
      <c r="G112" s="38">
        <v>0</v>
      </c>
    </row>
    <row r="113" spans="1:7" x14ac:dyDescent="0.2">
      <c r="A113">
        <v>1</v>
      </c>
      <c r="B113" s="22" t="s">
        <v>3039</v>
      </c>
      <c r="C113" s="38">
        <v>14</v>
      </c>
      <c r="D113" s="38" t="s">
        <v>162</v>
      </c>
      <c r="E113" s="39" t="s">
        <v>3193</v>
      </c>
      <c r="F113" s="38" t="s">
        <v>171</v>
      </c>
      <c r="G113" s="38">
        <v>0</v>
      </c>
    </row>
    <row r="114" spans="1:7" x14ac:dyDescent="0.2">
      <c r="A114">
        <v>1</v>
      </c>
      <c r="B114" s="22" t="s">
        <v>3039</v>
      </c>
      <c r="C114" s="38">
        <v>14</v>
      </c>
      <c r="D114" s="38" t="s">
        <v>70</v>
      </c>
      <c r="E114" s="39" t="s">
        <v>412</v>
      </c>
      <c r="F114" s="38" t="s">
        <v>171</v>
      </c>
      <c r="G114" s="38">
        <v>0</v>
      </c>
    </row>
    <row r="115" spans="1:7" x14ac:dyDescent="0.2">
      <c r="A115">
        <v>1</v>
      </c>
      <c r="B115" s="22" t="s">
        <v>3039</v>
      </c>
      <c r="C115" s="38">
        <v>14</v>
      </c>
      <c r="D115" s="38" t="s">
        <v>64</v>
      </c>
      <c r="E115" s="39" t="s">
        <v>415</v>
      </c>
      <c r="F115" s="38" t="s">
        <v>171</v>
      </c>
      <c r="G115" s="38">
        <v>0</v>
      </c>
    </row>
    <row r="116" spans="1:7" x14ac:dyDescent="0.2">
      <c r="A116">
        <v>1</v>
      </c>
      <c r="B116" s="22" t="s">
        <v>3039</v>
      </c>
      <c r="C116" s="38">
        <v>14</v>
      </c>
      <c r="D116" s="38" t="s">
        <v>86</v>
      </c>
      <c r="E116" s="39" t="s">
        <v>3197</v>
      </c>
      <c r="F116" s="38" t="s">
        <v>171</v>
      </c>
      <c r="G116" s="38">
        <v>0</v>
      </c>
    </row>
    <row r="117" spans="1:7" x14ac:dyDescent="0.2">
      <c r="A117">
        <v>1</v>
      </c>
      <c r="B117" s="22" t="s">
        <v>3039</v>
      </c>
      <c r="C117" s="38">
        <v>14</v>
      </c>
      <c r="D117" s="38" t="s">
        <v>105</v>
      </c>
      <c r="E117" s="39" t="s">
        <v>418</v>
      </c>
      <c r="F117" s="38" t="s">
        <v>171</v>
      </c>
      <c r="G117" s="38">
        <v>0</v>
      </c>
    </row>
    <row r="118" spans="1:7" x14ac:dyDescent="0.2">
      <c r="A118">
        <v>1</v>
      </c>
      <c r="B118" s="22" t="s">
        <v>3039</v>
      </c>
      <c r="C118" s="38">
        <v>14</v>
      </c>
      <c r="D118" s="38" t="s">
        <v>161</v>
      </c>
      <c r="E118" s="39" t="s">
        <v>420</v>
      </c>
      <c r="F118" s="38" t="s">
        <v>171</v>
      </c>
      <c r="G118" s="38">
        <v>0</v>
      </c>
    </row>
    <row r="119" spans="1:7" x14ac:dyDescent="0.2">
      <c r="A119">
        <v>1</v>
      </c>
      <c r="B119" s="22" t="s">
        <v>3039</v>
      </c>
      <c r="C119" s="38">
        <v>14</v>
      </c>
      <c r="D119" s="38" t="s">
        <v>661</v>
      </c>
      <c r="E119" s="39" t="s">
        <v>699</v>
      </c>
      <c r="F119" s="38" t="s">
        <v>170</v>
      </c>
      <c r="G119" s="38">
        <v>0</v>
      </c>
    </row>
    <row r="120" spans="1:7" x14ac:dyDescent="0.2">
      <c r="A120">
        <v>1</v>
      </c>
      <c r="B120" s="22" t="s">
        <v>3039</v>
      </c>
      <c r="C120" s="38">
        <v>1</v>
      </c>
      <c r="D120" s="38" t="s">
        <v>129</v>
      </c>
      <c r="E120" s="39" t="s">
        <v>489</v>
      </c>
      <c r="F120" s="38" t="s">
        <v>170</v>
      </c>
      <c r="G120" s="38">
        <v>0</v>
      </c>
    </row>
    <row r="121" spans="1:7" x14ac:dyDescent="0.2">
      <c r="A121">
        <v>1</v>
      </c>
      <c r="B121" s="22" t="s">
        <v>3039</v>
      </c>
      <c r="C121" s="38">
        <v>1</v>
      </c>
      <c r="D121" s="38" t="s">
        <v>123</v>
      </c>
      <c r="E121" s="39" t="s">
        <v>495</v>
      </c>
      <c r="F121" s="38" t="s">
        <v>171</v>
      </c>
      <c r="G121" s="38">
        <v>0</v>
      </c>
    </row>
    <row r="122" spans="1:7" x14ac:dyDescent="0.2">
      <c r="A122">
        <v>1</v>
      </c>
      <c r="B122" s="22" t="s">
        <v>3039</v>
      </c>
      <c r="C122" s="38">
        <v>1</v>
      </c>
      <c r="D122" s="38" t="s">
        <v>125</v>
      </c>
      <c r="E122" s="39" t="s">
        <v>499</v>
      </c>
      <c r="F122" s="38" t="s">
        <v>171</v>
      </c>
      <c r="G122" s="38">
        <v>0</v>
      </c>
    </row>
    <row r="123" spans="1:7" x14ac:dyDescent="0.2">
      <c r="A123">
        <v>1</v>
      </c>
      <c r="B123" s="22" t="s">
        <v>3039</v>
      </c>
      <c r="C123" s="38">
        <v>1</v>
      </c>
      <c r="D123" s="38" t="s">
        <v>132</v>
      </c>
      <c r="E123" s="39" t="s">
        <v>501</v>
      </c>
      <c r="F123" s="38" t="s">
        <v>171</v>
      </c>
      <c r="G123" s="38">
        <v>0</v>
      </c>
    </row>
    <row r="124" spans="1:7" x14ac:dyDescent="0.2">
      <c r="A124">
        <v>1</v>
      </c>
      <c r="B124" s="22" t="s">
        <v>3039</v>
      </c>
      <c r="C124" s="38">
        <v>1</v>
      </c>
      <c r="D124" s="38" t="s">
        <v>634</v>
      </c>
      <c r="E124" s="39" t="s">
        <v>797</v>
      </c>
      <c r="F124" s="38" t="s">
        <v>170</v>
      </c>
      <c r="G124" s="38">
        <v>0</v>
      </c>
    </row>
    <row r="125" spans="1:7" x14ac:dyDescent="0.2">
      <c r="A125">
        <v>1</v>
      </c>
      <c r="B125" s="22" t="s">
        <v>3039</v>
      </c>
      <c r="C125" s="38">
        <v>7</v>
      </c>
      <c r="D125" s="38" t="s">
        <v>716</v>
      </c>
      <c r="E125" s="39" t="s">
        <v>725</v>
      </c>
      <c r="F125" s="38" t="s">
        <v>170</v>
      </c>
      <c r="G125" s="38">
        <v>0</v>
      </c>
    </row>
    <row r="126" spans="1:7" x14ac:dyDescent="0.2">
      <c r="A126">
        <v>1</v>
      </c>
      <c r="B126" s="22" t="s">
        <v>3039</v>
      </c>
      <c r="C126" s="38">
        <v>11</v>
      </c>
      <c r="D126" s="38" t="s">
        <v>140</v>
      </c>
      <c r="E126" s="39" t="s">
        <v>3166</v>
      </c>
      <c r="F126" s="38" t="s">
        <v>170</v>
      </c>
      <c r="G126" s="38">
        <v>0</v>
      </c>
    </row>
    <row r="127" spans="1:7" x14ac:dyDescent="0.2">
      <c r="A127">
        <v>1</v>
      </c>
      <c r="B127" s="22" t="s">
        <v>3039</v>
      </c>
      <c r="C127" s="38">
        <v>11</v>
      </c>
      <c r="D127" s="38" t="s">
        <v>140</v>
      </c>
      <c r="E127" s="39" t="s">
        <v>3169</v>
      </c>
      <c r="F127" s="38" t="s">
        <v>170</v>
      </c>
      <c r="G127" s="38">
        <v>0</v>
      </c>
    </row>
    <row r="128" spans="1:7" x14ac:dyDescent="0.2">
      <c r="A128">
        <v>1</v>
      </c>
      <c r="B128" s="22" t="s">
        <v>3039</v>
      </c>
      <c r="C128" s="38">
        <v>11</v>
      </c>
      <c r="D128" s="38" t="s">
        <v>140</v>
      </c>
      <c r="E128" s="39" t="s">
        <v>3171</v>
      </c>
      <c r="F128" s="38" t="s">
        <v>170</v>
      </c>
      <c r="G128" s="38">
        <v>0</v>
      </c>
    </row>
    <row r="129" spans="1:7" x14ac:dyDescent="0.2">
      <c r="A129">
        <v>1</v>
      </c>
      <c r="B129" s="22" t="s">
        <v>3039</v>
      </c>
      <c r="C129" s="38">
        <v>11</v>
      </c>
      <c r="D129" s="38" t="s">
        <v>809</v>
      </c>
      <c r="E129" s="39" t="s">
        <v>824</v>
      </c>
      <c r="F129" s="38" t="s">
        <v>170</v>
      </c>
      <c r="G129" s="38">
        <v>0</v>
      </c>
    </row>
    <row r="130" spans="1:7" x14ac:dyDescent="0.2">
      <c r="A130">
        <v>1</v>
      </c>
      <c r="B130" s="22" t="s">
        <v>3039</v>
      </c>
      <c r="C130" s="38">
        <v>11</v>
      </c>
      <c r="D130" s="38" t="s">
        <v>811</v>
      </c>
      <c r="E130" s="39" t="s">
        <v>826</v>
      </c>
      <c r="F130" s="38" t="s">
        <v>170</v>
      </c>
      <c r="G130" s="38">
        <v>0</v>
      </c>
    </row>
    <row r="131" spans="1:7" x14ac:dyDescent="0.2">
      <c r="A131">
        <v>1</v>
      </c>
      <c r="B131" s="22" t="s">
        <v>3039</v>
      </c>
      <c r="C131" s="38">
        <v>11</v>
      </c>
      <c r="D131" s="38" t="s">
        <v>813</v>
      </c>
      <c r="E131" s="39" t="s">
        <v>828</v>
      </c>
      <c r="F131" s="38" t="s">
        <v>170</v>
      </c>
      <c r="G131" s="38">
        <v>0</v>
      </c>
    </row>
    <row r="132" spans="1:7" x14ac:dyDescent="0.2">
      <c r="A132">
        <v>1</v>
      </c>
      <c r="B132" s="22" t="s">
        <v>3039</v>
      </c>
      <c r="C132" s="38">
        <v>11</v>
      </c>
      <c r="D132" s="38" t="s">
        <v>815</v>
      </c>
      <c r="E132" s="39" t="s">
        <v>830</v>
      </c>
      <c r="F132" s="38" t="s">
        <v>170</v>
      </c>
      <c r="G132" s="38">
        <v>0</v>
      </c>
    </row>
    <row r="133" spans="1:7" x14ac:dyDescent="0.2">
      <c r="A133">
        <v>1</v>
      </c>
      <c r="B133" s="22" t="s">
        <v>3039</v>
      </c>
      <c r="C133" s="38">
        <v>1</v>
      </c>
      <c r="D133" s="38" t="s">
        <v>129</v>
      </c>
      <c r="E133" s="39" t="s">
        <v>490</v>
      </c>
      <c r="F133" s="38" t="s">
        <v>170</v>
      </c>
      <c r="G133" s="38">
        <v>0</v>
      </c>
    </row>
    <row r="134" spans="1:7" x14ac:dyDescent="0.2">
      <c r="A134">
        <v>1</v>
      </c>
      <c r="B134" s="22" t="s">
        <v>3039</v>
      </c>
      <c r="C134" s="38">
        <v>1</v>
      </c>
      <c r="D134" s="38" t="s">
        <v>123</v>
      </c>
      <c r="E134" s="39" t="s">
        <v>496</v>
      </c>
      <c r="F134" s="38" t="s">
        <v>171</v>
      </c>
      <c r="G134" s="38">
        <v>0</v>
      </c>
    </row>
    <row r="135" spans="1:7" x14ac:dyDescent="0.2">
      <c r="A135">
        <v>1</v>
      </c>
      <c r="B135" s="22" t="s">
        <v>3039</v>
      </c>
      <c r="C135" s="38">
        <v>1</v>
      </c>
      <c r="D135" s="38" t="s">
        <v>125</v>
      </c>
      <c r="E135" s="39" t="s">
        <v>500</v>
      </c>
      <c r="F135" s="38" t="s">
        <v>171</v>
      </c>
      <c r="G135" s="38">
        <v>0</v>
      </c>
    </row>
    <row r="136" spans="1:7" x14ac:dyDescent="0.2">
      <c r="A136">
        <v>1</v>
      </c>
      <c r="B136" s="22" t="s">
        <v>3039</v>
      </c>
      <c r="C136" s="38">
        <v>1</v>
      </c>
      <c r="D136" s="38" t="s">
        <v>132</v>
      </c>
      <c r="E136" s="39" t="s">
        <v>502</v>
      </c>
      <c r="F136" s="38" t="s">
        <v>171</v>
      </c>
      <c r="G136" s="38">
        <v>0</v>
      </c>
    </row>
    <row r="137" spans="1:7" x14ac:dyDescent="0.2">
      <c r="A137">
        <v>1</v>
      </c>
      <c r="B137" s="22" t="s">
        <v>3039</v>
      </c>
      <c r="C137" s="38">
        <v>1</v>
      </c>
      <c r="D137" s="38" t="s">
        <v>634</v>
      </c>
      <c r="E137" s="39" t="s">
        <v>800</v>
      </c>
      <c r="F137" s="38" t="s">
        <v>170</v>
      </c>
      <c r="G137" s="38">
        <v>0</v>
      </c>
    </row>
    <row r="138" spans="1:7" x14ac:dyDescent="0.2">
      <c r="A138">
        <v>1</v>
      </c>
      <c r="B138" s="22" t="s">
        <v>3039</v>
      </c>
      <c r="C138" s="38">
        <v>7</v>
      </c>
      <c r="D138" s="38" t="s">
        <v>716</v>
      </c>
      <c r="E138" s="39" t="s">
        <v>727</v>
      </c>
      <c r="F138" s="38" t="s">
        <v>170</v>
      </c>
      <c r="G138" s="38">
        <v>0</v>
      </c>
    </row>
    <row r="139" spans="1:7" x14ac:dyDescent="0.2">
      <c r="A139">
        <v>1</v>
      </c>
      <c r="B139" s="22" t="s">
        <v>3039</v>
      </c>
      <c r="C139" s="38">
        <v>11</v>
      </c>
      <c r="D139" s="38" t="s">
        <v>140</v>
      </c>
      <c r="E139" s="39" t="s">
        <v>3166</v>
      </c>
      <c r="F139" s="38" t="s">
        <v>170</v>
      </c>
      <c r="G139" s="38">
        <v>0</v>
      </c>
    </row>
    <row r="140" spans="1:7" x14ac:dyDescent="0.2">
      <c r="A140">
        <v>1</v>
      </c>
      <c r="B140" s="22" t="s">
        <v>3039</v>
      </c>
      <c r="C140" s="38">
        <v>11</v>
      </c>
      <c r="D140" s="38" t="s">
        <v>140</v>
      </c>
      <c r="E140" s="39" t="s">
        <v>3169</v>
      </c>
      <c r="F140" s="38" t="s">
        <v>170</v>
      </c>
      <c r="G140" s="38">
        <v>0</v>
      </c>
    </row>
    <row r="141" spans="1:7" x14ac:dyDescent="0.2">
      <c r="A141">
        <v>1</v>
      </c>
      <c r="B141" s="22" t="s">
        <v>3039</v>
      </c>
      <c r="C141" s="38">
        <v>11</v>
      </c>
      <c r="D141" s="38" t="s">
        <v>140</v>
      </c>
      <c r="E141" s="39" t="s">
        <v>3171</v>
      </c>
      <c r="F141" s="38" t="s">
        <v>170</v>
      </c>
      <c r="G141" s="38">
        <v>0</v>
      </c>
    </row>
    <row r="142" spans="1:7" x14ac:dyDescent="0.2">
      <c r="A142">
        <v>1</v>
      </c>
      <c r="B142" s="22" t="s">
        <v>3039</v>
      </c>
      <c r="C142" s="38">
        <v>11</v>
      </c>
      <c r="D142" s="38" t="s">
        <v>809</v>
      </c>
      <c r="E142" s="39" t="s">
        <v>825</v>
      </c>
      <c r="F142" s="38" t="s">
        <v>170</v>
      </c>
      <c r="G142" s="38">
        <v>0</v>
      </c>
    </row>
    <row r="143" spans="1:7" x14ac:dyDescent="0.2">
      <c r="A143">
        <v>1</v>
      </c>
      <c r="B143" s="22" t="s">
        <v>3039</v>
      </c>
      <c r="C143" s="38">
        <v>11</v>
      </c>
      <c r="D143" s="38" t="s">
        <v>811</v>
      </c>
      <c r="E143" s="39" t="s">
        <v>827</v>
      </c>
      <c r="F143" s="38" t="s">
        <v>170</v>
      </c>
      <c r="G143" s="38">
        <v>0</v>
      </c>
    </row>
    <row r="144" spans="1:7" x14ac:dyDescent="0.2">
      <c r="A144">
        <v>1</v>
      </c>
      <c r="B144" s="22" t="s">
        <v>3039</v>
      </c>
      <c r="C144" s="38">
        <v>11</v>
      </c>
      <c r="D144" s="38" t="s">
        <v>813</v>
      </c>
      <c r="E144" s="39" t="s">
        <v>829</v>
      </c>
      <c r="F144" s="38" t="s">
        <v>170</v>
      </c>
      <c r="G144" s="38">
        <v>0</v>
      </c>
    </row>
    <row r="145" spans="1:7" x14ac:dyDescent="0.2">
      <c r="A145">
        <v>1</v>
      </c>
      <c r="B145" s="22" t="s">
        <v>3039</v>
      </c>
      <c r="C145" s="38">
        <v>11</v>
      </c>
      <c r="D145" s="38" t="s">
        <v>815</v>
      </c>
      <c r="E145" s="39" t="s">
        <v>831</v>
      </c>
      <c r="F145" s="38" t="s">
        <v>170</v>
      </c>
      <c r="G145" s="38">
        <v>0</v>
      </c>
    </row>
    <row r="146" spans="1:7" x14ac:dyDescent="0.2">
      <c r="A146">
        <v>1</v>
      </c>
      <c r="B146" s="22" t="s">
        <v>3039</v>
      </c>
      <c r="C146" s="38">
        <v>2</v>
      </c>
      <c r="D146" s="38" t="s">
        <v>65</v>
      </c>
      <c r="E146" s="39" t="s">
        <v>3052</v>
      </c>
      <c r="F146" s="38" t="s">
        <v>171</v>
      </c>
      <c r="G146" s="38">
        <v>0</v>
      </c>
    </row>
    <row r="147" spans="1:7" x14ac:dyDescent="0.2">
      <c r="A147">
        <v>1</v>
      </c>
      <c r="B147" s="22" t="s">
        <v>3039</v>
      </c>
      <c r="C147" s="38">
        <v>2</v>
      </c>
      <c r="D147" s="38" t="s">
        <v>65</v>
      </c>
      <c r="E147" s="39" t="s">
        <v>3055</v>
      </c>
      <c r="F147" s="38" t="s">
        <v>171</v>
      </c>
      <c r="G147" s="38">
        <v>0</v>
      </c>
    </row>
    <row r="148" spans="1:7" x14ac:dyDescent="0.2">
      <c r="A148">
        <v>1</v>
      </c>
      <c r="B148" s="22" t="s">
        <v>3039</v>
      </c>
      <c r="C148" s="38">
        <v>2</v>
      </c>
      <c r="D148" s="38" t="s">
        <v>65</v>
      </c>
      <c r="E148" s="39" t="s">
        <v>3057</v>
      </c>
      <c r="F148" s="38" t="s">
        <v>171</v>
      </c>
      <c r="G148" s="38">
        <v>0</v>
      </c>
    </row>
    <row r="149" spans="1:7" x14ac:dyDescent="0.2">
      <c r="A149">
        <v>1</v>
      </c>
      <c r="B149" s="22" t="s">
        <v>3039</v>
      </c>
      <c r="C149" s="38">
        <v>2</v>
      </c>
      <c r="D149" s="38" t="s">
        <v>152</v>
      </c>
      <c r="E149" s="39" t="s">
        <v>287</v>
      </c>
      <c r="F149" s="38" t="s">
        <v>171</v>
      </c>
      <c r="G149" s="38">
        <v>0</v>
      </c>
    </row>
    <row r="150" spans="1:7" x14ac:dyDescent="0.2">
      <c r="A150">
        <v>1</v>
      </c>
      <c r="B150" s="22" t="s">
        <v>3039</v>
      </c>
      <c r="C150" s="38">
        <v>2</v>
      </c>
      <c r="D150" s="38" t="s">
        <v>153</v>
      </c>
      <c r="E150" s="39" t="s">
        <v>289</v>
      </c>
      <c r="F150" s="38" t="s">
        <v>171</v>
      </c>
      <c r="G150" s="38">
        <v>0</v>
      </c>
    </row>
    <row r="151" spans="1:7" x14ac:dyDescent="0.2">
      <c r="A151">
        <v>1</v>
      </c>
      <c r="B151" s="22" t="s">
        <v>3039</v>
      </c>
      <c r="C151" s="38">
        <v>3</v>
      </c>
      <c r="D151" s="38" t="s">
        <v>133</v>
      </c>
      <c r="E151" s="39" t="s">
        <v>3062</v>
      </c>
      <c r="F151" s="38" t="s">
        <v>171</v>
      </c>
      <c r="G151" s="38">
        <v>0</v>
      </c>
    </row>
    <row r="152" spans="1:7" x14ac:dyDescent="0.2">
      <c r="A152">
        <v>1</v>
      </c>
      <c r="B152" s="22" t="s">
        <v>3039</v>
      </c>
      <c r="C152" s="38">
        <v>3</v>
      </c>
      <c r="D152" s="38" t="s">
        <v>134</v>
      </c>
      <c r="E152" s="39" t="s">
        <v>720</v>
      </c>
      <c r="F152" s="38" t="s">
        <v>171</v>
      </c>
      <c r="G152" s="38">
        <v>0</v>
      </c>
    </row>
    <row r="153" spans="1:7" x14ac:dyDescent="0.2">
      <c r="A153">
        <v>1</v>
      </c>
      <c r="B153" s="22" t="s">
        <v>3039</v>
      </c>
      <c r="C153" s="38">
        <v>3</v>
      </c>
      <c r="D153" s="38" t="s">
        <v>154</v>
      </c>
      <c r="E153" s="39" t="s">
        <v>3073</v>
      </c>
      <c r="F153" s="38" t="s">
        <v>171</v>
      </c>
      <c r="G153" s="38">
        <v>0</v>
      </c>
    </row>
    <row r="154" spans="1:7" x14ac:dyDescent="0.2">
      <c r="A154">
        <v>1</v>
      </c>
      <c r="B154" s="22" t="s">
        <v>3039</v>
      </c>
      <c r="C154" s="38">
        <v>4</v>
      </c>
      <c r="D154" s="38" t="s">
        <v>66</v>
      </c>
      <c r="E154" s="39" t="s">
        <v>299</v>
      </c>
      <c r="F154" s="38" t="s">
        <v>171</v>
      </c>
      <c r="G154" s="38">
        <v>0</v>
      </c>
    </row>
    <row r="155" spans="1:7" x14ac:dyDescent="0.2">
      <c r="A155">
        <v>1</v>
      </c>
      <c r="B155" s="22" t="s">
        <v>3039</v>
      </c>
      <c r="C155" s="38">
        <v>4</v>
      </c>
      <c r="D155" s="38" t="s">
        <v>163</v>
      </c>
      <c r="E155" s="39" t="s">
        <v>3078</v>
      </c>
      <c r="F155" s="38" t="s">
        <v>171</v>
      </c>
      <c r="G155" s="38">
        <v>0</v>
      </c>
    </row>
    <row r="156" spans="1:7" x14ac:dyDescent="0.2">
      <c r="A156">
        <v>1</v>
      </c>
      <c r="B156" s="22" t="s">
        <v>3039</v>
      </c>
      <c r="C156" s="38">
        <v>4</v>
      </c>
      <c r="D156" s="38" t="s">
        <v>163</v>
      </c>
      <c r="E156" s="39" t="s">
        <v>3081</v>
      </c>
      <c r="F156" s="38" t="s">
        <v>171</v>
      </c>
      <c r="G156" s="38">
        <v>0</v>
      </c>
    </row>
    <row r="157" spans="1:7" x14ac:dyDescent="0.2">
      <c r="A157">
        <v>1</v>
      </c>
      <c r="B157" s="22" t="s">
        <v>3039</v>
      </c>
      <c r="C157" s="38">
        <v>4</v>
      </c>
      <c r="D157" s="38" t="s">
        <v>165</v>
      </c>
      <c r="E157" s="39" t="s">
        <v>301</v>
      </c>
      <c r="F157" s="38" t="s">
        <v>171</v>
      </c>
      <c r="G157" s="38">
        <v>0</v>
      </c>
    </row>
    <row r="158" spans="1:7" x14ac:dyDescent="0.2">
      <c r="A158">
        <v>1</v>
      </c>
      <c r="B158" s="22" t="s">
        <v>3039</v>
      </c>
      <c r="C158" s="38">
        <v>4</v>
      </c>
      <c r="D158" s="38" t="s">
        <v>646</v>
      </c>
      <c r="E158" s="39" t="s">
        <v>3090</v>
      </c>
      <c r="F158" s="38" t="s">
        <v>171</v>
      </c>
      <c r="G158" s="38">
        <v>0</v>
      </c>
    </row>
    <row r="159" spans="1:7" x14ac:dyDescent="0.2">
      <c r="A159">
        <v>1</v>
      </c>
      <c r="B159" s="22" t="s">
        <v>3039</v>
      </c>
      <c r="C159" s="38">
        <v>5</v>
      </c>
      <c r="D159" s="38" t="s">
        <v>118</v>
      </c>
      <c r="E159" s="39" t="s">
        <v>309</v>
      </c>
      <c r="F159" s="38" t="s">
        <v>171</v>
      </c>
      <c r="G159" s="38">
        <v>0</v>
      </c>
    </row>
    <row r="160" spans="1:7" x14ac:dyDescent="0.2">
      <c r="A160">
        <v>1</v>
      </c>
      <c r="B160" s="22" t="s">
        <v>3039</v>
      </c>
      <c r="C160" s="38">
        <v>5</v>
      </c>
      <c r="D160" s="38" t="s">
        <v>126</v>
      </c>
      <c r="E160" s="39" t="s">
        <v>3096</v>
      </c>
      <c r="F160" s="38" t="s">
        <v>171</v>
      </c>
      <c r="G160" s="38">
        <v>0</v>
      </c>
    </row>
    <row r="161" spans="1:7" x14ac:dyDescent="0.2">
      <c r="A161">
        <v>1</v>
      </c>
      <c r="B161" s="22" t="s">
        <v>3039</v>
      </c>
      <c r="C161" s="38">
        <v>5</v>
      </c>
      <c r="D161" s="38" t="s">
        <v>126</v>
      </c>
      <c r="E161" s="39" t="s">
        <v>3099</v>
      </c>
      <c r="F161" s="38" t="s">
        <v>171</v>
      </c>
      <c r="G161" s="38">
        <v>0</v>
      </c>
    </row>
    <row r="162" spans="1:7" x14ac:dyDescent="0.2">
      <c r="A162">
        <v>1</v>
      </c>
      <c r="B162" s="22" t="s">
        <v>3039</v>
      </c>
      <c r="C162" s="38">
        <v>5</v>
      </c>
      <c r="D162" s="38" t="s">
        <v>126</v>
      </c>
      <c r="E162" s="39" t="s">
        <v>3101</v>
      </c>
      <c r="F162" s="38" t="s">
        <v>171</v>
      </c>
      <c r="G162" s="38">
        <v>0</v>
      </c>
    </row>
    <row r="163" spans="1:7" x14ac:dyDescent="0.2">
      <c r="A163">
        <v>1</v>
      </c>
      <c r="B163" s="22" t="s">
        <v>3039</v>
      </c>
      <c r="C163" s="38">
        <v>6</v>
      </c>
      <c r="D163" s="38" t="s">
        <v>94</v>
      </c>
      <c r="E163" s="39" t="s">
        <v>326</v>
      </c>
      <c r="F163" s="38" t="s">
        <v>171</v>
      </c>
      <c r="G163" s="38" t="s">
        <v>51</v>
      </c>
    </row>
    <row r="164" spans="1:7" x14ac:dyDescent="0.2">
      <c r="A164">
        <v>1</v>
      </c>
      <c r="B164" s="22" t="s">
        <v>3039</v>
      </c>
      <c r="C164" s="38">
        <v>9</v>
      </c>
      <c r="D164" s="38" t="s">
        <v>169</v>
      </c>
      <c r="E164" s="39" t="s">
        <v>359</v>
      </c>
      <c r="F164" s="38" t="s">
        <v>171</v>
      </c>
      <c r="G164" s="38">
        <v>0</v>
      </c>
    </row>
    <row r="165" spans="1:7" x14ac:dyDescent="0.2">
      <c r="A165">
        <v>1</v>
      </c>
      <c r="B165" s="22" t="s">
        <v>3039</v>
      </c>
      <c r="C165" s="38">
        <v>9</v>
      </c>
      <c r="D165" s="38" t="s">
        <v>156</v>
      </c>
      <c r="E165" s="39" t="s">
        <v>361</v>
      </c>
      <c r="F165" s="38" t="s">
        <v>171</v>
      </c>
      <c r="G165" s="38">
        <v>0</v>
      </c>
    </row>
    <row r="166" spans="1:7" x14ac:dyDescent="0.2">
      <c r="A166">
        <v>1</v>
      </c>
      <c r="B166" s="22" t="s">
        <v>3039</v>
      </c>
      <c r="C166" s="38">
        <v>5</v>
      </c>
      <c r="D166" s="38" t="s">
        <v>127</v>
      </c>
      <c r="E166" s="39" t="s">
        <v>3099</v>
      </c>
      <c r="F166" s="38" t="s">
        <v>171</v>
      </c>
      <c r="G166" s="38">
        <v>0</v>
      </c>
    </row>
    <row r="167" spans="1:7" x14ac:dyDescent="0.2">
      <c r="A167">
        <v>1</v>
      </c>
      <c r="B167" s="22" t="s">
        <v>3039</v>
      </c>
      <c r="C167" s="38">
        <v>8</v>
      </c>
      <c r="D167" s="38" t="s">
        <v>136</v>
      </c>
      <c r="E167" s="39" t="s">
        <v>3119</v>
      </c>
      <c r="F167" s="38" t="s">
        <v>171</v>
      </c>
      <c r="G167" s="38">
        <v>0</v>
      </c>
    </row>
    <row r="168" spans="1:7" x14ac:dyDescent="0.2">
      <c r="A168">
        <v>1</v>
      </c>
      <c r="B168" s="22" t="s">
        <v>3039</v>
      </c>
      <c r="C168" s="38">
        <v>8</v>
      </c>
      <c r="D168" s="38" t="s">
        <v>136</v>
      </c>
      <c r="E168" s="39" t="s">
        <v>3123</v>
      </c>
      <c r="F168" s="38" t="s">
        <v>171</v>
      </c>
      <c r="G168" s="38">
        <v>0</v>
      </c>
    </row>
    <row r="169" spans="1:7" x14ac:dyDescent="0.2">
      <c r="A169">
        <v>1</v>
      </c>
      <c r="B169" s="22" t="s">
        <v>3039</v>
      </c>
      <c r="C169" s="38">
        <v>8</v>
      </c>
      <c r="D169" s="38" t="s">
        <v>136</v>
      </c>
      <c r="E169" s="39" t="s">
        <v>3125</v>
      </c>
      <c r="F169" s="38" t="s">
        <v>171</v>
      </c>
      <c r="G169" s="38">
        <v>0</v>
      </c>
    </row>
    <row r="170" spans="1:7" x14ac:dyDescent="0.2">
      <c r="A170">
        <v>1</v>
      </c>
      <c r="B170" s="22" t="s">
        <v>3039</v>
      </c>
      <c r="C170" s="38">
        <v>8</v>
      </c>
      <c r="D170" s="38" t="s">
        <v>119</v>
      </c>
      <c r="E170" s="39" t="s">
        <v>336</v>
      </c>
      <c r="F170" s="38" t="s">
        <v>171</v>
      </c>
      <c r="G170" s="38">
        <v>0</v>
      </c>
    </row>
    <row r="171" spans="1:7" x14ac:dyDescent="0.2">
      <c r="A171">
        <v>1</v>
      </c>
      <c r="B171" s="22" t="s">
        <v>3039</v>
      </c>
      <c r="C171" s="38">
        <v>8</v>
      </c>
      <c r="D171" s="38" t="s">
        <v>160</v>
      </c>
      <c r="E171" s="39" t="s">
        <v>3131</v>
      </c>
      <c r="F171" s="38" t="s">
        <v>171</v>
      </c>
      <c r="G171" s="38">
        <v>0</v>
      </c>
    </row>
    <row r="172" spans="1:7" x14ac:dyDescent="0.2">
      <c r="A172">
        <v>1</v>
      </c>
      <c r="B172" s="22" t="s">
        <v>3039</v>
      </c>
      <c r="C172" s="38">
        <v>8</v>
      </c>
      <c r="D172" s="38" t="s">
        <v>137</v>
      </c>
      <c r="E172" s="39" t="s">
        <v>341</v>
      </c>
      <c r="F172" s="38" t="s">
        <v>170</v>
      </c>
      <c r="G172" s="38">
        <v>0</v>
      </c>
    </row>
    <row r="173" spans="1:7" x14ac:dyDescent="0.2">
      <c r="A173">
        <v>1</v>
      </c>
      <c r="B173" s="22" t="s">
        <v>3039</v>
      </c>
      <c r="C173" s="38">
        <v>8</v>
      </c>
      <c r="D173" s="38" t="s">
        <v>155</v>
      </c>
      <c r="E173" s="39" t="s">
        <v>345</v>
      </c>
      <c r="F173" s="38" t="s">
        <v>171</v>
      </c>
      <c r="G173" s="38">
        <v>0</v>
      </c>
    </row>
    <row r="174" spans="1:7" x14ac:dyDescent="0.2">
      <c r="A174">
        <v>1</v>
      </c>
      <c r="B174" s="22" t="s">
        <v>3039</v>
      </c>
      <c r="C174" s="38">
        <v>8</v>
      </c>
      <c r="D174" s="38" t="s">
        <v>112</v>
      </c>
      <c r="E174" s="39" t="s">
        <v>347</v>
      </c>
      <c r="F174" s="38" t="s">
        <v>171</v>
      </c>
      <c r="G174" s="38">
        <v>0</v>
      </c>
    </row>
    <row r="175" spans="1:7" x14ac:dyDescent="0.2">
      <c r="A175">
        <v>1</v>
      </c>
      <c r="B175" s="22" t="s">
        <v>3039</v>
      </c>
      <c r="C175" s="38">
        <v>8</v>
      </c>
      <c r="D175" s="38" t="s">
        <v>650</v>
      </c>
      <c r="E175" s="39" t="s">
        <v>690</v>
      </c>
      <c r="F175" s="38" t="s">
        <v>170</v>
      </c>
      <c r="G175" s="38">
        <v>0</v>
      </c>
    </row>
    <row r="176" spans="1:7" x14ac:dyDescent="0.2">
      <c r="A176">
        <v>1</v>
      </c>
      <c r="B176" s="22" t="s">
        <v>3039</v>
      </c>
      <c r="C176" s="38">
        <v>5</v>
      </c>
      <c r="D176" s="38" t="s">
        <v>117</v>
      </c>
      <c r="E176" s="39" t="s">
        <v>304</v>
      </c>
      <c r="F176" s="38" t="s">
        <v>171</v>
      </c>
      <c r="G176" s="38">
        <v>0</v>
      </c>
    </row>
    <row r="177" spans="1:7" x14ac:dyDescent="0.2">
      <c r="A177">
        <v>1</v>
      </c>
      <c r="B177" s="22" t="s">
        <v>3039</v>
      </c>
      <c r="C177" s="38">
        <v>5</v>
      </c>
      <c r="D177" s="38" t="s">
        <v>166</v>
      </c>
      <c r="E177" s="39" t="s">
        <v>313</v>
      </c>
      <c r="F177" s="38" t="s">
        <v>171</v>
      </c>
      <c r="G177" s="38">
        <v>0</v>
      </c>
    </row>
    <row r="178" spans="1:7" x14ac:dyDescent="0.2">
      <c r="A178">
        <v>1</v>
      </c>
      <c r="B178" s="22" t="s">
        <v>3039</v>
      </c>
      <c r="C178" s="38">
        <v>5</v>
      </c>
      <c r="D178" s="38" t="s">
        <v>100</v>
      </c>
      <c r="E178" s="39" t="s">
        <v>314</v>
      </c>
      <c r="F178" s="38" t="s">
        <v>171</v>
      </c>
      <c r="G178" s="38">
        <v>0</v>
      </c>
    </row>
    <row r="179" spans="1:7" x14ac:dyDescent="0.2">
      <c r="A179">
        <v>1</v>
      </c>
      <c r="B179" s="22" t="s">
        <v>3039</v>
      </c>
      <c r="C179" s="38">
        <v>8</v>
      </c>
      <c r="D179" s="38" t="s">
        <v>113</v>
      </c>
      <c r="E179" s="39" t="s">
        <v>349</v>
      </c>
      <c r="F179" s="38" t="s">
        <v>171</v>
      </c>
      <c r="G179" s="38">
        <v>0</v>
      </c>
    </row>
    <row r="180" spans="1:7" x14ac:dyDescent="0.2">
      <c r="A180">
        <v>1</v>
      </c>
      <c r="B180" s="22" t="s">
        <v>3039</v>
      </c>
      <c r="C180" s="38">
        <v>8</v>
      </c>
      <c r="D180" s="38" t="s">
        <v>120</v>
      </c>
      <c r="E180" s="39" t="s">
        <v>350</v>
      </c>
      <c r="F180" s="38" t="s">
        <v>171</v>
      </c>
      <c r="G180" s="38">
        <v>0</v>
      </c>
    </row>
    <row r="181" spans="1:7" x14ac:dyDescent="0.2">
      <c r="A181">
        <v>1</v>
      </c>
      <c r="B181" s="22" t="s">
        <v>3039</v>
      </c>
      <c r="C181" s="38">
        <v>9</v>
      </c>
      <c r="D181" s="38" t="s">
        <v>138</v>
      </c>
      <c r="E181" s="39" t="s">
        <v>3136</v>
      </c>
      <c r="F181" s="38" t="s">
        <v>170</v>
      </c>
      <c r="G181" s="38">
        <v>0</v>
      </c>
    </row>
    <row r="182" spans="1:7" x14ac:dyDescent="0.2">
      <c r="A182">
        <v>1</v>
      </c>
      <c r="B182" s="22" t="s">
        <v>3039</v>
      </c>
      <c r="C182" s="38">
        <v>9</v>
      </c>
      <c r="D182" s="38" t="s">
        <v>138</v>
      </c>
      <c r="E182" s="39" t="s">
        <v>3139</v>
      </c>
      <c r="F182" s="38" t="s">
        <v>170</v>
      </c>
      <c r="G182" s="38">
        <v>0</v>
      </c>
    </row>
    <row r="183" spans="1:7" x14ac:dyDescent="0.2">
      <c r="A183">
        <v>1</v>
      </c>
      <c r="B183" s="22" t="s">
        <v>3039</v>
      </c>
      <c r="C183" s="38">
        <v>9</v>
      </c>
      <c r="D183" s="38" t="s">
        <v>138</v>
      </c>
      <c r="E183" s="39" t="s">
        <v>3125</v>
      </c>
      <c r="F183" s="38" t="s">
        <v>170</v>
      </c>
      <c r="G183" s="38">
        <v>0</v>
      </c>
    </row>
    <row r="184" spans="1:7" x14ac:dyDescent="0.2">
      <c r="A184">
        <v>1</v>
      </c>
      <c r="B184" s="22" t="s">
        <v>3039</v>
      </c>
      <c r="C184" s="38">
        <v>9</v>
      </c>
      <c r="D184" s="38" t="s">
        <v>138</v>
      </c>
      <c r="E184" s="39" t="s">
        <v>3141</v>
      </c>
      <c r="F184" s="38" t="s">
        <v>170</v>
      </c>
      <c r="G184" s="38">
        <v>0</v>
      </c>
    </row>
    <row r="185" spans="1:7" x14ac:dyDescent="0.2">
      <c r="A185">
        <v>1</v>
      </c>
      <c r="B185" s="22" t="s">
        <v>3039</v>
      </c>
      <c r="C185" s="38">
        <v>9</v>
      </c>
      <c r="D185" s="38" t="s">
        <v>139</v>
      </c>
      <c r="E185" s="39" t="s">
        <v>3078</v>
      </c>
      <c r="F185" s="38" t="s">
        <v>170</v>
      </c>
      <c r="G185" s="38">
        <v>0</v>
      </c>
    </row>
    <row r="186" spans="1:7" x14ac:dyDescent="0.2">
      <c r="A186">
        <v>1</v>
      </c>
      <c r="B186" s="22" t="s">
        <v>3039</v>
      </c>
      <c r="C186" s="38">
        <v>9</v>
      </c>
      <c r="D186" s="38" t="s">
        <v>121</v>
      </c>
      <c r="E186" s="39" t="s">
        <v>355</v>
      </c>
      <c r="F186" s="38" t="s">
        <v>171</v>
      </c>
      <c r="G186" s="38">
        <v>0</v>
      </c>
    </row>
    <row r="187" spans="1:7" x14ac:dyDescent="0.2">
      <c r="A187">
        <v>1</v>
      </c>
      <c r="B187" s="22" t="s">
        <v>3039</v>
      </c>
      <c r="C187" s="38">
        <v>12</v>
      </c>
      <c r="D187" s="38" t="s">
        <v>74</v>
      </c>
      <c r="E187" s="39" t="s">
        <v>374</v>
      </c>
      <c r="F187" s="38" t="s">
        <v>171</v>
      </c>
      <c r="G187" s="38">
        <v>0</v>
      </c>
    </row>
    <row r="188" spans="1:7" x14ac:dyDescent="0.2">
      <c r="A188">
        <v>1</v>
      </c>
      <c r="B188" s="22" t="s">
        <v>3039</v>
      </c>
      <c r="C188" s="38">
        <v>12</v>
      </c>
      <c r="D188" s="38" t="s">
        <v>142</v>
      </c>
      <c r="E188" s="39" t="s">
        <v>377</v>
      </c>
      <c r="F188" s="38" t="s">
        <v>171</v>
      </c>
      <c r="G188" s="38">
        <v>0</v>
      </c>
    </row>
    <row r="189" spans="1:7" x14ac:dyDescent="0.2">
      <c r="A189">
        <v>1</v>
      </c>
      <c r="B189" s="22" t="s">
        <v>3039</v>
      </c>
      <c r="C189" s="38">
        <v>12</v>
      </c>
      <c r="D189" s="38" t="s">
        <v>75</v>
      </c>
      <c r="E189" s="39" t="s">
        <v>379</v>
      </c>
      <c r="F189" s="38" t="s">
        <v>171</v>
      </c>
      <c r="G189" s="38">
        <v>0</v>
      </c>
    </row>
    <row r="190" spans="1:7" x14ac:dyDescent="0.2">
      <c r="A190">
        <v>1</v>
      </c>
      <c r="B190" s="22" t="s">
        <v>3039</v>
      </c>
      <c r="C190" s="38">
        <v>12</v>
      </c>
      <c r="D190" s="38" t="s">
        <v>143</v>
      </c>
      <c r="E190" s="39" t="s">
        <v>382</v>
      </c>
      <c r="F190" s="38" t="s">
        <v>171</v>
      </c>
      <c r="G190" s="38">
        <v>0</v>
      </c>
    </row>
    <row r="191" spans="1:7" x14ac:dyDescent="0.2">
      <c r="A191">
        <v>1</v>
      </c>
      <c r="B191" s="22" t="s">
        <v>3039</v>
      </c>
      <c r="C191" s="38">
        <v>13</v>
      </c>
      <c r="D191" s="38" t="s">
        <v>159</v>
      </c>
      <c r="E191" s="39" t="s">
        <v>390</v>
      </c>
      <c r="F191" s="38" t="s">
        <v>171</v>
      </c>
      <c r="G191" s="38">
        <v>0</v>
      </c>
    </row>
    <row r="192" spans="1:7" x14ac:dyDescent="0.2">
      <c r="A192">
        <v>1</v>
      </c>
      <c r="B192" s="22" t="s">
        <v>3039</v>
      </c>
      <c r="C192" s="38">
        <v>13</v>
      </c>
      <c r="D192" s="38" t="s">
        <v>106</v>
      </c>
      <c r="E192" s="39" t="s">
        <v>392</v>
      </c>
      <c r="F192" s="38" t="s">
        <v>171</v>
      </c>
      <c r="G192" s="38">
        <v>0</v>
      </c>
    </row>
    <row r="193" spans="1:7" x14ac:dyDescent="0.2">
      <c r="A193">
        <v>1</v>
      </c>
      <c r="B193" s="22" t="s">
        <v>3039</v>
      </c>
      <c r="C193" s="38">
        <v>14</v>
      </c>
      <c r="D193" s="38" t="s">
        <v>145</v>
      </c>
      <c r="E193" s="39" t="s">
        <v>3178</v>
      </c>
      <c r="F193" s="38" t="s">
        <v>170</v>
      </c>
      <c r="G193" s="38">
        <v>0</v>
      </c>
    </row>
    <row r="194" spans="1:7" x14ac:dyDescent="0.2">
      <c r="A194">
        <v>1</v>
      </c>
      <c r="B194" s="22" t="s">
        <v>3039</v>
      </c>
      <c r="C194" s="38">
        <v>14</v>
      </c>
      <c r="D194" s="38" t="s">
        <v>149</v>
      </c>
      <c r="E194" s="39" t="s">
        <v>398</v>
      </c>
      <c r="F194" s="38" t="s">
        <v>170</v>
      </c>
      <c r="G194" s="38">
        <v>0</v>
      </c>
    </row>
    <row r="195" spans="1:7" x14ac:dyDescent="0.2">
      <c r="A195">
        <v>1</v>
      </c>
      <c r="B195" s="22" t="s">
        <v>3039</v>
      </c>
      <c r="C195" s="38">
        <v>14</v>
      </c>
      <c r="D195" s="38" t="s">
        <v>115</v>
      </c>
      <c r="E195" s="39" t="s">
        <v>399</v>
      </c>
      <c r="F195" s="38" t="s">
        <v>171</v>
      </c>
      <c r="G195" s="38">
        <v>0</v>
      </c>
    </row>
    <row r="196" spans="1:7" x14ac:dyDescent="0.2">
      <c r="A196">
        <v>1</v>
      </c>
      <c r="B196" s="22" t="s">
        <v>3039</v>
      </c>
      <c r="C196" s="38">
        <v>14</v>
      </c>
      <c r="D196" s="38" t="s">
        <v>150</v>
      </c>
      <c r="E196" s="39" t="s">
        <v>400</v>
      </c>
      <c r="F196" s="38" t="s">
        <v>170</v>
      </c>
      <c r="G196" s="38">
        <v>0</v>
      </c>
    </row>
    <row r="197" spans="1:7" x14ac:dyDescent="0.2">
      <c r="A197">
        <v>1</v>
      </c>
      <c r="B197" s="22" t="s">
        <v>3039</v>
      </c>
      <c r="C197" s="38">
        <v>14</v>
      </c>
      <c r="D197" s="38" t="s">
        <v>122</v>
      </c>
      <c r="E197" s="39" t="s">
        <v>401</v>
      </c>
      <c r="F197" s="38" t="s">
        <v>171</v>
      </c>
      <c r="G197" s="38">
        <v>0</v>
      </c>
    </row>
    <row r="198" spans="1:7" x14ac:dyDescent="0.2">
      <c r="A198">
        <v>1</v>
      </c>
      <c r="B198" s="22" t="s">
        <v>3039</v>
      </c>
      <c r="C198" s="38">
        <v>14</v>
      </c>
      <c r="D198" s="38" t="s">
        <v>151</v>
      </c>
      <c r="E198" s="39" t="s">
        <v>3185</v>
      </c>
      <c r="F198" s="38" t="s">
        <v>171</v>
      </c>
      <c r="G198" s="38">
        <v>0</v>
      </c>
    </row>
    <row r="199" spans="1:7" x14ac:dyDescent="0.2">
      <c r="A199">
        <v>1</v>
      </c>
      <c r="B199" s="22" t="s">
        <v>3039</v>
      </c>
      <c r="C199" s="38">
        <v>14</v>
      </c>
      <c r="D199" s="38" t="s">
        <v>162</v>
      </c>
      <c r="E199" s="39" t="s">
        <v>3101</v>
      </c>
      <c r="F199" s="38" t="s">
        <v>171</v>
      </c>
      <c r="G199" s="38">
        <v>0</v>
      </c>
    </row>
    <row r="200" spans="1:7" x14ac:dyDescent="0.2">
      <c r="A200">
        <v>1</v>
      </c>
      <c r="B200" s="22" t="s">
        <v>3039</v>
      </c>
      <c r="C200" s="38">
        <v>14</v>
      </c>
      <c r="D200" s="38" t="s">
        <v>162</v>
      </c>
      <c r="E200" s="39" t="s">
        <v>3193</v>
      </c>
      <c r="F200" s="38" t="s">
        <v>171</v>
      </c>
      <c r="G200" s="38">
        <v>0</v>
      </c>
    </row>
    <row r="201" spans="1:7" x14ac:dyDescent="0.2">
      <c r="A201">
        <v>1</v>
      </c>
      <c r="B201" s="22" t="s">
        <v>3039</v>
      </c>
      <c r="C201" s="38">
        <v>14</v>
      </c>
      <c r="D201" s="38" t="s">
        <v>72</v>
      </c>
      <c r="E201" s="39" t="s">
        <v>413</v>
      </c>
      <c r="F201" s="38" t="s">
        <v>170</v>
      </c>
      <c r="G201" s="38">
        <v>0</v>
      </c>
    </row>
    <row r="202" spans="1:7" x14ac:dyDescent="0.2">
      <c r="A202">
        <v>1</v>
      </c>
      <c r="B202" s="22" t="s">
        <v>3039</v>
      </c>
      <c r="C202" s="38">
        <v>14</v>
      </c>
      <c r="D202" s="38" t="s">
        <v>161</v>
      </c>
      <c r="E202" s="39" t="s">
        <v>421</v>
      </c>
      <c r="F202" s="38" t="s">
        <v>171</v>
      </c>
      <c r="G202" s="38">
        <v>0</v>
      </c>
    </row>
    <row r="203" spans="1:7" x14ac:dyDescent="0.2">
      <c r="A203">
        <v>1</v>
      </c>
      <c r="B203" s="22" t="s">
        <v>3039</v>
      </c>
      <c r="C203" s="38">
        <v>14</v>
      </c>
      <c r="D203" s="38" t="s">
        <v>661</v>
      </c>
      <c r="E203" s="39" t="s">
        <v>703</v>
      </c>
      <c r="F203" s="38" t="s">
        <v>170</v>
      </c>
      <c r="G203" s="38">
        <v>0</v>
      </c>
    </row>
    <row r="204" spans="1:7" x14ac:dyDescent="0.2">
      <c r="A204">
        <v>1</v>
      </c>
      <c r="B204" s="22" t="s">
        <v>3039</v>
      </c>
      <c r="C204" s="38">
        <v>1</v>
      </c>
      <c r="D204" s="38" t="s">
        <v>83</v>
      </c>
      <c r="E204" s="39" t="s">
        <v>3042</v>
      </c>
      <c r="F204" s="38" t="s">
        <v>171</v>
      </c>
      <c r="G204" s="38">
        <v>0</v>
      </c>
    </row>
    <row r="205" spans="1:7" x14ac:dyDescent="0.2">
      <c r="A205">
        <v>1</v>
      </c>
      <c r="B205" s="22" t="s">
        <v>3039</v>
      </c>
      <c r="C205" s="38">
        <v>1</v>
      </c>
      <c r="D205" s="38" t="s">
        <v>83</v>
      </c>
      <c r="E205" s="39" t="s">
        <v>3045</v>
      </c>
      <c r="F205" s="38" t="s">
        <v>171</v>
      </c>
      <c r="G205" s="38">
        <v>0</v>
      </c>
    </row>
    <row r="206" spans="1:7" x14ac:dyDescent="0.2">
      <c r="A206">
        <v>1</v>
      </c>
      <c r="B206" s="22" t="s">
        <v>3039</v>
      </c>
      <c r="C206" s="38">
        <v>1</v>
      </c>
      <c r="D206" s="38" t="s">
        <v>83</v>
      </c>
      <c r="E206" s="39" t="s">
        <v>3047</v>
      </c>
      <c r="F206" s="38" t="s">
        <v>171</v>
      </c>
      <c r="G206" s="38">
        <v>0</v>
      </c>
    </row>
    <row r="207" spans="1:7" x14ac:dyDescent="0.2">
      <c r="A207">
        <v>1</v>
      </c>
      <c r="B207" s="22" t="s">
        <v>3039</v>
      </c>
      <c r="C207" s="38">
        <v>1</v>
      </c>
      <c r="D207" s="38" t="s">
        <v>83</v>
      </c>
      <c r="E207" s="39" t="s">
        <v>3049</v>
      </c>
      <c r="F207" s="38" t="s">
        <v>171</v>
      </c>
      <c r="G207" s="38">
        <v>0</v>
      </c>
    </row>
    <row r="208" spans="1:7" x14ac:dyDescent="0.2">
      <c r="A208">
        <v>1</v>
      </c>
      <c r="B208" s="22" t="s">
        <v>3039</v>
      </c>
      <c r="C208" s="38">
        <v>1</v>
      </c>
      <c r="D208" s="38" t="s">
        <v>130</v>
      </c>
      <c r="E208" s="39" t="s">
        <v>491</v>
      </c>
      <c r="F208" s="38" t="s">
        <v>171</v>
      </c>
      <c r="G208" s="38">
        <v>0</v>
      </c>
    </row>
    <row r="209" spans="1:7" x14ac:dyDescent="0.2">
      <c r="A209">
        <v>1</v>
      </c>
      <c r="B209" s="22" t="s">
        <v>3039</v>
      </c>
      <c r="C209" s="38">
        <v>1</v>
      </c>
      <c r="D209" s="38" t="s">
        <v>107</v>
      </c>
      <c r="E209" s="39" t="s">
        <v>493</v>
      </c>
      <c r="F209" s="38" t="s">
        <v>171</v>
      </c>
      <c r="G209" s="38">
        <v>0</v>
      </c>
    </row>
    <row r="210" spans="1:7" x14ac:dyDescent="0.2">
      <c r="A210">
        <v>1</v>
      </c>
      <c r="B210" s="22" t="s">
        <v>3039</v>
      </c>
      <c r="C210" s="38">
        <v>1</v>
      </c>
      <c r="D210" s="38" t="s">
        <v>107</v>
      </c>
      <c r="E210" s="39" t="s">
        <v>494</v>
      </c>
      <c r="F210" s="38" t="s">
        <v>171</v>
      </c>
      <c r="G210" s="38">
        <v>0</v>
      </c>
    </row>
    <row r="211" spans="1:7" x14ac:dyDescent="0.2">
      <c r="A211">
        <v>1</v>
      </c>
      <c r="B211" s="22" t="s">
        <v>3039</v>
      </c>
      <c r="C211" s="38">
        <v>1</v>
      </c>
      <c r="D211" s="38" t="s">
        <v>107</v>
      </c>
      <c r="E211" s="39" t="s">
        <v>1406</v>
      </c>
      <c r="F211" s="38" t="s">
        <v>171</v>
      </c>
      <c r="G211" s="38">
        <v>0</v>
      </c>
    </row>
    <row r="212" spans="1:7" x14ac:dyDescent="0.2">
      <c r="A212">
        <v>1</v>
      </c>
      <c r="B212" s="22" t="s">
        <v>3039</v>
      </c>
      <c r="C212" s="38">
        <v>1</v>
      </c>
      <c r="D212" s="38" t="s">
        <v>124</v>
      </c>
      <c r="E212" s="39" t="s">
        <v>497</v>
      </c>
      <c r="F212" s="38" t="s">
        <v>171</v>
      </c>
      <c r="G212" s="38">
        <v>0</v>
      </c>
    </row>
    <row r="213" spans="1:7" x14ac:dyDescent="0.2">
      <c r="A213">
        <v>1</v>
      </c>
      <c r="B213" s="22" t="s">
        <v>3039</v>
      </c>
      <c r="C213" s="38">
        <v>1</v>
      </c>
      <c r="D213" s="38" t="s">
        <v>132</v>
      </c>
      <c r="E213" s="39" t="s">
        <v>503</v>
      </c>
      <c r="F213" s="38" t="s">
        <v>171</v>
      </c>
      <c r="G213" s="38">
        <v>0</v>
      </c>
    </row>
    <row r="214" spans="1:7" x14ac:dyDescent="0.2">
      <c r="A214">
        <v>1</v>
      </c>
      <c r="B214" s="22" t="s">
        <v>3039</v>
      </c>
      <c r="C214" s="38">
        <v>1</v>
      </c>
      <c r="D214" s="38" t="s">
        <v>634</v>
      </c>
      <c r="E214" s="39" t="s">
        <v>798</v>
      </c>
      <c r="F214" s="38" t="s">
        <v>170</v>
      </c>
      <c r="G214" s="38">
        <v>0</v>
      </c>
    </row>
    <row r="215" spans="1:7" x14ac:dyDescent="0.2">
      <c r="A215">
        <v>1</v>
      </c>
      <c r="B215" s="22" t="s">
        <v>3039</v>
      </c>
      <c r="C215" s="38">
        <v>7</v>
      </c>
      <c r="D215" s="38" t="s">
        <v>716</v>
      </c>
      <c r="E215" s="39" t="s">
        <v>728</v>
      </c>
      <c r="F215" s="38" t="s">
        <v>170</v>
      </c>
      <c r="G215" s="38">
        <v>0</v>
      </c>
    </row>
    <row r="216" spans="1:7" x14ac:dyDescent="0.2">
      <c r="A216">
        <v>1</v>
      </c>
      <c r="B216" s="22" t="s">
        <v>3039</v>
      </c>
      <c r="C216" s="38">
        <v>11</v>
      </c>
      <c r="D216" s="38" t="s">
        <v>140</v>
      </c>
      <c r="E216" s="39" t="s">
        <v>3166</v>
      </c>
      <c r="F216" s="38" t="s">
        <v>170</v>
      </c>
      <c r="G216" s="38">
        <v>0</v>
      </c>
    </row>
    <row r="217" spans="1:7" x14ac:dyDescent="0.2">
      <c r="A217">
        <v>1</v>
      </c>
      <c r="B217" s="22" t="s">
        <v>3039</v>
      </c>
      <c r="C217" s="38">
        <v>11</v>
      </c>
      <c r="D217" s="38" t="s">
        <v>140</v>
      </c>
      <c r="E217" s="39" t="s">
        <v>3169</v>
      </c>
      <c r="F217" s="38" t="s">
        <v>170</v>
      </c>
      <c r="G217" s="38">
        <v>0</v>
      </c>
    </row>
    <row r="218" spans="1:7" x14ac:dyDescent="0.2">
      <c r="A218">
        <v>1</v>
      </c>
      <c r="B218" s="22" t="s">
        <v>3039</v>
      </c>
      <c r="C218" s="38">
        <v>11</v>
      </c>
      <c r="D218" s="38" t="s">
        <v>140</v>
      </c>
      <c r="E218" s="39" t="s">
        <v>3171</v>
      </c>
      <c r="F218" s="38" t="s">
        <v>170</v>
      </c>
      <c r="G218" s="38">
        <v>0</v>
      </c>
    </row>
    <row r="219" spans="1:7" x14ac:dyDescent="0.2">
      <c r="A219">
        <v>1</v>
      </c>
      <c r="B219" s="22" t="s">
        <v>3039</v>
      </c>
      <c r="C219" s="38">
        <v>11</v>
      </c>
      <c r="D219" s="38" t="s">
        <v>809</v>
      </c>
      <c r="E219" s="39" t="s">
        <v>832</v>
      </c>
      <c r="F219" s="38" t="s">
        <v>170</v>
      </c>
      <c r="G219" s="38">
        <v>0</v>
      </c>
    </row>
    <row r="220" spans="1:7" x14ac:dyDescent="0.2">
      <c r="A220">
        <v>1</v>
      </c>
      <c r="B220" s="22" t="s">
        <v>3039</v>
      </c>
      <c r="C220" s="38">
        <v>11</v>
      </c>
      <c r="D220" s="38" t="s">
        <v>811</v>
      </c>
      <c r="E220" s="39" t="s">
        <v>834</v>
      </c>
      <c r="F220" s="38" t="s">
        <v>170</v>
      </c>
      <c r="G220" s="38">
        <v>0</v>
      </c>
    </row>
    <row r="221" spans="1:7" x14ac:dyDescent="0.2">
      <c r="A221">
        <v>1</v>
      </c>
      <c r="B221" s="22" t="s">
        <v>3039</v>
      </c>
      <c r="C221" s="38">
        <v>11</v>
      </c>
      <c r="D221" s="38" t="s">
        <v>813</v>
      </c>
      <c r="E221" s="39" t="s">
        <v>836</v>
      </c>
      <c r="F221" s="38" t="s">
        <v>170</v>
      </c>
      <c r="G221" s="38">
        <v>0</v>
      </c>
    </row>
    <row r="222" spans="1:7" x14ac:dyDescent="0.2">
      <c r="A222">
        <v>1</v>
      </c>
      <c r="B222" s="22" t="s">
        <v>3039</v>
      </c>
      <c r="C222" s="38">
        <v>11</v>
      </c>
      <c r="D222" s="38" t="s">
        <v>815</v>
      </c>
      <c r="E222" s="39" t="s">
        <v>838</v>
      </c>
      <c r="F222" s="38" t="s">
        <v>170</v>
      </c>
      <c r="G222" s="38">
        <v>0</v>
      </c>
    </row>
    <row r="223" spans="1:7" x14ac:dyDescent="0.2">
      <c r="A223">
        <v>1</v>
      </c>
      <c r="B223" s="22" t="s">
        <v>3039</v>
      </c>
      <c r="C223" s="38">
        <v>1</v>
      </c>
      <c r="D223" s="38" t="s">
        <v>83</v>
      </c>
      <c r="E223" s="39" t="s">
        <v>3042</v>
      </c>
      <c r="F223" s="38" t="s">
        <v>171</v>
      </c>
      <c r="G223" s="38">
        <v>0</v>
      </c>
    </row>
    <row r="224" spans="1:7" x14ac:dyDescent="0.2">
      <c r="A224">
        <v>1</v>
      </c>
      <c r="B224" s="22" t="s">
        <v>3039</v>
      </c>
      <c r="C224" s="38">
        <v>1</v>
      </c>
      <c r="D224" s="38" t="s">
        <v>83</v>
      </c>
      <c r="E224" s="39" t="s">
        <v>3045</v>
      </c>
      <c r="F224" s="38" t="s">
        <v>171</v>
      </c>
      <c r="G224" s="38">
        <v>0</v>
      </c>
    </row>
    <row r="225" spans="1:7" x14ac:dyDescent="0.2">
      <c r="A225">
        <v>1</v>
      </c>
      <c r="B225" s="22" t="s">
        <v>3039</v>
      </c>
      <c r="C225" s="38">
        <v>1</v>
      </c>
      <c r="D225" s="38" t="s">
        <v>83</v>
      </c>
      <c r="E225" s="39" t="s">
        <v>3047</v>
      </c>
      <c r="F225" s="38" t="s">
        <v>171</v>
      </c>
      <c r="G225" s="38">
        <v>0</v>
      </c>
    </row>
    <row r="226" spans="1:7" x14ac:dyDescent="0.2">
      <c r="A226">
        <v>1</v>
      </c>
      <c r="B226" s="22" t="s">
        <v>3039</v>
      </c>
      <c r="C226" s="38">
        <v>1</v>
      </c>
      <c r="D226" s="38" t="s">
        <v>83</v>
      </c>
      <c r="E226" s="39" t="s">
        <v>3049</v>
      </c>
      <c r="F226" s="38" t="s">
        <v>171</v>
      </c>
      <c r="G226" s="38">
        <v>0</v>
      </c>
    </row>
    <row r="227" spans="1:7" x14ac:dyDescent="0.2">
      <c r="A227">
        <v>1</v>
      </c>
      <c r="B227" s="22" t="s">
        <v>3039</v>
      </c>
      <c r="C227" s="38">
        <v>1</v>
      </c>
      <c r="D227" s="38" t="s">
        <v>130</v>
      </c>
      <c r="E227" s="39" t="s">
        <v>492</v>
      </c>
      <c r="F227" s="38" t="s">
        <v>171</v>
      </c>
      <c r="G227" s="38">
        <v>0</v>
      </c>
    </row>
    <row r="228" spans="1:7" x14ac:dyDescent="0.2">
      <c r="A228">
        <v>1</v>
      </c>
      <c r="B228" s="22" t="s">
        <v>3039</v>
      </c>
      <c r="C228" s="38">
        <v>1</v>
      </c>
      <c r="D228" s="38" t="s">
        <v>107</v>
      </c>
      <c r="E228" s="39" t="s">
        <v>1411</v>
      </c>
      <c r="F228" s="38" t="s">
        <v>171</v>
      </c>
      <c r="G228" s="38">
        <v>0</v>
      </c>
    </row>
    <row r="229" spans="1:7" x14ac:dyDescent="0.2">
      <c r="A229">
        <v>1</v>
      </c>
      <c r="B229" s="22" t="s">
        <v>3039</v>
      </c>
      <c r="C229" s="38">
        <v>1</v>
      </c>
      <c r="D229" s="38" t="s">
        <v>124</v>
      </c>
      <c r="E229" s="39" t="s">
        <v>498</v>
      </c>
      <c r="F229" s="38" t="s">
        <v>171</v>
      </c>
      <c r="G229" s="38">
        <v>0</v>
      </c>
    </row>
    <row r="230" spans="1:7" x14ac:dyDescent="0.2">
      <c r="A230">
        <v>1</v>
      </c>
      <c r="B230" s="22" t="s">
        <v>3039</v>
      </c>
      <c r="C230" s="38">
        <v>1</v>
      </c>
      <c r="D230" s="38" t="s">
        <v>132</v>
      </c>
      <c r="E230" s="39" t="s">
        <v>504</v>
      </c>
      <c r="F230" s="38" t="s">
        <v>171</v>
      </c>
      <c r="G230" s="38">
        <v>0</v>
      </c>
    </row>
    <row r="231" spans="1:7" x14ac:dyDescent="0.2">
      <c r="A231">
        <v>1</v>
      </c>
      <c r="B231" s="22" t="s">
        <v>3039</v>
      </c>
      <c r="C231" s="38">
        <v>1</v>
      </c>
      <c r="D231" s="38" t="s">
        <v>634</v>
      </c>
      <c r="E231" s="39" t="s">
        <v>801</v>
      </c>
      <c r="F231" s="38" t="s">
        <v>170</v>
      </c>
      <c r="G231" s="38">
        <v>0</v>
      </c>
    </row>
    <row r="232" spans="1:7" x14ac:dyDescent="0.2">
      <c r="A232">
        <v>1</v>
      </c>
      <c r="B232" s="22" t="s">
        <v>3039</v>
      </c>
      <c r="C232" s="38">
        <v>7</v>
      </c>
      <c r="D232" s="38" t="s">
        <v>716</v>
      </c>
      <c r="E232" s="39" t="s">
        <v>730</v>
      </c>
      <c r="F232" s="38" t="s">
        <v>170</v>
      </c>
      <c r="G232" s="38">
        <v>0</v>
      </c>
    </row>
    <row r="233" spans="1:7" x14ac:dyDescent="0.2">
      <c r="A233">
        <v>1</v>
      </c>
      <c r="B233" s="22" t="s">
        <v>3039</v>
      </c>
      <c r="C233" s="38">
        <v>11</v>
      </c>
      <c r="D233" s="38" t="s">
        <v>140</v>
      </c>
      <c r="E233" s="39" t="s">
        <v>3166</v>
      </c>
      <c r="F233" s="38" t="s">
        <v>170</v>
      </c>
      <c r="G233" s="38">
        <v>0</v>
      </c>
    </row>
    <row r="234" spans="1:7" x14ac:dyDescent="0.2">
      <c r="A234">
        <v>1</v>
      </c>
      <c r="B234" s="22" t="s">
        <v>3039</v>
      </c>
      <c r="C234" s="38">
        <v>11</v>
      </c>
      <c r="D234" s="38" t="s">
        <v>140</v>
      </c>
      <c r="E234" s="39" t="s">
        <v>3169</v>
      </c>
      <c r="F234" s="38" t="s">
        <v>170</v>
      </c>
      <c r="G234" s="38">
        <v>0</v>
      </c>
    </row>
    <row r="235" spans="1:7" x14ac:dyDescent="0.2">
      <c r="A235">
        <v>1</v>
      </c>
      <c r="B235" s="22" t="s">
        <v>3039</v>
      </c>
      <c r="C235" s="38">
        <v>11</v>
      </c>
      <c r="D235" s="38" t="s">
        <v>140</v>
      </c>
      <c r="E235" s="39" t="s">
        <v>3171</v>
      </c>
      <c r="F235" s="38" t="s">
        <v>170</v>
      </c>
      <c r="G235" s="38">
        <v>0</v>
      </c>
    </row>
    <row r="236" spans="1:7" x14ac:dyDescent="0.2">
      <c r="A236">
        <v>1</v>
      </c>
      <c r="B236" s="22" t="s">
        <v>3039</v>
      </c>
      <c r="C236" s="38">
        <v>11</v>
      </c>
      <c r="D236" s="38" t="s">
        <v>809</v>
      </c>
      <c r="E236" s="39" t="s">
        <v>833</v>
      </c>
      <c r="F236" s="38" t="s">
        <v>170</v>
      </c>
      <c r="G236" s="38">
        <v>0</v>
      </c>
    </row>
    <row r="237" spans="1:7" x14ac:dyDescent="0.2">
      <c r="A237">
        <v>1</v>
      </c>
      <c r="B237" s="22" t="s">
        <v>3039</v>
      </c>
      <c r="C237" s="38">
        <v>11</v>
      </c>
      <c r="D237" s="38" t="s">
        <v>811</v>
      </c>
      <c r="E237" s="39" t="s">
        <v>835</v>
      </c>
      <c r="F237" s="38" t="s">
        <v>170</v>
      </c>
      <c r="G237" s="38">
        <v>0</v>
      </c>
    </row>
    <row r="238" spans="1:7" x14ac:dyDescent="0.2">
      <c r="A238">
        <v>1</v>
      </c>
      <c r="B238" s="22" t="s">
        <v>3039</v>
      </c>
      <c r="C238" s="38">
        <v>11</v>
      </c>
      <c r="D238" s="38" t="s">
        <v>813</v>
      </c>
      <c r="E238" s="39" t="s">
        <v>837</v>
      </c>
      <c r="F238" s="38" t="s">
        <v>170</v>
      </c>
      <c r="G238" s="38">
        <v>0</v>
      </c>
    </row>
    <row r="239" spans="1:7" x14ac:dyDescent="0.2">
      <c r="A239">
        <v>1</v>
      </c>
      <c r="B239" s="22" t="s">
        <v>3039</v>
      </c>
      <c r="C239" s="38">
        <v>11</v>
      </c>
      <c r="D239" s="38" t="s">
        <v>815</v>
      </c>
      <c r="E239" s="39" t="s">
        <v>839</v>
      </c>
      <c r="F239" s="38" t="s">
        <v>170</v>
      </c>
      <c r="G239" s="38">
        <v>0</v>
      </c>
    </row>
    <row r="240" spans="1:7" x14ac:dyDescent="0.2">
      <c r="A240">
        <v>1</v>
      </c>
      <c r="B240" s="22" t="s">
        <v>3039</v>
      </c>
      <c r="C240" s="38">
        <v>2</v>
      </c>
      <c r="D240" s="38" t="s">
        <v>65</v>
      </c>
      <c r="E240" s="39" t="s">
        <v>3052</v>
      </c>
      <c r="F240" s="38" t="s">
        <v>171</v>
      </c>
      <c r="G240" s="38">
        <v>0</v>
      </c>
    </row>
    <row r="241" spans="1:7" x14ac:dyDescent="0.2">
      <c r="A241">
        <v>1</v>
      </c>
      <c r="B241" s="22" t="s">
        <v>3039</v>
      </c>
      <c r="C241" s="38">
        <v>2</v>
      </c>
      <c r="D241" s="38" t="s">
        <v>65</v>
      </c>
      <c r="E241" s="39" t="s">
        <v>3055</v>
      </c>
      <c r="F241" s="38" t="s">
        <v>171</v>
      </c>
      <c r="G241" s="38">
        <v>0</v>
      </c>
    </row>
    <row r="242" spans="1:7" x14ac:dyDescent="0.2">
      <c r="A242">
        <v>1</v>
      </c>
      <c r="B242" s="22" t="s">
        <v>3039</v>
      </c>
      <c r="C242" s="38">
        <v>2</v>
      </c>
      <c r="D242" s="38" t="s">
        <v>65</v>
      </c>
      <c r="E242" s="39" t="s">
        <v>3057</v>
      </c>
      <c r="F242" s="38" t="s">
        <v>171</v>
      </c>
      <c r="G242" s="38">
        <v>0</v>
      </c>
    </row>
    <row r="243" spans="1:7" x14ac:dyDescent="0.2">
      <c r="A243">
        <v>1</v>
      </c>
      <c r="B243" s="22" t="s">
        <v>3039</v>
      </c>
      <c r="C243" s="38">
        <v>3</v>
      </c>
      <c r="D243" s="38" t="s">
        <v>134</v>
      </c>
      <c r="E243" s="39" t="s">
        <v>721</v>
      </c>
      <c r="F243" s="38" t="s">
        <v>171</v>
      </c>
      <c r="G243" s="38">
        <v>0</v>
      </c>
    </row>
    <row r="244" spans="1:7" x14ac:dyDescent="0.2">
      <c r="A244">
        <v>1</v>
      </c>
      <c r="B244" s="22" t="s">
        <v>3039</v>
      </c>
      <c r="C244" s="38">
        <v>4</v>
      </c>
      <c r="D244" s="38" t="s">
        <v>163</v>
      </c>
      <c r="E244" s="39" t="s">
        <v>3078</v>
      </c>
      <c r="F244" s="38" t="s">
        <v>171</v>
      </c>
      <c r="G244" s="38">
        <v>0</v>
      </c>
    </row>
    <row r="245" spans="1:7" x14ac:dyDescent="0.2">
      <c r="A245">
        <v>1</v>
      </c>
      <c r="B245" s="22" t="s">
        <v>3039</v>
      </c>
      <c r="C245" s="38">
        <v>4</v>
      </c>
      <c r="D245" s="38" t="s">
        <v>163</v>
      </c>
      <c r="E245" s="39" t="s">
        <v>3081</v>
      </c>
      <c r="F245" s="38" t="s">
        <v>171</v>
      </c>
      <c r="G245" s="38">
        <v>0</v>
      </c>
    </row>
    <row r="246" spans="1:7" x14ac:dyDescent="0.2">
      <c r="A246">
        <v>1</v>
      </c>
      <c r="B246" s="22" t="s">
        <v>3039</v>
      </c>
      <c r="C246" s="38">
        <v>5</v>
      </c>
      <c r="D246" s="38" t="s">
        <v>118</v>
      </c>
      <c r="E246" s="39" t="s">
        <v>310</v>
      </c>
      <c r="F246" s="38" t="s">
        <v>171</v>
      </c>
      <c r="G246" s="38">
        <v>0</v>
      </c>
    </row>
    <row r="247" spans="1:7" x14ac:dyDescent="0.2">
      <c r="A247">
        <v>1</v>
      </c>
      <c r="B247" s="22" t="s">
        <v>3039</v>
      </c>
      <c r="C247" s="38">
        <v>5</v>
      </c>
      <c r="D247" s="38" t="s">
        <v>55</v>
      </c>
      <c r="E247" s="39" t="s">
        <v>315</v>
      </c>
      <c r="F247" s="38" t="s">
        <v>171</v>
      </c>
      <c r="G247" s="38">
        <v>0</v>
      </c>
    </row>
    <row r="248" spans="1:7" x14ac:dyDescent="0.2">
      <c r="A248">
        <v>1</v>
      </c>
      <c r="B248" s="22" t="s">
        <v>3039</v>
      </c>
      <c r="C248" s="38">
        <v>6</v>
      </c>
      <c r="D248" s="38" t="s">
        <v>94</v>
      </c>
      <c r="E248" s="39" t="s">
        <v>327</v>
      </c>
      <c r="F248" s="38" t="s">
        <v>171</v>
      </c>
      <c r="G248" s="38" t="s">
        <v>51</v>
      </c>
    </row>
    <row r="249" spans="1:7" x14ac:dyDescent="0.2">
      <c r="A249">
        <v>1</v>
      </c>
      <c r="B249" s="22" t="s">
        <v>3039</v>
      </c>
      <c r="C249" s="38">
        <v>6</v>
      </c>
      <c r="D249" s="38" t="s">
        <v>59</v>
      </c>
      <c r="E249" s="39" t="s">
        <v>328</v>
      </c>
      <c r="F249" s="38" t="s">
        <v>171</v>
      </c>
      <c r="G249" s="38" t="s">
        <v>51</v>
      </c>
    </row>
    <row r="250" spans="1:7" x14ac:dyDescent="0.2">
      <c r="A250">
        <v>1</v>
      </c>
      <c r="B250" s="22" t="s">
        <v>3039</v>
      </c>
      <c r="C250" s="38">
        <v>9</v>
      </c>
      <c r="D250" s="38" t="s">
        <v>169</v>
      </c>
      <c r="E250" s="39" t="s">
        <v>360</v>
      </c>
      <c r="F250" s="38" t="s">
        <v>171</v>
      </c>
      <c r="G250" s="38">
        <v>0</v>
      </c>
    </row>
    <row r="251" spans="1:7" x14ac:dyDescent="0.2">
      <c r="A251">
        <v>1</v>
      </c>
      <c r="B251" s="22" t="s">
        <v>3039</v>
      </c>
      <c r="C251" s="38">
        <v>5</v>
      </c>
      <c r="D251" s="38" t="s">
        <v>164</v>
      </c>
      <c r="E251" s="39" t="s">
        <v>3099</v>
      </c>
      <c r="F251" s="38" t="s">
        <v>171</v>
      </c>
      <c r="G251" s="38">
        <v>0</v>
      </c>
    </row>
    <row r="252" spans="1:7" x14ac:dyDescent="0.2">
      <c r="A252">
        <v>1</v>
      </c>
      <c r="B252" s="22" t="s">
        <v>3039</v>
      </c>
      <c r="C252" s="38">
        <v>8</v>
      </c>
      <c r="D252" s="38" t="s">
        <v>136</v>
      </c>
      <c r="E252" s="39" t="s">
        <v>3119</v>
      </c>
      <c r="F252" s="38" t="s">
        <v>171</v>
      </c>
      <c r="G252" s="38">
        <v>0</v>
      </c>
    </row>
    <row r="253" spans="1:7" x14ac:dyDescent="0.2">
      <c r="A253">
        <v>1</v>
      </c>
      <c r="B253" s="22" t="s">
        <v>3039</v>
      </c>
      <c r="C253" s="38">
        <v>8</v>
      </c>
      <c r="D253" s="38" t="s">
        <v>136</v>
      </c>
      <c r="E253" s="39" t="s">
        <v>3123</v>
      </c>
      <c r="F253" s="38" t="s">
        <v>171</v>
      </c>
      <c r="G253" s="38">
        <v>0</v>
      </c>
    </row>
    <row r="254" spans="1:7" x14ac:dyDescent="0.2">
      <c r="A254">
        <v>1</v>
      </c>
      <c r="B254" s="22" t="s">
        <v>3039</v>
      </c>
      <c r="C254" s="38">
        <v>8</v>
      </c>
      <c r="D254" s="38" t="s">
        <v>136</v>
      </c>
      <c r="E254" s="39" t="s">
        <v>3125</v>
      </c>
      <c r="F254" s="38" t="s">
        <v>171</v>
      </c>
      <c r="G254" s="38">
        <v>0</v>
      </c>
    </row>
    <row r="255" spans="1:7" x14ac:dyDescent="0.2">
      <c r="A255">
        <v>1</v>
      </c>
      <c r="B255" s="22" t="s">
        <v>3039</v>
      </c>
      <c r="C255" s="38">
        <v>8</v>
      </c>
      <c r="D255" s="38" t="s">
        <v>119</v>
      </c>
      <c r="E255" s="39" t="s">
        <v>337</v>
      </c>
      <c r="F255" s="38" t="s">
        <v>171</v>
      </c>
      <c r="G255" s="38">
        <v>0</v>
      </c>
    </row>
    <row r="256" spans="1:7" x14ac:dyDescent="0.2">
      <c r="A256">
        <v>1</v>
      </c>
      <c r="B256" s="22" t="s">
        <v>3039</v>
      </c>
      <c r="C256" s="38">
        <v>8</v>
      </c>
      <c r="D256" s="38" t="s">
        <v>160</v>
      </c>
      <c r="E256" s="39" t="s">
        <v>3131</v>
      </c>
      <c r="F256" s="38" t="s">
        <v>171</v>
      </c>
      <c r="G256" s="38">
        <v>0</v>
      </c>
    </row>
    <row r="257" spans="1:7" x14ac:dyDescent="0.2">
      <c r="A257">
        <v>1</v>
      </c>
      <c r="B257" s="22" t="s">
        <v>3039</v>
      </c>
      <c r="C257" s="38">
        <v>8</v>
      </c>
      <c r="D257" s="38" t="s">
        <v>137</v>
      </c>
      <c r="E257" s="39" t="s">
        <v>468</v>
      </c>
      <c r="F257" s="38" t="s">
        <v>170</v>
      </c>
      <c r="G257" s="38">
        <v>0</v>
      </c>
    </row>
    <row r="258" spans="1:7" x14ac:dyDescent="0.2">
      <c r="A258">
        <v>1</v>
      </c>
      <c r="B258" s="22" t="s">
        <v>3039</v>
      </c>
      <c r="C258" s="38">
        <v>8</v>
      </c>
      <c r="D258" s="38" t="s">
        <v>137</v>
      </c>
      <c r="E258" s="39" t="s">
        <v>469</v>
      </c>
      <c r="F258" s="38" t="s">
        <v>170</v>
      </c>
      <c r="G258" s="38">
        <v>0</v>
      </c>
    </row>
    <row r="259" spans="1:7" x14ac:dyDescent="0.2">
      <c r="A259">
        <v>1</v>
      </c>
      <c r="B259" s="22" t="s">
        <v>3039</v>
      </c>
      <c r="C259" s="38">
        <v>8</v>
      </c>
      <c r="D259" s="38" t="s">
        <v>60</v>
      </c>
      <c r="E259" s="39" t="s">
        <v>346</v>
      </c>
      <c r="F259" s="38" t="s">
        <v>171</v>
      </c>
      <c r="G259" s="38">
        <v>0</v>
      </c>
    </row>
    <row r="260" spans="1:7" x14ac:dyDescent="0.2">
      <c r="A260">
        <v>1</v>
      </c>
      <c r="B260" s="22" t="s">
        <v>3039</v>
      </c>
      <c r="C260" s="38">
        <v>8</v>
      </c>
      <c r="D260" s="38" t="s">
        <v>112</v>
      </c>
      <c r="E260" s="39" t="s">
        <v>348</v>
      </c>
      <c r="F260" s="38" t="s">
        <v>171</v>
      </c>
      <c r="G260" s="38">
        <v>0</v>
      </c>
    </row>
    <row r="261" spans="1:7" x14ac:dyDescent="0.2">
      <c r="A261">
        <v>1</v>
      </c>
      <c r="B261" s="22" t="s">
        <v>3039</v>
      </c>
      <c r="C261" s="38">
        <v>8</v>
      </c>
      <c r="D261" s="38" t="s">
        <v>650</v>
      </c>
      <c r="E261" s="39" t="s">
        <v>692</v>
      </c>
      <c r="F261" s="38" t="s">
        <v>170</v>
      </c>
      <c r="G261" s="38">
        <v>0</v>
      </c>
    </row>
    <row r="262" spans="1:7" x14ac:dyDescent="0.2">
      <c r="A262">
        <v>1</v>
      </c>
      <c r="B262" s="22" t="s">
        <v>3039</v>
      </c>
      <c r="C262" s="38">
        <v>5</v>
      </c>
      <c r="D262" s="38" t="s">
        <v>117</v>
      </c>
      <c r="E262" s="39" t="s">
        <v>305</v>
      </c>
      <c r="F262" s="38" t="s">
        <v>171</v>
      </c>
      <c r="G262" s="38">
        <v>0</v>
      </c>
    </row>
    <row r="263" spans="1:7" x14ac:dyDescent="0.2">
      <c r="A263">
        <v>1</v>
      </c>
      <c r="B263" s="22" t="s">
        <v>3039</v>
      </c>
      <c r="C263" s="38">
        <v>8</v>
      </c>
      <c r="D263" s="38" t="s">
        <v>120</v>
      </c>
      <c r="E263" s="39" t="s">
        <v>351</v>
      </c>
      <c r="F263" s="38" t="s">
        <v>171</v>
      </c>
      <c r="G263" s="38">
        <v>0</v>
      </c>
    </row>
    <row r="264" spans="1:7" x14ac:dyDescent="0.2">
      <c r="A264">
        <v>1</v>
      </c>
      <c r="B264" s="22" t="s">
        <v>3039</v>
      </c>
      <c r="C264" s="38">
        <v>8</v>
      </c>
      <c r="D264" s="38" t="s">
        <v>114</v>
      </c>
      <c r="E264" s="39" t="s">
        <v>352</v>
      </c>
      <c r="F264" s="38" t="s">
        <v>171</v>
      </c>
      <c r="G264" s="38">
        <v>0</v>
      </c>
    </row>
    <row r="265" spans="1:7" x14ac:dyDescent="0.2">
      <c r="A265">
        <v>1</v>
      </c>
      <c r="B265" s="22" t="s">
        <v>3039</v>
      </c>
      <c r="C265" s="38">
        <v>9</v>
      </c>
      <c r="D265" s="38" t="s">
        <v>121</v>
      </c>
      <c r="E265" s="39" t="s">
        <v>356</v>
      </c>
      <c r="F265" s="38" t="s">
        <v>171</v>
      </c>
      <c r="G265" s="38">
        <v>0</v>
      </c>
    </row>
    <row r="266" spans="1:7" x14ac:dyDescent="0.2">
      <c r="A266">
        <v>1</v>
      </c>
      <c r="B266" s="22" t="s">
        <v>3039</v>
      </c>
      <c r="C266" s="38">
        <v>9</v>
      </c>
      <c r="D266" s="38" t="s">
        <v>108</v>
      </c>
      <c r="E266" s="39" t="s">
        <v>3136</v>
      </c>
      <c r="F266" s="38" t="s">
        <v>171</v>
      </c>
      <c r="G266" s="38">
        <v>0</v>
      </c>
    </row>
    <row r="267" spans="1:7" x14ac:dyDescent="0.2">
      <c r="A267">
        <v>1</v>
      </c>
      <c r="B267" s="22" t="s">
        <v>3039</v>
      </c>
      <c r="C267" s="38">
        <v>9</v>
      </c>
      <c r="D267" s="38" t="s">
        <v>108</v>
      </c>
      <c r="E267" s="39" t="s">
        <v>3139</v>
      </c>
      <c r="F267" s="38" t="s">
        <v>171</v>
      </c>
      <c r="G267" s="38">
        <v>0</v>
      </c>
    </row>
    <row r="268" spans="1:7" x14ac:dyDescent="0.2">
      <c r="A268">
        <v>1</v>
      </c>
      <c r="B268" s="22" t="s">
        <v>3039</v>
      </c>
      <c r="C268" s="38">
        <v>9</v>
      </c>
      <c r="D268" s="38" t="s">
        <v>108</v>
      </c>
      <c r="E268" s="39" t="s">
        <v>3141</v>
      </c>
      <c r="F268" s="38" t="s">
        <v>171</v>
      </c>
      <c r="G268" s="38">
        <v>0</v>
      </c>
    </row>
    <row r="269" spans="1:7" x14ac:dyDescent="0.2">
      <c r="A269">
        <v>1</v>
      </c>
      <c r="B269" s="22" t="s">
        <v>3039</v>
      </c>
      <c r="C269" s="38">
        <v>9</v>
      </c>
      <c r="D269" s="38" t="s">
        <v>109</v>
      </c>
      <c r="E269" s="39" t="s">
        <v>3078</v>
      </c>
      <c r="F269" s="38" t="s">
        <v>171</v>
      </c>
      <c r="G269" s="38">
        <v>0</v>
      </c>
    </row>
    <row r="270" spans="1:7" x14ac:dyDescent="0.2">
      <c r="A270">
        <v>1</v>
      </c>
      <c r="B270" s="22" t="s">
        <v>3039</v>
      </c>
      <c r="C270" s="38">
        <v>12</v>
      </c>
      <c r="D270" s="38" t="s">
        <v>74</v>
      </c>
      <c r="E270" s="39" t="s">
        <v>375</v>
      </c>
      <c r="F270" s="38" t="s">
        <v>171</v>
      </c>
      <c r="G270" s="38">
        <v>0</v>
      </c>
    </row>
    <row r="271" spans="1:7" x14ac:dyDescent="0.2">
      <c r="A271">
        <v>1</v>
      </c>
      <c r="B271" s="22" t="s">
        <v>3039</v>
      </c>
      <c r="C271" s="38">
        <v>12</v>
      </c>
      <c r="D271" s="38" t="s">
        <v>142</v>
      </c>
      <c r="E271" s="39" t="s">
        <v>472</v>
      </c>
      <c r="F271" s="38" t="s">
        <v>171</v>
      </c>
      <c r="G271" s="38">
        <v>0</v>
      </c>
    </row>
    <row r="272" spans="1:7" x14ac:dyDescent="0.2">
      <c r="A272">
        <v>1</v>
      </c>
      <c r="B272" s="22" t="s">
        <v>3039</v>
      </c>
      <c r="C272" s="38">
        <v>12</v>
      </c>
      <c r="D272" s="38" t="s">
        <v>142</v>
      </c>
      <c r="E272" s="39" t="s">
        <v>473</v>
      </c>
      <c r="F272" s="38" t="s">
        <v>171</v>
      </c>
      <c r="G272" s="38">
        <v>0</v>
      </c>
    </row>
    <row r="273" spans="1:7" x14ac:dyDescent="0.2">
      <c r="A273">
        <v>1</v>
      </c>
      <c r="B273" s="22" t="s">
        <v>3039</v>
      </c>
      <c r="C273" s="38">
        <v>12</v>
      </c>
      <c r="D273" s="38" t="s">
        <v>75</v>
      </c>
      <c r="E273" s="39" t="s">
        <v>380</v>
      </c>
      <c r="F273" s="38" t="s">
        <v>171</v>
      </c>
      <c r="G273" s="38">
        <v>0</v>
      </c>
    </row>
    <row r="274" spans="1:7" x14ac:dyDescent="0.2">
      <c r="A274">
        <v>1</v>
      </c>
      <c r="B274" s="22" t="s">
        <v>3039</v>
      </c>
      <c r="C274" s="38">
        <v>12</v>
      </c>
      <c r="D274" s="38" t="s">
        <v>143</v>
      </c>
      <c r="E274" s="39" t="s">
        <v>383</v>
      </c>
      <c r="F274" s="38" t="s">
        <v>171</v>
      </c>
      <c r="G274" s="38">
        <v>0</v>
      </c>
    </row>
    <row r="275" spans="1:7" x14ac:dyDescent="0.2">
      <c r="A275">
        <v>1</v>
      </c>
      <c r="B275" s="22" t="s">
        <v>3039</v>
      </c>
      <c r="C275" s="38">
        <v>13</v>
      </c>
      <c r="D275" s="38" t="s">
        <v>62</v>
      </c>
      <c r="E275" s="39" t="s">
        <v>391</v>
      </c>
      <c r="F275" s="38" t="s">
        <v>171</v>
      </c>
      <c r="G275" s="38">
        <v>0</v>
      </c>
    </row>
    <row r="276" spans="1:7" x14ac:dyDescent="0.2">
      <c r="A276">
        <v>1</v>
      </c>
      <c r="B276" s="22" t="s">
        <v>3039</v>
      </c>
      <c r="C276" s="38">
        <v>14</v>
      </c>
      <c r="D276" s="38" t="s">
        <v>146</v>
      </c>
      <c r="E276" s="39" t="s">
        <v>3178</v>
      </c>
      <c r="F276" s="38" t="s">
        <v>171</v>
      </c>
      <c r="G276" s="38">
        <v>0</v>
      </c>
    </row>
    <row r="277" spans="1:7" x14ac:dyDescent="0.2">
      <c r="A277">
        <v>1</v>
      </c>
      <c r="B277" s="22" t="s">
        <v>3039</v>
      </c>
      <c r="C277" s="38">
        <v>14</v>
      </c>
      <c r="D277" s="38" t="s">
        <v>122</v>
      </c>
      <c r="E277" s="39" t="s">
        <v>402</v>
      </c>
      <c r="F277" s="38" t="s">
        <v>171</v>
      </c>
      <c r="G277" s="38">
        <v>0</v>
      </c>
    </row>
    <row r="278" spans="1:7" x14ac:dyDescent="0.2">
      <c r="A278">
        <v>1</v>
      </c>
      <c r="B278" s="22" t="s">
        <v>3039</v>
      </c>
      <c r="C278" s="38">
        <v>14</v>
      </c>
      <c r="D278" s="38" t="s">
        <v>151</v>
      </c>
      <c r="E278" s="39" t="s">
        <v>3185</v>
      </c>
      <c r="F278" s="38" t="s">
        <v>171</v>
      </c>
      <c r="G278" s="38">
        <v>0</v>
      </c>
    </row>
    <row r="279" spans="1:7" x14ac:dyDescent="0.2">
      <c r="A279">
        <v>1</v>
      </c>
      <c r="B279" s="22" t="s">
        <v>3039</v>
      </c>
      <c r="C279" s="38">
        <v>14</v>
      </c>
      <c r="D279" s="38" t="s">
        <v>162</v>
      </c>
      <c r="E279" s="39" t="s">
        <v>3101</v>
      </c>
      <c r="F279" s="38" t="s">
        <v>171</v>
      </c>
      <c r="G279" s="38">
        <v>0</v>
      </c>
    </row>
    <row r="280" spans="1:7" x14ac:dyDescent="0.2">
      <c r="A280">
        <v>1</v>
      </c>
      <c r="B280" s="22" t="s">
        <v>3039</v>
      </c>
      <c r="C280" s="38">
        <v>14</v>
      </c>
      <c r="D280" s="38" t="s">
        <v>162</v>
      </c>
      <c r="E280" s="39" t="s">
        <v>3193</v>
      </c>
      <c r="F280" s="38" t="s">
        <v>171</v>
      </c>
      <c r="G280" s="38">
        <v>0</v>
      </c>
    </row>
    <row r="281" spans="1:7" x14ac:dyDescent="0.2">
      <c r="A281">
        <v>1</v>
      </c>
      <c r="B281" s="22" t="s">
        <v>3039</v>
      </c>
      <c r="C281" s="38">
        <v>14</v>
      </c>
      <c r="D281" s="38" t="s">
        <v>110</v>
      </c>
      <c r="E281" s="39" t="s">
        <v>409</v>
      </c>
      <c r="F281" s="38" t="s">
        <v>171</v>
      </c>
      <c r="G281" s="38">
        <v>0</v>
      </c>
    </row>
    <row r="282" spans="1:7" x14ac:dyDescent="0.2">
      <c r="A282">
        <v>1</v>
      </c>
      <c r="B282" s="22" t="s">
        <v>3039</v>
      </c>
      <c r="C282" s="38">
        <v>14</v>
      </c>
      <c r="D282" s="38" t="s">
        <v>116</v>
      </c>
      <c r="E282" s="39" t="s">
        <v>410</v>
      </c>
      <c r="F282" s="38" t="s">
        <v>171</v>
      </c>
      <c r="G282" s="38">
        <v>0</v>
      </c>
    </row>
    <row r="283" spans="1:7" x14ac:dyDescent="0.2">
      <c r="A283">
        <v>1</v>
      </c>
      <c r="B283" s="22" t="s">
        <v>3039</v>
      </c>
      <c r="C283" s="38">
        <v>14</v>
      </c>
      <c r="D283" s="38" t="s">
        <v>111</v>
      </c>
      <c r="E283" s="39" t="s">
        <v>411</v>
      </c>
      <c r="F283" s="38" t="s">
        <v>171</v>
      </c>
      <c r="G283" s="38">
        <v>0</v>
      </c>
    </row>
    <row r="284" spans="1:7" x14ac:dyDescent="0.2">
      <c r="A284">
        <v>1</v>
      </c>
      <c r="B284" s="22" t="s">
        <v>3039</v>
      </c>
      <c r="C284" s="38">
        <v>14</v>
      </c>
      <c r="D284" s="38" t="s">
        <v>73</v>
      </c>
      <c r="E284" s="39" t="s">
        <v>414</v>
      </c>
      <c r="F284" s="38" t="s">
        <v>171</v>
      </c>
      <c r="G284" s="38">
        <v>0</v>
      </c>
    </row>
    <row r="285" spans="1:7" x14ac:dyDescent="0.2">
      <c r="A285">
        <v>1</v>
      </c>
      <c r="B285" s="22" t="s">
        <v>3039</v>
      </c>
      <c r="C285" s="38">
        <v>14</v>
      </c>
      <c r="D285" s="38" t="s">
        <v>161</v>
      </c>
      <c r="E285" s="39" t="s">
        <v>422</v>
      </c>
      <c r="F285" s="38" t="s">
        <v>171</v>
      </c>
      <c r="G285" s="38">
        <v>0</v>
      </c>
    </row>
    <row r="286" spans="1:7" x14ac:dyDescent="0.2">
      <c r="A286">
        <v>1</v>
      </c>
      <c r="B286" s="22" t="s">
        <v>3039</v>
      </c>
      <c r="C286" s="38">
        <v>14</v>
      </c>
      <c r="D286" s="38" t="s">
        <v>661</v>
      </c>
      <c r="E286" s="39" t="s">
        <v>704</v>
      </c>
      <c r="F286" s="38" t="s">
        <v>170</v>
      </c>
      <c r="G286" s="38">
        <v>0</v>
      </c>
    </row>
    <row r="287" spans="1:7" x14ac:dyDescent="0.2">
      <c r="A287">
        <v>2</v>
      </c>
      <c r="B287" s="22" t="s">
        <v>3038</v>
      </c>
      <c r="C287" s="38">
        <v>1</v>
      </c>
      <c r="D287" s="38" t="s">
        <v>128</v>
      </c>
      <c r="E287" s="39" t="s">
        <v>475</v>
      </c>
      <c r="F287" s="38" t="s">
        <v>170</v>
      </c>
      <c r="G287" s="38">
        <v>0</v>
      </c>
    </row>
    <row r="288" spans="1:7" x14ac:dyDescent="0.2">
      <c r="A288">
        <v>2</v>
      </c>
      <c r="B288" s="22" t="s">
        <v>3038</v>
      </c>
      <c r="C288" s="38">
        <v>1</v>
      </c>
      <c r="D288" s="38" t="s">
        <v>131</v>
      </c>
      <c r="E288" s="39" t="s">
        <v>477</v>
      </c>
      <c r="F288" s="38" t="s">
        <v>170</v>
      </c>
      <c r="G288" s="38">
        <v>0</v>
      </c>
    </row>
    <row r="289" spans="1:7" x14ac:dyDescent="0.2">
      <c r="A289">
        <v>2</v>
      </c>
      <c r="B289" s="22" t="s">
        <v>3038</v>
      </c>
      <c r="C289" s="38">
        <v>1</v>
      </c>
      <c r="D289" s="38" t="s">
        <v>76</v>
      </c>
      <c r="E289" s="39" t="s">
        <v>481</v>
      </c>
      <c r="F289" s="38" t="s">
        <v>171</v>
      </c>
      <c r="G289" s="38">
        <v>0</v>
      </c>
    </row>
    <row r="290" spans="1:7" x14ac:dyDescent="0.2">
      <c r="A290">
        <v>2</v>
      </c>
      <c r="B290" s="22" t="s">
        <v>3038</v>
      </c>
      <c r="C290" s="38">
        <v>1</v>
      </c>
      <c r="D290" s="38" t="s">
        <v>107</v>
      </c>
      <c r="E290" s="39" t="s">
        <v>479</v>
      </c>
      <c r="F290" s="38" t="s">
        <v>171</v>
      </c>
      <c r="G290" s="38">
        <v>0</v>
      </c>
    </row>
    <row r="291" spans="1:7" x14ac:dyDescent="0.2">
      <c r="A291">
        <v>2</v>
      </c>
      <c r="B291" s="22" t="s">
        <v>3038</v>
      </c>
      <c r="C291" s="38">
        <v>1</v>
      </c>
      <c r="D291" s="38" t="s">
        <v>54</v>
      </c>
      <c r="E291" s="39" t="s">
        <v>483</v>
      </c>
      <c r="F291" s="38" t="s">
        <v>171</v>
      </c>
      <c r="G291" s="38">
        <v>0</v>
      </c>
    </row>
    <row r="292" spans="1:7" x14ac:dyDescent="0.2">
      <c r="A292">
        <v>2</v>
      </c>
      <c r="B292" s="22" t="s">
        <v>3038</v>
      </c>
      <c r="C292" s="38">
        <v>1</v>
      </c>
      <c r="D292" s="38" t="s">
        <v>125</v>
      </c>
      <c r="E292" s="39" t="s">
        <v>768</v>
      </c>
      <c r="F292" s="38" t="s">
        <v>171</v>
      </c>
      <c r="G292" s="38">
        <v>0</v>
      </c>
    </row>
    <row r="293" spans="1:7" x14ac:dyDescent="0.2">
      <c r="A293">
        <v>2</v>
      </c>
      <c r="B293" s="22" t="s">
        <v>3038</v>
      </c>
      <c r="C293" s="38">
        <v>1</v>
      </c>
      <c r="D293" s="38" t="s">
        <v>132</v>
      </c>
      <c r="E293" s="39" t="s">
        <v>485</v>
      </c>
      <c r="F293" s="38" t="s">
        <v>171</v>
      </c>
      <c r="G293" s="38">
        <v>0</v>
      </c>
    </row>
    <row r="294" spans="1:7" x14ac:dyDescent="0.2">
      <c r="A294">
        <v>2</v>
      </c>
      <c r="B294" s="22" t="s">
        <v>3038</v>
      </c>
      <c r="C294" s="38">
        <v>1</v>
      </c>
      <c r="D294" s="38" t="s">
        <v>634</v>
      </c>
      <c r="E294" s="39" t="s">
        <v>796</v>
      </c>
      <c r="F294" s="38" t="s">
        <v>170</v>
      </c>
      <c r="G294" s="38">
        <v>0</v>
      </c>
    </row>
    <row r="295" spans="1:7" x14ac:dyDescent="0.2">
      <c r="A295">
        <v>2</v>
      </c>
      <c r="B295" s="22" t="s">
        <v>3038</v>
      </c>
      <c r="C295" s="38">
        <v>7</v>
      </c>
      <c r="D295" s="38" t="s">
        <v>716</v>
      </c>
      <c r="E295" s="39" t="s">
        <v>722</v>
      </c>
      <c r="F295" s="38" t="s">
        <v>170</v>
      </c>
      <c r="G295" s="38">
        <v>0</v>
      </c>
    </row>
    <row r="296" spans="1:7" x14ac:dyDescent="0.2">
      <c r="A296">
        <v>2</v>
      </c>
      <c r="B296" s="22" t="s">
        <v>3038</v>
      </c>
      <c r="C296" s="38">
        <v>11</v>
      </c>
      <c r="D296" s="38" t="s">
        <v>140</v>
      </c>
      <c r="E296" s="39" t="s">
        <v>3166</v>
      </c>
      <c r="F296" s="38" t="s">
        <v>170</v>
      </c>
      <c r="G296" s="38">
        <v>0</v>
      </c>
    </row>
    <row r="297" spans="1:7" x14ac:dyDescent="0.2">
      <c r="A297">
        <v>2</v>
      </c>
      <c r="B297" s="22" t="s">
        <v>3038</v>
      </c>
      <c r="C297" s="38">
        <v>11</v>
      </c>
      <c r="D297" s="38" t="s">
        <v>140</v>
      </c>
      <c r="E297" s="39" t="s">
        <v>3169</v>
      </c>
      <c r="F297" s="38" t="s">
        <v>170</v>
      </c>
      <c r="G297" s="38">
        <v>0</v>
      </c>
    </row>
    <row r="298" spans="1:7" x14ac:dyDescent="0.2">
      <c r="A298">
        <v>2</v>
      </c>
      <c r="B298" s="22" t="s">
        <v>3038</v>
      </c>
      <c r="C298" s="38">
        <v>11</v>
      </c>
      <c r="D298" s="38" t="s">
        <v>140</v>
      </c>
      <c r="E298" s="39" t="s">
        <v>3171</v>
      </c>
      <c r="F298" s="38" t="s">
        <v>170</v>
      </c>
      <c r="G298" s="38">
        <v>0</v>
      </c>
    </row>
    <row r="299" spans="1:7" x14ac:dyDescent="0.2">
      <c r="A299">
        <v>2</v>
      </c>
      <c r="B299" s="22" t="s">
        <v>3038</v>
      </c>
      <c r="C299" s="38">
        <v>11</v>
      </c>
      <c r="D299" s="38" t="s">
        <v>809</v>
      </c>
      <c r="E299" s="39" t="s">
        <v>816</v>
      </c>
      <c r="F299" s="38" t="s">
        <v>170</v>
      </c>
      <c r="G299" s="38">
        <v>0</v>
      </c>
    </row>
    <row r="300" spans="1:7" x14ac:dyDescent="0.2">
      <c r="A300">
        <v>2</v>
      </c>
      <c r="B300" s="22" t="s">
        <v>3038</v>
      </c>
      <c r="C300" s="38">
        <v>11</v>
      </c>
      <c r="D300" s="38" t="s">
        <v>811</v>
      </c>
      <c r="E300" s="39" t="s">
        <v>818</v>
      </c>
      <c r="F300" s="38" t="s">
        <v>170</v>
      </c>
      <c r="G300" s="38">
        <v>0</v>
      </c>
    </row>
    <row r="301" spans="1:7" x14ac:dyDescent="0.2">
      <c r="A301">
        <v>2</v>
      </c>
      <c r="B301" s="22" t="s">
        <v>3038</v>
      </c>
      <c r="C301" s="38">
        <v>11</v>
      </c>
      <c r="D301" s="38" t="s">
        <v>813</v>
      </c>
      <c r="E301" s="39" t="s">
        <v>820</v>
      </c>
      <c r="F301" s="38" t="s">
        <v>170</v>
      </c>
      <c r="G301" s="38">
        <v>0</v>
      </c>
    </row>
    <row r="302" spans="1:7" x14ac:dyDescent="0.2">
      <c r="A302">
        <v>2</v>
      </c>
      <c r="B302" s="22" t="s">
        <v>3038</v>
      </c>
      <c r="C302" s="38">
        <v>11</v>
      </c>
      <c r="D302" s="38" t="s">
        <v>815</v>
      </c>
      <c r="E302" s="39" t="s">
        <v>822</v>
      </c>
      <c r="F302" s="38" t="s">
        <v>170</v>
      </c>
      <c r="G302" s="38">
        <v>0</v>
      </c>
    </row>
    <row r="303" spans="1:7" x14ac:dyDescent="0.2">
      <c r="A303">
        <v>2</v>
      </c>
      <c r="B303" s="22" t="s">
        <v>3038</v>
      </c>
      <c r="C303" s="38">
        <v>1</v>
      </c>
      <c r="D303" s="38" t="s">
        <v>128</v>
      </c>
      <c r="E303" s="39" t="s">
        <v>476</v>
      </c>
      <c r="F303" s="38" t="s">
        <v>170</v>
      </c>
      <c r="G303" s="38">
        <v>0</v>
      </c>
    </row>
    <row r="304" spans="1:7" x14ac:dyDescent="0.2">
      <c r="A304">
        <v>2</v>
      </c>
      <c r="B304" s="22" t="s">
        <v>3038</v>
      </c>
      <c r="C304" s="38">
        <v>1</v>
      </c>
      <c r="D304" s="38" t="s">
        <v>131</v>
      </c>
      <c r="E304" s="39" t="s">
        <v>478</v>
      </c>
      <c r="F304" s="38" t="s">
        <v>170</v>
      </c>
      <c r="G304" s="38">
        <v>0</v>
      </c>
    </row>
    <row r="305" spans="1:7" x14ac:dyDescent="0.2">
      <c r="A305">
        <v>2</v>
      </c>
      <c r="B305" s="22" t="s">
        <v>3038</v>
      </c>
      <c r="C305" s="38">
        <v>1</v>
      </c>
      <c r="D305" s="38" t="s">
        <v>76</v>
      </c>
      <c r="E305" s="39" t="s">
        <v>482</v>
      </c>
      <c r="F305" s="38" t="s">
        <v>171</v>
      </c>
      <c r="G305" s="38">
        <v>0</v>
      </c>
    </row>
    <row r="306" spans="1:7" x14ac:dyDescent="0.2">
      <c r="A306">
        <v>2</v>
      </c>
      <c r="B306" s="22" t="s">
        <v>3038</v>
      </c>
      <c r="C306" s="38">
        <v>1</v>
      </c>
      <c r="D306" s="38" t="s">
        <v>107</v>
      </c>
      <c r="E306" s="39" t="s">
        <v>480</v>
      </c>
      <c r="F306" s="38" t="s">
        <v>171</v>
      </c>
      <c r="G306" s="38">
        <v>0</v>
      </c>
    </row>
    <row r="307" spans="1:7" x14ac:dyDescent="0.2">
      <c r="A307">
        <v>2</v>
      </c>
      <c r="B307" s="22" t="s">
        <v>3038</v>
      </c>
      <c r="C307" s="38">
        <v>1</v>
      </c>
      <c r="D307" s="38" t="s">
        <v>54</v>
      </c>
      <c r="E307" s="39" t="s">
        <v>484</v>
      </c>
      <c r="F307" s="38" t="s">
        <v>171</v>
      </c>
      <c r="G307" s="38">
        <v>0</v>
      </c>
    </row>
    <row r="308" spans="1:7" x14ac:dyDescent="0.2">
      <c r="A308">
        <v>2</v>
      </c>
      <c r="B308" s="22" t="s">
        <v>3038</v>
      </c>
      <c r="C308" s="38">
        <v>1</v>
      </c>
      <c r="D308" s="38" t="s">
        <v>125</v>
      </c>
      <c r="E308" s="39" t="s">
        <v>769</v>
      </c>
      <c r="F308" s="38" t="s">
        <v>171</v>
      </c>
      <c r="G308" s="38">
        <v>0</v>
      </c>
    </row>
    <row r="309" spans="1:7" x14ac:dyDescent="0.2">
      <c r="A309">
        <v>2</v>
      </c>
      <c r="B309" s="22" t="s">
        <v>3038</v>
      </c>
      <c r="C309" s="38">
        <v>1</v>
      </c>
      <c r="D309" s="38" t="s">
        <v>132</v>
      </c>
      <c r="E309" s="39" t="s">
        <v>486</v>
      </c>
      <c r="F309" s="38" t="s">
        <v>171</v>
      </c>
      <c r="G309" s="38">
        <v>0</v>
      </c>
    </row>
    <row r="310" spans="1:7" x14ac:dyDescent="0.2">
      <c r="A310">
        <v>2</v>
      </c>
      <c r="B310" s="22" t="s">
        <v>3038</v>
      </c>
      <c r="C310" s="38">
        <v>1</v>
      </c>
      <c r="D310" s="38" t="s">
        <v>634</v>
      </c>
      <c r="E310" s="39" t="s">
        <v>799</v>
      </c>
      <c r="F310" s="38" t="s">
        <v>170</v>
      </c>
      <c r="G310" s="38">
        <v>0</v>
      </c>
    </row>
    <row r="311" spans="1:7" x14ac:dyDescent="0.2">
      <c r="A311">
        <v>2</v>
      </c>
      <c r="B311" s="22" t="s">
        <v>3038</v>
      </c>
      <c r="C311" s="38">
        <v>7</v>
      </c>
      <c r="D311" s="38" t="s">
        <v>716</v>
      </c>
      <c r="E311" s="39" t="s">
        <v>724</v>
      </c>
      <c r="F311" s="38" t="s">
        <v>170</v>
      </c>
      <c r="G311" s="38">
        <v>0</v>
      </c>
    </row>
    <row r="312" spans="1:7" x14ac:dyDescent="0.2">
      <c r="A312">
        <v>2</v>
      </c>
      <c r="B312" s="22" t="s">
        <v>3038</v>
      </c>
      <c r="C312" s="38">
        <v>11</v>
      </c>
      <c r="D312" s="38" t="s">
        <v>140</v>
      </c>
      <c r="E312" s="39" t="s">
        <v>3166</v>
      </c>
      <c r="F312" s="38" t="s">
        <v>170</v>
      </c>
      <c r="G312" s="38">
        <v>0</v>
      </c>
    </row>
    <row r="313" spans="1:7" x14ac:dyDescent="0.2">
      <c r="A313">
        <v>2</v>
      </c>
      <c r="B313" s="22" t="s">
        <v>3038</v>
      </c>
      <c r="C313" s="38">
        <v>11</v>
      </c>
      <c r="D313" s="38" t="s">
        <v>140</v>
      </c>
      <c r="E313" s="39" t="s">
        <v>3169</v>
      </c>
      <c r="F313" s="38" t="s">
        <v>170</v>
      </c>
      <c r="G313" s="38">
        <v>0</v>
      </c>
    </row>
    <row r="314" spans="1:7" x14ac:dyDescent="0.2">
      <c r="A314">
        <v>2</v>
      </c>
      <c r="B314" s="22" t="s">
        <v>3038</v>
      </c>
      <c r="C314" s="38">
        <v>11</v>
      </c>
      <c r="D314" s="38" t="s">
        <v>140</v>
      </c>
      <c r="E314" s="39" t="s">
        <v>3171</v>
      </c>
      <c r="F314" s="38" t="s">
        <v>170</v>
      </c>
      <c r="G314" s="38">
        <v>0</v>
      </c>
    </row>
    <row r="315" spans="1:7" x14ac:dyDescent="0.2">
      <c r="A315">
        <v>2</v>
      </c>
      <c r="B315" s="22" t="s">
        <v>3038</v>
      </c>
      <c r="C315" s="38">
        <v>11</v>
      </c>
      <c r="D315" s="38" t="s">
        <v>809</v>
      </c>
      <c r="E315" s="39" t="s">
        <v>817</v>
      </c>
      <c r="F315" s="38" t="s">
        <v>170</v>
      </c>
      <c r="G315" s="38">
        <v>0</v>
      </c>
    </row>
    <row r="316" spans="1:7" x14ac:dyDescent="0.2">
      <c r="A316">
        <v>2</v>
      </c>
      <c r="B316" s="22" t="s">
        <v>3038</v>
      </c>
      <c r="C316" s="38">
        <v>11</v>
      </c>
      <c r="D316" s="38" t="s">
        <v>811</v>
      </c>
      <c r="E316" s="39" t="s">
        <v>819</v>
      </c>
      <c r="F316" s="38" t="s">
        <v>170</v>
      </c>
      <c r="G316" s="38">
        <v>0</v>
      </c>
    </row>
    <row r="317" spans="1:7" x14ac:dyDescent="0.2">
      <c r="A317">
        <v>2</v>
      </c>
      <c r="B317" s="22" t="s">
        <v>3038</v>
      </c>
      <c r="C317" s="38">
        <v>11</v>
      </c>
      <c r="D317" s="38" t="s">
        <v>813</v>
      </c>
      <c r="E317" s="39" t="s">
        <v>821</v>
      </c>
      <c r="F317" s="38" t="s">
        <v>170</v>
      </c>
      <c r="G317" s="38">
        <v>0</v>
      </c>
    </row>
    <row r="318" spans="1:7" x14ac:dyDescent="0.2">
      <c r="A318">
        <v>2</v>
      </c>
      <c r="B318" s="22" t="s">
        <v>3038</v>
      </c>
      <c r="C318" s="38">
        <v>11</v>
      </c>
      <c r="D318" s="38" t="s">
        <v>815</v>
      </c>
      <c r="E318" s="39" t="s">
        <v>823</v>
      </c>
      <c r="F318" s="38" t="s">
        <v>170</v>
      </c>
      <c r="G318" s="38">
        <v>0</v>
      </c>
    </row>
    <row r="319" spans="1:7" x14ac:dyDescent="0.2">
      <c r="A319">
        <v>2</v>
      </c>
      <c r="B319" s="22" t="s">
        <v>3038</v>
      </c>
      <c r="C319" s="38">
        <v>2</v>
      </c>
      <c r="D319" s="38" t="s">
        <v>65</v>
      </c>
      <c r="E319" s="39" t="s">
        <v>283</v>
      </c>
      <c r="F319" s="38" t="s">
        <v>171</v>
      </c>
      <c r="G319" s="38">
        <v>0</v>
      </c>
    </row>
    <row r="320" spans="1:7" x14ac:dyDescent="0.2">
      <c r="A320">
        <v>2</v>
      </c>
      <c r="B320" s="22" t="s">
        <v>3038</v>
      </c>
      <c r="C320" s="38">
        <v>2</v>
      </c>
      <c r="D320" s="38" t="s">
        <v>65</v>
      </c>
      <c r="E320" s="39" t="s">
        <v>3052</v>
      </c>
      <c r="F320" s="38" t="s">
        <v>171</v>
      </c>
      <c r="G320" s="38">
        <v>0</v>
      </c>
    </row>
    <row r="321" spans="1:7" x14ac:dyDescent="0.2">
      <c r="A321">
        <v>2</v>
      </c>
      <c r="B321" s="22" t="s">
        <v>3038</v>
      </c>
      <c r="C321" s="38">
        <v>2</v>
      </c>
      <c r="D321" s="38" t="s">
        <v>65</v>
      </c>
      <c r="E321" s="39" t="s">
        <v>3055</v>
      </c>
      <c r="F321" s="38" t="s">
        <v>171</v>
      </c>
      <c r="G321" s="38">
        <v>0</v>
      </c>
    </row>
    <row r="322" spans="1:7" x14ac:dyDescent="0.2">
      <c r="A322">
        <v>2</v>
      </c>
      <c r="B322" s="22" t="s">
        <v>3038</v>
      </c>
      <c r="C322" s="38">
        <v>2</v>
      </c>
      <c r="D322" s="38" t="s">
        <v>65</v>
      </c>
      <c r="E322" s="39" t="s">
        <v>3057</v>
      </c>
      <c r="F322" s="38" t="s">
        <v>171</v>
      </c>
      <c r="G322" s="38">
        <v>0</v>
      </c>
    </row>
    <row r="323" spans="1:7" x14ac:dyDescent="0.2">
      <c r="A323">
        <v>2</v>
      </c>
      <c r="B323" s="22" t="s">
        <v>3038</v>
      </c>
      <c r="C323" s="38">
        <v>2</v>
      </c>
      <c r="D323" s="38" t="s">
        <v>152</v>
      </c>
      <c r="E323" s="39" t="s">
        <v>286</v>
      </c>
      <c r="F323" s="38" t="s">
        <v>171</v>
      </c>
      <c r="G323" s="38">
        <v>0</v>
      </c>
    </row>
    <row r="324" spans="1:7" x14ac:dyDescent="0.2">
      <c r="A324">
        <v>2</v>
      </c>
      <c r="B324" s="22" t="s">
        <v>3038</v>
      </c>
      <c r="C324" s="38">
        <v>2</v>
      </c>
      <c r="D324" s="38" t="s">
        <v>153</v>
      </c>
      <c r="E324" s="39" t="s">
        <v>288</v>
      </c>
      <c r="F324" s="38" t="s">
        <v>171</v>
      </c>
      <c r="G324" s="38">
        <v>0</v>
      </c>
    </row>
    <row r="325" spans="1:7" x14ac:dyDescent="0.2">
      <c r="A325">
        <v>2</v>
      </c>
      <c r="B325" s="22" t="s">
        <v>3038</v>
      </c>
      <c r="C325" s="38">
        <v>3</v>
      </c>
      <c r="D325" s="38" t="s">
        <v>133</v>
      </c>
      <c r="E325" s="39" t="s">
        <v>290</v>
      </c>
      <c r="F325" s="38" t="s">
        <v>171</v>
      </c>
      <c r="G325" s="38">
        <v>0</v>
      </c>
    </row>
    <row r="326" spans="1:7" x14ac:dyDescent="0.2">
      <c r="A326">
        <v>2</v>
      </c>
      <c r="B326" s="22" t="s">
        <v>3038</v>
      </c>
      <c r="C326" s="38">
        <v>3</v>
      </c>
      <c r="D326" s="38" t="s">
        <v>133</v>
      </c>
      <c r="E326" s="39" t="s">
        <v>3062</v>
      </c>
      <c r="F326" s="38" t="s">
        <v>171</v>
      </c>
      <c r="G326" s="38">
        <v>0</v>
      </c>
    </row>
    <row r="327" spans="1:7" x14ac:dyDescent="0.2">
      <c r="A327">
        <v>2</v>
      </c>
      <c r="B327" s="22" t="s">
        <v>3038</v>
      </c>
      <c r="C327" s="38">
        <v>3</v>
      </c>
      <c r="D327" s="38" t="s">
        <v>63</v>
      </c>
      <c r="E327" s="39" t="s">
        <v>292</v>
      </c>
      <c r="F327" s="38" t="s">
        <v>170</v>
      </c>
      <c r="G327" s="38">
        <v>0</v>
      </c>
    </row>
    <row r="328" spans="1:7" x14ac:dyDescent="0.2">
      <c r="A328">
        <v>2</v>
      </c>
      <c r="B328" s="22" t="s">
        <v>3038</v>
      </c>
      <c r="C328" s="38">
        <v>3</v>
      </c>
      <c r="D328" s="38" t="s">
        <v>204</v>
      </c>
      <c r="E328" s="39" t="s">
        <v>293</v>
      </c>
      <c r="F328" s="38" t="s">
        <v>171</v>
      </c>
      <c r="G328" s="38">
        <v>0</v>
      </c>
    </row>
    <row r="329" spans="1:7" x14ac:dyDescent="0.2">
      <c r="A329">
        <v>2</v>
      </c>
      <c r="B329" s="22" t="s">
        <v>3038</v>
      </c>
      <c r="C329" s="38">
        <v>3</v>
      </c>
      <c r="D329" s="38" t="s">
        <v>134</v>
      </c>
      <c r="E329" s="39" t="s">
        <v>294</v>
      </c>
      <c r="F329" s="38" t="s">
        <v>171</v>
      </c>
      <c r="G329" s="38">
        <v>0</v>
      </c>
    </row>
    <row r="330" spans="1:7" x14ac:dyDescent="0.2">
      <c r="A330">
        <v>2</v>
      </c>
      <c r="B330" s="22" t="s">
        <v>3038</v>
      </c>
      <c r="C330" s="38">
        <v>3</v>
      </c>
      <c r="D330" s="38" t="s">
        <v>89</v>
      </c>
      <c r="E330" s="39" t="s">
        <v>295</v>
      </c>
      <c r="F330" s="38" t="s">
        <v>171</v>
      </c>
      <c r="G330" s="38">
        <v>0</v>
      </c>
    </row>
    <row r="331" spans="1:7" x14ac:dyDescent="0.2">
      <c r="A331">
        <v>2</v>
      </c>
      <c r="B331" s="22" t="s">
        <v>3038</v>
      </c>
      <c r="C331" s="38">
        <v>3</v>
      </c>
      <c r="D331" s="38" t="s">
        <v>89</v>
      </c>
      <c r="E331" s="39" t="s">
        <v>3067</v>
      </c>
      <c r="F331" s="38" t="s">
        <v>171</v>
      </c>
      <c r="G331" s="38">
        <v>0</v>
      </c>
    </row>
    <row r="332" spans="1:7" x14ac:dyDescent="0.2">
      <c r="A332">
        <v>2</v>
      </c>
      <c r="B332" s="22" t="s">
        <v>3038</v>
      </c>
      <c r="C332" s="38">
        <v>3</v>
      </c>
      <c r="D332" s="38" t="s">
        <v>89</v>
      </c>
      <c r="E332" s="39" t="s">
        <v>3070</v>
      </c>
      <c r="F332" s="38" t="s">
        <v>171</v>
      </c>
      <c r="G332" s="38">
        <v>0</v>
      </c>
    </row>
    <row r="333" spans="1:7" x14ac:dyDescent="0.2">
      <c r="A333">
        <v>2</v>
      </c>
      <c r="B333" s="22" t="s">
        <v>3038</v>
      </c>
      <c r="C333" s="38">
        <v>3</v>
      </c>
      <c r="D333" s="38" t="s">
        <v>135</v>
      </c>
      <c r="E333" s="39" t="s">
        <v>296</v>
      </c>
      <c r="F333" s="38" t="s">
        <v>170</v>
      </c>
      <c r="G333" s="38">
        <v>0</v>
      </c>
    </row>
    <row r="334" spans="1:7" x14ac:dyDescent="0.2">
      <c r="A334">
        <v>2</v>
      </c>
      <c r="B334" s="22" t="s">
        <v>3038</v>
      </c>
      <c r="C334" s="38">
        <v>3</v>
      </c>
      <c r="D334" s="38" t="s">
        <v>154</v>
      </c>
      <c r="E334" s="39" t="s">
        <v>297</v>
      </c>
      <c r="F334" s="38" t="s">
        <v>171</v>
      </c>
      <c r="G334" s="38">
        <v>0</v>
      </c>
    </row>
    <row r="335" spans="1:7" x14ac:dyDescent="0.2">
      <c r="A335">
        <v>2</v>
      </c>
      <c r="B335" s="22" t="s">
        <v>3038</v>
      </c>
      <c r="C335" s="38">
        <v>3</v>
      </c>
      <c r="D335" s="38" t="s">
        <v>154</v>
      </c>
      <c r="E335" s="39" t="s">
        <v>3073</v>
      </c>
      <c r="F335" s="38" t="s">
        <v>171</v>
      </c>
      <c r="G335" s="38">
        <v>0</v>
      </c>
    </row>
    <row r="336" spans="1:7" x14ac:dyDescent="0.2">
      <c r="A336">
        <v>2</v>
      </c>
      <c r="B336" s="22" t="s">
        <v>3038</v>
      </c>
      <c r="C336" s="38">
        <v>4</v>
      </c>
      <c r="D336" s="38" t="s">
        <v>67</v>
      </c>
      <c r="E336" s="39" t="s">
        <v>3085</v>
      </c>
      <c r="F336" s="38" t="s">
        <v>171</v>
      </c>
      <c r="G336" s="38">
        <v>0</v>
      </c>
    </row>
    <row r="337" spans="1:7" x14ac:dyDescent="0.2">
      <c r="A337">
        <v>2</v>
      </c>
      <c r="B337" s="22" t="s">
        <v>3038</v>
      </c>
      <c r="C337" s="38">
        <v>4</v>
      </c>
      <c r="D337" s="38" t="s">
        <v>67</v>
      </c>
      <c r="E337" s="39" t="s">
        <v>3088</v>
      </c>
      <c r="F337" s="38" t="s">
        <v>171</v>
      </c>
      <c r="G337" s="38">
        <v>0</v>
      </c>
    </row>
    <row r="338" spans="1:7" x14ac:dyDescent="0.2">
      <c r="A338">
        <v>2</v>
      </c>
      <c r="B338" s="22" t="s">
        <v>3038</v>
      </c>
      <c r="C338" s="38">
        <v>4</v>
      </c>
      <c r="D338" s="38" t="s">
        <v>646</v>
      </c>
      <c r="E338" s="39" t="s">
        <v>3078</v>
      </c>
      <c r="F338" s="38" t="s">
        <v>171</v>
      </c>
      <c r="G338" s="38">
        <v>0</v>
      </c>
    </row>
    <row r="339" spans="1:7" x14ac:dyDescent="0.2">
      <c r="A339">
        <v>2</v>
      </c>
      <c r="B339" s="22" t="s">
        <v>3038</v>
      </c>
      <c r="C339" s="38">
        <v>4</v>
      </c>
      <c r="D339" s="38" t="s">
        <v>646</v>
      </c>
      <c r="E339" s="39" t="s">
        <v>3081</v>
      </c>
      <c r="F339" s="38" t="s">
        <v>171</v>
      </c>
      <c r="G339" s="38">
        <v>0</v>
      </c>
    </row>
    <row r="340" spans="1:7" x14ac:dyDescent="0.2">
      <c r="A340">
        <v>2</v>
      </c>
      <c r="B340" s="22" t="s">
        <v>3038</v>
      </c>
      <c r="C340" s="38">
        <v>4</v>
      </c>
      <c r="D340" s="38" t="s">
        <v>646</v>
      </c>
      <c r="E340" s="39" t="s">
        <v>3090</v>
      </c>
      <c r="F340" s="38" t="s">
        <v>171</v>
      </c>
      <c r="G340" s="38">
        <v>0</v>
      </c>
    </row>
    <row r="341" spans="1:7" x14ac:dyDescent="0.2">
      <c r="A341">
        <v>2</v>
      </c>
      <c r="B341" s="22" t="s">
        <v>3038</v>
      </c>
      <c r="C341" s="38">
        <v>4</v>
      </c>
      <c r="D341" s="38" t="s">
        <v>648</v>
      </c>
      <c r="E341" s="39" t="s">
        <v>3092</v>
      </c>
      <c r="F341" s="38" t="s">
        <v>171</v>
      </c>
      <c r="G341" s="38">
        <v>0</v>
      </c>
    </row>
    <row r="342" spans="1:7" x14ac:dyDescent="0.2">
      <c r="A342">
        <v>2</v>
      </c>
      <c r="B342" s="22" t="s">
        <v>3038</v>
      </c>
      <c r="C342" s="38">
        <v>4</v>
      </c>
      <c r="D342" s="38" t="s">
        <v>649</v>
      </c>
      <c r="E342" s="39" t="s">
        <v>685</v>
      </c>
      <c r="F342" s="38" t="s">
        <v>171</v>
      </c>
      <c r="G342" s="38">
        <v>0</v>
      </c>
    </row>
    <row r="343" spans="1:7" x14ac:dyDescent="0.2">
      <c r="A343">
        <v>2</v>
      </c>
      <c r="B343" s="22" t="s">
        <v>3038</v>
      </c>
      <c r="C343" s="38">
        <v>5</v>
      </c>
      <c r="D343" s="38" t="s">
        <v>99</v>
      </c>
      <c r="E343" s="39" t="s">
        <v>303</v>
      </c>
      <c r="F343" s="38" t="s">
        <v>171</v>
      </c>
      <c r="G343" s="38" t="s">
        <v>51</v>
      </c>
    </row>
    <row r="344" spans="1:7" x14ac:dyDescent="0.2">
      <c r="A344">
        <v>2</v>
      </c>
      <c r="B344" s="22" t="s">
        <v>3038</v>
      </c>
      <c r="C344" s="38">
        <v>5</v>
      </c>
      <c r="D344" s="38" t="s">
        <v>68</v>
      </c>
      <c r="E344" s="39" t="s">
        <v>306</v>
      </c>
      <c r="F344" s="38" t="s">
        <v>171</v>
      </c>
      <c r="G344" s="38" t="s">
        <v>51</v>
      </c>
    </row>
    <row r="345" spans="1:7" x14ac:dyDescent="0.2">
      <c r="A345">
        <v>2</v>
      </c>
      <c r="B345" s="22" t="s">
        <v>3038</v>
      </c>
      <c r="C345" s="38">
        <v>6</v>
      </c>
      <c r="D345" s="38" t="s">
        <v>58</v>
      </c>
      <c r="E345" s="39" t="s">
        <v>3107</v>
      </c>
      <c r="F345" s="38" t="s">
        <v>171</v>
      </c>
      <c r="G345" s="38" t="s">
        <v>51</v>
      </c>
    </row>
    <row r="346" spans="1:7" x14ac:dyDescent="0.2">
      <c r="A346">
        <v>2</v>
      </c>
      <c r="B346" s="22" t="s">
        <v>3038</v>
      </c>
      <c r="C346" s="38">
        <v>6</v>
      </c>
      <c r="D346" s="38" t="s">
        <v>58</v>
      </c>
      <c r="E346" s="39" t="s">
        <v>3109</v>
      </c>
      <c r="F346" s="38" t="s">
        <v>171</v>
      </c>
      <c r="G346" s="38" t="s">
        <v>51</v>
      </c>
    </row>
    <row r="347" spans="1:7" x14ac:dyDescent="0.2">
      <c r="A347">
        <v>2</v>
      </c>
      <c r="B347" s="22" t="s">
        <v>3038</v>
      </c>
      <c r="C347" s="38">
        <v>7</v>
      </c>
      <c r="D347" s="38" t="s">
        <v>95</v>
      </c>
      <c r="E347" s="39" t="s">
        <v>3113</v>
      </c>
      <c r="F347" s="38" t="s">
        <v>171</v>
      </c>
      <c r="G347" s="38">
        <v>0</v>
      </c>
    </row>
    <row r="348" spans="1:7" x14ac:dyDescent="0.2">
      <c r="A348">
        <v>2</v>
      </c>
      <c r="B348" s="22" t="s">
        <v>3038</v>
      </c>
      <c r="C348" s="38">
        <v>7</v>
      </c>
      <c r="D348" s="38" t="s">
        <v>96</v>
      </c>
      <c r="E348" s="39" t="s">
        <v>3116</v>
      </c>
      <c r="F348" s="38" t="s">
        <v>170</v>
      </c>
      <c r="G348" s="38">
        <v>0</v>
      </c>
    </row>
    <row r="349" spans="1:7" x14ac:dyDescent="0.2">
      <c r="A349">
        <v>2</v>
      </c>
      <c r="B349" s="22" t="s">
        <v>3038</v>
      </c>
      <c r="C349" s="38">
        <v>7</v>
      </c>
      <c r="D349" s="38" t="s">
        <v>97</v>
      </c>
      <c r="E349" s="39" t="s">
        <v>331</v>
      </c>
      <c r="F349" s="38" t="s">
        <v>170</v>
      </c>
      <c r="G349" s="38">
        <v>0</v>
      </c>
    </row>
    <row r="350" spans="1:7" x14ac:dyDescent="0.2">
      <c r="A350">
        <v>2</v>
      </c>
      <c r="B350" s="22" t="s">
        <v>3038</v>
      </c>
      <c r="C350" s="38">
        <v>10</v>
      </c>
      <c r="D350" s="38" t="s">
        <v>77</v>
      </c>
      <c r="E350" s="39" t="s">
        <v>3148</v>
      </c>
      <c r="F350" s="38" t="s">
        <v>170</v>
      </c>
      <c r="G350" s="38">
        <v>0</v>
      </c>
    </row>
    <row r="351" spans="1:7" x14ac:dyDescent="0.2">
      <c r="A351">
        <v>2</v>
      </c>
      <c r="B351" s="22" t="s">
        <v>3038</v>
      </c>
      <c r="C351" s="38">
        <v>10</v>
      </c>
      <c r="D351" s="38" t="s">
        <v>84</v>
      </c>
      <c r="E351" s="39" t="s">
        <v>365</v>
      </c>
      <c r="F351" s="38" t="s">
        <v>171</v>
      </c>
      <c r="G351" s="38">
        <v>0</v>
      </c>
    </row>
    <row r="352" spans="1:7" x14ac:dyDescent="0.2">
      <c r="A352">
        <v>2</v>
      </c>
      <c r="B352" s="22" t="s">
        <v>3038</v>
      </c>
      <c r="C352" s="38">
        <v>10</v>
      </c>
      <c r="D352" s="38" t="s">
        <v>158</v>
      </c>
      <c r="E352" s="39" t="s">
        <v>372</v>
      </c>
      <c r="F352" s="38" t="s">
        <v>171</v>
      </c>
      <c r="G352" s="38">
        <v>0</v>
      </c>
    </row>
    <row r="353" spans="1:7" x14ac:dyDescent="0.2">
      <c r="A353">
        <v>2</v>
      </c>
      <c r="B353" s="22" t="s">
        <v>3038</v>
      </c>
      <c r="C353" s="38">
        <v>3</v>
      </c>
      <c r="D353" s="38" t="s">
        <v>133</v>
      </c>
      <c r="E353" s="39" t="s">
        <v>3062</v>
      </c>
      <c r="F353" s="38" t="s">
        <v>171</v>
      </c>
      <c r="G353" s="38">
        <v>0</v>
      </c>
    </row>
    <row r="354" spans="1:7" x14ac:dyDescent="0.2">
      <c r="A354">
        <v>2</v>
      </c>
      <c r="B354" s="22" t="s">
        <v>3038</v>
      </c>
      <c r="C354" s="38">
        <v>5</v>
      </c>
      <c r="D354" s="38" t="s">
        <v>90</v>
      </c>
      <c r="E354" s="39" t="s">
        <v>3067</v>
      </c>
      <c r="F354" s="38" t="s">
        <v>171</v>
      </c>
      <c r="G354" s="38" t="s">
        <v>51</v>
      </c>
    </row>
    <row r="355" spans="1:7" x14ac:dyDescent="0.2">
      <c r="A355">
        <v>2</v>
      </c>
      <c r="B355" s="22" t="s">
        <v>3038</v>
      </c>
      <c r="C355" s="38">
        <v>5</v>
      </c>
      <c r="D355" s="38" t="s">
        <v>90</v>
      </c>
      <c r="E355" s="39" t="s">
        <v>3070</v>
      </c>
      <c r="F355" s="38" t="s">
        <v>171</v>
      </c>
      <c r="G355" s="38" t="s">
        <v>51</v>
      </c>
    </row>
    <row r="356" spans="1:7" x14ac:dyDescent="0.2">
      <c r="A356">
        <v>2</v>
      </c>
      <c r="B356" s="22" t="s">
        <v>3038</v>
      </c>
      <c r="C356" s="38">
        <v>6</v>
      </c>
      <c r="D356" s="38" t="s">
        <v>69</v>
      </c>
      <c r="E356" s="39" t="s">
        <v>3085</v>
      </c>
      <c r="F356" s="38" t="s">
        <v>171</v>
      </c>
      <c r="G356" s="38" t="s">
        <v>51</v>
      </c>
    </row>
    <row r="357" spans="1:7" x14ac:dyDescent="0.2">
      <c r="A357">
        <v>2</v>
      </c>
      <c r="B357" s="22" t="s">
        <v>3038</v>
      </c>
      <c r="C357" s="38">
        <v>6</v>
      </c>
      <c r="D357" s="38" t="s">
        <v>69</v>
      </c>
      <c r="E357" s="39" t="s">
        <v>3088</v>
      </c>
      <c r="F357" s="38" t="s">
        <v>171</v>
      </c>
      <c r="G357" s="38" t="s">
        <v>51</v>
      </c>
    </row>
    <row r="358" spans="1:7" x14ac:dyDescent="0.2">
      <c r="A358">
        <v>2</v>
      </c>
      <c r="B358" s="22" t="s">
        <v>3038</v>
      </c>
      <c r="C358" s="38">
        <v>6</v>
      </c>
      <c r="D358" s="38" t="s">
        <v>93</v>
      </c>
      <c r="E358" s="39" t="s">
        <v>3107</v>
      </c>
      <c r="F358" s="38" t="s">
        <v>171</v>
      </c>
      <c r="G358" s="38" t="s">
        <v>51</v>
      </c>
    </row>
    <row r="359" spans="1:7" x14ac:dyDescent="0.2">
      <c r="A359">
        <v>2</v>
      </c>
      <c r="B359" s="22" t="s">
        <v>3038</v>
      </c>
      <c r="C359" s="38">
        <v>6</v>
      </c>
      <c r="D359" s="38" t="s">
        <v>93</v>
      </c>
      <c r="E359" s="39" t="s">
        <v>3109</v>
      </c>
      <c r="F359" s="38" t="s">
        <v>171</v>
      </c>
      <c r="G359" s="38" t="s">
        <v>51</v>
      </c>
    </row>
    <row r="360" spans="1:7" x14ac:dyDescent="0.2">
      <c r="A360">
        <v>2</v>
      </c>
      <c r="B360" s="22" t="s">
        <v>3038</v>
      </c>
      <c r="C360" s="38">
        <v>8</v>
      </c>
      <c r="D360" s="38" t="s">
        <v>136</v>
      </c>
      <c r="E360" s="39" t="s">
        <v>3119</v>
      </c>
      <c r="F360" s="38" t="s">
        <v>171</v>
      </c>
      <c r="G360" s="38">
        <v>0</v>
      </c>
    </row>
    <row r="361" spans="1:7" x14ac:dyDescent="0.2">
      <c r="A361">
        <v>2</v>
      </c>
      <c r="B361" s="22" t="s">
        <v>3038</v>
      </c>
      <c r="C361" s="38">
        <v>8</v>
      </c>
      <c r="D361" s="38" t="s">
        <v>136</v>
      </c>
      <c r="E361" s="39" t="s">
        <v>3123</v>
      </c>
      <c r="F361" s="38" t="s">
        <v>171</v>
      </c>
      <c r="G361" s="38">
        <v>0</v>
      </c>
    </row>
    <row r="362" spans="1:7" x14ac:dyDescent="0.2">
      <c r="A362">
        <v>2</v>
      </c>
      <c r="B362" s="22" t="s">
        <v>3038</v>
      </c>
      <c r="C362" s="38">
        <v>8</v>
      </c>
      <c r="D362" s="38" t="s">
        <v>136</v>
      </c>
      <c r="E362" s="39" t="s">
        <v>3125</v>
      </c>
      <c r="F362" s="38" t="s">
        <v>171</v>
      </c>
      <c r="G362" s="38">
        <v>0</v>
      </c>
    </row>
    <row r="363" spans="1:7" x14ac:dyDescent="0.2">
      <c r="A363">
        <v>2</v>
      </c>
      <c r="B363" s="22" t="s">
        <v>3038</v>
      </c>
      <c r="C363" s="38">
        <v>8</v>
      </c>
      <c r="D363" s="38" t="s">
        <v>160</v>
      </c>
      <c r="E363" s="39" t="s">
        <v>3131</v>
      </c>
      <c r="F363" s="38" t="s">
        <v>171</v>
      </c>
      <c r="G363" s="38">
        <v>0</v>
      </c>
    </row>
    <row r="364" spans="1:7" x14ac:dyDescent="0.2">
      <c r="A364">
        <v>2</v>
      </c>
      <c r="B364" s="22" t="s">
        <v>3038</v>
      </c>
      <c r="C364" s="38">
        <v>8</v>
      </c>
      <c r="D364" s="38" t="s">
        <v>167</v>
      </c>
      <c r="E364" s="39" t="s">
        <v>342</v>
      </c>
      <c r="F364" s="38" t="s">
        <v>171</v>
      </c>
      <c r="G364" s="38">
        <v>0</v>
      </c>
    </row>
    <row r="365" spans="1:7" x14ac:dyDescent="0.2">
      <c r="A365">
        <v>2</v>
      </c>
      <c r="B365" s="22" t="s">
        <v>3038</v>
      </c>
      <c r="C365" s="38">
        <v>8</v>
      </c>
      <c r="D365" s="38" t="s">
        <v>101</v>
      </c>
      <c r="E365" s="39" t="s">
        <v>343</v>
      </c>
      <c r="F365" s="38" t="s">
        <v>171</v>
      </c>
      <c r="G365" s="38">
        <v>0</v>
      </c>
    </row>
    <row r="366" spans="1:7" x14ac:dyDescent="0.2">
      <c r="A366">
        <v>2</v>
      </c>
      <c r="B366" s="22" t="s">
        <v>3038</v>
      </c>
      <c r="C366" s="38">
        <v>8</v>
      </c>
      <c r="D366" s="38" t="s">
        <v>155</v>
      </c>
      <c r="E366" s="39" t="s">
        <v>344</v>
      </c>
      <c r="F366" s="38" t="s">
        <v>171</v>
      </c>
      <c r="G366" s="38">
        <v>0</v>
      </c>
    </row>
    <row r="367" spans="1:7" x14ac:dyDescent="0.2">
      <c r="A367">
        <v>2</v>
      </c>
      <c r="B367" s="22" t="s">
        <v>3038</v>
      </c>
      <c r="C367" s="38">
        <v>8</v>
      </c>
      <c r="D367" s="38" t="s">
        <v>650</v>
      </c>
      <c r="E367" s="39" t="s">
        <v>688</v>
      </c>
      <c r="F367" s="38" t="s">
        <v>170</v>
      </c>
      <c r="G367" s="38">
        <v>0</v>
      </c>
    </row>
    <row r="368" spans="1:7" x14ac:dyDescent="0.2">
      <c r="A368">
        <v>2</v>
      </c>
      <c r="B368" s="22" t="s">
        <v>3038</v>
      </c>
      <c r="C368" s="38">
        <v>10</v>
      </c>
      <c r="D368" s="38" t="s">
        <v>9</v>
      </c>
      <c r="E368" s="39" t="s">
        <v>3145</v>
      </c>
      <c r="F368" s="38" t="s">
        <v>170</v>
      </c>
      <c r="G368" s="38">
        <v>0</v>
      </c>
    </row>
    <row r="369" spans="1:7" x14ac:dyDescent="0.2">
      <c r="A369">
        <v>2</v>
      </c>
      <c r="B369" s="22" t="s">
        <v>3038</v>
      </c>
      <c r="C369" s="38">
        <v>10</v>
      </c>
      <c r="D369" s="38" t="s">
        <v>87</v>
      </c>
      <c r="E369" s="39" t="s">
        <v>3152</v>
      </c>
      <c r="F369" s="38" t="s">
        <v>171</v>
      </c>
      <c r="G369" s="38">
        <v>0</v>
      </c>
    </row>
    <row r="370" spans="1:7" x14ac:dyDescent="0.2">
      <c r="A370">
        <v>2</v>
      </c>
      <c r="B370" s="22" t="s">
        <v>3038</v>
      </c>
      <c r="C370" s="38">
        <v>10</v>
      </c>
      <c r="D370" s="38" t="s">
        <v>157</v>
      </c>
      <c r="E370" s="39" t="s">
        <v>3073</v>
      </c>
      <c r="F370" s="38" t="s">
        <v>171</v>
      </c>
      <c r="G370" s="38">
        <v>0</v>
      </c>
    </row>
    <row r="371" spans="1:7" x14ac:dyDescent="0.2">
      <c r="A371">
        <v>2</v>
      </c>
      <c r="B371" s="22" t="s">
        <v>3038</v>
      </c>
      <c r="C371" s="38">
        <v>3</v>
      </c>
      <c r="D371" s="38" t="s">
        <v>133</v>
      </c>
      <c r="E371" s="39" t="s">
        <v>3062</v>
      </c>
      <c r="F371" s="38" t="s">
        <v>171</v>
      </c>
      <c r="G371" s="38">
        <v>0</v>
      </c>
    </row>
    <row r="372" spans="1:7" x14ac:dyDescent="0.2">
      <c r="A372">
        <v>2</v>
      </c>
      <c r="B372" s="22" t="s">
        <v>3038</v>
      </c>
      <c r="C372" s="38">
        <v>10</v>
      </c>
      <c r="D372" s="38" t="s">
        <v>78</v>
      </c>
      <c r="E372" s="39" t="s">
        <v>3155</v>
      </c>
      <c r="F372" s="38" t="s">
        <v>170</v>
      </c>
      <c r="G372" s="38">
        <v>0</v>
      </c>
    </row>
    <row r="373" spans="1:7" x14ac:dyDescent="0.2">
      <c r="A373">
        <v>2</v>
      </c>
      <c r="B373" s="22" t="s">
        <v>3038</v>
      </c>
      <c r="C373" s="38">
        <v>10</v>
      </c>
      <c r="D373" s="38" t="s">
        <v>85</v>
      </c>
      <c r="E373" s="39" t="s">
        <v>3158</v>
      </c>
      <c r="F373" s="38" t="s">
        <v>171</v>
      </c>
      <c r="G373" s="38">
        <v>0</v>
      </c>
    </row>
    <row r="374" spans="1:7" x14ac:dyDescent="0.2">
      <c r="A374">
        <v>2</v>
      </c>
      <c r="B374" s="22" t="s">
        <v>3038</v>
      </c>
      <c r="C374" s="38">
        <v>12</v>
      </c>
      <c r="D374" s="38" t="s">
        <v>74</v>
      </c>
      <c r="E374" s="39" t="s">
        <v>373</v>
      </c>
      <c r="F374" s="38" t="s">
        <v>171</v>
      </c>
      <c r="G374" s="38">
        <v>0</v>
      </c>
    </row>
    <row r="375" spans="1:7" x14ac:dyDescent="0.2">
      <c r="A375">
        <v>2</v>
      </c>
      <c r="B375" s="22" t="s">
        <v>3038</v>
      </c>
      <c r="C375" s="38">
        <v>12</v>
      </c>
      <c r="D375" s="38" t="s">
        <v>142</v>
      </c>
      <c r="E375" s="39" t="s">
        <v>376</v>
      </c>
      <c r="F375" s="38" t="s">
        <v>171</v>
      </c>
      <c r="G375" s="38">
        <v>0</v>
      </c>
    </row>
    <row r="376" spans="1:7" x14ac:dyDescent="0.2">
      <c r="A376">
        <v>2</v>
      </c>
      <c r="B376" s="22" t="s">
        <v>3038</v>
      </c>
      <c r="C376" s="38">
        <v>12</v>
      </c>
      <c r="D376" s="38" t="s">
        <v>75</v>
      </c>
      <c r="E376" s="39" t="s">
        <v>378</v>
      </c>
      <c r="F376" s="38" t="s">
        <v>171</v>
      </c>
      <c r="G376" s="38">
        <v>0</v>
      </c>
    </row>
    <row r="377" spans="1:7" x14ac:dyDescent="0.2">
      <c r="A377">
        <v>2</v>
      </c>
      <c r="B377" s="22" t="s">
        <v>3038</v>
      </c>
      <c r="C377" s="38">
        <v>12</v>
      </c>
      <c r="D377" s="38" t="s">
        <v>143</v>
      </c>
      <c r="E377" s="39" t="s">
        <v>381</v>
      </c>
      <c r="F377" s="38" t="s">
        <v>171</v>
      </c>
      <c r="G377" s="38">
        <v>0</v>
      </c>
    </row>
    <row r="378" spans="1:7" x14ac:dyDescent="0.2">
      <c r="A378">
        <v>2</v>
      </c>
      <c r="B378" s="22" t="s">
        <v>3038</v>
      </c>
      <c r="C378" s="38">
        <v>13</v>
      </c>
      <c r="D378" s="38" t="s">
        <v>98</v>
      </c>
      <c r="E378" s="39" t="s">
        <v>3175</v>
      </c>
      <c r="F378" s="38" t="s">
        <v>171</v>
      </c>
      <c r="G378" s="38">
        <v>0</v>
      </c>
    </row>
    <row r="379" spans="1:7" x14ac:dyDescent="0.2">
      <c r="A379">
        <v>2</v>
      </c>
      <c r="B379" s="22" t="s">
        <v>3038</v>
      </c>
      <c r="C379" s="38">
        <v>13</v>
      </c>
      <c r="D379" s="38" t="s">
        <v>61</v>
      </c>
      <c r="E379" s="39" t="s">
        <v>385</v>
      </c>
      <c r="F379" s="38" t="s">
        <v>171</v>
      </c>
      <c r="G379" s="38">
        <v>0</v>
      </c>
    </row>
    <row r="380" spans="1:7" x14ac:dyDescent="0.2">
      <c r="A380">
        <v>2</v>
      </c>
      <c r="B380" s="22" t="s">
        <v>3038</v>
      </c>
      <c r="C380" s="38">
        <v>13</v>
      </c>
      <c r="D380" s="38" t="s">
        <v>104</v>
      </c>
      <c r="E380" s="39" t="s">
        <v>386</v>
      </c>
      <c r="F380" s="38" t="s">
        <v>171</v>
      </c>
      <c r="G380" s="38">
        <v>0</v>
      </c>
    </row>
    <row r="381" spans="1:7" x14ac:dyDescent="0.2">
      <c r="A381">
        <v>2</v>
      </c>
      <c r="B381" s="22" t="s">
        <v>3038</v>
      </c>
      <c r="C381" s="38">
        <v>13</v>
      </c>
      <c r="D381" s="38" t="s">
        <v>168</v>
      </c>
      <c r="E381" s="39" t="s">
        <v>387</v>
      </c>
      <c r="F381" s="38" t="s">
        <v>171</v>
      </c>
      <c r="G381" s="38">
        <v>0</v>
      </c>
    </row>
    <row r="382" spans="1:7" x14ac:dyDescent="0.2">
      <c r="A382">
        <v>2</v>
      </c>
      <c r="B382" s="22" t="s">
        <v>3038</v>
      </c>
      <c r="C382" s="38">
        <v>13</v>
      </c>
      <c r="D382" s="38" t="s">
        <v>102</v>
      </c>
      <c r="E382" s="39" t="s">
        <v>388</v>
      </c>
      <c r="F382" s="38" t="s">
        <v>171</v>
      </c>
      <c r="G382" s="38">
        <v>0</v>
      </c>
    </row>
    <row r="383" spans="1:7" x14ac:dyDescent="0.2">
      <c r="A383">
        <v>2</v>
      </c>
      <c r="B383" s="22" t="s">
        <v>3038</v>
      </c>
      <c r="C383" s="38">
        <v>13</v>
      </c>
      <c r="D383" s="38" t="s">
        <v>159</v>
      </c>
      <c r="E383" s="39" t="s">
        <v>389</v>
      </c>
      <c r="F383" s="38" t="s">
        <v>171</v>
      </c>
      <c r="G383" s="38">
        <v>0</v>
      </c>
    </row>
    <row r="384" spans="1:7" x14ac:dyDescent="0.2">
      <c r="A384">
        <v>2</v>
      </c>
      <c r="B384" s="22" t="s">
        <v>3038</v>
      </c>
      <c r="C384" s="38">
        <v>14</v>
      </c>
      <c r="D384" s="38" t="s">
        <v>144</v>
      </c>
      <c r="E384" s="39" t="s">
        <v>3178</v>
      </c>
      <c r="F384" s="38" t="s">
        <v>170</v>
      </c>
      <c r="G384" s="38">
        <v>0</v>
      </c>
    </row>
    <row r="385" spans="1:7" x14ac:dyDescent="0.2">
      <c r="A385">
        <v>2</v>
      </c>
      <c r="B385" s="22" t="s">
        <v>3038</v>
      </c>
      <c r="C385" s="38">
        <v>14</v>
      </c>
      <c r="D385" s="38" t="s">
        <v>144</v>
      </c>
      <c r="E385" s="39" t="s">
        <v>3181</v>
      </c>
      <c r="F385" s="38" t="s">
        <v>170</v>
      </c>
      <c r="G385" s="38">
        <v>0</v>
      </c>
    </row>
    <row r="386" spans="1:7" x14ac:dyDescent="0.2">
      <c r="A386">
        <v>2</v>
      </c>
      <c r="B386" s="22" t="s">
        <v>3038</v>
      </c>
      <c r="C386" s="38">
        <v>14</v>
      </c>
      <c r="D386" s="38" t="s">
        <v>144</v>
      </c>
      <c r="E386" s="39" t="s">
        <v>3183</v>
      </c>
      <c r="F386" s="38" t="s">
        <v>170</v>
      </c>
      <c r="G386" s="38">
        <v>0</v>
      </c>
    </row>
    <row r="387" spans="1:7" x14ac:dyDescent="0.2">
      <c r="A387">
        <v>2</v>
      </c>
      <c r="B387" s="22" t="s">
        <v>3038</v>
      </c>
      <c r="C387" s="38">
        <v>14</v>
      </c>
      <c r="D387" s="38" t="s">
        <v>144</v>
      </c>
      <c r="E387" s="39" t="s">
        <v>3185</v>
      </c>
      <c r="F387" s="38" t="s">
        <v>170</v>
      </c>
      <c r="G387" s="38">
        <v>0</v>
      </c>
    </row>
    <row r="388" spans="1:7" x14ac:dyDescent="0.2">
      <c r="A388">
        <v>2</v>
      </c>
      <c r="B388" s="22" t="s">
        <v>3038</v>
      </c>
      <c r="C388" s="38">
        <v>14</v>
      </c>
      <c r="D388" s="38" t="s">
        <v>144</v>
      </c>
      <c r="E388" s="39" t="s">
        <v>3187</v>
      </c>
      <c r="F388" s="38" t="s">
        <v>170</v>
      </c>
      <c r="G388" s="38">
        <v>0</v>
      </c>
    </row>
    <row r="389" spans="1:7" x14ac:dyDescent="0.2">
      <c r="A389">
        <v>2</v>
      </c>
      <c r="B389" s="22" t="s">
        <v>3038</v>
      </c>
      <c r="C389" s="38">
        <v>14</v>
      </c>
      <c r="D389" s="38" t="s">
        <v>147</v>
      </c>
      <c r="E389" s="39" t="s">
        <v>396</v>
      </c>
      <c r="F389" s="38" t="s">
        <v>170</v>
      </c>
      <c r="G389" s="38">
        <v>0</v>
      </c>
    </row>
    <row r="390" spans="1:7" x14ac:dyDescent="0.2">
      <c r="A390">
        <v>2</v>
      </c>
      <c r="B390" s="22" t="s">
        <v>3038</v>
      </c>
      <c r="C390" s="38">
        <v>14</v>
      </c>
      <c r="D390" s="38" t="s">
        <v>148</v>
      </c>
      <c r="E390" s="39" t="s">
        <v>397</v>
      </c>
      <c r="F390" s="38" t="s">
        <v>170</v>
      </c>
      <c r="G390" s="38">
        <v>0</v>
      </c>
    </row>
    <row r="391" spans="1:7" x14ac:dyDescent="0.2">
      <c r="A391">
        <v>2</v>
      </c>
      <c r="B391" s="22" t="s">
        <v>3038</v>
      </c>
      <c r="C391" s="38">
        <v>14</v>
      </c>
      <c r="D391" s="38" t="s">
        <v>162</v>
      </c>
      <c r="E391" s="39" t="s">
        <v>3101</v>
      </c>
      <c r="F391" s="38" t="s">
        <v>171</v>
      </c>
      <c r="G391" s="38">
        <v>0</v>
      </c>
    </row>
    <row r="392" spans="1:7" x14ac:dyDescent="0.2">
      <c r="A392">
        <v>2</v>
      </c>
      <c r="B392" s="22" t="s">
        <v>3038</v>
      </c>
      <c r="C392" s="38">
        <v>14</v>
      </c>
      <c r="D392" s="38" t="s">
        <v>162</v>
      </c>
      <c r="E392" s="39" t="s">
        <v>3193</v>
      </c>
      <c r="F392" s="38" t="s">
        <v>171</v>
      </c>
      <c r="G392" s="38">
        <v>0</v>
      </c>
    </row>
    <row r="393" spans="1:7" x14ac:dyDescent="0.2">
      <c r="A393">
        <v>2</v>
      </c>
      <c r="B393" s="22" t="s">
        <v>3038</v>
      </c>
      <c r="C393" s="38">
        <v>14</v>
      </c>
      <c r="D393" s="38" t="s">
        <v>70</v>
      </c>
      <c r="E393" s="39" t="s">
        <v>412</v>
      </c>
      <c r="F393" s="38" t="s">
        <v>171</v>
      </c>
      <c r="G393" s="38">
        <v>0</v>
      </c>
    </row>
    <row r="394" spans="1:7" x14ac:dyDescent="0.2">
      <c r="A394">
        <v>2</v>
      </c>
      <c r="B394" s="22" t="s">
        <v>3038</v>
      </c>
      <c r="C394" s="38">
        <v>14</v>
      </c>
      <c r="D394" s="38" t="s">
        <v>64</v>
      </c>
      <c r="E394" s="39" t="s">
        <v>415</v>
      </c>
      <c r="F394" s="38" t="s">
        <v>171</v>
      </c>
      <c r="G394" s="38">
        <v>0</v>
      </c>
    </row>
    <row r="395" spans="1:7" x14ac:dyDescent="0.2">
      <c r="A395">
        <v>2</v>
      </c>
      <c r="B395" s="22" t="s">
        <v>3038</v>
      </c>
      <c r="C395" s="38">
        <v>14</v>
      </c>
      <c r="D395" s="38" t="s">
        <v>86</v>
      </c>
      <c r="E395" s="39" t="s">
        <v>3197</v>
      </c>
      <c r="F395" s="38" t="s">
        <v>171</v>
      </c>
      <c r="G395" s="38">
        <v>0</v>
      </c>
    </row>
    <row r="396" spans="1:7" x14ac:dyDescent="0.2">
      <c r="A396">
        <v>2</v>
      </c>
      <c r="B396" s="22" t="s">
        <v>3038</v>
      </c>
      <c r="C396" s="38">
        <v>14</v>
      </c>
      <c r="D396" s="38" t="s">
        <v>105</v>
      </c>
      <c r="E396" s="39" t="s">
        <v>418</v>
      </c>
      <c r="F396" s="38" t="s">
        <v>171</v>
      </c>
      <c r="G396" s="38">
        <v>0</v>
      </c>
    </row>
    <row r="397" spans="1:7" x14ac:dyDescent="0.2">
      <c r="A397">
        <v>2</v>
      </c>
      <c r="B397" s="22" t="s">
        <v>3038</v>
      </c>
      <c r="C397" s="38">
        <v>14</v>
      </c>
      <c r="D397" s="38" t="s">
        <v>161</v>
      </c>
      <c r="E397" s="39" t="s">
        <v>420</v>
      </c>
      <c r="F397" s="38" t="s">
        <v>171</v>
      </c>
      <c r="G397" s="38">
        <v>0</v>
      </c>
    </row>
    <row r="398" spans="1:7" x14ac:dyDescent="0.2">
      <c r="A398">
        <v>2</v>
      </c>
      <c r="B398" s="22" t="s">
        <v>3038</v>
      </c>
      <c r="C398" s="38">
        <v>14</v>
      </c>
      <c r="D398" s="38" t="s">
        <v>661</v>
      </c>
      <c r="E398" s="39" t="s">
        <v>699</v>
      </c>
      <c r="F398" s="38" t="s">
        <v>170</v>
      </c>
      <c r="G398" s="38">
        <v>0</v>
      </c>
    </row>
    <row r="399" spans="1:7" x14ac:dyDescent="0.2">
      <c r="A399">
        <v>2</v>
      </c>
      <c r="B399" s="22" t="s">
        <v>3038</v>
      </c>
      <c r="C399" s="38">
        <v>1</v>
      </c>
      <c r="D399" s="38" t="s">
        <v>129</v>
      </c>
      <c r="E399" s="39" t="s">
        <v>489</v>
      </c>
      <c r="F399" s="38" t="s">
        <v>170</v>
      </c>
      <c r="G399" s="38">
        <v>0</v>
      </c>
    </row>
    <row r="400" spans="1:7" x14ac:dyDescent="0.2">
      <c r="A400">
        <v>2</v>
      </c>
      <c r="B400" s="22" t="s">
        <v>3038</v>
      </c>
      <c r="C400" s="38">
        <v>1</v>
      </c>
      <c r="D400" s="38" t="s">
        <v>123</v>
      </c>
      <c r="E400" s="39" t="s">
        <v>495</v>
      </c>
      <c r="F400" s="38" t="s">
        <v>171</v>
      </c>
      <c r="G400" s="38">
        <v>0</v>
      </c>
    </row>
    <row r="401" spans="1:7" x14ac:dyDescent="0.2">
      <c r="A401">
        <v>2</v>
      </c>
      <c r="B401" s="22" t="s">
        <v>3038</v>
      </c>
      <c r="C401" s="38">
        <v>1</v>
      </c>
      <c r="D401" s="38" t="s">
        <v>125</v>
      </c>
      <c r="E401" s="39" t="s">
        <v>499</v>
      </c>
      <c r="F401" s="38" t="s">
        <v>171</v>
      </c>
      <c r="G401" s="38">
        <v>0</v>
      </c>
    </row>
    <row r="402" spans="1:7" x14ac:dyDescent="0.2">
      <c r="A402">
        <v>2</v>
      </c>
      <c r="B402" s="22" t="s">
        <v>3038</v>
      </c>
      <c r="C402" s="38">
        <v>1</v>
      </c>
      <c r="D402" s="38" t="s">
        <v>132</v>
      </c>
      <c r="E402" s="39" t="s">
        <v>501</v>
      </c>
      <c r="F402" s="38" t="s">
        <v>171</v>
      </c>
      <c r="G402" s="38">
        <v>0</v>
      </c>
    </row>
    <row r="403" spans="1:7" x14ac:dyDescent="0.2">
      <c r="A403">
        <v>2</v>
      </c>
      <c r="B403" s="22" t="s">
        <v>3038</v>
      </c>
      <c r="C403" s="38">
        <v>1</v>
      </c>
      <c r="D403" s="38" t="s">
        <v>634</v>
      </c>
      <c r="E403" s="39" t="s">
        <v>797</v>
      </c>
      <c r="F403" s="38" t="s">
        <v>170</v>
      </c>
      <c r="G403" s="38">
        <v>0</v>
      </c>
    </row>
    <row r="404" spans="1:7" x14ac:dyDescent="0.2">
      <c r="A404">
        <v>2</v>
      </c>
      <c r="B404" s="22" t="s">
        <v>3038</v>
      </c>
      <c r="C404" s="38">
        <v>7</v>
      </c>
      <c r="D404" s="38" t="s">
        <v>716</v>
      </c>
      <c r="E404" s="39" t="s">
        <v>725</v>
      </c>
      <c r="F404" s="38" t="s">
        <v>170</v>
      </c>
      <c r="G404" s="38">
        <v>0</v>
      </c>
    </row>
    <row r="405" spans="1:7" x14ac:dyDescent="0.2">
      <c r="A405">
        <v>2</v>
      </c>
      <c r="B405" s="22" t="s">
        <v>3038</v>
      </c>
      <c r="C405" s="38">
        <v>11</v>
      </c>
      <c r="D405" s="38" t="s">
        <v>140</v>
      </c>
      <c r="E405" s="39" t="s">
        <v>3166</v>
      </c>
      <c r="F405" s="38" t="s">
        <v>170</v>
      </c>
      <c r="G405" s="38">
        <v>0</v>
      </c>
    </row>
    <row r="406" spans="1:7" x14ac:dyDescent="0.2">
      <c r="A406">
        <v>2</v>
      </c>
      <c r="B406" s="22" t="s">
        <v>3038</v>
      </c>
      <c r="C406" s="38">
        <v>11</v>
      </c>
      <c r="D406" s="38" t="s">
        <v>140</v>
      </c>
      <c r="E406" s="39" t="s">
        <v>3169</v>
      </c>
      <c r="F406" s="38" t="s">
        <v>170</v>
      </c>
      <c r="G406" s="38">
        <v>0</v>
      </c>
    </row>
    <row r="407" spans="1:7" x14ac:dyDescent="0.2">
      <c r="A407">
        <v>2</v>
      </c>
      <c r="B407" s="22" t="s">
        <v>3038</v>
      </c>
      <c r="C407" s="38">
        <v>11</v>
      </c>
      <c r="D407" s="38" t="s">
        <v>140</v>
      </c>
      <c r="E407" s="39" t="s">
        <v>3171</v>
      </c>
      <c r="F407" s="38" t="s">
        <v>170</v>
      </c>
      <c r="G407" s="38">
        <v>0</v>
      </c>
    </row>
    <row r="408" spans="1:7" x14ac:dyDescent="0.2">
      <c r="A408">
        <v>2</v>
      </c>
      <c r="B408" s="22" t="s">
        <v>3038</v>
      </c>
      <c r="C408" s="38">
        <v>11</v>
      </c>
      <c r="D408" s="38" t="s">
        <v>809</v>
      </c>
      <c r="E408" s="39" t="s">
        <v>824</v>
      </c>
      <c r="F408" s="38" t="s">
        <v>170</v>
      </c>
      <c r="G408" s="38">
        <v>0</v>
      </c>
    </row>
    <row r="409" spans="1:7" x14ac:dyDescent="0.2">
      <c r="A409">
        <v>2</v>
      </c>
      <c r="B409" s="22" t="s">
        <v>3038</v>
      </c>
      <c r="C409" s="38">
        <v>11</v>
      </c>
      <c r="D409" s="38" t="s">
        <v>811</v>
      </c>
      <c r="E409" s="39" t="s">
        <v>826</v>
      </c>
      <c r="F409" s="38" t="s">
        <v>170</v>
      </c>
      <c r="G409" s="38">
        <v>0</v>
      </c>
    </row>
    <row r="410" spans="1:7" x14ac:dyDescent="0.2">
      <c r="A410">
        <v>2</v>
      </c>
      <c r="B410" s="22" t="s">
        <v>3038</v>
      </c>
      <c r="C410" s="38">
        <v>11</v>
      </c>
      <c r="D410" s="38" t="s">
        <v>813</v>
      </c>
      <c r="E410" s="39" t="s">
        <v>828</v>
      </c>
      <c r="F410" s="38" t="s">
        <v>170</v>
      </c>
      <c r="G410" s="38">
        <v>0</v>
      </c>
    </row>
    <row r="411" spans="1:7" x14ac:dyDescent="0.2">
      <c r="A411">
        <v>2</v>
      </c>
      <c r="B411" s="22" t="s">
        <v>3038</v>
      </c>
      <c r="C411" s="38">
        <v>11</v>
      </c>
      <c r="D411" s="38" t="s">
        <v>815</v>
      </c>
      <c r="E411" s="39" t="s">
        <v>830</v>
      </c>
      <c r="F411" s="38" t="s">
        <v>170</v>
      </c>
      <c r="G411" s="38">
        <v>0</v>
      </c>
    </row>
    <row r="412" spans="1:7" x14ac:dyDescent="0.2">
      <c r="A412">
        <v>2</v>
      </c>
      <c r="B412" s="22" t="s">
        <v>3038</v>
      </c>
      <c r="C412" s="38">
        <v>1</v>
      </c>
      <c r="D412" s="38" t="s">
        <v>129</v>
      </c>
      <c r="E412" s="39" t="s">
        <v>490</v>
      </c>
      <c r="F412" s="38" t="s">
        <v>170</v>
      </c>
      <c r="G412" s="38">
        <v>0</v>
      </c>
    </row>
    <row r="413" spans="1:7" x14ac:dyDescent="0.2">
      <c r="A413">
        <v>2</v>
      </c>
      <c r="B413" s="22" t="s">
        <v>3038</v>
      </c>
      <c r="C413" s="38">
        <v>1</v>
      </c>
      <c r="D413" s="38" t="s">
        <v>123</v>
      </c>
      <c r="E413" s="39" t="s">
        <v>496</v>
      </c>
      <c r="F413" s="38" t="s">
        <v>171</v>
      </c>
      <c r="G413" s="38">
        <v>0</v>
      </c>
    </row>
    <row r="414" spans="1:7" x14ac:dyDescent="0.2">
      <c r="A414">
        <v>2</v>
      </c>
      <c r="B414" s="22" t="s">
        <v>3038</v>
      </c>
      <c r="C414" s="38">
        <v>1</v>
      </c>
      <c r="D414" s="38" t="s">
        <v>125</v>
      </c>
      <c r="E414" s="39" t="s">
        <v>500</v>
      </c>
      <c r="F414" s="38" t="s">
        <v>171</v>
      </c>
      <c r="G414" s="38">
        <v>0</v>
      </c>
    </row>
    <row r="415" spans="1:7" x14ac:dyDescent="0.2">
      <c r="A415">
        <v>2</v>
      </c>
      <c r="B415" s="22" t="s">
        <v>3038</v>
      </c>
      <c r="C415" s="38">
        <v>1</v>
      </c>
      <c r="D415" s="38" t="s">
        <v>132</v>
      </c>
      <c r="E415" s="39" t="s">
        <v>502</v>
      </c>
      <c r="F415" s="38" t="s">
        <v>171</v>
      </c>
      <c r="G415" s="38">
        <v>0</v>
      </c>
    </row>
    <row r="416" spans="1:7" x14ac:dyDescent="0.2">
      <c r="A416">
        <v>2</v>
      </c>
      <c r="B416" s="22" t="s">
        <v>3038</v>
      </c>
      <c r="C416" s="38">
        <v>1</v>
      </c>
      <c r="D416" s="38" t="s">
        <v>634</v>
      </c>
      <c r="E416" s="39" t="s">
        <v>800</v>
      </c>
      <c r="F416" s="38" t="s">
        <v>170</v>
      </c>
      <c r="G416" s="38">
        <v>0</v>
      </c>
    </row>
    <row r="417" spans="1:7" x14ac:dyDescent="0.2">
      <c r="A417">
        <v>2</v>
      </c>
      <c r="B417" s="22" t="s">
        <v>3038</v>
      </c>
      <c r="C417" s="38">
        <v>7</v>
      </c>
      <c r="D417" s="38" t="s">
        <v>716</v>
      </c>
      <c r="E417" s="39" t="s">
        <v>727</v>
      </c>
      <c r="F417" s="38" t="s">
        <v>170</v>
      </c>
      <c r="G417" s="38">
        <v>0</v>
      </c>
    </row>
    <row r="418" spans="1:7" x14ac:dyDescent="0.2">
      <c r="A418">
        <v>2</v>
      </c>
      <c r="B418" s="22" t="s">
        <v>3038</v>
      </c>
      <c r="C418" s="38">
        <v>11</v>
      </c>
      <c r="D418" s="38" t="s">
        <v>140</v>
      </c>
      <c r="E418" s="39" t="s">
        <v>3166</v>
      </c>
      <c r="F418" s="38" t="s">
        <v>170</v>
      </c>
      <c r="G418" s="38">
        <v>0</v>
      </c>
    </row>
    <row r="419" spans="1:7" x14ac:dyDescent="0.2">
      <c r="A419">
        <v>2</v>
      </c>
      <c r="B419" s="22" t="s">
        <v>3038</v>
      </c>
      <c r="C419" s="38">
        <v>11</v>
      </c>
      <c r="D419" s="38" t="s">
        <v>140</v>
      </c>
      <c r="E419" s="39" t="s">
        <v>3169</v>
      </c>
      <c r="F419" s="38" t="s">
        <v>170</v>
      </c>
      <c r="G419" s="38">
        <v>0</v>
      </c>
    </row>
    <row r="420" spans="1:7" x14ac:dyDescent="0.2">
      <c r="A420">
        <v>2</v>
      </c>
      <c r="B420" s="22" t="s">
        <v>3038</v>
      </c>
      <c r="C420" s="38">
        <v>11</v>
      </c>
      <c r="D420" s="38" t="s">
        <v>140</v>
      </c>
      <c r="E420" s="39" t="s">
        <v>3171</v>
      </c>
      <c r="F420" s="38" t="s">
        <v>170</v>
      </c>
      <c r="G420" s="38">
        <v>0</v>
      </c>
    </row>
    <row r="421" spans="1:7" x14ac:dyDescent="0.2">
      <c r="A421">
        <v>2</v>
      </c>
      <c r="B421" s="22" t="s">
        <v>3038</v>
      </c>
      <c r="C421" s="38">
        <v>11</v>
      </c>
      <c r="D421" s="38" t="s">
        <v>809</v>
      </c>
      <c r="E421" s="39" t="s">
        <v>825</v>
      </c>
      <c r="F421" s="38" t="s">
        <v>170</v>
      </c>
      <c r="G421" s="38">
        <v>0</v>
      </c>
    </row>
    <row r="422" spans="1:7" x14ac:dyDescent="0.2">
      <c r="A422">
        <v>2</v>
      </c>
      <c r="B422" s="22" t="s">
        <v>3038</v>
      </c>
      <c r="C422" s="38">
        <v>11</v>
      </c>
      <c r="D422" s="38" t="s">
        <v>811</v>
      </c>
      <c r="E422" s="39" t="s">
        <v>827</v>
      </c>
      <c r="F422" s="38" t="s">
        <v>170</v>
      </c>
      <c r="G422" s="38">
        <v>0</v>
      </c>
    </row>
    <row r="423" spans="1:7" x14ac:dyDescent="0.2">
      <c r="A423">
        <v>2</v>
      </c>
      <c r="B423" s="22" t="s">
        <v>3038</v>
      </c>
      <c r="C423" s="38">
        <v>11</v>
      </c>
      <c r="D423" s="38" t="s">
        <v>813</v>
      </c>
      <c r="E423" s="39" t="s">
        <v>829</v>
      </c>
      <c r="F423" s="38" t="s">
        <v>170</v>
      </c>
      <c r="G423" s="38">
        <v>0</v>
      </c>
    </row>
    <row r="424" spans="1:7" x14ac:dyDescent="0.2">
      <c r="A424">
        <v>2</v>
      </c>
      <c r="B424" s="22" t="s">
        <v>3038</v>
      </c>
      <c r="C424" s="38">
        <v>11</v>
      </c>
      <c r="D424" s="38" t="s">
        <v>815</v>
      </c>
      <c r="E424" s="39" t="s">
        <v>831</v>
      </c>
      <c r="F424" s="38" t="s">
        <v>170</v>
      </c>
      <c r="G424" s="38">
        <v>0</v>
      </c>
    </row>
    <row r="425" spans="1:7" x14ac:dyDescent="0.2">
      <c r="A425">
        <v>2</v>
      </c>
      <c r="B425" s="22" t="s">
        <v>3038</v>
      </c>
      <c r="C425" s="38">
        <v>2</v>
      </c>
      <c r="D425" s="38" t="s">
        <v>65</v>
      </c>
      <c r="E425" s="39" t="s">
        <v>3052</v>
      </c>
      <c r="F425" s="38" t="s">
        <v>171</v>
      </c>
      <c r="G425" s="38">
        <v>0</v>
      </c>
    </row>
    <row r="426" spans="1:7" x14ac:dyDescent="0.2">
      <c r="A426">
        <v>2</v>
      </c>
      <c r="B426" s="22" t="s">
        <v>3038</v>
      </c>
      <c r="C426" s="38">
        <v>2</v>
      </c>
      <c r="D426" s="38" t="s">
        <v>65</v>
      </c>
      <c r="E426" s="39" t="s">
        <v>3055</v>
      </c>
      <c r="F426" s="38" t="s">
        <v>171</v>
      </c>
      <c r="G426" s="38">
        <v>0</v>
      </c>
    </row>
    <row r="427" spans="1:7" x14ac:dyDescent="0.2">
      <c r="A427">
        <v>2</v>
      </c>
      <c r="B427" s="22" t="s">
        <v>3038</v>
      </c>
      <c r="C427" s="38">
        <v>2</v>
      </c>
      <c r="D427" s="38" t="s">
        <v>65</v>
      </c>
      <c r="E427" s="39" t="s">
        <v>3057</v>
      </c>
      <c r="F427" s="38" t="s">
        <v>171</v>
      </c>
      <c r="G427" s="38">
        <v>0</v>
      </c>
    </row>
    <row r="428" spans="1:7" x14ac:dyDescent="0.2">
      <c r="A428">
        <v>2</v>
      </c>
      <c r="B428" s="22" t="s">
        <v>3038</v>
      </c>
      <c r="C428" s="38">
        <v>2</v>
      </c>
      <c r="D428" s="38" t="s">
        <v>152</v>
      </c>
      <c r="E428" s="39" t="s">
        <v>287</v>
      </c>
      <c r="F428" s="38" t="s">
        <v>171</v>
      </c>
      <c r="G428" s="38">
        <v>0</v>
      </c>
    </row>
    <row r="429" spans="1:7" x14ac:dyDescent="0.2">
      <c r="A429">
        <v>2</v>
      </c>
      <c r="B429" s="22" t="s">
        <v>3038</v>
      </c>
      <c r="C429" s="38">
        <v>2</v>
      </c>
      <c r="D429" s="38" t="s">
        <v>153</v>
      </c>
      <c r="E429" s="39" t="s">
        <v>289</v>
      </c>
      <c r="F429" s="38" t="s">
        <v>171</v>
      </c>
      <c r="G429" s="38">
        <v>0</v>
      </c>
    </row>
    <row r="430" spans="1:7" x14ac:dyDescent="0.2">
      <c r="A430">
        <v>2</v>
      </c>
      <c r="B430" s="22" t="s">
        <v>3038</v>
      </c>
      <c r="C430" s="38">
        <v>3</v>
      </c>
      <c r="D430" s="38" t="s">
        <v>133</v>
      </c>
      <c r="E430" s="39" t="s">
        <v>3062</v>
      </c>
      <c r="F430" s="38" t="s">
        <v>171</v>
      </c>
      <c r="G430" s="38">
        <v>0</v>
      </c>
    </row>
    <row r="431" spans="1:7" x14ac:dyDescent="0.2">
      <c r="A431">
        <v>2</v>
      </c>
      <c r="B431" s="22" t="s">
        <v>3038</v>
      </c>
      <c r="C431" s="38">
        <v>3</v>
      </c>
      <c r="D431" s="38" t="s">
        <v>134</v>
      </c>
      <c r="E431" s="39" t="s">
        <v>720</v>
      </c>
      <c r="F431" s="38" t="s">
        <v>171</v>
      </c>
      <c r="G431" s="38">
        <v>0</v>
      </c>
    </row>
    <row r="432" spans="1:7" x14ac:dyDescent="0.2">
      <c r="A432">
        <v>2</v>
      </c>
      <c r="B432" s="22" t="s">
        <v>3038</v>
      </c>
      <c r="C432" s="38">
        <v>3</v>
      </c>
      <c r="D432" s="38" t="s">
        <v>154</v>
      </c>
      <c r="E432" s="39" t="s">
        <v>3073</v>
      </c>
      <c r="F432" s="38" t="s">
        <v>171</v>
      </c>
      <c r="G432" s="38">
        <v>0</v>
      </c>
    </row>
    <row r="433" spans="1:7" x14ac:dyDescent="0.2">
      <c r="A433">
        <v>2</v>
      </c>
      <c r="B433" s="22" t="s">
        <v>3038</v>
      </c>
      <c r="C433" s="38">
        <v>4</v>
      </c>
      <c r="D433" s="38" t="s">
        <v>66</v>
      </c>
      <c r="E433" s="39" t="s">
        <v>299</v>
      </c>
      <c r="F433" s="38" t="s">
        <v>171</v>
      </c>
      <c r="G433" s="38">
        <v>0</v>
      </c>
    </row>
    <row r="434" spans="1:7" x14ac:dyDescent="0.2">
      <c r="A434">
        <v>2</v>
      </c>
      <c r="B434" s="22" t="s">
        <v>3038</v>
      </c>
      <c r="C434" s="38">
        <v>4</v>
      </c>
      <c r="D434" s="38" t="s">
        <v>163</v>
      </c>
      <c r="E434" s="39" t="s">
        <v>3078</v>
      </c>
      <c r="F434" s="38" t="s">
        <v>171</v>
      </c>
      <c r="G434" s="38">
        <v>0</v>
      </c>
    </row>
    <row r="435" spans="1:7" x14ac:dyDescent="0.2">
      <c r="A435">
        <v>2</v>
      </c>
      <c r="B435" s="22" t="s">
        <v>3038</v>
      </c>
      <c r="C435" s="38">
        <v>4</v>
      </c>
      <c r="D435" s="38" t="s">
        <v>163</v>
      </c>
      <c r="E435" s="39" t="s">
        <v>3081</v>
      </c>
      <c r="F435" s="38" t="s">
        <v>171</v>
      </c>
      <c r="G435" s="38">
        <v>0</v>
      </c>
    </row>
    <row r="436" spans="1:7" x14ac:dyDescent="0.2">
      <c r="A436">
        <v>2</v>
      </c>
      <c r="B436" s="22" t="s">
        <v>3038</v>
      </c>
      <c r="C436" s="38">
        <v>4</v>
      </c>
      <c r="D436" s="38" t="s">
        <v>165</v>
      </c>
      <c r="E436" s="39" t="s">
        <v>301</v>
      </c>
      <c r="F436" s="38" t="s">
        <v>171</v>
      </c>
      <c r="G436" s="38">
        <v>0</v>
      </c>
    </row>
    <row r="437" spans="1:7" x14ac:dyDescent="0.2">
      <c r="A437">
        <v>2</v>
      </c>
      <c r="B437" s="22" t="s">
        <v>3038</v>
      </c>
      <c r="C437" s="38">
        <v>4</v>
      </c>
      <c r="D437" s="38" t="s">
        <v>646</v>
      </c>
      <c r="E437" s="39" t="s">
        <v>3090</v>
      </c>
      <c r="F437" s="38" t="s">
        <v>171</v>
      </c>
      <c r="G437" s="38">
        <v>0</v>
      </c>
    </row>
    <row r="438" spans="1:7" x14ac:dyDescent="0.2">
      <c r="A438">
        <v>2</v>
      </c>
      <c r="B438" s="22" t="s">
        <v>3038</v>
      </c>
      <c r="C438" s="38">
        <v>5</v>
      </c>
      <c r="D438" s="38" t="s">
        <v>118</v>
      </c>
      <c r="E438" s="39" t="s">
        <v>309</v>
      </c>
      <c r="F438" s="38" t="s">
        <v>171</v>
      </c>
      <c r="G438" s="38" t="s">
        <v>51</v>
      </c>
    </row>
    <row r="439" spans="1:7" x14ac:dyDescent="0.2">
      <c r="A439">
        <v>2</v>
      </c>
      <c r="B439" s="22" t="s">
        <v>3038</v>
      </c>
      <c r="C439" s="38">
        <v>5</v>
      </c>
      <c r="D439" s="38" t="s">
        <v>126</v>
      </c>
      <c r="E439" s="39" t="s">
        <v>3096</v>
      </c>
      <c r="F439" s="38" t="s">
        <v>171</v>
      </c>
      <c r="G439" s="38" t="s">
        <v>51</v>
      </c>
    </row>
    <row r="440" spans="1:7" x14ac:dyDescent="0.2">
      <c r="A440">
        <v>2</v>
      </c>
      <c r="B440" s="22" t="s">
        <v>3038</v>
      </c>
      <c r="C440" s="38">
        <v>5</v>
      </c>
      <c r="D440" s="38" t="s">
        <v>126</v>
      </c>
      <c r="E440" s="39" t="s">
        <v>3099</v>
      </c>
      <c r="F440" s="38" t="s">
        <v>171</v>
      </c>
      <c r="G440" s="38" t="s">
        <v>51</v>
      </c>
    </row>
    <row r="441" spans="1:7" x14ac:dyDescent="0.2">
      <c r="A441">
        <v>2</v>
      </c>
      <c r="B441" s="22" t="s">
        <v>3038</v>
      </c>
      <c r="C441" s="38">
        <v>5</v>
      </c>
      <c r="D441" s="38" t="s">
        <v>126</v>
      </c>
      <c r="E441" s="39" t="s">
        <v>3101</v>
      </c>
      <c r="F441" s="38" t="s">
        <v>171</v>
      </c>
      <c r="G441" s="38" t="s">
        <v>51</v>
      </c>
    </row>
    <row r="442" spans="1:7" x14ac:dyDescent="0.2">
      <c r="A442">
        <v>2</v>
      </c>
      <c r="B442" s="22" t="s">
        <v>3038</v>
      </c>
      <c r="C442" s="38">
        <v>6</v>
      </c>
      <c r="D442" s="38" t="s">
        <v>94</v>
      </c>
      <c r="E442" s="39" t="s">
        <v>326</v>
      </c>
      <c r="F442" s="38" t="s">
        <v>171</v>
      </c>
      <c r="G442" s="38" t="s">
        <v>51</v>
      </c>
    </row>
    <row r="443" spans="1:7" x14ac:dyDescent="0.2">
      <c r="A443">
        <v>2</v>
      </c>
      <c r="B443" s="22" t="s">
        <v>3038</v>
      </c>
      <c r="C443" s="38">
        <v>9</v>
      </c>
      <c r="D443" s="38" t="s">
        <v>169</v>
      </c>
      <c r="E443" s="39" t="s">
        <v>359</v>
      </c>
      <c r="F443" s="38" t="s">
        <v>171</v>
      </c>
      <c r="G443" s="38">
        <v>0</v>
      </c>
    </row>
    <row r="444" spans="1:7" x14ac:dyDescent="0.2">
      <c r="A444">
        <v>2</v>
      </c>
      <c r="B444" s="22" t="s">
        <v>3038</v>
      </c>
      <c r="C444" s="38">
        <v>9</v>
      </c>
      <c r="D444" s="38" t="s">
        <v>156</v>
      </c>
      <c r="E444" s="39" t="s">
        <v>361</v>
      </c>
      <c r="F444" s="38" t="s">
        <v>171</v>
      </c>
      <c r="G444" s="38">
        <v>0</v>
      </c>
    </row>
    <row r="445" spans="1:7" x14ac:dyDescent="0.2">
      <c r="A445">
        <v>2</v>
      </c>
      <c r="B445" s="22" t="s">
        <v>3038</v>
      </c>
      <c r="C445" s="38">
        <v>5</v>
      </c>
      <c r="D445" s="38" t="s">
        <v>127</v>
      </c>
      <c r="E445" s="39" t="s">
        <v>3099</v>
      </c>
      <c r="F445" s="38" t="s">
        <v>171</v>
      </c>
      <c r="G445" s="38" t="s">
        <v>51</v>
      </c>
    </row>
    <row r="446" spans="1:7" x14ac:dyDescent="0.2">
      <c r="A446">
        <v>2</v>
      </c>
      <c r="B446" s="22" t="s">
        <v>3038</v>
      </c>
      <c r="C446" s="38">
        <v>8</v>
      </c>
      <c r="D446" s="38" t="s">
        <v>136</v>
      </c>
      <c r="E446" s="39" t="s">
        <v>3119</v>
      </c>
      <c r="F446" s="38" t="s">
        <v>171</v>
      </c>
      <c r="G446" s="38">
        <v>0</v>
      </c>
    </row>
    <row r="447" spans="1:7" x14ac:dyDescent="0.2">
      <c r="A447">
        <v>2</v>
      </c>
      <c r="B447" s="22" t="s">
        <v>3038</v>
      </c>
      <c r="C447" s="38">
        <v>8</v>
      </c>
      <c r="D447" s="38" t="s">
        <v>136</v>
      </c>
      <c r="E447" s="39" t="s">
        <v>3123</v>
      </c>
      <c r="F447" s="38" t="s">
        <v>171</v>
      </c>
      <c r="G447" s="38">
        <v>0</v>
      </c>
    </row>
    <row r="448" spans="1:7" x14ac:dyDescent="0.2">
      <c r="A448">
        <v>2</v>
      </c>
      <c r="B448" s="22" t="s">
        <v>3038</v>
      </c>
      <c r="C448" s="38">
        <v>8</v>
      </c>
      <c r="D448" s="38" t="s">
        <v>136</v>
      </c>
      <c r="E448" s="39" t="s">
        <v>3125</v>
      </c>
      <c r="F448" s="38" t="s">
        <v>171</v>
      </c>
      <c r="G448" s="38">
        <v>0</v>
      </c>
    </row>
    <row r="449" spans="1:7" x14ac:dyDescent="0.2">
      <c r="A449">
        <v>2</v>
      </c>
      <c r="B449" s="22" t="s">
        <v>3038</v>
      </c>
      <c r="C449" s="38">
        <v>8</v>
      </c>
      <c r="D449" s="38" t="s">
        <v>119</v>
      </c>
      <c r="E449" s="39" t="s">
        <v>336</v>
      </c>
      <c r="F449" s="38" t="s">
        <v>171</v>
      </c>
      <c r="G449" s="38">
        <v>0</v>
      </c>
    </row>
    <row r="450" spans="1:7" x14ac:dyDescent="0.2">
      <c r="A450">
        <v>2</v>
      </c>
      <c r="B450" s="22" t="s">
        <v>3038</v>
      </c>
      <c r="C450" s="38">
        <v>8</v>
      </c>
      <c r="D450" s="38" t="s">
        <v>160</v>
      </c>
      <c r="E450" s="39" t="s">
        <v>3131</v>
      </c>
      <c r="F450" s="38" t="s">
        <v>171</v>
      </c>
      <c r="G450" s="38">
        <v>0</v>
      </c>
    </row>
    <row r="451" spans="1:7" x14ac:dyDescent="0.2">
      <c r="A451">
        <v>2</v>
      </c>
      <c r="B451" s="22" t="s">
        <v>3038</v>
      </c>
      <c r="C451" s="38">
        <v>8</v>
      </c>
      <c r="D451" s="38" t="s">
        <v>137</v>
      </c>
      <c r="E451" s="39" t="s">
        <v>341</v>
      </c>
      <c r="F451" s="38" t="s">
        <v>170</v>
      </c>
      <c r="G451" s="38">
        <v>0</v>
      </c>
    </row>
    <row r="452" spans="1:7" x14ac:dyDescent="0.2">
      <c r="A452">
        <v>2</v>
      </c>
      <c r="B452" s="22" t="s">
        <v>3038</v>
      </c>
      <c r="C452" s="38">
        <v>8</v>
      </c>
      <c r="D452" s="38" t="s">
        <v>155</v>
      </c>
      <c r="E452" s="39" t="s">
        <v>345</v>
      </c>
      <c r="F452" s="38" t="s">
        <v>171</v>
      </c>
      <c r="G452" s="38">
        <v>0</v>
      </c>
    </row>
    <row r="453" spans="1:7" x14ac:dyDescent="0.2">
      <c r="A453">
        <v>2</v>
      </c>
      <c r="B453" s="22" t="s">
        <v>3038</v>
      </c>
      <c r="C453" s="38">
        <v>8</v>
      </c>
      <c r="D453" s="38" t="s">
        <v>112</v>
      </c>
      <c r="E453" s="39" t="s">
        <v>347</v>
      </c>
      <c r="F453" s="38" t="s">
        <v>171</v>
      </c>
      <c r="G453" s="38">
        <v>0</v>
      </c>
    </row>
    <row r="454" spans="1:7" x14ac:dyDescent="0.2">
      <c r="A454">
        <v>2</v>
      </c>
      <c r="B454" s="22" t="s">
        <v>3038</v>
      </c>
      <c r="C454" s="38">
        <v>8</v>
      </c>
      <c r="D454" s="38" t="s">
        <v>650</v>
      </c>
      <c r="E454" s="39" t="s">
        <v>690</v>
      </c>
      <c r="F454" s="38" t="s">
        <v>170</v>
      </c>
      <c r="G454" s="38">
        <v>0</v>
      </c>
    </row>
    <row r="455" spans="1:7" x14ac:dyDescent="0.2">
      <c r="A455">
        <v>2</v>
      </c>
      <c r="B455" s="22" t="s">
        <v>3038</v>
      </c>
      <c r="C455" s="38">
        <v>5</v>
      </c>
      <c r="D455" s="38" t="s">
        <v>117</v>
      </c>
      <c r="E455" s="39" t="s">
        <v>304</v>
      </c>
      <c r="F455" s="38" t="s">
        <v>171</v>
      </c>
      <c r="G455" s="38" t="s">
        <v>51</v>
      </c>
    </row>
    <row r="456" spans="1:7" x14ac:dyDescent="0.2">
      <c r="A456">
        <v>2</v>
      </c>
      <c r="B456" s="22" t="s">
        <v>3038</v>
      </c>
      <c r="C456" s="38">
        <v>5</v>
      </c>
      <c r="D456" s="38" t="s">
        <v>166</v>
      </c>
      <c r="E456" s="39" t="s">
        <v>313</v>
      </c>
      <c r="F456" s="38" t="s">
        <v>171</v>
      </c>
      <c r="G456" s="38" t="s">
        <v>51</v>
      </c>
    </row>
    <row r="457" spans="1:7" x14ac:dyDescent="0.2">
      <c r="A457">
        <v>2</v>
      </c>
      <c r="B457" s="22" t="s">
        <v>3038</v>
      </c>
      <c r="C457" s="38">
        <v>5</v>
      </c>
      <c r="D457" s="38" t="s">
        <v>100</v>
      </c>
      <c r="E457" s="39" t="s">
        <v>314</v>
      </c>
      <c r="F457" s="38" t="s">
        <v>171</v>
      </c>
      <c r="G457" s="38" t="s">
        <v>51</v>
      </c>
    </row>
    <row r="458" spans="1:7" x14ac:dyDescent="0.2">
      <c r="A458">
        <v>2</v>
      </c>
      <c r="B458" s="22" t="s">
        <v>3038</v>
      </c>
      <c r="C458" s="38">
        <v>8</v>
      </c>
      <c r="D458" s="38" t="s">
        <v>113</v>
      </c>
      <c r="E458" s="39" t="s">
        <v>349</v>
      </c>
      <c r="F458" s="38" t="s">
        <v>171</v>
      </c>
      <c r="G458" s="38">
        <v>0</v>
      </c>
    </row>
    <row r="459" spans="1:7" x14ac:dyDescent="0.2">
      <c r="A459">
        <v>2</v>
      </c>
      <c r="B459" s="22" t="s">
        <v>3038</v>
      </c>
      <c r="C459" s="38">
        <v>8</v>
      </c>
      <c r="D459" s="38" t="s">
        <v>120</v>
      </c>
      <c r="E459" s="39" t="s">
        <v>350</v>
      </c>
      <c r="F459" s="38" t="s">
        <v>171</v>
      </c>
      <c r="G459" s="38">
        <v>0</v>
      </c>
    </row>
    <row r="460" spans="1:7" x14ac:dyDescent="0.2">
      <c r="A460">
        <v>2</v>
      </c>
      <c r="B460" s="22" t="s">
        <v>3038</v>
      </c>
      <c r="C460" s="38">
        <v>9</v>
      </c>
      <c r="D460" s="38" t="s">
        <v>138</v>
      </c>
      <c r="E460" s="39" t="s">
        <v>3136</v>
      </c>
      <c r="F460" s="38" t="s">
        <v>170</v>
      </c>
      <c r="G460" s="38">
        <v>0</v>
      </c>
    </row>
    <row r="461" spans="1:7" x14ac:dyDescent="0.2">
      <c r="A461">
        <v>2</v>
      </c>
      <c r="B461" s="22" t="s">
        <v>3038</v>
      </c>
      <c r="C461" s="38">
        <v>9</v>
      </c>
      <c r="D461" s="38" t="s">
        <v>138</v>
      </c>
      <c r="E461" s="39" t="s">
        <v>3139</v>
      </c>
      <c r="F461" s="38" t="s">
        <v>170</v>
      </c>
      <c r="G461" s="38">
        <v>0</v>
      </c>
    </row>
    <row r="462" spans="1:7" x14ac:dyDescent="0.2">
      <c r="A462">
        <v>2</v>
      </c>
      <c r="B462" s="22" t="s">
        <v>3038</v>
      </c>
      <c r="C462" s="38">
        <v>9</v>
      </c>
      <c r="D462" s="38" t="s">
        <v>138</v>
      </c>
      <c r="E462" s="39" t="s">
        <v>3125</v>
      </c>
      <c r="F462" s="38" t="s">
        <v>170</v>
      </c>
      <c r="G462" s="38">
        <v>0</v>
      </c>
    </row>
    <row r="463" spans="1:7" x14ac:dyDescent="0.2">
      <c r="A463">
        <v>2</v>
      </c>
      <c r="B463" s="22" t="s">
        <v>3038</v>
      </c>
      <c r="C463" s="38">
        <v>9</v>
      </c>
      <c r="D463" s="38" t="s">
        <v>138</v>
      </c>
      <c r="E463" s="39" t="s">
        <v>3141</v>
      </c>
      <c r="F463" s="38" t="s">
        <v>170</v>
      </c>
      <c r="G463" s="38">
        <v>0</v>
      </c>
    </row>
    <row r="464" spans="1:7" x14ac:dyDescent="0.2">
      <c r="A464">
        <v>2</v>
      </c>
      <c r="B464" s="22" t="s">
        <v>3038</v>
      </c>
      <c r="C464" s="38">
        <v>9</v>
      </c>
      <c r="D464" s="38" t="s">
        <v>139</v>
      </c>
      <c r="E464" s="39" t="s">
        <v>3078</v>
      </c>
      <c r="F464" s="38" t="s">
        <v>170</v>
      </c>
      <c r="G464" s="38">
        <v>0</v>
      </c>
    </row>
    <row r="465" spans="1:7" x14ac:dyDescent="0.2">
      <c r="A465">
        <v>2</v>
      </c>
      <c r="B465" s="22" t="s">
        <v>3038</v>
      </c>
      <c r="C465" s="38">
        <v>9</v>
      </c>
      <c r="D465" s="38" t="s">
        <v>121</v>
      </c>
      <c r="E465" s="39" t="s">
        <v>355</v>
      </c>
      <c r="F465" s="38" t="s">
        <v>171</v>
      </c>
      <c r="G465" s="38">
        <v>0</v>
      </c>
    </row>
    <row r="466" spans="1:7" x14ac:dyDescent="0.2">
      <c r="A466">
        <v>2</v>
      </c>
      <c r="B466" s="22" t="s">
        <v>3038</v>
      </c>
      <c r="C466" s="38">
        <v>12</v>
      </c>
      <c r="D466" s="38" t="s">
        <v>74</v>
      </c>
      <c r="E466" s="39" t="s">
        <v>374</v>
      </c>
      <c r="F466" s="38" t="s">
        <v>171</v>
      </c>
      <c r="G466" s="38">
        <v>0</v>
      </c>
    </row>
    <row r="467" spans="1:7" x14ac:dyDescent="0.2">
      <c r="A467">
        <v>2</v>
      </c>
      <c r="B467" s="22" t="s">
        <v>3038</v>
      </c>
      <c r="C467" s="38">
        <v>12</v>
      </c>
      <c r="D467" s="38" t="s">
        <v>142</v>
      </c>
      <c r="E467" s="39" t="s">
        <v>377</v>
      </c>
      <c r="F467" s="38" t="s">
        <v>171</v>
      </c>
      <c r="G467" s="38">
        <v>0</v>
      </c>
    </row>
    <row r="468" spans="1:7" x14ac:dyDescent="0.2">
      <c r="A468">
        <v>2</v>
      </c>
      <c r="B468" s="22" t="s">
        <v>3038</v>
      </c>
      <c r="C468" s="38">
        <v>12</v>
      </c>
      <c r="D468" s="38" t="s">
        <v>75</v>
      </c>
      <c r="E468" s="39" t="s">
        <v>379</v>
      </c>
      <c r="F468" s="38" t="s">
        <v>171</v>
      </c>
      <c r="G468" s="38">
        <v>0</v>
      </c>
    </row>
    <row r="469" spans="1:7" x14ac:dyDescent="0.2">
      <c r="A469">
        <v>2</v>
      </c>
      <c r="B469" s="22" t="s">
        <v>3038</v>
      </c>
      <c r="C469" s="38">
        <v>12</v>
      </c>
      <c r="D469" s="38" t="s">
        <v>143</v>
      </c>
      <c r="E469" s="39" t="s">
        <v>382</v>
      </c>
      <c r="F469" s="38" t="s">
        <v>171</v>
      </c>
      <c r="G469" s="38">
        <v>0</v>
      </c>
    </row>
    <row r="470" spans="1:7" x14ac:dyDescent="0.2">
      <c r="A470">
        <v>2</v>
      </c>
      <c r="B470" s="22" t="s">
        <v>3038</v>
      </c>
      <c r="C470" s="38">
        <v>13</v>
      </c>
      <c r="D470" s="38" t="s">
        <v>159</v>
      </c>
      <c r="E470" s="39" t="s">
        <v>390</v>
      </c>
      <c r="F470" s="38" t="s">
        <v>171</v>
      </c>
      <c r="G470" s="38">
        <v>0</v>
      </c>
    </row>
    <row r="471" spans="1:7" x14ac:dyDescent="0.2">
      <c r="A471">
        <v>2</v>
      </c>
      <c r="B471" s="22" t="s">
        <v>3038</v>
      </c>
      <c r="C471" s="38">
        <v>13</v>
      </c>
      <c r="D471" s="38" t="s">
        <v>106</v>
      </c>
      <c r="E471" s="39" t="s">
        <v>392</v>
      </c>
      <c r="F471" s="38" t="s">
        <v>171</v>
      </c>
      <c r="G471" s="38">
        <v>0</v>
      </c>
    </row>
    <row r="472" spans="1:7" x14ac:dyDescent="0.2">
      <c r="A472">
        <v>2</v>
      </c>
      <c r="B472" s="22" t="s">
        <v>3038</v>
      </c>
      <c r="C472" s="38">
        <v>14</v>
      </c>
      <c r="D472" s="38" t="s">
        <v>145</v>
      </c>
      <c r="E472" s="39" t="s">
        <v>3178</v>
      </c>
      <c r="F472" s="38" t="s">
        <v>170</v>
      </c>
      <c r="G472" s="38">
        <v>0</v>
      </c>
    </row>
    <row r="473" spans="1:7" x14ac:dyDescent="0.2">
      <c r="A473">
        <v>2</v>
      </c>
      <c r="B473" s="22" t="s">
        <v>3038</v>
      </c>
      <c r="C473" s="38">
        <v>14</v>
      </c>
      <c r="D473" s="38" t="s">
        <v>149</v>
      </c>
      <c r="E473" s="39" t="s">
        <v>398</v>
      </c>
      <c r="F473" s="38" t="s">
        <v>170</v>
      </c>
      <c r="G473" s="38">
        <v>0</v>
      </c>
    </row>
    <row r="474" spans="1:7" x14ac:dyDescent="0.2">
      <c r="A474">
        <v>2</v>
      </c>
      <c r="B474" s="22" t="s">
        <v>3038</v>
      </c>
      <c r="C474" s="38">
        <v>14</v>
      </c>
      <c r="D474" s="38" t="s">
        <v>115</v>
      </c>
      <c r="E474" s="39" t="s">
        <v>399</v>
      </c>
      <c r="F474" s="38" t="s">
        <v>171</v>
      </c>
      <c r="G474" s="38">
        <v>0</v>
      </c>
    </row>
    <row r="475" spans="1:7" x14ac:dyDescent="0.2">
      <c r="A475">
        <v>2</v>
      </c>
      <c r="B475" s="22" t="s">
        <v>3038</v>
      </c>
      <c r="C475" s="38">
        <v>14</v>
      </c>
      <c r="D475" s="38" t="s">
        <v>150</v>
      </c>
      <c r="E475" s="39" t="s">
        <v>400</v>
      </c>
      <c r="F475" s="38" t="s">
        <v>170</v>
      </c>
      <c r="G475" s="38">
        <v>0</v>
      </c>
    </row>
    <row r="476" spans="1:7" x14ac:dyDescent="0.2">
      <c r="A476">
        <v>2</v>
      </c>
      <c r="B476" s="22" t="s">
        <v>3038</v>
      </c>
      <c r="C476" s="38">
        <v>14</v>
      </c>
      <c r="D476" s="38" t="s">
        <v>122</v>
      </c>
      <c r="E476" s="39" t="s">
        <v>401</v>
      </c>
      <c r="F476" s="38" t="s">
        <v>171</v>
      </c>
      <c r="G476" s="38">
        <v>0</v>
      </c>
    </row>
    <row r="477" spans="1:7" x14ac:dyDescent="0.2">
      <c r="A477">
        <v>2</v>
      </c>
      <c r="B477" s="22" t="s">
        <v>3038</v>
      </c>
      <c r="C477" s="38">
        <v>14</v>
      </c>
      <c r="D477" s="38" t="s">
        <v>151</v>
      </c>
      <c r="E477" s="39" t="s">
        <v>3185</v>
      </c>
      <c r="F477" s="38" t="s">
        <v>171</v>
      </c>
      <c r="G477" s="38">
        <v>0</v>
      </c>
    </row>
    <row r="478" spans="1:7" x14ac:dyDescent="0.2">
      <c r="A478">
        <v>2</v>
      </c>
      <c r="B478" s="22" t="s">
        <v>3038</v>
      </c>
      <c r="C478" s="38">
        <v>14</v>
      </c>
      <c r="D478" s="38" t="s">
        <v>162</v>
      </c>
      <c r="E478" s="39" t="s">
        <v>3101</v>
      </c>
      <c r="F478" s="38" t="s">
        <v>171</v>
      </c>
      <c r="G478" s="38">
        <v>0</v>
      </c>
    </row>
    <row r="479" spans="1:7" x14ac:dyDescent="0.2">
      <c r="A479">
        <v>2</v>
      </c>
      <c r="B479" s="22" t="s">
        <v>3038</v>
      </c>
      <c r="C479" s="38">
        <v>14</v>
      </c>
      <c r="D479" s="38" t="s">
        <v>162</v>
      </c>
      <c r="E479" s="39" t="s">
        <v>3193</v>
      </c>
      <c r="F479" s="38" t="s">
        <v>171</v>
      </c>
      <c r="G479" s="38">
        <v>0</v>
      </c>
    </row>
    <row r="480" spans="1:7" x14ac:dyDescent="0.2">
      <c r="A480">
        <v>2</v>
      </c>
      <c r="B480" s="22" t="s">
        <v>3038</v>
      </c>
      <c r="C480" s="38">
        <v>14</v>
      </c>
      <c r="D480" s="38" t="s">
        <v>72</v>
      </c>
      <c r="E480" s="39" t="s">
        <v>413</v>
      </c>
      <c r="F480" s="38" t="s">
        <v>170</v>
      </c>
      <c r="G480" s="38">
        <v>0</v>
      </c>
    </row>
    <row r="481" spans="1:7" x14ac:dyDescent="0.2">
      <c r="A481">
        <v>2</v>
      </c>
      <c r="B481" s="22" t="s">
        <v>3038</v>
      </c>
      <c r="C481" s="38">
        <v>14</v>
      </c>
      <c r="D481" s="38" t="s">
        <v>161</v>
      </c>
      <c r="E481" s="39" t="s">
        <v>421</v>
      </c>
      <c r="F481" s="38" t="s">
        <v>171</v>
      </c>
      <c r="G481" s="38">
        <v>0</v>
      </c>
    </row>
    <row r="482" spans="1:7" x14ac:dyDescent="0.2">
      <c r="A482">
        <v>2</v>
      </c>
      <c r="B482" s="22" t="s">
        <v>3038</v>
      </c>
      <c r="C482" s="38">
        <v>14</v>
      </c>
      <c r="D482" s="38" t="s">
        <v>661</v>
      </c>
      <c r="E482" s="39" t="s">
        <v>703</v>
      </c>
      <c r="F482" s="38" t="s">
        <v>170</v>
      </c>
      <c r="G482" s="38">
        <v>0</v>
      </c>
    </row>
    <row r="483" spans="1:7" x14ac:dyDescent="0.2">
      <c r="A483">
        <v>2</v>
      </c>
      <c r="B483" s="22" t="s">
        <v>3038</v>
      </c>
      <c r="C483" s="38">
        <v>1</v>
      </c>
      <c r="D483" s="38" t="s">
        <v>83</v>
      </c>
      <c r="E483" s="39" t="s">
        <v>3042</v>
      </c>
      <c r="F483" s="38" t="s">
        <v>171</v>
      </c>
      <c r="G483" s="38">
        <v>0</v>
      </c>
    </row>
    <row r="484" spans="1:7" x14ac:dyDescent="0.2">
      <c r="A484">
        <v>2</v>
      </c>
      <c r="B484" s="22" t="s">
        <v>3038</v>
      </c>
      <c r="C484" s="38">
        <v>1</v>
      </c>
      <c r="D484" s="38" t="s">
        <v>83</v>
      </c>
      <c r="E484" s="39" t="s">
        <v>3045</v>
      </c>
      <c r="F484" s="38" t="s">
        <v>171</v>
      </c>
      <c r="G484" s="38">
        <v>0</v>
      </c>
    </row>
    <row r="485" spans="1:7" x14ac:dyDescent="0.2">
      <c r="A485">
        <v>2</v>
      </c>
      <c r="B485" s="22" t="s">
        <v>3038</v>
      </c>
      <c r="C485" s="38">
        <v>1</v>
      </c>
      <c r="D485" s="38" t="s">
        <v>83</v>
      </c>
      <c r="E485" s="39" t="s">
        <v>3047</v>
      </c>
      <c r="F485" s="38" t="s">
        <v>171</v>
      </c>
      <c r="G485" s="38">
        <v>0</v>
      </c>
    </row>
    <row r="486" spans="1:7" x14ac:dyDescent="0.2">
      <c r="A486">
        <v>2</v>
      </c>
      <c r="B486" s="22" t="s">
        <v>3038</v>
      </c>
      <c r="C486" s="38">
        <v>1</v>
      </c>
      <c r="D486" s="38" t="s">
        <v>83</v>
      </c>
      <c r="E486" s="39" t="s">
        <v>3049</v>
      </c>
      <c r="F486" s="38" t="s">
        <v>171</v>
      </c>
      <c r="G486" s="38">
        <v>0</v>
      </c>
    </row>
    <row r="487" spans="1:7" x14ac:dyDescent="0.2">
      <c r="A487">
        <v>2</v>
      </c>
      <c r="B487" s="22" t="s">
        <v>3038</v>
      </c>
      <c r="C487" s="38">
        <v>1</v>
      </c>
      <c r="D487" s="38" t="s">
        <v>130</v>
      </c>
      <c r="E487" s="39" t="s">
        <v>491</v>
      </c>
      <c r="F487" s="38" t="s">
        <v>171</v>
      </c>
      <c r="G487" s="38">
        <v>0</v>
      </c>
    </row>
    <row r="488" spans="1:7" x14ac:dyDescent="0.2">
      <c r="A488">
        <v>2</v>
      </c>
      <c r="B488" s="22" t="s">
        <v>3038</v>
      </c>
      <c r="C488" s="38">
        <v>1</v>
      </c>
      <c r="D488" s="38" t="s">
        <v>107</v>
      </c>
      <c r="E488" s="39" t="s">
        <v>493</v>
      </c>
      <c r="F488" s="38" t="s">
        <v>171</v>
      </c>
      <c r="G488" s="38">
        <v>0</v>
      </c>
    </row>
    <row r="489" spans="1:7" x14ac:dyDescent="0.2">
      <c r="A489">
        <v>2</v>
      </c>
      <c r="B489" s="22" t="s">
        <v>3038</v>
      </c>
      <c r="C489" s="38">
        <v>1</v>
      </c>
      <c r="D489" s="38" t="s">
        <v>107</v>
      </c>
      <c r="E489" s="39" t="s">
        <v>494</v>
      </c>
      <c r="F489" s="38" t="s">
        <v>171</v>
      </c>
      <c r="G489" s="38">
        <v>0</v>
      </c>
    </row>
    <row r="490" spans="1:7" x14ac:dyDescent="0.2">
      <c r="A490">
        <v>2</v>
      </c>
      <c r="B490" s="22" t="s">
        <v>3038</v>
      </c>
      <c r="C490" s="38">
        <v>1</v>
      </c>
      <c r="D490" s="38" t="s">
        <v>107</v>
      </c>
      <c r="E490" s="39" t="s">
        <v>1406</v>
      </c>
      <c r="F490" s="38" t="s">
        <v>171</v>
      </c>
      <c r="G490" s="38">
        <v>0</v>
      </c>
    </row>
    <row r="491" spans="1:7" x14ac:dyDescent="0.2">
      <c r="A491">
        <v>2</v>
      </c>
      <c r="B491" s="22" t="s">
        <v>3038</v>
      </c>
      <c r="C491" s="38">
        <v>1</v>
      </c>
      <c r="D491" s="38" t="s">
        <v>124</v>
      </c>
      <c r="E491" s="39" t="s">
        <v>497</v>
      </c>
      <c r="F491" s="38" t="s">
        <v>171</v>
      </c>
      <c r="G491" s="38">
        <v>0</v>
      </c>
    </row>
    <row r="492" spans="1:7" x14ac:dyDescent="0.2">
      <c r="A492">
        <v>2</v>
      </c>
      <c r="B492" s="22" t="s">
        <v>3038</v>
      </c>
      <c r="C492" s="38">
        <v>1</v>
      </c>
      <c r="D492" s="38" t="s">
        <v>132</v>
      </c>
      <c r="E492" s="39" t="s">
        <v>503</v>
      </c>
      <c r="F492" s="38" t="s">
        <v>171</v>
      </c>
      <c r="G492" s="38">
        <v>0</v>
      </c>
    </row>
    <row r="493" spans="1:7" x14ac:dyDescent="0.2">
      <c r="A493">
        <v>2</v>
      </c>
      <c r="B493" s="22" t="s">
        <v>3038</v>
      </c>
      <c r="C493" s="38">
        <v>1</v>
      </c>
      <c r="D493" s="38" t="s">
        <v>634</v>
      </c>
      <c r="E493" s="39" t="s">
        <v>798</v>
      </c>
      <c r="F493" s="38" t="s">
        <v>170</v>
      </c>
      <c r="G493" s="38">
        <v>0</v>
      </c>
    </row>
    <row r="494" spans="1:7" x14ac:dyDescent="0.2">
      <c r="A494">
        <v>2</v>
      </c>
      <c r="B494" s="22" t="s">
        <v>3038</v>
      </c>
      <c r="C494" s="38">
        <v>7</v>
      </c>
      <c r="D494" s="38" t="s">
        <v>716</v>
      </c>
      <c r="E494" s="39" t="s">
        <v>728</v>
      </c>
      <c r="F494" s="38" t="s">
        <v>170</v>
      </c>
      <c r="G494" s="38">
        <v>0</v>
      </c>
    </row>
    <row r="495" spans="1:7" x14ac:dyDescent="0.2">
      <c r="A495">
        <v>2</v>
      </c>
      <c r="B495" s="22" t="s">
        <v>3038</v>
      </c>
      <c r="C495" s="38">
        <v>11</v>
      </c>
      <c r="D495" s="38" t="s">
        <v>140</v>
      </c>
      <c r="E495" s="39" t="s">
        <v>3166</v>
      </c>
      <c r="F495" s="38" t="s">
        <v>170</v>
      </c>
      <c r="G495" s="38">
        <v>0</v>
      </c>
    </row>
    <row r="496" spans="1:7" x14ac:dyDescent="0.2">
      <c r="A496">
        <v>2</v>
      </c>
      <c r="B496" s="22" t="s">
        <v>3038</v>
      </c>
      <c r="C496" s="38">
        <v>11</v>
      </c>
      <c r="D496" s="38" t="s">
        <v>140</v>
      </c>
      <c r="E496" s="39" t="s">
        <v>3169</v>
      </c>
      <c r="F496" s="38" t="s">
        <v>170</v>
      </c>
      <c r="G496" s="38">
        <v>0</v>
      </c>
    </row>
    <row r="497" spans="1:7" x14ac:dyDescent="0.2">
      <c r="A497">
        <v>2</v>
      </c>
      <c r="B497" s="22" t="s">
        <v>3038</v>
      </c>
      <c r="C497" s="38">
        <v>11</v>
      </c>
      <c r="D497" s="38" t="s">
        <v>140</v>
      </c>
      <c r="E497" s="39" t="s">
        <v>3171</v>
      </c>
      <c r="F497" s="38" t="s">
        <v>170</v>
      </c>
      <c r="G497" s="38">
        <v>0</v>
      </c>
    </row>
    <row r="498" spans="1:7" x14ac:dyDescent="0.2">
      <c r="A498">
        <v>2</v>
      </c>
      <c r="B498" s="22" t="s">
        <v>3038</v>
      </c>
      <c r="C498" s="38">
        <v>11</v>
      </c>
      <c r="D498" s="38" t="s">
        <v>809</v>
      </c>
      <c r="E498" s="39" t="s">
        <v>832</v>
      </c>
      <c r="F498" s="38" t="s">
        <v>170</v>
      </c>
      <c r="G498" s="38">
        <v>0</v>
      </c>
    </row>
    <row r="499" spans="1:7" x14ac:dyDescent="0.2">
      <c r="A499">
        <v>2</v>
      </c>
      <c r="B499" s="22" t="s">
        <v>3038</v>
      </c>
      <c r="C499" s="38">
        <v>11</v>
      </c>
      <c r="D499" s="38" t="s">
        <v>811</v>
      </c>
      <c r="E499" s="39" t="s">
        <v>834</v>
      </c>
      <c r="F499" s="38" t="s">
        <v>170</v>
      </c>
      <c r="G499" s="38">
        <v>0</v>
      </c>
    </row>
    <row r="500" spans="1:7" x14ac:dyDescent="0.2">
      <c r="A500">
        <v>2</v>
      </c>
      <c r="B500" s="22" t="s">
        <v>3038</v>
      </c>
      <c r="C500" s="38">
        <v>11</v>
      </c>
      <c r="D500" s="38" t="s">
        <v>813</v>
      </c>
      <c r="E500" s="39" t="s">
        <v>836</v>
      </c>
      <c r="F500" s="38" t="s">
        <v>170</v>
      </c>
      <c r="G500" s="38">
        <v>0</v>
      </c>
    </row>
    <row r="501" spans="1:7" x14ac:dyDescent="0.2">
      <c r="A501">
        <v>2</v>
      </c>
      <c r="B501" s="22" t="s">
        <v>3038</v>
      </c>
      <c r="C501" s="38">
        <v>11</v>
      </c>
      <c r="D501" s="38" t="s">
        <v>815</v>
      </c>
      <c r="E501" s="39" t="s">
        <v>838</v>
      </c>
      <c r="F501" s="38" t="s">
        <v>170</v>
      </c>
      <c r="G501" s="38">
        <v>0</v>
      </c>
    </row>
    <row r="502" spans="1:7" x14ac:dyDescent="0.2">
      <c r="A502">
        <v>2</v>
      </c>
      <c r="B502" s="22" t="s">
        <v>3038</v>
      </c>
      <c r="C502" s="38">
        <v>1</v>
      </c>
      <c r="D502" s="38" t="s">
        <v>83</v>
      </c>
      <c r="E502" s="39" t="s">
        <v>3042</v>
      </c>
      <c r="F502" s="38" t="s">
        <v>171</v>
      </c>
      <c r="G502" s="38">
        <v>0</v>
      </c>
    </row>
    <row r="503" spans="1:7" x14ac:dyDescent="0.2">
      <c r="A503">
        <v>2</v>
      </c>
      <c r="B503" s="22" t="s">
        <v>3038</v>
      </c>
      <c r="C503" s="38">
        <v>1</v>
      </c>
      <c r="D503" s="38" t="s">
        <v>83</v>
      </c>
      <c r="E503" s="39" t="s">
        <v>3045</v>
      </c>
      <c r="F503" s="38" t="s">
        <v>171</v>
      </c>
      <c r="G503" s="38">
        <v>0</v>
      </c>
    </row>
    <row r="504" spans="1:7" x14ac:dyDescent="0.2">
      <c r="A504">
        <v>2</v>
      </c>
      <c r="B504" s="22" t="s">
        <v>3038</v>
      </c>
      <c r="C504" s="38">
        <v>1</v>
      </c>
      <c r="D504" s="38" t="s">
        <v>83</v>
      </c>
      <c r="E504" s="39" t="s">
        <v>3047</v>
      </c>
      <c r="F504" s="38" t="s">
        <v>171</v>
      </c>
      <c r="G504" s="38">
        <v>0</v>
      </c>
    </row>
    <row r="505" spans="1:7" x14ac:dyDescent="0.2">
      <c r="A505">
        <v>2</v>
      </c>
      <c r="B505" s="22" t="s">
        <v>3038</v>
      </c>
      <c r="C505" s="38">
        <v>1</v>
      </c>
      <c r="D505" s="38" t="s">
        <v>83</v>
      </c>
      <c r="E505" s="39" t="s">
        <v>3049</v>
      </c>
      <c r="F505" s="38" t="s">
        <v>171</v>
      </c>
      <c r="G505" s="38">
        <v>0</v>
      </c>
    </row>
    <row r="506" spans="1:7" x14ac:dyDescent="0.2">
      <c r="A506">
        <v>2</v>
      </c>
      <c r="B506" s="22" t="s">
        <v>3038</v>
      </c>
      <c r="C506" s="38">
        <v>1</v>
      </c>
      <c r="D506" s="38" t="s">
        <v>130</v>
      </c>
      <c r="E506" s="39" t="s">
        <v>492</v>
      </c>
      <c r="F506" s="38" t="s">
        <v>171</v>
      </c>
      <c r="G506" s="38">
        <v>0</v>
      </c>
    </row>
    <row r="507" spans="1:7" x14ac:dyDescent="0.2">
      <c r="A507">
        <v>2</v>
      </c>
      <c r="B507" s="22" t="s">
        <v>3038</v>
      </c>
      <c r="C507" s="38">
        <v>1</v>
      </c>
      <c r="D507" s="38" t="s">
        <v>107</v>
      </c>
      <c r="E507" s="39" t="s">
        <v>1411</v>
      </c>
      <c r="F507" s="38" t="s">
        <v>171</v>
      </c>
      <c r="G507" s="38">
        <v>0</v>
      </c>
    </row>
    <row r="508" spans="1:7" x14ac:dyDescent="0.2">
      <c r="A508">
        <v>2</v>
      </c>
      <c r="B508" s="22" t="s">
        <v>3038</v>
      </c>
      <c r="C508" s="38">
        <v>1</v>
      </c>
      <c r="D508" s="38" t="s">
        <v>124</v>
      </c>
      <c r="E508" s="39" t="s">
        <v>498</v>
      </c>
      <c r="F508" s="38" t="s">
        <v>171</v>
      </c>
      <c r="G508" s="38">
        <v>0</v>
      </c>
    </row>
    <row r="509" spans="1:7" x14ac:dyDescent="0.2">
      <c r="A509">
        <v>2</v>
      </c>
      <c r="B509" s="22" t="s">
        <v>3038</v>
      </c>
      <c r="C509" s="38">
        <v>1</v>
      </c>
      <c r="D509" s="38" t="s">
        <v>132</v>
      </c>
      <c r="E509" s="39" t="s">
        <v>504</v>
      </c>
      <c r="F509" s="38" t="s">
        <v>171</v>
      </c>
      <c r="G509" s="38">
        <v>0</v>
      </c>
    </row>
    <row r="510" spans="1:7" x14ac:dyDescent="0.2">
      <c r="A510">
        <v>2</v>
      </c>
      <c r="B510" s="22" t="s">
        <v>3038</v>
      </c>
      <c r="C510" s="38">
        <v>1</v>
      </c>
      <c r="D510" s="38" t="s">
        <v>634</v>
      </c>
      <c r="E510" s="39" t="s">
        <v>801</v>
      </c>
      <c r="F510" s="38" t="s">
        <v>170</v>
      </c>
      <c r="G510" s="38">
        <v>0</v>
      </c>
    </row>
    <row r="511" spans="1:7" x14ac:dyDescent="0.2">
      <c r="A511">
        <v>2</v>
      </c>
      <c r="B511" s="22" t="s">
        <v>3038</v>
      </c>
      <c r="C511" s="38">
        <v>7</v>
      </c>
      <c r="D511" s="38" t="s">
        <v>716</v>
      </c>
      <c r="E511" s="39" t="s">
        <v>730</v>
      </c>
      <c r="F511" s="38" t="s">
        <v>170</v>
      </c>
      <c r="G511" s="38">
        <v>0</v>
      </c>
    </row>
    <row r="512" spans="1:7" x14ac:dyDescent="0.2">
      <c r="A512">
        <v>2</v>
      </c>
      <c r="B512" s="22" t="s">
        <v>3038</v>
      </c>
      <c r="C512" s="38">
        <v>11</v>
      </c>
      <c r="D512" s="38" t="s">
        <v>140</v>
      </c>
      <c r="E512" s="39" t="s">
        <v>3166</v>
      </c>
      <c r="F512" s="38" t="s">
        <v>170</v>
      </c>
      <c r="G512" s="38">
        <v>0</v>
      </c>
    </row>
    <row r="513" spans="1:7" x14ac:dyDescent="0.2">
      <c r="A513">
        <v>2</v>
      </c>
      <c r="B513" s="22" t="s">
        <v>3038</v>
      </c>
      <c r="C513" s="38">
        <v>11</v>
      </c>
      <c r="D513" s="38" t="s">
        <v>140</v>
      </c>
      <c r="E513" s="39" t="s">
        <v>3169</v>
      </c>
      <c r="F513" s="38" t="s">
        <v>170</v>
      </c>
      <c r="G513" s="38">
        <v>0</v>
      </c>
    </row>
    <row r="514" spans="1:7" x14ac:dyDescent="0.2">
      <c r="A514">
        <v>2</v>
      </c>
      <c r="B514" s="22" t="s">
        <v>3038</v>
      </c>
      <c r="C514" s="38">
        <v>11</v>
      </c>
      <c r="D514" s="38" t="s">
        <v>140</v>
      </c>
      <c r="E514" s="39" t="s">
        <v>3171</v>
      </c>
      <c r="F514" s="38" t="s">
        <v>170</v>
      </c>
      <c r="G514" s="38">
        <v>0</v>
      </c>
    </row>
    <row r="515" spans="1:7" x14ac:dyDescent="0.2">
      <c r="A515">
        <v>2</v>
      </c>
      <c r="B515" s="22" t="s">
        <v>3038</v>
      </c>
      <c r="C515" s="38">
        <v>11</v>
      </c>
      <c r="D515" s="38" t="s">
        <v>809</v>
      </c>
      <c r="E515" s="39" t="s">
        <v>833</v>
      </c>
      <c r="F515" s="38" t="s">
        <v>170</v>
      </c>
      <c r="G515" s="38">
        <v>0</v>
      </c>
    </row>
    <row r="516" spans="1:7" x14ac:dyDescent="0.2">
      <c r="A516">
        <v>2</v>
      </c>
      <c r="B516" s="22" t="s">
        <v>3038</v>
      </c>
      <c r="C516" s="38">
        <v>11</v>
      </c>
      <c r="D516" s="38" t="s">
        <v>811</v>
      </c>
      <c r="E516" s="39" t="s">
        <v>835</v>
      </c>
      <c r="F516" s="38" t="s">
        <v>170</v>
      </c>
      <c r="G516" s="38">
        <v>0</v>
      </c>
    </row>
    <row r="517" spans="1:7" x14ac:dyDescent="0.2">
      <c r="A517">
        <v>2</v>
      </c>
      <c r="B517" s="22" t="s">
        <v>3038</v>
      </c>
      <c r="C517" s="38">
        <v>11</v>
      </c>
      <c r="D517" s="38" t="s">
        <v>813</v>
      </c>
      <c r="E517" s="39" t="s">
        <v>837</v>
      </c>
      <c r="F517" s="38" t="s">
        <v>170</v>
      </c>
      <c r="G517" s="38">
        <v>0</v>
      </c>
    </row>
    <row r="518" spans="1:7" x14ac:dyDescent="0.2">
      <c r="A518">
        <v>2</v>
      </c>
      <c r="B518" s="22" t="s">
        <v>3038</v>
      </c>
      <c r="C518" s="38">
        <v>11</v>
      </c>
      <c r="D518" s="38" t="s">
        <v>815</v>
      </c>
      <c r="E518" s="39" t="s">
        <v>839</v>
      </c>
      <c r="F518" s="38" t="s">
        <v>170</v>
      </c>
      <c r="G518" s="38">
        <v>0</v>
      </c>
    </row>
    <row r="519" spans="1:7" x14ac:dyDescent="0.2">
      <c r="A519">
        <v>2</v>
      </c>
      <c r="B519" s="22" t="s">
        <v>3038</v>
      </c>
      <c r="C519" s="38">
        <v>2</v>
      </c>
      <c r="D519" s="38" t="s">
        <v>65</v>
      </c>
      <c r="E519" s="39" t="s">
        <v>3052</v>
      </c>
      <c r="F519" s="38" t="s">
        <v>171</v>
      </c>
      <c r="G519" s="38">
        <v>0</v>
      </c>
    </row>
    <row r="520" spans="1:7" x14ac:dyDescent="0.2">
      <c r="A520">
        <v>2</v>
      </c>
      <c r="B520" s="22" t="s">
        <v>3038</v>
      </c>
      <c r="C520" s="38">
        <v>2</v>
      </c>
      <c r="D520" s="38" t="s">
        <v>65</v>
      </c>
      <c r="E520" s="39" t="s">
        <v>3055</v>
      </c>
      <c r="F520" s="38" t="s">
        <v>171</v>
      </c>
      <c r="G520" s="38">
        <v>0</v>
      </c>
    </row>
    <row r="521" spans="1:7" x14ac:dyDescent="0.2">
      <c r="A521">
        <v>2</v>
      </c>
      <c r="B521" s="22" t="s">
        <v>3038</v>
      </c>
      <c r="C521" s="38">
        <v>2</v>
      </c>
      <c r="D521" s="38" t="s">
        <v>65</v>
      </c>
      <c r="E521" s="39" t="s">
        <v>3057</v>
      </c>
      <c r="F521" s="38" t="s">
        <v>171</v>
      </c>
      <c r="G521" s="38">
        <v>0</v>
      </c>
    </row>
    <row r="522" spans="1:7" x14ac:dyDescent="0.2">
      <c r="A522">
        <v>2</v>
      </c>
      <c r="B522" s="22" t="s">
        <v>3038</v>
      </c>
      <c r="C522" s="38">
        <v>3</v>
      </c>
      <c r="D522" s="38" t="s">
        <v>134</v>
      </c>
      <c r="E522" s="39" t="s">
        <v>721</v>
      </c>
      <c r="F522" s="38" t="s">
        <v>171</v>
      </c>
      <c r="G522" s="38">
        <v>0</v>
      </c>
    </row>
    <row r="523" spans="1:7" x14ac:dyDescent="0.2">
      <c r="A523">
        <v>2</v>
      </c>
      <c r="B523" s="22" t="s">
        <v>3038</v>
      </c>
      <c r="C523" s="38">
        <v>4</v>
      </c>
      <c r="D523" s="38" t="s">
        <v>163</v>
      </c>
      <c r="E523" s="39" t="s">
        <v>3078</v>
      </c>
      <c r="F523" s="38" t="s">
        <v>171</v>
      </c>
      <c r="G523" s="38">
        <v>0</v>
      </c>
    </row>
    <row r="524" spans="1:7" x14ac:dyDescent="0.2">
      <c r="A524">
        <v>2</v>
      </c>
      <c r="B524" s="22" t="s">
        <v>3038</v>
      </c>
      <c r="C524" s="38">
        <v>4</v>
      </c>
      <c r="D524" s="38" t="s">
        <v>163</v>
      </c>
      <c r="E524" s="39" t="s">
        <v>3081</v>
      </c>
      <c r="F524" s="38" t="s">
        <v>171</v>
      </c>
      <c r="G524" s="38">
        <v>0</v>
      </c>
    </row>
    <row r="525" spans="1:7" x14ac:dyDescent="0.2">
      <c r="A525">
        <v>2</v>
      </c>
      <c r="B525" s="22" t="s">
        <v>3038</v>
      </c>
      <c r="C525" s="38">
        <v>5</v>
      </c>
      <c r="D525" s="38" t="s">
        <v>118</v>
      </c>
      <c r="E525" s="39" t="s">
        <v>310</v>
      </c>
      <c r="F525" s="38" t="s">
        <v>171</v>
      </c>
      <c r="G525" s="38" t="s">
        <v>51</v>
      </c>
    </row>
    <row r="526" spans="1:7" x14ac:dyDescent="0.2">
      <c r="A526">
        <v>2</v>
      </c>
      <c r="B526" s="22" t="s">
        <v>3038</v>
      </c>
      <c r="C526" s="38">
        <v>5</v>
      </c>
      <c r="D526" s="38" t="s">
        <v>55</v>
      </c>
      <c r="E526" s="39" t="s">
        <v>315</v>
      </c>
      <c r="F526" s="38" t="s">
        <v>171</v>
      </c>
      <c r="G526" s="38" t="s">
        <v>51</v>
      </c>
    </row>
    <row r="527" spans="1:7" x14ac:dyDescent="0.2">
      <c r="A527">
        <v>2</v>
      </c>
      <c r="B527" s="22" t="s">
        <v>3038</v>
      </c>
      <c r="C527" s="38">
        <v>6</v>
      </c>
      <c r="D527" s="38" t="s">
        <v>94</v>
      </c>
      <c r="E527" s="39" t="s">
        <v>327</v>
      </c>
      <c r="F527" s="38" t="s">
        <v>171</v>
      </c>
      <c r="G527" s="38" t="s">
        <v>51</v>
      </c>
    </row>
    <row r="528" spans="1:7" x14ac:dyDescent="0.2">
      <c r="A528">
        <v>2</v>
      </c>
      <c r="B528" s="22" t="s">
        <v>3038</v>
      </c>
      <c r="C528" s="38">
        <v>6</v>
      </c>
      <c r="D528" s="38" t="s">
        <v>59</v>
      </c>
      <c r="E528" s="39" t="s">
        <v>328</v>
      </c>
      <c r="F528" s="38" t="s">
        <v>171</v>
      </c>
      <c r="G528" s="38" t="s">
        <v>51</v>
      </c>
    </row>
    <row r="529" spans="1:7" x14ac:dyDescent="0.2">
      <c r="A529">
        <v>2</v>
      </c>
      <c r="B529" s="22" t="s">
        <v>3038</v>
      </c>
      <c r="C529" s="38">
        <v>9</v>
      </c>
      <c r="D529" s="38" t="s">
        <v>169</v>
      </c>
      <c r="E529" s="39" t="s">
        <v>360</v>
      </c>
      <c r="F529" s="38" t="s">
        <v>171</v>
      </c>
      <c r="G529" s="38">
        <v>0</v>
      </c>
    </row>
    <row r="530" spans="1:7" x14ac:dyDescent="0.2">
      <c r="A530">
        <v>2</v>
      </c>
      <c r="B530" s="22" t="s">
        <v>3038</v>
      </c>
      <c r="C530" s="38">
        <v>5</v>
      </c>
      <c r="D530" s="38" t="s">
        <v>164</v>
      </c>
      <c r="E530" s="39" t="s">
        <v>3099</v>
      </c>
      <c r="F530" s="38" t="s">
        <v>171</v>
      </c>
      <c r="G530" s="38" t="s">
        <v>51</v>
      </c>
    </row>
    <row r="531" spans="1:7" x14ac:dyDescent="0.2">
      <c r="A531">
        <v>2</v>
      </c>
      <c r="B531" s="22" t="s">
        <v>3038</v>
      </c>
      <c r="C531" s="38">
        <v>8</v>
      </c>
      <c r="D531" s="38" t="s">
        <v>136</v>
      </c>
      <c r="E531" s="39" t="s">
        <v>3119</v>
      </c>
      <c r="F531" s="38" t="s">
        <v>171</v>
      </c>
      <c r="G531" s="38">
        <v>0</v>
      </c>
    </row>
    <row r="532" spans="1:7" x14ac:dyDescent="0.2">
      <c r="A532">
        <v>2</v>
      </c>
      <c r="B532" s="22" t="s">
        <v>3038</v>
      </c>
      <c r="C532" s="38">
        <v>8</v>
      </c>
      <c r="D532" s="38" t="s">
        <v>136</v>
      </c>
      <c r="E532" s="39" t="s">
        <v>3123</v>
      </c>
      <c r="F532" s="38" t="s">
        <v>171</v>
      </c>
      <c r="G532" s="38">
        <v>0</v>
      </c>
    </row>
    <row r="533" spans="1:7" x14ac:dyDescent="0.2">
      <c r="A533">
        <v>2</v>
      </c>
      <c r="B533" s="22" t="s">
        <v>3038</v>
      </c>
      <c r="C533" s="38">
        <v>8</v>
      </c>
      <c r="D533" s="38" t="s">
        <v>136</v>
      </c>
      <c r="E533" s="39" t="s">
        <v>3125</v>
      </c>
      <c r="F533" s="38" t="s">
        <v>171</v>
      </c>
      <c r="G533" s="38">
        <v>0</v>
      </c>
    </row>
    <row r="534" spans="1:7" x14ac:dyDescent="0.2">
      <c r="A534">
        <v>2</v>
      </c>
      <c r="B534" s="22" t="s">
        <v>3038</v>
      </c>
      <c r="C534" s="38">
        <v>8</v>
      </c>
      <c r="D534" s="38" t="s">
        <v>119</v>
      </c>
      <c r="E534" s="39" t="s">
        <v>337</v>
      </c>
      <c r="F534" s="38" t="s">
        <v>171</v>
      </c>
      <c r="G534" s="38">
        <v>0</v>
      </c>
    </row>
    <row r="535" spans="1:7" x14ac:dyDescent="0.2">
      <c r="A535">
        <v>2</v>
      </c>
      <c r="B535" s="22" t="s">
        <v>3038</v>
      </c>
      <c r="C535" s="38">
        <v>8</v>
      </c>
      <c r="D535" s="38" t="s">
        <v>160</v>
      </c>
      <c r="E535" s="39" t="s">
        <v>3131</v>
      </c>
      <c r="F535" s="38" t="s">
        <v>171</v>
      </c>
      <c r="G535" s="38">
        <v>0</v>
      </c>
    </row>
    <row r="536" spans="1:7" x14ac:dyDescent="0.2">
      <c r="A536">
        <v>2</v>
      </c>
      <c r="B536" s="22" t="s">
        <v>3038</v>
      </c>
      <c r="C536" s="38">
        <v>8</v>
      </c>
      <c r="D536" s="38" t="s">
        <v>137</v>
      </c>
      <c r="E536" s="39" t="s">
        <v>468</v>
      </c>
      <c r="F536" s="38" t="s">
        <v>170</v>
      </c>
      <c r="G536" s="38">
        <v>0</v>
      </c>
    </row>
    <row r="537" spans="1:7" x14ac:dyDescent="0.2">
      <c r="A537">
        <v>2</v>
      </c>
      <c r="B537" s="22" t="s">
        <v>3038</v>
      </c>
      <c r="C537" s="38">
        <v>8</v>
      </c>
      <c r="D537" s="38" t="s">
        <v>137</v>
      </c>
      <c r="E537" s="39" t="s">
        <v>469</v>
      </c>
      <c r="F537" s="38" t="s">
        <v>170</v>
      </c>
      <c r="G537" s="38">
        <v>0</v>
      </c>
    </row>
    <row r="538" spans="1:7" x14ac:dyDescent="0.2">
      <c r="A538">
        <v>2</v>
      </c>
      <c r="B538" s="22" t="s">
        <v>3038</v>
      </c>
      <c r="C538" s="38">
        <v>8</v>
      </c>
      <c r="D538" s="38" t="s">
        <v>60</v>
      </c>
      <c r="E538" s="39" t="s">
        <v>346</v>
      </c>
      <c r="F538" s="38" t="s">
        <v>171</v>
      </c>
      <c r="G538" s="38">
        <v>0</v>
      </c>
    </row>
    <row r="539" spans="1:7" x14ac:dyDescent="0.2">
      <c r="A539">
        <v>2</v>
      </c>
      <c r="B539" s="22" t="s">
        <v>3038</v>
      </c>
      <c r="C539" s="38">
        <v>8</v>
      </c>
      <c r="D539" s="38" t="s">
        <v>112</v>
      </c>
      <c r="E539" s="39" t="s">
        <v>348</v>
      </c>
      <c r="F539" s="38" t="s">
        <v>171</v>
      </c>
      <c r="G539" s="38">
        <v>0</v>
      </c>
    </row>
    <row r="540" spans="1:7" x14ac:dyDescent="0.2">
      <c r="A540">
        <v>2</v>
      </c>
      <c r="B540" s="22" t="s">
        <v>3038</v>
      </c>
      <c r="C540" s="38">
        <v>8</v>
      </c>
      <c r="D540" s="38" t="s">
        <v>650</v>
      </c>
      <c r="E540" s="39" t="s">
        <v>692</v>
      </c>
      <c r="F540" s="38" t="s">
        <v>170</v>
      </c>
      <c r="G540" s="38">
        <v>0</v>
      </c>
    </row>
    <row r="541" spans="1:7" x14ac:dyDescent="0.2">
      <c r="A541">
        <v>2</v>
      </c>
      <c r="B541" s="22" t="s">
        <v>3038</v>
      </c>
      <c r="C541" s="38">
        <v>5</v>
      </c>
      <c r="D541" s="38" t="s">
        <v>117</v>
      </c>
      <c r="E541" s="39" t="s">
        <v>305</v>
      </c>
      <c r="F541" s="38" t="s">
        <v>171</v>
      </c>
      <c r="G541" s="38" t="s">
        <v>51</v>
      </c>
    </row>
    <row r="542" spans="1:7" x14ac:dyDescent="0.2">
      <c r="A542">
        <v>2</v>
      </c>
      <c r="B542" s="22" t="s">
        <v>3038</v>
      </c>
      <c r="C542" s="38">
        <v>8</v>
      </c>
      <c r="D542" s="38" t="s">
        <v>120</v>
      </c>
      <c r="E542" s="39" t="s">
        <v>351</v>
      </c>
      <c r="F542" s="38" t="s">
        <v>171</v>
      </c>
      <c r="G542" s="38">
        <v>0</v>
      </c>
    </row>
    <row r="543" spans="1:7" x14ac:dyDescent="0.2">
      <c r="A543">
        <v>2</v>
      </c>
      <c r="B543" s="22" t="s">
        <v>3038</v>
      </c>
      <c r="C543" s="38">
        <v>8</v>
      </c>
      <c r="D543" s="38" t="s">
        <v>114</v>
      </c>
      <c r="E543" s="39" t="s">
        <v>352</v>
      </c>
      <c r="F543" s="38" t="s">
        <v>171</v>
      </c>
      <c r="G543" s="38">
        <v>0</v>
      </c>
    </row>
    <row r="544" spans="1:7" x14ac:dyDescent="0.2">
      <c r="A544">
        <v>2</v>
      </c>
      <c r="B544" s="22" t="s">
        <v>3038</v>
      </c>
      <c r="C544" s="38">
        <v>9</v>
      </c>
      <c r="D544" s="38" t="s">
        <v>121</v>
      </c>
      <c r="E544" s="39" t="s">
        <v>356</v>
      </c>
      <c r="F544" s="38" t="s">
        <v>171</v>
      </c>
      <c r="G544" s="38">
        <v>0</v>
      </c>
    </row>
    <row r="545" spans="1:7" x14ac:dyDescent="0.2">
      <c r="A545">
        <v>2</v>
      </c>
      <c r="B545" s="22" t="s">
        <v>3038</v>
      </c>
      <c r="C545" s="38">
        <v>9</v>
      </c>
      <c r="D545" s="38" t="s">
        <v>108</v>
      </c>
      <c r="E545" s="39" t="s">
        <v>3136</v>
      </c>
      <c r="F545" s="38" t="s">
        <v>171</v>
      </c>
      <c r="G545" s="38">
        <v>0</v>
      </c>
    </row>
    <row r="546" spans="1:7" x14ac:dyDescent="0.2">
      <c r="A546">
        <v>2</v>
      </c>
      <c r="B546" s="22" t="s">
        <v>3038</v>
      </c>
      <c r="C546" s="38">
        <v>9</v>
      </c>
      <c r="D546" s="38" t="s">
        <v>108</v>
      </c>
      <c r="E546" s="39" t="s">
        <v>3139</v>
      </c>
      <c r="F546" s="38" t="s">
        <v>171</v>
      </c>
      <c r="G546" s="38">
        <v>0</v>
      </c>
    </row>
    <row r="547" spans="1:7" x14ac:dyDescent="0.2">
      <c r="A547">
        <v>2</v>
      </c>
      <c r="B547" s="22" t="s">
        <v>3038</v>
      </c>
      <c r="C547" s="38">
        <v>9</v>
      </c>
      <c r="D547" s="38" t="s">
        <v>108</v>
      </c>
      <c r="E547" s="39" t="s">
        <v>3141</v>
      </c>
      <c r="F547" s="38" t="s">
        <v>171</v>
      </c>
      <c r="G547" s="38">
        <v>0</v>
      </c>
    </row>
    <row r="548" spans="1:7" x14ac:dyDescent="0.2">
      <c r="A548">
        <v>2</v>
      </c>
      <c r="B548" s="22" t="s">
        <v>3038</v>
      </c>
      <c r="C548" s="38">
        <v>9</v>
      </c>
      <c r="D548" s="38" t="s">
        <v>109</v>
      </c>
      <c r="E548" s="39" t="s">
        <v>3078</v>
      </c>
      <c r="F548" s="38" t="s">
        <v>171</v>
      </c>
      <c r="G548" s="38">
        <v>0</v>
      </c>
    </row>
    <row r="549" spans="1:7" x14ac:dyDescent="0.2">
      <c r="A549">
        <v>2</v>
      </c>
      <c r="B549" s="22" t="s">
        <v>3038</v>
      </c>
      <c r="C549" s="38">
        <v>12</v>
      </c>
      <c r="D549" s="38" t="s">
        <v>74</v>
      </c>
      <c r="E549" s="39" t="s">
        <v>375</v>
      </c>
      <c r="F549" s="38" t="s">
        <v>171</v>
      </c>
      <c r="G549" s="38">
        <v>0</v>
      </c>
    </row>
    <row r="550" spans="1:7" x14ac:dyDescent="0.2">
      <c r="A550">
        <v>2</v>
      </c>
      <c r="B550" s="22" t="s">
        <v>3038</v>
      </c>
      <c r="C550" s="38">
        <v>12</v>
      </c>
      <c r="D550" s="38" t="s">
        <v>142</v>
      </c>
      <c r="E550" s="39" t="s">
        <v>472</v>
      </c>
      <c r="F550" s="38" t="s">
        <v>171</v>
      </c>
      <c r="G550" s="38">
        <v>0</v>
      </c>
    </row>
    <row r="551" spans="1:7" x14ac:dyDescent="0.2">
      <c r="A551">
        <v>2</v>
      </c>
      <c r="B551" s="22" t="s">
        <v>3038</v>
      </c>
      <c r="C551" s="38">
        <v>12</v>
      </c>
      <c r="D551" s="38" t="s">
        <v>142</v>
      </c>
      <c r="E551" s="39" t="s">
        <v>473</v>
      </c>
      <c r="F551" s="38" t="s">
        <v>171</v>
      </c>
      <c r="G551" s="38">
        <v>0</v>
      </c>
    </row>
    <row r="552" spans="1:7" x14ac:dyDescent="0.2">
      <c r="A552">
        <v>2</v>
      </c>
      <c r="B552" s="22" t="s">
        <v>3038</v>
      </c>
      <c r="C552" s="38">
        <v>12</v>
      </c>
      <c r="D552" s="38" t="s">
        <v>75</v>
      </c>
      <c r="E552" s="39" t="s">
        <v>380</v>
      </c>
      <c r="F552" s="38" t="s">
        <v>171</v>
      </c>
      <c r="G552" s="38">
        <v>0</v>
      </c>
    </row>
    <row r="553" spans="1:7" x14ac:dyDescent="0.2">
      <c r="A553">
        <v>2</v>
      </c>
      <c r="B553" s="22" t="s">
        <v>3038</v>
      </c>
      <c r="C553" s="38">
        <v>12</v>
      </c>
      <c r="D553" s="38" t="s">
        <v>143</v>
      </c>
      <c r="E553" s="39" t="s">
        <v>383</v>
      </c>
      <c r="F553" s="38" t="s">
        <v>171</v>
      </c>
      <c r="G553" s="38">
        <v>0</v>
      </c>
    </row>
    <row r="554" spans="1:7" x14ac:dyDescent="0.2">
      <c r="A554">
        <v>2</v>
      </c>
      <c r="B554" s="22" t="s">
        <v>3038</v>
      </c>
      <c r="C554" s="38">
        <v>13</v>
      </c>
      <c r="D554" s="38" t="s">
        <v>62</v>
      </c>
      <c r="E554" s="39" t="s">
        <v>391</v>
      </c>
      <c r="F554" s="38" t="s">
        <v>171</v>
      </c>
      <c r="G554" s="38">
        <v>0</v>
      </c>
    </row>
    <row r="555" spans="1:7" x14ac:dyDescent="0.2">
      <c r="A555">
        <v>2</v>
      </c>
      <c r="B555" s="22" t="s">
        <v>3038</v>
      </c>
      <c r="C555" s="38">
        <v>14</v>
      </c>
      <c r="D555" s="38" t="s">
        <v>146</v>
      </c>
      <c r="E555" s="39" t="s">
        <v>3178</v>
      </c>
      <c r="F555" s="38" t="s">
        <v>171</v>
      </c>
      <c r="G555" s="38">
        <v>0</v>
      </c>
    </row>
    <row r="556" spans="1:7" x14ac:dyDescent="0.2">
      <c r="A556">
        <v>2</v>
      </c>
      <c r="B556" s="22" t="s">
        <v>3038</v>
      </c>
      <c r="C556" s="38">
        <v>14</v>
      </c>
      <c r="D556" s="38" t="s">
        <v>122</v>
      </c>
      <c r="E556" s="39" t="s">
        <v>402</v>
      </c>
      <c r="F556" s="38" t="s">
        <v>171</v>
      </c>
      <c r="G556" s="38">
        <v>0</v>
      </c>
    </row>
    <row r="557" spans="1:7" x14ac:dyDescent="0.2">
      <c r="A557">
        <v>2</v>
      </c>
      <c r="B557" s="22" t="s">
        <v>3038</v>
      </c>
      <c r="C557" s="38">
        <v>14</v>
      </c>
      <c r="D557" s="38" t="s">
        <v>151</v>
      </c>
      <c r="E557" s="39" t="s">
        <v>3185</v>
      </c>
      <c r="F557" s="38" t="s">
        <v>171</v>
      </c>
      <c r="G557" s="38">
        <v>0</v>
      </c>
    </row>
    <row r="558" spans="1:7" x14ac:dyDescent="0.2">
      <c r="A558">
        <v>2</v>
      </c>
      <c r="B558" s="22" t="s">
        <v>3038</v>
      </c>
      <c r="C558" s="38">
        <v>14</v>
      </c>
      <c r="D558" s="38" t="s">
        <v>162</v>
      </c>
      <c r="E558" s="39" t="s">
        <v>3101</v>
      </c>
      <c r="F558" s="38" t="s">
        <v>171</v>
      </c>
      <c r="G558" s="38">
        <v>0</v>
      </c>
    </row>
    <row r="559" spans="1:7" x14ac:dyDescent="0.2">
      <c r="A559">
        <v>2</v>
      </c>
      <c r="B559" s="22" t="s">
        <v>3038</v>
      </c>
      <c r="C559" s="38">
        <v>14</v>
      </c>
      <c r="D559" s="38" t="s">
        <v>162</v>
      </c>
      <c r="E559" s="39" t="s">
        <v>3193</v>
      </c>
      <c r="F559" s="38" t="s">
        <v>171</v>
      </c>
      <c r="G559" s="38">
        <v>0</v>
      </c>
    </row>
    <row r="560" spans="1:7" x14ac:dyDescent="0.2">
      <c r="A560">
        <v>2</v>
      </c>
      <c r="B560" s="22" t="s">
        <v>3038</v>
      </c>
      <c r="C560" s="38">
        <v>14</v>
      </c>
      <c r="D560" s="38" t="s">
        <v>110</v>
      </c>
      <c r="E560" s="39" t="s">
        <v>409</v>
      </c>
      <c r="F560" s="38" t="s">
        <v>171</v>
      </c>
      <c r="G560" s="38">
        <v>0</v>
      </c>
    </row>
    <row r="561" spans="1:7" x14ac:dyDescent="0.2">
      <c r="A561">
        <v>2</v>
      </c>
      <c r="B561" s="22" t="s">
        <v>3038</v>
      </c>
      <c r="C561" s="38">
        <v>14</v>
      </c>
      <c r="D561" s="38" t="s">
        <v>116</v>
      </c>
      <c r="E561" s="39" t="s">
        <v>410</v>
      </c>
      <c r="F561" s="38" t="s">
        <v>171</v>
      </c>
      <c r="G561" s="38">
        <v>0</v>
      </c>
    </row>
    <row r="562" spans="1:7" x14ac:dyDescent="0.2">
      <c r="A562">
        <v>2</v>
      </c>
      <c r="B562" s="22" t="s">
        <v>3038</v>
      </c>
      <c r="C562" s="38">
        <v>14</v>
      </c>
      <c r="D562" s="38" t="s">
        <v>111</v>
      </c>
      <c r="E562" s="39" t="s">
        <v>411</v>
      </c>
      <c r="F562" s="38" t="s">
        <v>171</v>
      </c>
      <c r="G562" s="38">
        <v>0</v>
      </c>
    </row>
    <row r="563" spans="1:7" x14ac:dyDescent="0.2">
      <c r="A563">
        <v>2</v>
      </c>
      <c r="B563" s="22" t="s">
        <v>3038</v>
      </c>
      <c r="C563" s="38">
        <v>14</v>
      </c>
      <c r="D563" s="38" t="s">
        <v>73</v>
      </c>
      <c r="E563" s="39" t="s">
        <v>414</v>
      </c>
      <c r="F563" s="38" t="s">
        <v>171</v>
      </c>
      <c r="G563" s="38">
        <v>0</v>
      </c>
    </row>
    <row r="564" spans="1:7" x14ac:dyDescent="0.2">
      <c r="A564">
        <v>2</v>
      </c>
      <c r="B564" s="22" t="s">
        <v>3038</v>
      </c>
      <c r="C564" s="38">
        <v>14</v>
      </c>
      <c r="D564" s="38" t="s">
        <v>161</v>
      </c>
      <c r="E564" s="39" t="s">
        <v>422</v>
      </c>
      <c r="F564" s="38" t="s">
        <v>171</v>
      </c>
      <c r="G564" s="38">
        <v>0</v>
      </c>
    </row>
    <row r="565" spans="1:7" x14ac:dyDescent="0.2">
      <c r="A565">
        <v>2</v>
      </c>
      <c r="B565" s="22" t="s">
        <v>3038</v>
      </c>
      <c r="C565" s="38">
        <v>14</v>
      </c>
      <c r="D565" s="38" t="s">
        <v>661</v>
      </c>
      <c r="E565" s="39" t="s">
        <v>704</v>
      </c>
      <c r="F565" s="38" t="s">
        <v>170</v>
      </c>
      <c r="G565" s="38">
        <v>0</v>
      </c>
    </row>
    <row r="912" spans="19:19" x14ac:dyDescent="0.2">
      <c r="S912">
        <f>8*233+933</f>
        <v>2797</v>
      </c>
    </row>
    <row r="4898" spans="10:10" x14ac:dyDescent="0.2">
      <c r="J4898">
        <f>4894+45*233</f>
        <v>15379</v>
      </c>
    </row>
  </sheetData>
  <pageMargins left="0.7" right="0.7" top="0.75" bottom="0.75" header="0.3" footer="0.3"/>
  <pageSetup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RefreshFindingsSummary">
                <anchor moveWithCells="1" sizeWithCells="1">
                  <from>
                    <xdr:col>0</xdr:col>
                    <xdr:colOff>361950</xdr:colOff>
                    <xdr:row>1</xdr:row>
                    <xdr:rowOff>9525</xdr:rowOff>
                  </from>
                  <to>
                    <xdr:col>1</xdr:col>
                    <xdr:colOff>847725</xdr:colOff>
                    <xdr:row>3</xdr:row>
                    <xdr:rowOff>123825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sheetPr>
  <dimension ref="A1:AI286"/>
  <sheetViews>
    <sheetView zoomScale="80" zoomScaleNormal="80" workbookViewId="0">
      <selection activeCell="I2" sqref="I2:I9"/>
    </sheetView>
  </sheetViews>
  <sheetFormatPr defaultRowHeight="12.75" x14ac:dyDescent="0.2"/>
  <cols>
    <col min="1" max="1" width="39.140625" customWidth="1"/>
    <col min="2" max="2" width="19.140625" customWidth="1"/>
    <col min="3" max="3" width="12.42578125" customWidth="1"/>
    <col min="4" max="4" width="9" customWidth="1"/>
    <col min="5" max="5" width="11.7109375" customWidth="1"/>
    <col min="8" max="8" width="20.42578125" customWidth="1"/>
    <col min="9" max="9" width="6.5703125" customWidth="1"/>
    <col min="10" max="10" width="8.42578125" customWidth="1"/>
    <col min="11" max="11" width="7.85546875" bestFit="1" customWidth="1"/>
    <col min="12" max="12" width="10.5703125" customWidth="1"/>
    <col min="13" max="13" width="47.5703125" customWidth="1"/>
    <col min="14" max="14" width="11.85546875" customWidth="1"/>
    <col min="15" max="15" width="25.85546875" customWidth="1"/>
    <col min="16" max="16" width="12" customWidth="1"/>
    <col min="17" max="17" width="14.85546875" customWidth="1"/>
    <col min="18" max="29" width="17.5703125" customWidth="1"/>
    <col min="30" max="30" width="16.7109375" bestFit="1" customWidth="1"/>
    <col min="31" max="31" width="15.85546875" bestFit="1" customWidth="1"/>
    <col min="32" max="32" width="20.5703125" customWidth="1"/>
    <col min="33" max="33" width="5.85546875" customWidth="1"/>
    <col min="34" max="34" width="11.140625" customWidth="1"/>
    <col min="35" max="35" width="14.28515625" customWidth="1"/>
    <col min="36" max="86" width="17.5703125" customWidth="1"/>
    <col min="88" max="88" width="38.85546875" bestFit="1" customWidth="1"/>
    <col min="89" max="89" width="20.5703125" bestFit="1" customWidth="1"/>
    <col min="90" max="90" width="14.42578125" bestFit="1" customWidth="1"/>
  </cols>
  <sheetData>
    <row r="1" spans="1:35" ht="15.75" thickBot="1" x14ac:dyDescent="0.25">
      <c r="A1" s="23" t="s">
        <v>507</v>
      </c>
      <c r="B1" s="23" t="s">
        <v>1072</v>
      </c>
      <c r="O1" s="127"/>
    </row>
    <row r="2" spans="1:35" ht="13.5" thickTop="1" x14ac:dyDescent="0.2">
      <c r="A2" s="23" t="s">
        <v>271</v>
      </c>
      <c r="B2" t="s">
        <v>1432</v>
      </c>
      <c r="C2" t="s">
        <v>272</v>
      </c>
    </row>
    <row r="3" spans="1:35" x14ac:dyDescent="0.2">
      <c r="A3" s="320" t="s">
        <v>278</v>
      </c>
      <c r="B3" s="22">
        <v>62</v>
      </c>
      <c r="C3" s="22">
        <v>62</v>
      </c>
    </row>
    <row r="4" spans="1:35" x14ac:dyDescent="0.2">
      <c r="A4" s="69" t="s">
        <v>280</v>
      </c>
      <c r="B4" s="22">
        <v>16</v>
      </c>
      <c r="C4" s="22">
        <v>16</v>
      </c>
    </row>
    <row r="5" spans="1:35" x14ac:dyDescent="0.2">
      <c r="A5" s="69" t="s">
        <v>282</v>
      </c>
      <c r="B5" s="22">
        <v>4</v>
      </c>
      <c r="C5" s="22">
        <v>4</v>
      </c>
      <c r="S5" s="341" t="s">
        <v>505</v>
      </c>
      <c r="T5" s="341"/>
      <c r="U5" s="341"/>
      <c r="V5" s="341"/>
      <c r="W5" s="341"/>
      <c r="X5" s="341"/>
      <c r="Y5" s="341"/>
      <c r="Z5" s="341"/>
      <c r="AA5" s="341"/>
      <c r="AB5" s="341"/>
      <c r="AC5" s="341"/>
      <c r="AD5" s="341"/>
      <c r="AE5" s="341"/>
      <c r="AF5" s="341"/>
      <c r="AG5" s="341"/>
      <c r="AH5" s="341"/>
      <c r="AI5" s="341"/>
    </row>
    <row r="6" spans="1:35" x14ac:dyDescent="0.2">
      <c r="A6" s="69" t="s">
        <v>281</v>
      </c>
      <c r="B6" s="22">
        <v>16</v>
      </c>
      <c r="C6" s="22">
        <v>16</v>
      </c>
      <c r="S6">
        <v>1</v>
      </c>
      <c r="T6">
        <v>2</v>
      </c>
    </row>
    <row r="7" spans="1:35" x14ac:dyDescent="0.2">
      <c r="A7" s="69" t="s">
        <v>788</v>
      </c>
      <c r="B7" s="22">
        <v>13</v>
      </c>
      <c r="C7" s="22">
        <v>13</v>
      </c>
      <c r="H7" t="s">
        <v>474</v>
      </c>
      <c r="I7" t="s">
        <v>275</v>
      </c>
      <c r="J7" t="s">
        <v>268</v>
      </c>
      <c r="K7" t="s">
        <v>11</v>
      </c>
      <c r="L7" t="s">
        <v>274</v>
      </c>
      <c r="M7" t="s">
        <v>450</v>
      </c>
      <c r="N7" t="s">
        <v>467</v>
      </c>
      <c r="O7" t="s">
        <v>266</v>
      </c>
      <c r="P7" t="s">
        <v>451</v>
      </c>
      <c r="Q7" t="s">
        <v>877</v>
      </c>
      <c r="R7" t="s">
        <v>13</v>
      </c>
      <c r="S7" t="s">
        <v>3039</v>
      </c>
      <c r="T7" t="s">
        <v>3038</v>
      </c>
    </row>
    <row r="8" spans="1:35" x14ac:dyDescent="0.2">
      <c r="A8" s="69" t="s">
        <v>789</v>
      </c>
      <c r="B8" s="22">
        <v>13</v>
      </c>
      <c r="C8" s="22">
        <v>13</v>
      </c>
      <c r="H8" t="str">
        <f>_xlfn.IFNA(VLOOKUP(NCESummary[NCE Component],NCESub[],7,FALSE),VLOOKUP(INDEX(ClientControls[NCE Component],MATCH(NCESummary[NCE Component],ClientControls[Client Control Number],0)),NCESub[],7,FALSE))</f>
        <v>Existing Facility Design and Installation</v>
      </c>
      <c r="I8" t="str">
        <f>_xlfn.IFNA(VLOOKUP(NCESummary[NCE Component],NCESub[],6,FALSE),VLOOKUP(INDEX(ClientControls[NCE Component],MATCH(NCESummary[NCE Component],ClientControls[Client Control Number],0)),NCESub[],6,FALSE))</f>
        <v>Gas</v>
      </c>
      <c r="J8">
        <v>1</v>
      </c>
      <c r="K8" t="s">
        <v>128</v>
      </c>
      <c r="L8" t="s">
        <v>475</v>
      </c>
      <c r="M8" t="s">
        <v>665</v>
      </c>
      <c r="N8" t="s">
        <v>170</v>
      </c>
      <c r="S8">
        <v>0</v>
      </c>
      <c r="T8">
        <v>0</v>
      </c>
    </row>
    <row r="9" spans="1:35" x14ac:dyDescent="0.2">
      <c r="A9" s="320" t="s">
        <v>279</v>
      </c>
      <c r="B9" s="22">
        <v>53</v>
      </c>
      <c r="C9" s="22">
        <v>53</v>
      </c>
      <c r="H9" s="22" t="str">
        <f>_xlfn.IFNA(VLOOKUP(NCESummary[NCE Component],NCESub[],7,FALSE),VLOOKUP(INDEX(ClientControls[NCE Component],MATCH(NCESummary[NCE Component],ClientControls[Client Control Number],0)),NCESub[],7,FALSE))</f>
        <v>Existing Facility Design and Installation</v>
      </c>
      <c r="I9" s="22" t="str">
        <f>_xlfn.IFNA(VLOOKUP(NCESummary[NCE Component],NCESub[],6,FALSE),VLOOKUP(INDEX(ClientControls[NCE Component],MATCH(NCESummary[NCE Component],ClientControls[Client Control Number],0)),NCESub[],6,FALSE))</f>
        <v>Gas</v>
      </c>
      <c r="J9">
        <v>1</v>
      </c>
      <c r="K9" t="s">
        <v>131</v>
      </c>
      <c r="L9" t="s">
        <v>477</v>
      </c>
      <c r="M9" t="s">
        <v>667</v>
      </c>
      <c r="N9" t="s">
        <v>170</v>
      </c>
      <c r="S9">
        <v>0</v>
      </c>
      <c r="T9">
        <v>0</v>
      </c>
    </row>
    <row r="10" spans="1:35" x14ac:dyDescent="0.2">
      <c r="A10" s="69" t="s">
        <v>280</v>
      </c>
      <c r="B10" s="22">
        <v>9</v>
      </c>
      <c r="C10" s="22">
        <v>9</v>
      </c>
      <c r="H10" s="22" t="str">
        <f>_xlfn.IFNA(VLOOKUP(NCESummary[NCE Component],NCESub[],7,FALSE),VLOOKUP(INDEX(ClientControls[NCE Component],MATCH(NCESummary[NCE Component],ClientControls[Client Control Number],0)),NCESub[],7,FALSE))</f>
        <v>Existing Facility Design and Installation</v>
      </c>
      <c r="I10" s="22" t="str">
        <f>_xlfn.IFNA(VLOOKUP(NCESummary[NCE Component],NCESub[],6,FALSE),VLOOKUP(INDEX(ClientControls[NCE Component],MATCH(NCESummary[NCE Component],ClientControls[Client Control Number],0)),NCESub[],6,FALSE))</f>
        <v>Gas</v>
      </c>
      <c r="J10">
        <v>1</v>
      </c>
      <c r="K10" t="s">
        <v>76</v>
      </c>
      <c r="L10" t="s">
        <v>481</v>
      </c>
      <c r="M10" t="s">
        <v>766</v>
      </c>
      <c r="N10" t="s">
        <v>171</v>
      </c>
      <c r="S10">
        <v>0</v>
      </c>
      <c r="T10">
        <v>0</v>
      </c>
    </row>
    <row r="11" spans="1:35" x14ac:dyDescent="0.2">
      <c r="A11" s="69" t="s">
        <v>282</v>
      </c>
      <c r="B11" s="22">
        <v>5</v>
      </c>
      <c r="C11" s="22">
        <v>5</v>
      </c>
      <c r="H11" s="22" t="str">
        <f>_xlfn.IFNA(VLOOKUP(NCESummary[NCE Component],NCESub[],7,FALSE),VLOOKUP(INDEX(ClientControls[NCE Component],MATCH(NCESummary[NCE Component],ClientControls[Client Control Number],0)),NCESub[],7,FALSE))</f>
        <v>Existing Facility Design and Installation</v>
      </c>
      <c r="I11" s="22" t="str">
        <f>_xlfn.IFNA(VLOOKUP(NCESummary[NCE Component],NCESub[],6,FALSE),VLOOKUP(INDEX(ClientControls[NCE Component],MATCH(NCESummary[NCE Component],ClientControls[Client Control Number],0)),NCESub[],6,FALSE))</f>
        <v>Gas</v>
      </c>
      <c r="J11">
        <v>1</v>
      </c>
      <c r="K11" t="s">
        <v>107</v>
      </c>
      <c r="L11" t="s">
        <v>479</v>
      </c>
      <c r="M11" t="s">
        <v>668</v>
      </c>
      <c r="N11" t="s">
        <v>171</v>
      </c>
      <c r="S11">
        <v>0</v>
      </c>
      <c r="T11">
        <v>0</v>
      </c>
    </row>
    <row r="12" spans="1:35" x14ac:dyDescent="0.2">
      <c r="A12" s="69" t="s">
        <v>281</v>
      </c>
      <c r="B12" s="22">
        <v>19</v>
      </c>
      <c r="C12" s="22">
        <v>19</v>
      </c>
      <c r="H12" s="22" t="str">
        <f>_xlfn.IFNA(VLOOKUP(NCESummary[NCE Component],NCESub[],7,FALSE),VLOOKUP(INDEX(ClientControls[NCE Component],MATCH(NCESummary[NCE Component],ClientControls[Client Control Number],0)),NCESub[],7,FALSE))</f>
        <v>Existing Facility Design and Installation</v>
      </c>
      <c r="I12" s="22" t="str">
        <f>_xlfn.IFNA(VLOOKUP(NCESummary[NCE Component],NCESub[],6,FALSE),VLOOKUP(INDEX(ClientControls[NCE Component],MATCH(NCESummary[NCE Component],ClientControls[Client Control Number],0)),NCESub[],6,FALSE))</f>
        <v>Gas</v>
      </c>
      <c r="J12">
        <v>1</v>
      </c>
      <c r="K12" t="s">
        <v>54</v>
      </c>
      <c r="L12" t="s">
        <v>483</v>
      </c>
      <c r="M12" t="s">
        <v>669</v>
      </c>
      <c r="N12" t="s">
        <v>171</v>
      </c>
      <c r="S12">
        <v>0</v>
      </c>
      <c r="T12">
        <v>0</v>
      </c>
    </row>
    <row r="13" spans="1:35" x14ac:dyDescent="0.2">
      <c r="A13" s="69" t="s">
        <v>788</v>
      </c>
      <c r="B13" s="22">
        <v>10</v>
      </c>
      <c r="C13" s="22">
        <v>10</v>
      </c>
      <c r="H13" s="22" t="str">
        <f>_xlfn.IFNA(VLOOKUP(NCESummary[NCE Component],NCESub[],7,FALSE),VLOOKUP(INDEX(ClientControls[NCE Component],MATCH(NCESummary[NCE Component],ClientControls[Client Control Number],0)),NCESub[],7,FALSE))</f>
        <v>Existing Facility Design and Installation</v>
      </c>
      <c r="I13" s="22" t="str">
        <f>_xlfn.IFNA(VLOOKUP(NCESummary[NCE Component],NCESub[],6,FALSE),VLOOKUP(INDEX(ClientControls[NCE Component],MATCH(NCESummary[NCE Component],ClientControls[Client Control Number],0)),NCESub[],6,FALSE))</f>
        <v>Gas</v>
      </c>
      <c r="J13">
        <v>1</v>
      </c>
      <c r="K13" t="s">
        <v>125</v>
      </c>
      <c r="L13" t="s">
        <v>768</v>
      </c>
      <c r="M13" t="s">
        <v>770</v>
      </c>
      <c r="N13" t="s">
        <v>171</v>
      </c>
      <c r="S13">
        <v>0</v>
      </c>
      <c r="T13">
        <v>0</v>
      </c>
    </row>
    <row r="14" spans="1:35" x14ac:dyDescent="0.2">
      <c r="A14" s="69" t="s">
        <v>789</v>
      </c>
      <c r="B14" s="22">
        <v>10</v>
      </c>
      <c r="C14" s="22">
        <v>10</v>
      </c>
      <c r="H14" s="22" t="str">
        <f>_xlfn.IFNA(VLOOKUP(NCESummary[NCE Component],NCESub[],7,FALSE),VLOOKUP(INDEX(ClientControls[NCE Component],MATCH(NCESummary[NCE Component],ClientControls[Client Control Number],0)),NCESub[],7,FALSE))</f>
        <v>Existing Facility Design and Installation</v>
      </c>
      <c r="I14" s="22" t="str">
        <f>_xlfn.IFNA(VLOOKUP(NCESummary[NCE Component],NCESub[],6,FALSE),VLOOKUP(INDEX(ClientControls[NCE Component],MATCH(NCESummary[NCE Component],ClientControls[Client Control Number],0)),NCESub[],6,FALSE))</f>
        <v>Gas</v>
      </c>
      <c r="J14">
        <v>1</v>
      </c>
      <c r="K14" t="s">
        <v>132</v>
      </c>
      <c r="L14" t="s">
        <v>485</v>
      </c>
      <c r="M14" t="s">
        <v>674</v>
      </c>
      <c r="N14" t="s">
        <v>171</v>
      </c>
      <c r="S14">
        <v>0</v>
      </c>
      <c r="T14">
        <v>0</v>
      </c>
    </row>
    <row r="15" spans="1:35" x14ac:dyDescent="0.2">
      <c r="A15" s="320" t="s">
        <v>277</v>
      </c>
      <c r="B15" s="22">
        <v>51</v>
      </c>
      <c r="C15" s="22">
        <v>51</v>
      </c>
      <c r="H15" s="22" t="str">
        <f>_xlfn.IFNA(VLOOKUP(NCESummary[NCE Component],NCESub[],7,FALSE),VLOOKUP(INDEX(ClientControls[NCE Component],MATCH(NCESummary[NCE Component],ClientControls[Client Control Number],0)),NCESub[],7,FALSE))</f>
        <v>Existing Facility Design and Installation</v>
      </c>
      <c r="I15" s="22" t="str">
        <f>_xlfn.IFNA(VLOOKUP(NCESummary[NCE Component],NCESub[],6,FALSE),VLOOKUP(INDEX(ClientControls[NCE Component],MATCH(NCESummary[NCE Component],ClientControls[Client Control Number],0)),NCESub[],6,FALSE))</f>
        <v>Gas</v>
      </c>
      <c r="J15">
        <v>1</v>
      </c>
      <c r="K15" t="s">
        <v>634</v>
      </c>
      <c r="L15" t="s">
        <v>796</v>
      </c>
      <c r="M15" t="s">
        <v>1711</v>
      </c>
      <c r="N15" t="s">
        <v>170</v>
      </c>
      <c r="S15">
        <v>0</v>
      </c>
      <c r="T15">
        <v>0</v>
      </c>
    </row>
    <row r="16" spans="1:35" x14ac:dyDescent="0.2">
      <c r="A16" s="69" t="s">
        <v>280</v>
      </c>
      <c r="B16" s="22">
        <v>6</v>
      </c>
      <c r="C16" s="22">
        <v>6</v>
      </c>
      <c r="H16" s="22" t="str">
        <f>_xlfn.IFNA(VLOOKUP(NCESummary[NCE Component],NCESub[],7,FALSE),VLOOKUP(INDEX(ClientControls[NCE Component],MATCH(NCESummary[NCE Component],ClientControls[Client Control Number],0)),NCESub[],7,FALSE))</f>
        <v>Existing Facility Design and Installation</v>
      </c>
      <c r="I16" s="22" t="str">
        <f>_xlfn.IFNA(VLOOKUP(NCESummary[NCE Component],NCESub[],6,FALSE),VLOOKUP(INDEX(ClientControls[NCE Component],MATCH(NCESummary[NCE Component],ClientControls[Client Control Number],0)),NCESub[],6,FALSE))</f>
        <v>Gas</v>
      </c>
      <c r="J16">
        <v>7</v>
      </c>
      <c r="K16" t="s">
        <v>716</v>
      </c>
      <c r="L16" t="s">
        <v>722</v>
      </c>
      <c r="M16" t="s">
        <v>723</v>
      </c>
      <c r="N16" t="s">
        <v>170</v>
      </c>
      <c r="S16">
        <v>0</v>
      </c>
      <c r="T16">
        <v>0</v>
      </c>
    </row>
    <row r="17" spans="1:20" x14ac:dyDescent="0.2">
      <c r="A17" s="69" t="s">
        <v>282</v>
      </c>
      <c r="B17" s="22">
        <v>6</v>
      </c>
      <c r="C17" s="22">
        <v>6</v>
      </c>
      <c r="H17" s="22" t="str">
        <f>_xlfn.IFNA(VLOOKUP(NCESummary[NCE Component],NCESub[],7,FALSE),VLOOKUP(INDEX(ClientControls[NCE Component],MATCH(NCESummary[NCE Component],ClientControls[Client Control Number],0)),NCESub[],7,FALSE))</f>
        <v>Existing Facility Design and Installation</v>
      </c>
      <c r="I17" s="22" t="str">
        <f>_xlfn.IFNA(VLOOKUP(NCESummary[NCE Component],NCESub[],6,FALSE),VLOOKUP(INDEX(ClientControls[NCE Component],MATCH(NCESummary[NCE Component],ClientControls[Client Control Number],0)),NCESub[],6,FALSE))</f>
        <v>Gas</v>
      </c>
      <c r="J17">
        <v>11</v>
      </c>
      <c r="K17" t="s">
        <v>140</v>
      </c>
      <c r="L17" t="s">
        <v>3166</v>
      </c>
      <c r="M17" t="s">
        <v>3167</v>
      </c>
      <c r="N17" t="s">
        <v>170</v>
      </c>
      <c r="S17">
        <v>0</v>
      </c>
      <c r="T17">
        <v>0</v>
      </c>
    </row>
    <row r="18" spans="1:20" x14ac:dyDescent="0.2">
      <c r="A18" s="69" t="s">
        <v>281</v>
      </c>
      <c r="B18" s="22">
        <v>17</v>
      </c>
      <c r="C18" s="22">
        <v>17</v>
      </c>
      <c r="H18" s="22" t="str">
        <f>_xlfn.IFNA(VLOOKUP(NCESummary[NCE Component],NCESub[],7,FALSE),VLOOKUP(INDEX(ClientControls[NCE Component],MATCH(NCESummary[NCE Component],ClientControls[Client Control Number],0)),NCESub[],7,FALSE))</f>
        <v>Existing Facility Design and Installation</v>
      </c>
      <c r="I18" s="22" t="str">
        <f>_xlfn.IFNA(VLOOKUP(NCESummary[NCE Component],NCESub[],6,FALSE),VLOOKUP(INDEX(ClientControls[NCE Component],MATCH(NCESummary[NCE Component],ClientControls[Client Control Number],0)),NCESub[],6,FALSE))</f>
        <v>Gas</v>
      </c>
      <c r="J18">
        <v>11</v>
      </c>
      <c r="K18" t="s">
        <v>140</v>
      </c>
      <c r="L18" t="s">
        <v>3169</v>
      </c>
      <c r="M18" t="s">
        <v>3170</v>
      </c>
      <c r="N18" t="s">
        <v>170</v>
      </c>
      <c r="S18">
        <v>0</v>
      </c>
      <c r="T18">
        <v>0</v>
      </c>
    </row>
    <row r="19" spans="1:20" x14ac:dyDescent="0.2">
      <c r="A19" s="69" t="s">
        <v>788</v>
      </c>
      <c r="B19" s="22">
        <v>12</v>
      </c>
      <c r="C19" s="22">
        <v>12</v>
      </c>
      <c r="H19" s="22" t="str">
        <f>_xlfn.IFNA(VLOOKUP(NCESummary[NCE Component],NCESub[],7,FALSE),VLOOKUP(INDEX(ClientControls[NCE Component],MATCH(NCESummary[NCE Component],ClientControls[Client Control Number],0)),NCESub[],7,FALSE))</f>
        <v>Existing Facility Design and Installation</v>
      </c>
      <c r="I19" s="22" t="str">
        <f>_xlfn.IFNA(VLOOKUP(NCESummary[NCE Component],NCESub[],6,FALSE),VLOOKUP(INDEX(ClientControls[NCE Component],MATCH(NCESummary[NCE Component],ClientControls[Client Control Number],0)),NCESub[],6,FALSE))</f>
        <v>Gas</v>
      </c>
      <c r="J19">
        <v>11</v>
      </c>
      <c r="K19" t="s">
        <v>140</v>
      </c>
      <c r="L19" t="s">
        <v>3171</v>
      </c>
      <c r="M19" t="s">
        <v>3172</v>
      </c>
      <c r="N19" t="s">
        <v>170</v>
      </c>
      <c r="S19">
        <v>0</v>
      </c>
      <c r="T19">
        <v>0</v>
      </c>
    </row>
    <row r="20" spans="1:20" x14ac:dyDescent="0.2">
      <c r="A20" s="69" t="s">
        <v>789</v>
      </c>
      <c r="B20" s="22">
        <v>10</v>
      </c>
      <c r="C20" s="22">
        <v>10</v>
      </c>
      <c r="H20" s="22" t="str">
        <f>_xlfn.IFNA(VLOOKUP(NCESummary[NCE Component],NCESub[],7,FALSE),VLOOKUP(INDEX(ClientControls[NCE Component],MATCH(NCESummary[NCE Component],ClientControls[Client Control Number],0)),NCESub[],7,FALSE))</f>
        <v>Existing Facility Design and Installation</v>
      </c>
      <c r="I20" s="22" t="str">
        <f>_xlfn.IFNA(VLOOKUP(NCESummary[NCE Component],NCESub[],6,FALSE),VLOOKUP(INDEX(ClientControls[NCE Component],MATCH(NCESummary[NCE Component],ClientControls[Client Control Number],0)),NCESub[],6,FALSE))</f>
        <v>Gas</v>
      </c>
      <c r="J20">
        <v>11</v>
      </c>
      <c r="K20" t="s">
        <v>809</v>
      </c>
      <c r="L20" t="s">
        <v>816</v>
      </c>
      <c r="M20" t="s">
        <v>1401</v>
      </c>
      <c r="N20" t="s">
        <v>170</v>
      </c>
      <c r="S20">
        <v>0</v>
      </c>
      <c r="T20">
        <v>0</v>
      </c>
    </row>
    <row r="21" spans="1:20" x14ac:dyDescent="0.2">
      <c r="A21" s="320" t="s">
        <v>3217</v>
      </c>
      <c r="B21" s="22">
        <v>113</v>
      </c>
      <c r="C21" s="22">
        <v>113</v>
      </c>
      <c r="H21" s="22" t="str">
        <f>_xlfn.IFNA(VLOOKUP(NCESummary[NCE Component],NCESub[],7,FALSE),VLOOKUP(INDEX(ClientControls[NCE Component],MATCH(NCESummary[NCE Component],ClientControls[Client Control Number],0)),NCESub[],7,FALSE))</f>
        <v>Existing Facility Design and Installation</v>
      </c>
      <c r="I21" s="22" t="str">
        <f>_xlfn.IFNA(VLOOKUP(NCESummary[NCE Component],NCESub[],6,FALSE),VLOOKUP(INDEX(ClientControls[NCE Component],MATCH(NCESummary[NCE Component],ClientControls[Client Control Number],0)),NCESub[],6,FALSE))</f>
        <v>Gas</v>
      </c>
      <c r="J21">
        <v>11</v>
      </c>
      <c r="K21" t="s">
        <v>811</v>
      </c>
      <c r="L21" t="s">
        <v>818</v>
      </c>
      <c r="M21" t="s">
        <v>840</v>
      </c>
      <c r="N21" t="s">
        <v>170</v>
      </c>
      <c r="S21">
        <v>0</v>
      </c>
      <c r="T21">
        <v>0</v>
      </c>
    </row>
    <row r="22" spans="1:20" x14ac:dyDescent="0.2">
      <c r="A22" s="69" t="s">
        <v>3217</v>
      </c>
      <c r="B22" s="22">
        <v>113</v>
      </c>
      <c r="C22" s="22">
        <v>113</v>
      </c>
      <c r="H22" s="22" t="str">
        <f>_xlfn.IFNA(VLOOKUP(NCESummary[NCE Component],NCESub[],7,FALSE),VLOOKUP(INDEX(ClientControls[NCE Component],MATCH(NCESummary[NCE Component],ClientControls[Client Control Number],0)),NCESub[],7,FALSE))</f>
        <v>Existing Facility Design and Installation</v>
      </c>
      <c r="I22" s="22" t="str">
        <f>_xlfn.IFNA(VLOOKUP(NCESummary[NCE Component],NCESub[],6,FALSE),VLOOKUP(INDEX(ClientControls[NCE Component],MATCH(NCESummary[NCE Component],ClientControls[Client Control Number],0)),NCESub[],6,FALSE))</f>
        <v>Gas</v>
      </c>
      <c r="J22">
        <v>11</v>
      </c>
      <c r="K22" t="s">
        <v>813</v>
      </c>
      <c r="L22" t="s">
        <v>820</v>
      </c>
      <c r="M22" t="s">
        <v>841</v>
      </c>
      <c r="N22" t="s">
        <v>170</v>
      </c>
      <c r="S22">
        <v>0</v>
      </c>
      <c r="T22">
        <v>0</v>
      </c>
    </row>
    <row r="23" spans="1:20" x14ac:dyDescent="0.2">
      <c r="A23" s="320" t="s">
        <v>272</v>
      </c>
      <c r="B23" s="22">
        <v>279</v>
      </c>
      <c r="C23" s="22">
        <v>279</v>
      </c>
      <c r="H23" s="22" t="str">
        <f>_xlfn.IFNA(VLOOKUP(NCESummary[NCE Component],NCESub[],7,FALSE),VLOOKUP(INDEX(ClientControls[NCE Component],MATCH(NCESummary[NCE Component],ClientControls[Client Control Number],0)),NCESub[],7,FALSE))</f>
        <v>Existing Facility Design and Installation</v>
      </c>
      <c r="I23" s="22" t="str">
        <f>_xlfn.IFNA(VLOOKUP(NCESummary[NCE Component],NCESub[],6,FALSE),VLOOKUP(INDEX(ClientControls[NCE Component],MATCH(NCESummary[NCE Component],ClientControls[Client Control Number],0)),NCESub[],6,FALSE))</f>
        <v>Gas</v>
      </c>
      <c r="J23">
        <v>11</v>
      </c>
      <c r="K23" t="s">
        <v>815</v>
      </c>
      <c r="L23" t="s">
        <v>822</v>
      </c>
      <c r="M23" t="s">
        <v>851</v>
      </c>
      <c r="N23" t="s">
        <v>170</v>
      </c>
      <c r="S23">
        <v>0</v>
      </c>
      <c r="T23">
        <v>0</v>
      </c>
    </row>
    <row r="24" spans="1:20" x14ac:dyDescent="0.2">
      <c r="H24" s="22" t="str">
        <f>_xlfn.IFNA(VLOOKUP(NCESummary[NCE Component],NCESub[],7,FALSE),VLOOKUP(INDEX(ClientControls[NCE Component],MATCH(NCESummary[NCE Component],ClientControls[Client Control Number],0)),NCESub[],7,FALSE))</f>
        <v>New Facility Design and Installation</v>
      </c>
      <c r="I24" s="22" t="str">
        <f>_xlfn.IFNA(VLOOKUP(NCESummary[NCE Component],NCESub[],6,FALSE),VLOOKUP(INDEX(ClientControls[NCE Component],MATCH(NCESummary[NCE Component],ClientControls[Client Control Number],0)),NCESub[],6,FALSE))</f>
        <v>Gas</v>
      </c>
      <c r="J24">
        <v>1</v>
      </c>
      <c r="K24" t="s">
        <v>128</v>
      </c>
      <c r="L24" t="s">
        <v>476</v>
      </c>
      <c r="M24" t="s">
        <v>535</v>
      </c>
      <c r="N24" t="s">
        <v>170</v>
      </c>
      <c r="S24">
        <v>0</v>
      </c>
      <c r="T24">
        <v>0</v>
      </c>
    </row>
    <row r="25" spans="1:20" x14ac:dyDescent="0.2">
      <c r="H25" s="22" t="str">
        <f>_xlfn.IFNA(VLOOKUP(NCESummary[NCE Component],NCESub[],7,FALSE),VLOOKUP(INDEX(ClientControls[NCE Component],MATCH(NCESummary[NCE Component],ClientControls[Client Control Number],0)),NCESub[],7,FALSE))</f>
        <v>New Facility Design and Installation</v>
      </c>
      <c r="I25" s="22" t="str">
        <f>_xlfn.IFNA(VLOOKUP(NCESummary[NCE Component],NCESub[],6,FALSE),VLOOKUP(INDEX(ClientControls[NCE Component],MATCH(NCESummary[NCE Component],ClientControls[Client Control Number],0)),NCESub[],6,FALSE))</f>
        <v>Gas</v>
      </c>
      <c r="J25">
        <v>1</v>
      </c>
      <c r="K25" t="s">
        <v>131</v>
      </c>
      <c r="L25" t="s">
        <v>478</v>
      </c>
      <c r="M25" t="s">
        <v>537</v>
      </c>
      <c r="N25" t="s">
        <v>170</v>
      </c>
      <c r="S25">
        <v>0</v>
      </c>
      <c r="T25">
        <v>0</v>
      </c>
    </row>
    <row r="26" spans="1:20" x14ac:dyDescent="0.2">
      <c r="H26" s="22" t="str">
        <f>_xlfn.IFNA(VLOOKUP(NCESummary[NCE Component],NCESub[],7,FALSE),VLOOKUP(INDEX(ClientControls[NCE Component],MATCH(NCESummary[NCE Component],ClientControls[Client Control Number],0)),NCESub[],7,FALSE))</f>
        <v>New Facility Design and Installation</v>
      </c>
      <c r="I26" s="22" t="str">
        <f>_xlfn.IFNA(VLOOKUP(NCESummary[NCE Component],NCESub[],6,FALSE),VLOOKUP(INDEX(ClientControls[NCE Component],MATCH(NCESummary[NCE Component],ClientControls[Client Control Number],0)),NCESub[],6,FALSE))</f>
        <v>Gas</v>
      </c>
      <c r="J26">
        <v>1</v>
      </c>
      <c r="K26" t="s">
        <v>76</v>
      </c>
      <c r="L26" t="s">
        <v>482</v>
      </c>
      <c r="M26" t="s">
        <v>538</v>
      </c>
      <c r="N26" t="s">
        <v>171</v>
      </c>
      <c r="S26">
        <v>0</v>
      </c>
      <c r="T26">
        <v>0</v>
      </c>
    </row>
    <row r="27" spans="1:20" x14ac:dyDescent="0.2">
      <c r="H27" s="22" t="str">
        <f>_xlfn.IFNA(VLOOKUP(NCESummary[NCE Component],NCESub[],7,FALSE),VLOOKUP(INDEX(ClientControls[NCE Component],MATCH(NCESummary[NCE Component],ClientControls[Client Control Number],0)),NCESub[],7,FALSE))</f>
        <v>New Facility Design and Installation</v>
      </c>
      <c r="I27" s="22" t="str">
        <f>_xlfn.IFNA(VLOOKUP(NCESummary[NCE Component],NCESub[],6,FALSE),VLOOKUP(INDEX(ClientControls[NCE Component],MATCH(NCESummary[NCE Component],ClientControls[Client Control Number],0)),NCESub[],6,FALSE))</f>
        <v>Gas</v>
      </c>
      <c r="J27">
        <v>1</v>
      </c>
      <c r="K27" t="s">
        <v>107</v>
      </c>
      <c r="L27" t="s">
        <v>480</v>
      </c>
      <c r="M27" t="s">
        <v>539</v>
      </c>
      <c r="N27" t="s">
        <v>171</v>
      </c>
      <c r="S27">
        <v>0</v>
      </c>
      <c r="T27">
        <v>0</v>
      </c>
    </row>
    <row r="28" spans="1:20" x14ac:dyDescent="0.2">
      <c r="H28" s="22" t="str">
        <f>_xlfn.IFNA(VLOOKUP(NCESummary[NCE Component],NCESub[],7,FALSE),VLOOKUP(INDEX(ClientControls[NCE Component],MATCH(NCESummary[NCE Component],ClientControls[Client Control Number],0)),NCESub[],7,FALSE))</f>
        <v>New Facility Design and Installation</v>
      </c>
      <c r="I28" s="22" t="str">
        <f>_xlfn.IFNA(VLOOKUP(NCESummary[NCE Component],NCESub[],6,FALSE),VLOOKUP(INDEX(ClientControls[NCE Component],MATCH(NCESummary[NCE Component],ClientControls[Client Control Number],0)),NCESub[],6,FALSE))</f>
        <v>Gas</v>
      </c>
      <c r="J28">
        <v>1</v>
      </c>
      <c r="K28" t="s">
        <v>54</v>
      </c>
      <c r="L28" t="s">
        <v>484</v>
      </c>
      <c r="M28" t="s">
        <v>670</v>
      </c>
      <c r="N28" t="s">
        <v>171</v>
      </c>
      <c r="S28">
        <v>0</v>
      </c>
      <c r="T28">
        <v>0</v>
      </c>
    </row>
    <row r="29" spans="1:20" x14ac:dyDescent="0.2">
      <c r="H29" s="22" t="str">
        <f>_xlfn.IFNA(VLOOKUP(NCESummary[NCE Component],NCESub[],7,FALSE),VLOOKUP(INDEX(ClientControls[NCE Component],MATCH(NCESummary[NCE Component],ClientControls[Client Control Number],0)),NCESub[],7,FALSE))</f>
        <v>New Facility Design and Installation</v>
      </c>
      <c r="I29" s="22" t="str">
        <f>_xlfn.IFNA(VLOOKUP(NCESummary[NCE Component],NCESub[],6,FALSE),VLOOKUP(INDEX(ClientControls[NCE Component],MATCH(NCESummary[NCE Component],ClientControls[Client Control Number],0)),NCESub[],6,FALSE))</f>
        <v>Gas</v>
      </c>
      <c r="J29">
        <v>1</v>
      </c>
      <c r="K29" t="s">
        <v>125</v>
      </c>
      <c r="L29" t="s">
        <v>769</v>
      </c>
      <c r="M29" t="s">
        <v>771</v>
      </c>
      <c r="N29" t="s">
        <v>171</v>
      </c>
      <c r="S29">
        <v>0</v>
      </c>
      <c r="T29">
        <v>0</v>
      </c>
    </row>
    <row r="30" spans="1:20" x14ac:dyDescent="0.2">
      <c r="H30" s="22" t="str">
        <f>_xlfn.IFNA(VLOOKUP(NCESummary[NCE Component],NCESub[],7,FALSE),VLOOKUP(INDEX(ClientControls[NCE Component],MATCH(NCESummary[NCE Component],ClientControls[Client Control Number],0)),NCESub[],7,FALSE))</f>
        <v>New Facility Design and Installation</v>
      </c>
      <c r="I30" s="22" t="str">
        <f>_xlfn.IFNA(VLOOKUP(NCESummary[NCE Component],NCESub[],6,FALSE),VLOOKUP(INDEX(ClientControls[NCE Component],MATCH(NCESummary[NCE Component],ClientControls[Client Control Number],0)),NCESub[],6,FALSE))</f>
        <v>Gas</v>
      </c>
      <c r="J30">
        <v>1</v>
      </c>
      <c r="K30" t="s">
        <v>132</v>
      </c>
      <c r="L30" t="s">
        <v>486</v>
      </c>
      <c r="M30" t="s">
        <v>855</v>
      </c>
      <c r="N30" t="s">
        <v>171</v>
      </c>
      <c r="S30">
        <v>0</v>
      </c>
      <c r="T30">
        <v>0</v>
      </c>
    </row>
    <row r="31" spans="1:20" x14ac:dyDescent="0.2">
      <c r="H31" s="22" t="str">
        <f>_xlfn.IFNA(VLOOKUP(NCESummary[NCE Component],NCESub[],7,FALSE),VLOOKUP(INDEX(ClientControls[NCE Component],MATCH(NCESummary[NCE Component],ClientControls[Client Control Number],0)),NCESub[],7,FALSE))</f>
        <v>New Facility Design and Installation</v>
      </c>
      <c r="I31" s="22" t="str">
        <f>_xlfn.IFNA(VLOOKUP(NCESummary[NCE Component],NCESub[],6,FALSE),VLOOKUP(INDEX(ClientControls[NCE Component],MATCH(NCESummary[NCE Component],ClientControls[Client Control Number],0)),NCESub[],6,FALSE))</f>
        <v>Gas</v>
      </c>
      <c r="J31">
        <v>1</v>
      </c>
      <c r="K31" t="s">
        <v>634</v>
      </c>
      <c r="L31" t="s">
        <v>799</v>
      </c>
      <c r="M31" t="s">
        <v>856</v>
      </c>
      <c r="N31" t="s">
        <v>170</v>
      </c>
      <c r="S31">
        <v>0</v>
      </c>
      <c r="T31">
        <v>0</v>
      </c>
    </row>
    <row r="32" spans="1:20" x14ac:dyDescent="0.2">
      <c r="H32" s="22" t="str">
        <f>_xlfn.IFNA(VLOOKUP(NCESummary[NCE Component],NCESub[],7,FALSE),VLOOKUP(INDEX(ClientControls[NCE Component],MATCH(NCESummary[NCE Component],ClientControls[Client Control Number],0)),NCESub[],7,FALSE))</f>
        <v>New Facility Design and Installation</v>
      </c>
      <c r="I32" s="22" t="str">
        <f>_xlfn.IFNA(VLOOKUP(NCESummary[NCE Component],NCESub[],6,FALSE),VLOOKUP(INDEX(ClientControls[NCE Component],MATCH(NCESummary[NCE Component],ClientControls[Client Control Number],0)),NCESub[],6,FALSE))</f>
        <v>Gas</v>
      </c>
      <c r="J32">
        <v>7</v>
      </c>
      <c r="K32" t="s">
        <v>716</v>
      </c>
      <c r="L32" t="s">
        <v>724</v>
      </c>
      <c r="M32" t="s">
        <v>749</v>
      </c>
      <c r="N32" t="s">
        <v>170</v>
      </c>
      <c r="S32">
        <v>0</v>
      </c>
      <c r="T32">
        <v>0</v>
      </c>
    </row>
    <row r="33" spans="8:20" x14ac:dyDescent="0.2">
      <c r="H33" s="22" t="str">
        <f>_xlfn.IFNA(VLOOKUP(NCESummary[NCE Component],NCESub[],7,FALSE),VLOOKUP(INDEX(ClientControls[NCE Component],MATCH(NCESummary[NCE Component],ClientControls[Client Control Number],0)),NCESub[],7,FALSE))</f>
        <v>Existing Facility Design and Installation</v>
      </c>
      <c r="I33" s="22" t="str">
        <f>_xlfn.IFNA(VLOOKUP(NCESummary[NCE Component],NCESub[],6,FALSE),VLOOKUP(INDEX(ClientControls[NCE Component],MATCH(NCESummary[NCE Component],ClientControls[Client Control Number],0)),NCESub[],6,FALSE))</f>
        <v>Gas</v>
      </c>
      <c r="J33">
        <v>11</v>
      </c>
      <c r="K33" t="s">
        <v>140</v>
      </c>
      <c r="L33" t="s">
        <v>3166</v>
      </c>
      <c r="M33" t="s">
        <v>3167</v>
      </c>
      <c r="N33" t="s">
        <v>170</v>
      </c>
      <c r="S33">
        <v>0</v>
      </c>
      <c r="T33">
        <v>0</v>
      </c>
    </row>
    <row r="34" spans="8:20" x14ac:dyDescent="0.2">
      <c r="H34" s="22" t="str">
        <f>_xlfn.IFNA(VLOOKUP(NCESummary[NCE Component],NCESub[],7,FALSE),VLOOKUP(INDEX(ClientControls[NCE Component],MATCH(NCESummary[NCE Component],ClientControls[Client Control Number],0)),NCESub[],7,FALSE))</f>
        <v>Existing Facility Design and Installation</v>
      </c>
      <c r="I34" s="22" t="str">
        <f>_xlfn.IFNA(VLOOKUP(NCESummary[NCE Component],NCESub[],6,FALSE),VLOOKUP(INDEX(ClientControls[NCE Component],MATCH(NCESummary[NCE Component],ClientControls[Client Control Number],0)),NCESub[],6,FALSE))</f>
        <v>Gas</v>
      </c>
      <c r="J34">
        <v>11</v>
      </c>
      <c r="K34" t="s">
        <v>140</v>
      </c>
      <c r="L34" t="s">
        <v>3169</v>
      </c>
      <c r="M34" t="s">
        <v>3170</v>
      </c>
      <c r="N34" t="s">
        <v>170</v>
      </c>
      <c r="S34">
        <v>0</v>
      </c>
      <c r="T34">
        <v>0</v>
      </c>
    </row>
    <row r="35" spans="8:20" x14ac:dyDescent="0.2">
      <c r="H35" s="22" t="str">
        <f>_xlfn.IFNA(VLOOKUP(NCESummary[NCE Component],NCESub[],7,FALSE),VLOOKUP(INDEX(ClientControls[NCE Component],MATCH(NCESummary[NCE Component],ClientControls[Client Control Number],0)),NCESub[],7,FALSE))</f>
        <v>Existing Facility Design and Installation</v>
      </c>
      <c r="I35" s="22" t="str">
        <f>_xlfn.IFNA(VLOOKUP(NCESummary[NCE Component],NCESub[],6,FALSE),VLOOKUP(INDEX(ClientControls[NCE Component],MATCH(NCESummary[NCE Component],ClientControls[Client Control Number],0)),NCESub[],6,FALSE))</f>
        <v>Gas</v>
      </c>
      <c r="J35">
        <v>11</v>
      </c>
      <c r="K35" t="s">
        <v>140</v>
      </c>
      <c r="L35" t="s">
        <v>3171</v>
      </c>
      <c r="M35" t="s">
        <v>3172</v>
      </c>
      <c r="N35" t="s">
        <v>170</v>
      </c>
      <c r="S35">
        <v>0</v>
      </c>
      <c r="T35">
        <v>0</v>
      </c>
    </row>
    <row r="36" spans="8:20" x14ac:dyDescent="0.2">
      <c r="H36" s="22" t="str">
        <f>_xlfn.IFNA(VLOOKUP(NCESummary[NCE Component],NCESub[],7,FALSE),VLOOKUP(INDEX(ClientControls[NCE Component],MATCH(NCESummary[NCE Component],ClientControls[Client Control Number],0)),NCESub[],7,FALSE))</f>
        <v>New Facility Design and Installation</v>
      </c>
      <c r="I36" s="22" t="str">
        <f>_xlfn.IFNA(VLOOKUP(NCESummary[NCE Component],NCESub[],6,FALSE),VLOOKUP(INDEX(ClientControls[NCE Component],MATCH(NCESummary[NCE Component],ClientControls[Client Control Number],0)),NCESub[],6,FALSE))</f>
        <v>Gas</v>
      </c>
      <c r="J36">
        <v>11</v>
      </c>
      <c r="K36" t="s">
        <v>809</v>
      </c>
      <c r="L36" t="s">
        <v>817</v>
      </c>
      <c r="M36" t="s">
        <v>1398</v>
      </c>
      <c r="N36" t="s">
        <v>170</v>
      </c>
      <c r="S36">
        <v>0</v>
      </c>
      <c r="T36">
        <v>0</v>
      </c>
    </row>
    <row r="37" spans="8:20" x14ac:dyDescent="0.2">
      <c r="H37" s="22" t="str">
        <f>_xlfn.IFNA(VLOOKUP(NCESummary[NCE Component],NCESub[],7,FALSE),VLOOKUP(INDEX(ClientControls[NCE Component],MATCH(NCESummary[NCE Component],ClientControls[Client Control Number],0)),NCESub[],7,FALSE))</f>
        <v>New Facility Design and Installation</v>
      </c>
      <c r="I37" s="22" t="str">
        <f>_xlfn.IFNA(VLOOKUP(NCESummary[NCE Component],NCESub[],6,FALSE),VLOOKUP(INDEX(ClientControls[NCE Component],MATCH(NCESummary[NCE Component],ClientControls[Client Control Number],0)),NCESub[],6,FALSE))</f>
        <v>Gas</v>
      </c>
      <c r="J37">
        <v>11</v>
      </c>
      <c r="K37" t="s">
        <v>811</v>
      </c>
      <c r="L37" t="s">
        <v>819</v>
      </c>
      <c r="M37" t="s">
        <v>859</v>
      </c>
      <c r="N37" t="s">
        <v>170</v>
      </c>
      <c r="S37">
        <v>0</v>
      </c>
      <c r="T37">
        <v>0</v>
      </c>
    </row>
    <row r="38" spans="8:20" x14ac:dyDescent="0.2">
      <c r="H38" s="22" t="str">
        <f>_xlfn.IFNA(VLOOKUP(NCESummary[NCE Component],NCESub[],7,FALSE),VLOOKUP(INDEX(ClientControls[NCE Component],MATCH(NCESummary[NCE Component],ClientControls[Client Control Number],0)),NCESub[],7,FALSE))</f>
        <v>New Facility Design and Installation</v>
      </c>
      <c r="I38" s="22" t="str">
        <f>_xlfn.IFNA(VLOOKUP(NCESummary[NCE Component],NCESub[],6,FALSE),VLOOKUP(INDEX(ClientControls[NCE Component],MATCH(NCESummary[NCE Component],ClientControls[Client Control Number],0)),NCESub[],6,FALSE))</f>
        <v>Gas</v>
      </c>
      <c r="J38">
        <v>11</v>
      </c>
      <c r="K38" t="s">
        <v>813</v>
      </c>
      <c r="L38" t="s">
        <v>821</v>
      </c>
      <c r="M38" t="s">
        <v>860</v>
      </c>
      <c r="N38" t="s">
        <v>170</v>
      </c>
      <c r="S38">
        <v>0</v>
      </c>
      <c r="T38">
        <v>0</v>
      </c>
    </row>
    <row r="39" spans="8:20" x14ac:dyDescent="0.2">
      <c r="H39" s="22" t="str">
        <f>_xlfn.IFNA(VLOOKUP(NCESummary[NCE Component],NCESub[],7,FALSE),VLOOKUP(INDEX(ClientControls[NCE Component],MATCH(NCESummary[NCE Component],ClientControls[Client Control Number],0)),NCESub[],7,FALSE))</f>
        <v>New Facility Design and Installation</v>
      </c>
      <c r="I39" s="22" t="str">
        <f>_xlfn.IFNA(VLOOKUP(NCESummary[NCE Component],NCESub[],6,FALSE),VLOOKUP(INDEX(ClientControls[NCE Component],MATCH(NCESummary[NCE Component],ClientControls[Client Control Number],0)),NCESub[],6,FALSE))</f>
        <v>Gas</v>
      </c>
      <c r="J39">
        <v>11</v>
      </c>
      <c r="K39" t="s">
        <v>815</v>
      </c>
      <c r="L39" t="s">
        <v>823</v>
      </c>
      <c r="M39" t="s">
        <v>861</v>
      </c>
      <c r="N39" t="s">
        <v>170</v>
      </c>
      <c r="S39">
        <v>0</v>
      </c>
      <c r="T39">
        <v>0</v>
      </c>
    </row>
    <row r="40" spans="8:20" x14ac:dyDescent="0.2">
      <c r="H40" s="22" t="str">
        <f>_xlfn.IFNA(VLOOKUP(NCESummary[NCE Component],NCESub[],7,FALSE),VLOOKUP(INDEX(ClientControls[NCE Component],MATCH(NCESummary[NCE Component],ClientControls[Client Control Number],0)),NCESub[],7,FALSE))</f>
        <v>Measurement</v>
      </c>
      <c r="I40" s="22" t="str">
        <f>_xlfn.IFNA(VLOOKUP(NCESummary[NCE Component],NCESub[],6,FALSE),VLOOKUP(INDEX(ClientControls[NCE Component],MATCH(NCESummary[NCE Component],ClientControls[Client Control Number],0)),NCESub[],6,FALSE))</f>
        <v>Gas</v>
      </c>
      <c r="J40">
        <v>2</v>
      </c>
      <c r="K40" t="s">
        <v>65</v>
      </c>
      <c r="L40" t="s">
        <v>283</v>
      </c>
      <c r="M40" t="s">
        <v>544</v>
      </c>
      <c r="N40" t="s">
        <v>171</v>
      </c>
      <c r="S40">
        <v>0</v>
      </c>
      <c r="T40">
        <v>0</v>
      </c>
    </row>
    <row r="41" spans="8:20" x14ac:dyDescent="0.2">
      <c r="H41" s="22" t="str">
        <f>_xlfn.IFNA(VLOOKUP(NCESummary[NCE Component],NCESub[],7,FALSE),VLOOKUP(INDEX(ClientControls[NCE Component],MATCH(NCESummary[NCE Component],ClientControls[Client Control Number],0)),NCESub[],7,FALSE))</f>
        <v>Measurement</v>
      </c>
      <c r="I41" s="22" t="str">
        <f>_xlfn.IFNA(VLOOKUP(NCESummary[NCE Component],NCESub[],6,FALSE),VLOOKUP(INDEX(ClientControls[NCE Component],MATCH(NCESummary[NCE Component],ClientControls[Client Control Number],0)),NCESub[],6,FALSE))</f>
        <v>Gas</v>
      </c>
      <c r="J41">
        <v>2</v>
      </c>
      <c r="K41" t="s">
        <v>65</v>
      </c>
      <c r="L41" t="s">
        <v>3052</v>
      </c>
      <c r="M41" t="s">
        <v>3053</v>
      </c>
      <c r="N41" t="s">
        <v>171</v>
      </c>
      <c r="S41">
        <v>0</v>
      </c>
      <c r="T41">
        <v>0</v>
      </c>
    </row>
    <row r="42" spans="8:20" x14ac:dyDescent="0.2">
      <c r="H42" s="22" t="str">
        <f>_xlfn.IFNA(VLOOKUP(NCESummary[NCE Component],NCESub[],7,FALSE),VLOOKUP(INDEX(ClientControls[NCE Component],MATCH(NCESummary[NCE Component],ClientControls[Client Control Number],0)),NCESub[],7,FALSE))</f>
        <v>Measurement</v>
      </c>
      <c r="I42" s="22" t="str">
        <f>_xlfn.IFNA(VLOOKUP(NCESummary[NCE Component],NCESub[],6,FALSE),VLOOKUP(INDEX(ClientControls[NCE Component],MATCH(NCESummary[NCE Component],ClientControls[Client Control Number],0)),NCESub[],6,FALSE))</f>
        <v>Gas</v>
      </c>
      <c r="J42">
        <v>2</v>
      </c>
      <c r="K42" t="s">
        <v>65</v>
      </c>
      <c r="L42" t="s">
        <v>3055</v>
      </c>
      <c r="M42" t="s">
        <v>3056</v>
      </c>
      <c r="N42" t="s">
        <v>171</v>
      </c>
      <c r="S42">
        <v>0</v>
      </c>
      <c r="T42">
        <v>0</v>
      </c>
    </row>
    <row r="43" spans="8:20" x14ac:dyDescent="0.2">
      <c r="H43" s="22" t="str">
        <f>_xlfn.IFNA(VLOOKUP(NCESummary[NCE Component],NCESub[],7,FALSE),VLOOKUP(INDEX(ClientControls[NCE Component],MATCH(NCESummary[NCE Component],ClientControls[Client Control Number],0)),NCESub[],7,FALSE))</f>
        <v>Measurement</v>
      </c>
      <c r="I43" s="22" t="str">
        <f>_xlfn.IFNA(VLOOKUP(NCESummary[NCE Component],NCESub[],6,FALSE),VLOOKUP(INDEX(ClientControls[NCE Component],MATCH(NCESummary[NCE Component],ClientControls[Client Control Number],0)),NCESub[],6,FALSE))</f>
        <v>Gas</v>
      </c>
      <c r="J43">
        <v>2</v>
      </c>
      <c r="K43" t="s">
        <v>65</v>
      </c>
      <c r="L43" t="s">
        <v>3057</v>
      </c>
      <c r="M43" t="s">
        <v>3058</v>
      </c>
      <c r="N43" t="s">
        <v>171</v>
      </c>
      <c r="S43">
        <v>0</v>
      </c>
      <c r="T43">
        <v>0</v>
      </c>
    </row>
    <row r="44" spans="8:20" x14ac:dyDescent="0.2">
      <c r="H44" s="22" t="str">
        <f>_xlfn.IFNA(VLOOKUP(NCESummary[NCE Component],NCESub[],7,FALSE),VLOOKUP(INDEX(ClientControls[NCE Component],MATCH(NCESummary[NCE Component],ClientControls[Client Control Number],0)),NCESub[],7,FALSE))</f>
        <v>Measurement</v>
      </c>
      <c r="I44" s="22" t="str">
        <f>_xlfn.IFNA(VLOOKUP(NCESummary[NCE Component],NCESub[],6,FALSE),VLOOKUP(INDEX(ClientControls[NCE Component],MATCH(NCESummary[NCE Component],ClientControls[Client Control Number],0)),NCESub[],6,FALSE))</f>
        <v>Gas</v>
      </c>
      <c r="J44">
        <v>2</v>
      </c>
      <c r="K44" t="s">
        <v>152</v>
      </c>
      <c r="L44" t="s">
        <v>286</v>
      </c>
      <c r="M44" t="s">
        <v>546</v>
      </c>
      <c r="N44" t="s">
        <v>171</v>
      </c>
      <c r="S44">
        <v>0</v>
      </c>
      <c r="T44">
        <v>0</v>
      </c>
    </row>
    <row r="45" spans="8:20" x14ac:dyDescent="0.2">
      <c r="H45" s="22" t="str">
        <f>_xlfn.IFNA(VLOOKUP(NCESummary[NCE Component],NCESub[],7,FALSE),VLOOKUP(INDEX(ClientControls[NCE Component],MATCH(NCESummary[NCE Component],ClientControls[Client Control Number],0)),NCESub[],7,FALSE))</f>
        <v>Measurement</v>
      </c>
      <c r="I45" s="22" t="str">
        <f>_xlfn.IFNA(VLOOKUP(NCESummary[NCE Component],NCESub[],6,FALSE),VLOOKUP(INDEX(ClientControls[NCE Component],MATCH(NCESummary[NCE Component],ClientControls[Client Control Number],0)),NCESub[],6,FALSE))</f>
        <v>Gas</v>
      </c>
      <c r="J45">
        <v>2</v>
      </c>
      <c r="K45" t="s">
        <v>153</v>
      </c>
      <c r="L45" t="s">
        <v>288</v>
      </c>
      <c r="M45" t="s">
        <v>677</v>
      </c>
      <c r="N45" t="s">
        <v>171</v>
      </c>
      <c r="S45">
        <v>0</v>
      </c>
      <c r="T45">
        <v>0</v>
      </c>
    </row>
    <row r="46" spans="8:20" x14ac:dyDescent="0.2">
      <c r="H46" s="22" t="str">
        <f>_xlfn.IFNA(VLOOKUP(NCESummary[NCE Component],NCESub[],7,FALSE),VLOOKUP(INDEX(ClientControls[NCE Component],MATCH(NCESummary[NCE Component],ClientControls[Client Control Number],0)),NCESub[],7,FALSE))</f>
        <v>Measurement</v>
      </c>
      <c r="I46" s="22" t="str">
        <f>_xlfn.IFNA(VLOOKUP(NCESummary[NCE Component],NCESub[],6,FALSE),VLOOKUP(INDEX(ClientControls[NCE Component],MATCH(NCESummary[NCE Component],ClientControls[Client Control Number],0)),NCESub[],6,FALSE))</f>
        <v>Gas</v>
      </c>
      <c r="J46">
        <v>3</v>
      </c>
      <c r="K46" t="s">
        <v>133</v>
      </c>
      <c r="L46" t="s">
        <v>290</v>
      </c>
      <c r="M46" t="s">
        <v>1726</v>
      </c>
      <c r="N46" t="s">
        <v>171</v>
      </c>
      <c r="S46">
        <v>0</v>
      </c>
      <c r="T46">
        <v>0</v>
      </c>
    </row>
    <row r="47" spans="8:20" x14ac:dyDescent="0.2">
      <c r="H47" s="22" t="str">
        <f>_xlfn.IFNA(VLOOKUP(NCESummary[NCE Component],NCESub[],7,FALSE),VLOOKUP(INDEX(ClientControls[NCE Component],MATCH(NCESummary[NCE Component],ClientControls[Client Control Number],0)),NCESub[],7,FALSE))</f>
        <v>Measurement</v>
      </c>
      <c r="I47" s="22" t="str">
        <f>_xlfn.IFNA(VLOOKUP(NCESummary[NCE Component],NCESub[],6,FALSE),VLOOKUP(INDEX(ClientControls[NCE Component],MATCH(NCESummary[NCE Component],ClientControls[Client Control Number],0)),NCESub[],6,FALSE))</f>
        <v>Gas</v>
      </c>
      <c r="J47">
        <v>3</v>
      </c>
      <c r="K47" t="s">
        <v>133</v>
      </c>
      <c r="L47" t="s">
        <v>3062</v>
      </c>
      <c r="M47" t="s">
        <v>3063</v>
      </c>
      <c r="N47" t="s">
        <v>171</v>
      </c>
      <c r="S47">
        <v>0</v>
      </c>
      <c r="T47">
        <v>0</v>
      </c>
    </row>
    <row r="48" spans="8:20" x14ac:dyDescent="0.2">
      <c r="H48" s="22" t="str">
        <f>_xlfn.IFNA(VLOOKUP(NCESummary[NCE Component],NCESub[],7,FALSE),VLOOKUP(INDEX(ClientControls[NCE Component],MATCH(NCESummary[NCE Component],ClientControls[Client Control Number],0)),NCESub[],7,FALSE))</f>
        <v>Measurement</v>
      </c>
      <c r="I48" s="22" t="str">
        <f>_xlfn.IFNA(VLOOKUP(NCESummary[NCE Component],NCESub[],6,FALSE),VLOOKUP(INDEX(ClientControls[NCE Component],MATCH(NCESummary[NCE Component],ClientControls[Client Control Number],0)),NCESub[],6,FALSE))</f>
        <v>Gas</v>
      </c>
      <c r="J48">
        <v>3</v>
      </c>
      <c r="K48" t="s">
        <v>63</v>
      </c>
      <c r="L48" t="s">
        <v>292</v>
      </c>
      <c r="M48" t="s">
        <v>548</v>
      </c>
      <c r="N48" t="s">
        <v>170</v>
      </c>
      <c r="S48">
        <v>0</v>
      </c>
      <c r="T48">
        <v>0</v>
      </c>
    </row>
    <row r="49" spans="8:20" x14ac:dyDescent="0.2">
      <c r="H49" s="22" t="str">
        <f>_xlfn.IFNA(VLOOKUP(NCESummary[NCE Component],NCESub[],7,FALSE),VLOOKUP(INDEX(ClientControls[NCE Component],MATCH(NCESummary[NCE Component],ClientControls[Client Control Number],0)),NCESub[],7,FALSE))</f>
        <v>Measurement</v>
      </c>
      <c r="I49" s="22" t="str">
        <f>_xlfn.IFNA(VLOOKUP(NCESummary[NCE Component],NCESub[],6,FALSE),VLOOKUP(INDEX(ClientControls[NCE Component],MATCH(NCESummary[NCE Component],ClientControls[Client Control Number],0)),NCESub[],6,FALSE))</f>
        <v>Gas</v>
      </c>
      <c r="J49">
        <v>3</v>
      </c>
      <c r="K49" t="s">
        <v>204</v>
      </c>
      <c r="L49" t="s">
        <v>293</v>
      </c>
      <c r="M49" t="s">
        <v>679</v>
      </c>
      <c r="N49" t="s">
        <v>171</v>
      </c>
      <c r="S49">
        <v>0</v>
      </c>
      <c r="T49">
        <v>0</v>
      </c>
    </row>
    <row r="50" spans="8:20" x14ac:dyDescent="0.2">
      <c r="H50" s="22" t="str">
        <f>_xlfn.IFNA(VLOOKUP(NCESummary[NCE Component],NCESub[],7,FALSE),VLOOKUP(INDEX(ClientControls[NCE Component],MATCH(NCESummary[NCE Component],ClientControls[Client Control Number],0)),NCESub[],7,FALSE))</f>
        <v>Measurement</v>
      </c>
      <c r="I50" s="22" t="str">
        <f>_xlfn.IFNA(VLOOKUP(NCESummary[NCE Component],NCESub[],6,FALSE),VLOOKUP(INDEX(ClientControls[NCE Component],MATCH(NCESummary[NCE Component],ClientControls[Client Control Number],0)),NCESub[],6,FALSE))</f>
        <v>Gas</v>
      </c>
      <c r="J50">
        <v>3</v>
      </c>
      <c r="K50" t="s">
        <v>134</v>
      </c>
      <c r="L50" t="s">
        <v>294</v>
      </c>
      <c r="M50" t="s">
        <v>735</v>
      </c>
      <c r="N50" t="s">
        <v>171</v>
      </c>
      <c r="S50">
        <v>0</v>
      </c>
      <c r="T50">
        <v>0</v>
      </c>
    </row>
    <row r="51" spans="8:20" x14ac:dyDescent="0.2">
      <c r="H51" s="22" t="str">
        <f>_xlfn.IFNA(VLOOKUP(NCESummary[NCE Component],NCESub[],7,FALSE),VLOOKUP(INDEX(ClientControls[NCE Component],MATCH(NCESummary[NCE Component],ClientControls[Client Control Number],0)),NCESub[],7,FALSE))</f>
        <v>Measurement</v>
      </c>
      <c r="I51" s="22" t="str">
        <f>_xlfn.IFNA(VLOOKUP(NCESummary[NCE Component],NCESub[],6,FALSE),VLOOKUP(INDEX(ClientControls[NCE Component],MATCH(NCESummary[NCE Component],ClientControls[Client Control Number],0)),NCESub[],6,FALSE))</f>
        <v>Gas</v>
      </c>
      <c r="J51">
        <v>3</v>
      </c>
      <c r="K51" t="s">
        <v>89</v>
      </c>
      <c r="L51" t="s">
        <v>295</v>
      </c>
      <c r="M51" t="s">
        <v>549</v>
      </c>
      <c r="N51" t="s">
        <v>171</v>
      </c>
      <c r="S51">
        <v>0</v>
      </c>
      <c r="T51">
        <v>0</v>
      </c>
    </row>
    <row r="52" spans="8:20" x14ac:dyDescent="0.2">
      <c r="H52" s="22" t="str">
        <f>_xlfn.IFNA(VLOOKUP(NCESummary[NCE Component],NCESub[],7,FALSE),VLOOKUP(INDEX(ClientControls[NCE Component],MATCH(NCESummary[NCE Component],ClientControls[Client Control Number],0)),NCESub[],7,FALSE))</f>
        <v>Recording</v>
      </c>
      <c r="I52" s="22" t="str">
        <f>_xlfn.IFNA(VLOOKUP(NCESummary[NCE Component],NCESub[],6,FALSE),VLOOKUP(INDEX(ClientControls[NCE Component],MATCH(NCESummary[NCE Component],ClientControls[Client Control Number],0)),NCESub[],6,FALSE))</f>
        <v>Gas</v>
      </c>
      <c r="J52">
        <v>3</v>
      </c>
      <c r="K52" t="s">
        <v>89</v>
      </c>
      <c r="L52" t="s">
        <v>3067</v>
      </c>
      <c r="M52" t="s">
        <v>3068</v>
      </c>
      <c r="N52" t="s">
        <v>171</v>
      </c>
      <c r="S52">
        <v>0</v>
      </c>
      <c r="T52">
        <v>0</v>
      </c>
    </row>
    <row r="53" spans="8:20" x14ac:dyDescent="0.2">
      <c r="H53" s="22" t="str">
        <f>_xlfn.IFNA(VLOOKUP(NCESummary[NCE Component],NCESub[],7,FALSE),VLOOKUP(INDEX(ClientControls[NCE Component],MATCH(NCESummary[NCE Component],ClientControls[Client Control Number],0)),NCESub[],7,FALSE))</f>
        <v>Recording</v>
      </c>
      <c r="I53" s="22" t="str">
        <f>_xlfn.IFNA(VLOOKUP(NCESummary[NCE Component],NCESub[],6,FALSE),VLOOKUP(INDEX(ClientControls[NCE Component],MATCH(NCESummary[NCE Component],ClientControls[Client Control Number],0)),NCESub[],6,FALSE))</f>
        <v>Gas</v>
      </c>
      <c r="J53">
        <v>3</v>
      </c>
      <c r="K53" t="s">
        <v>89</v>
      </c>
      <c r="L53" t="s">
        <v>3070</v>
      </c>
      <c r="M53" t="s">
        <v>3071</v>
      </c>
      <c r="N53" t="s">
        <v>171</v>
      </c>
      <c r="S53">
        <v>0</v>
      </c>
      <c r="T53">
        <v>0</v>
      </c>
    </row>
    <row r="54" spans="8:20" x14ac:dyDescent="0.2">
      <c r="H54" s="22" t="str">
        <f>_xlfn.IFNA(VLOOKUP(NCESummary[NCE Component],NCESub[],7,FALSE),VLOOKUP(INDEX(ClientControls[NCE Component],MATCH(NCESummary[NCE Component],ClientControls[Client Control Number],0)),NCESub[],7,FALSE))</f>
        <v>Measurement</v>
      </c>
      <c r="I54" s="22" t="str">
        <f>_xlfn.IFNA(VLOOKUP(NCESummary[NCE Component],NCESub[],6,FALSE),VLOOKUP(INDEX(ClientControls[NCE Component],MATCH(NCESummary[NCE Component],ClientControls[Client Control Number],0)),NCESub[],6,FALSE))</f>
        <v>Gas</v>
      </c>
      <c r="J54">
        <v>3</v>
      </c>
      <c r="K54" t="s">
        <v>135</v>
      </c>
      <c r="L54" t="s">
        <v>296</v>
      </c>
      <c r="M54" t="s">
        <v>550</v>
      </c>
      <c r="N54" t="s">
        <v>170</v>
      </c>
      <c r="S54">
        <v>0</v>
      </c>
      <c r="T54">
        <v>0</v>
      </c>
    </row>
    <row r="55" spans="8:20" x14ac:dyDescent="0.2">
      <c r="H55" s="22" t="str">
        <f>_xlfn.IFNA(VLOOKUP(NCESummary[NCE Component],NCESub[],7,FALSE),VLOOKUP(INDEX(ClientControls[NCE Component],MATCH(NCESummary[NCE Component],ClientControls[Client Control Number],0)),NCESub[],7,FALSE))</f>
        <v>Measurement</v>
      </c>
      <c r="I55" s="22" t="str">
        <f>_xlfn.IFNA(VLOOKUP(NCESummary[NCE Component],NCESub[],6,FALSE),VLOOKUP(INDEX(ClientControls[NCE Component],MATCH(NCESummary[NCE Component],ClientControls[Client Control Number],0)),NCESub[],6,FALSE))</f>
        <v>Gas</v>
      </c>
      <c r="J55">
        <v>3</v>
      </c>
      <c r="K55" t="s">
        <v>154</v>
      </c>
      <c r="L55" t="s">
        <v>297</v>
      </c>
      <c r="M55" t="s">
        <v>1394</v>
      </c>
      <c r="N55" t="s">
        <v>171</v>
      </c>
      <c r="S55">
        <v>0</v>
      </c>
      <c r="T55">
        <v>0</v>
      </c>
    </row>
    <row r="56" spans="8:20" x14ac:dyDescent="0.2">
      <c r="H56" s="22" t="str">
        <f>_xlfn.IFNA(VLOOKUP(NCESummary[NCE Component],NCESub[],7,FALSE),VLOOKUP(INDEX(ClientControls[NCE Component],MATCH(NCESummary[NCE Component],ClientControls[Client Control Number],0)),NCESub[],7,FALSE))</f>
        <v>Measurement</v>
      </c>
      <c r="I56" s="22" t="str">
        <f>_xlfn.IFNA(VLOOKUP(NCESummary[NCE Component],NCESub[],6,FALSE),VLOOKUP(INDEX(ClientControls[NCE Component],MATCH(NCESummary[NCE Component],ClientControls[Client Control Number],0)),NCESub[],6,FALSE))</f>
        <v>Gas</v>
      </c>
      <c r="J56">
        <v>3</v>
      </c>
      <c r="K56" t="s">
        <v>154</v>
      </c>
      <c r="L56" t="s">
        <v>3073</v>
      </c>
      <c r="M56" t="s">
        <v>3074</v>
      </c>
      <c r="N56" t="s">
        <v>171</v>
      </c>
      <c r="S56">
        <v>0</v>
      </c>
      <c r="T56">
        <v>0</v>
      </c>
    </row>
    <row r="57" spans="8:20" x14ac:dyDescent="0.2">
      <c r="H57" s="22" t="str">
        <f>_xlfn.IFNA(VLOOKUP(NCESummary[NCE Component],NCESub[],7,FALSE),VLOOKUP(INDEX(ClientControls[NCE Component],MATCH(NCESummary[NCE Component],ClientControls[Client Control Number],0)),NCESub[],7,FALSE))</f>
        <v>Measurement</v>
      </c>
      <c r="I57" s="22" t="str">
        <f>_xlfn.IFNA(VLOOKUP(NCESummary[NCE Component],NCESub[],6,FALSE),VLOOKUP(INDEX(ClientControls[NCE Component],MATCH(NCESummary[NCE Component],ClientControls[Client Control Number],0)),NCESub[],6,FALSE))</f>
        <v>Gas</v>
      </c>
      <c r="J57">
        <v>4</v>
      </c>
      <c r="K57" t="s">
        <v>67</v>
      </c>
      <c r="L57" t="s">
        <v>3085</v>
      </c>
      <c r="M57" t="s">
        <v>3086</v>
      </c>
      <c r="N57" t="s">
        <v>171</v>
      </c>
      <c r="S57">
        <v>0</v>
      </c>
      <c r="T57">
        <v>0</v>
      </c>
    </row>
    <row r="58" spans="8:20" x14ac:dyDescent="0.2">
      <c r="H58" s="22" t="str">
        <f>_xlfn.IFNA(VLOOKUP(NCESummary[NCE Component],NCESub[],7,FALSE),VLOOKUP(INDEX(ClientControls[NCE Component],MATCH(NCESummary[NCE Component],ClientControls[Client Control Number],0)),NCESub[],7,FALSE))</f>
        <v>Measurement</v>
      </c>
      <c r="I58" s="22" t="str">
        <f>_xlfn.IFNA(VLOOKUP(NCESummary[NCE Component],NCESub[],6,FALSE),VLOOKUP(INDEX(ClientControls[NCE Component],MATCH(NCESummary[NCE Component],ClientControls[Client Control Number],0)),NCESub[],6,FALSE))</f>
        <v>Gas</v>
      </c>
      <c r="J58">
        <v>4</v>
      </c>
      <c r="K58" t="s">
        <v>67</v>
      </c>
      <c r="L58" t="s">
        <v>3088</v>
      </c>
      <c r="M58" t="s">
        <v>3089</v>
      </c>
      <c r="N58" t="s">
        <v>171</v>
      </c>
      <c r="S58">
        <v>0</v>
      </c>
      <c r="T58">
        <v>0</v>
      </c>
    </row>
    <row r="59" spans="8:20" x14ac:dyDescent="0.2">
      <c r="H59" s="22" t="str">
        <f>_xlfn.IFNA(VLOOKUP(NCESummary[NCE Component],NCESub[],7,FALSE),VLOOKUP(INDEX(ClientControls[NCE Component],MATCH(NCESummary[NCE Component],ClientControls[Client Control Number],0)),NCESub[],7,FALSE))</f>
        <v>Measurement</v>
      </c>
      <c r="I59" s="22" t="str">
        <f>_xlfn.IFNA(VLOOKUP(NCESummary[NCE Component],NCESub[],6,FALSE),VLOOKUP(INDEX(ClientControls[NCE Component],MATCH(NCESummary[NCE Component],ClientControls[Client Control Number],0)),NCESub[],6,FALSE))</f>
        <v>Hydrocarbon Liquid</v>
      </c>
      <c r="J59">
        <v>4</v>
      </c>
      <c r="K59" t="s">
        <v>646</v>
      </c>
      <c r="L59" t="s">
        <v>3078</v>
      </c>
      <c r="M59" t="s">
        <v>3079</v>
      </c>
      <c r="N59" t="s">
        <v>171</v>
      </c>
      <c r="S59">
        <v>0</v>
      </c>
      <c r="T59">
        <v>0</v>
      </c>
    </row>
    <row r="60" spans="8:20" x14ac:dyDescent="0.2">
      <c r="H60" s="22" t="str">
        <f>_xlfn.IFNA(VLOOKUP(NCESummary[NCE Component],NCESub[],7,FALSE),VLOOKUP(INDEX(ClientControls[NCE Component],MATCH(NCESummary[NCE Component],ClientControls[Client Control Number],0)),NCESub[],7,FALSE))</f>
        <v>Measurement</v>
      </c>
      <c r="I60" s="22" t="str">
        <f>_xlfn.IFNA(VLOOKUP(NCESummary[NCE Component],NCESub[],6,FALSE),VLOOKUP(INDEX(ClientControls[NCE Component],MATCH(NCESummary[NCE Component],ClientControls[Client Control Number],0)),NCESub[],6,FALSE))</f>
        <v>Hydrocarbon Liquid</v>
      </c>
      <c r="J60">
        <v>4</v>
      </c>
      <c r="K60" t="s">
        <v>646</v>
      </c>
      <c r="L60" t="s">
        <v>3081</v>
      </c>
      <c r="M60" t="s">
        <v>3082</v>
      </c>
      <c r="N60" t="s">
        <v>171</v>
      </c>
      <c r="S60">
        <v>0</v>
      </c>
      <c r="T60">
        <v>0</v>
      </c>
    </row>
    <row r="61" spans="8:20" x14ac:dyDescent="0.2">
      <c r="H61" s="22" t="str">
        <f>_xlfn.IFNA(VLOOKUP(NCESummary[NCE Component],NCESub[],7,FALSE),VLOOKUP(INDEX(ClientControls[NCE Component],MATCH(NCESummary[NCE Component],ClientControls[Client Control Number],0)),NCESub[],7,FALSE))</f>
        <v>Measurement</v>
      </c>
      <c r="I61" s="22" t="str">
        <f>_xlfn.IFNA(VLOOKUP(NCESummary[NCE Component],NCESub[],6,FALSE),VLOOKUP(INDEX(ClientControls[NCE Component],MATCH(NCESummary[NCE Component],ClientControls[Client Control Number],0)),NCESub[],6,FALSE))</f>
        <v>Gas</v>
      </c>
      <c r="J61">
        <v>4</v>
      </c>
      <c r="K61" t="s">
        <v>646</v>
      </c>
      <c r="L61" t="s">
        <v>3090</v>
      </c>
      <c r="M61" t="s">
        <v>3091</v>
      </c>
      <c r="N61" t="s">
        <v>171</v>
      </c>
      <c r="S61">
        <v>0</v>
      </c>
      <c r="T61">
        <v>0</v>
      </c>
    </row>
    <row r="62" spans="8:20" x14ac:dyDescent="0.2">
      <c r="H62" s="22" t="str">
        <f>_xlfn.IFNA(VLOOKUP(NCESummary[NCE Component],NCESub[],7,FALSE),VLOOKUP(INDEX(ClientControls[NCE Component],MATCH(NCESummary[NCE Component],ClientControls[Client Control Number],0)),NCESub[],7,FALSE))</f>
        <v>Measurement</v>
      </c>
      <c r="I62" s="22" t="str">
        <f>_xlfn.IFNA(VLOOKUP(NCESummary[NCE Component],NCESub[],6,FALSE),VLOOKUP(INDEX(ClientControls[NCE Component],MATCH(NCESummary[NCE Component],ClientControls[Client Control Number],0)),NCESub[],6,FALSE))</f>
        <v>Gas</v>
      </c>
      <c r="J62">
        <v>4</v>
      </c>
      <c r="K62" t="s">
        <v>648</v>
      </c>
      <c r="L62" t="s">
        <v>3092</v>
      </c>
      <c r="M62" t="s">
        <v>3093</v>
      </c>
      <c r="N62" t="s">
        <v>171</v>
      </c>
      <c r="S62">
        <v>0</v>
      </c>
      <c r="T62">
        <v>0</v>
      </c>
    </row>
    <row r="63" spans="8:20" x14ac:dyDescent="0.2">
      <c r="H63" s="22" t="str">
        <f>_xlfn.IFNA(VLOOKUP(NCESummary[NCE Component],NCESub[],7,FALSE),VLOOKUP(INDEX(ClientControls[NCE Component],MATCH(NCESummary[NCE Component],ClientControls[Client Control Number],0)),NCESub[],7,FALSE))</f>
        <v>Measurement</v>
      </c>
      <c r="I63" s="22" t="str">
        <f>_xlfn.IFNA(VLOOKUP(NCESummary[NCE Component],NCESub[],6,FALSE),VLOOKUP(INDEX(ClientControls[NCE Component],MATCH(NCESummary[NCE Component],ClientControls[Client Control Number],0)),NCESub[],6,FALSE))</f>
        <v>Gas</v>
      </c>
      <c r="J63">
        <v>4</v>
      </c>
      <c r="K63" t="s">
        <v>649</v>
      </c>
      <c r="L63" t="s">
        <v>685</v>
      </c>
      <c r="M63" t="s">
        <v>686</v>
      </c>
      <c r="N63" t="s">
        <v>171</v>
      </c>
      <c r="S63">
        <v>0</v>
      </c>
      <c r="T63">
        <v>0</v>
      </c>
    </row>
    <row r="64" spans="8:20" x14ac:dyDescent="0.2">
      <c r="H64" s="22" t="str">
        <f>_xlfn.IFNA(VLOOKUP(NCESummary[NCE Component],NCESub[],7,FALSE),VLOOKUP(INDEX(ClientControls[NCE Component],MATCH(NCESummary[NCE Component],ClientControls[Client Control Number],0)),NCESub[],7,FALSE))</f>
        <v>Measurement</v>
      </c>
      <c r="I64" s="22" t="str">
        <f>_xlfn.IFNA(VLOOKUP(NCESummary[NCE Component],NCESub[],6,FALSE),VLOOKUP(INDEX(ClientControls[NCE Component],MATCH(NCESummary[NCE Component],ClientControls[Client Control Number],0)),NCESub[],6,FALSE))</f>
        <v>Gas</v>
      </c>
      <c r="J64">
        <v>5</v>
      </c>
      <c r="K64" t="s">
        <v>99</v>
      </c>
      <c r="L64" t="s">
        <v>303</v>
      </c>
      <c r="M64" t="s">
        <v>1714</v>
      </c>
      <c r="N64" t="s">
        <v>171</v>
      </c>
      <c r="S64">
        <v>0</v>
      </c>
      <c r="T64" t="s">
        <v>51</v>
      </c>
    </row>
    <row r="65" spans="8:20" x14ac:dyDescent="0.2">
      <c r="H65" s="22" t="str">
        <f>_xlfn.IFNA(VLOOKUP(NCESummary[NCE Component],NCESub[],7,FALSE),VLOOKUP(INDEX(ClientControls[NCE Component],MATCH(NCESummary[NCE Component],ClientControls[Client Control Number],0)),NCESub[],7,FALSE))</f>
        <v>Measurement</v>
      </c>
      <c r="I65" s="22" t="str">
        <f>_xlfn.IFNA(VLOOKUP(NCESummary[NCE Component],NCESub[],6,FALSE),VLOOKUP(INDEX(ClientControls[NCE Component],MATCH(NCESummary[NCE Component],ClientControls[Client Control Number],0)),NCESub[],6,FALSE))</f>
        <v>Gas</v>
      </c>
      <c r="J65">
        <v>5</v>
      </c>
      <c r="K65" t="s">
        <v>68</v>
      </c>
      <c r="L65" t="s">
        <v>306</v>
      </c>
      <c r="M65" t="s">
        <v>1715</v>
      </c>
      <c r="N65" t="s">
        <v>171</v>
      </c>
      <c r="S65">
        <v>0</v>
      </c>
      <c r="T65" t="s">
        <v>51</v>
      </c>
    </row>
    <row r="66" spans="8:20" x14ac:dyDescent="0.2">
      <c r="H66" s="22" t="str">
        <f>_xlfn.IFNA(VLOOKUP(NCESummary[NCE Component],NCESub[],7,FALSE),VLOOKUP(INDEX(ClientControls[NCE Component],MATCH(NCESummary[NCE Component],ClientControls[Client Control Number],0)),NCESub[],7,FALSE))</f>
        <v>Measurement</v>
      </c>
      <c r="I66" s="22" t="str">
        <f>_xlfn.IFNA(VLOOKUP(NCESummary[NCE Component],NCESub[],6,FALSE),VLOOKUP(INDEX(ClientControls[NCE Component],MATCH(NCESummary[NCE Component],ClientControls[Client Control Number],0)),NCESub[],6,FALSE))</f>
        <v>Gas</v>
      </c>
      <c r="J66">
        <v>6</v>
      </c>
      <c r="K66" t="s">
        <v>58</v>
      </c>
      <c r="L66" t="s">
        <v>3107</v>
      </c>
      <c r="M66" t="s">
        <v>3108</v>
      </c>
      <c r="N66" t="s">
        <v>171</v>
      </c>
      <c r="S66" t="s">
        <v>51</v>
      </c>
      <c r="T66" t="s">
        <v>51</v>
      </c>
    </row>
    <row r="67" spans="8:20" x14ac:dyDescent="0.2">
      <c r="H67" s="22" t="str">
        <f>_xlfn.IFNA(VLOOKUP(NCESummary[NCE Component],NCESub[],7,FALSE),VLOOKUP(INDEX(ClientControls[NCE Component],MATCH(NCESummary[NCE Component],ClientControls[Client Control Number],0)),NCESub[],7,FALSE))</f>
        <v>Measurement</v>
      </c>
      <c r="I67" s="22" t="str">
        <f>_xlfn.IFNA(VLOOKUP(NCESummary[NCE Component],NCESub[],6,FALSE),VLOOKUP(INDEX(ClientControls[NCE Component],MATCH(NCESummary[NCE Component],ClientControls[Client Control Number],0)),NCESub[],6,FALSE))</f>
        <v>Gas</v>
      </c>
      <c r="J67">
        <v>6</v>
      </c>
      <c r="K67" t="s">
        <v>58</v>
      </c>
      <c r="L67" t="s">
        <v>3109</v>
      </c>
      <c r="M67" t="s">
        <v>3110</v>
      </c>
      <c r="N67" t="s">
        <v>171</v>
      </c>
      <c r="S67" t="s">
        <v>51</v>
      </c>
      <c r="T67" t="s">
        <v>51</v>
      </c>
    </row>
    <row r="68" spans="8:20" x14ac:dyDescent="0.2">
      <c r="H68" s="22" t="str">
        <f>_xlfn.IFNA(VLOOKUP(NCESummary[NCE Component],NCESub[],7,FALSE),VLOOKUP(INDEX(ClientControls[NCE Component],MATCH(NCESummary[NCE Component],ClientControls[Client Control Number],0)),NCESub[],7,FALSE))</f>
        <v>Measurement</v>
      </c>
      <c r="I68" s="22" t="str">
        <f>_xlfn.IFNA(VLOOKUP(NCESummary[NCE Component],NCESub[],6,FALSE),VLOOKUP(INDEX(ClientControls[NCE Component],MATCH(NCESummary[NCE Component],ClientControls[Client Control Number],0)),NCESub[],6,FALSE))</f>
        <v>Gas</v>
      </c>
      <c r="J68">
        <v>7</v>
      </c>
      <c r="K68" t="s">
        <v>95</v>
      </c>
      <c r="L68" t="s">
        <v>3113</v>
      </c>
      <c r="M68" t="s">
        <v>3114</v>
      </c>
      <c r="N68" t="s">
        <v>171</v>
      </c>
      <c r="S68">
        <v>0</v>
      </c>
      <c r="T68">
        <v>0</v>
      </c>
    </row>
    <row r="69" spans="8:20" x14ac:dyDescent="0.2">
      <c r="H69" s="22" t="str">
        <f>_xlfn.IFNA(VLOOKUP(NCESummary[NCE Component],NCESub[],7,FALSE),VLOOKUP(INDEX(ClientControls[NCE Component],MATCH(NCESummary[NCE Component],ClientControls[Client Control Number],0)),NCESub[],7,FALSE))</f>
        <v>Measurement</v>
      </c>
      <c r="I69" s="22" t="str">
        <f>_xlfn.IFNA(VLOOKUP(NCESummary[NCE Component],NCESub[],6,FALSE),VLOOKUP(INDEX(ClientControls[NCE Component],MATCH(NCESummary[NCE Component],ClientControls[Client Control Number],0)),NCESub[],6,FALSE))</f>
        <v>Gas</v>
      </c>
      <c r="J69">
        <v>7</v>
      </c>
      <c r="K69" t="s">
        <v>96</v>
      </c>
      <c r="L69" t="s">
        <v>3116</v>
      </c>
      <c r="M69" t="s">
        <v>3117</v>
      </c>
      <c r="N69" t="s">
        <v>170</v>
      </c>
      <c r="S69">
        <v>0</v>
      </c>
      <c r="T69">
        <v>0</v>
      </c>
    </row>
    <row r="70" spans="8:20" x14ac:dyDescent="0.2">
      <c r="H70" s="22" t="str">
        <f>_xlfn.IFNA(VLOOKUP(NCESummary[NCE Component],NCESub[],7,FALSE),VLOOKUP(INDEX(ClientControls[NCE Component],MATCH(NCESummary[NCE Component],ClientControls[Client Control Number],0)),NCESub[],7,FALSE))</f>
        <v>Measurement</v>
      </c>
      <c r="I70" s="22" t="str">
        <f>_xlfn.IFNA(VLOOKUP(NCESummary[NCE Component],NCESub[],6,FALSE),VLOOKUP(INDEX(ClientControls[NCE Component],MATCH(NCESummary[NCE Component],ClientControls[Client Control Number],0)),NCESub[],6,FALSE))</f>
        <v>Gas</v>
      </c>
      <c r="J70">
        <v>7</v>
      </c>
      <c r="K70" t="s">
        <v>97</v>
      </c>
      <c r="L70" t="s">
        <v>331</v>
      </c>
      <c r="M70" t="s">
        <v>566</v>
      </c>
      <c r="N70" t="s">
        <v>170</v>
      </c>
      <c r="S70">
        <v>0</v>
      </c>
      <c r="T70">
        <v>0</v>
      </c>
    </row>
    <row r="71" spans="8:20" x14ac:dyDescent="0.2">
      <c r="H71" s="22" t="str">
        <f>_xlfn.IFNA(VLOOKUP(NCESummary[NCE Component],NCESub[],7,FALSE),VLOOKUP(INDEX(ClientControls[NCE Component],MATCH(NCESummary[NCE Component],ClientControls[Client Control Number],0)),NCESub[],7,FALSE))</f>
        <v>Measurement</v>
      </c>
      <c r="I71" s="22" t="str">
        <f>_xlfn.IFNA(VLOOKUP(NCESummary[NCE Component],NCESub[],6,FALSE),VLOOKUP(INDEX(ClientControls[NCE Component],MATCH(NCESummary[NCE Component],ClientControls[Client Control Number],0)),NCESub[],6,FALSE))</f>
        <v>Gas</v>
      </c>
      <c r="J71">
        <v>10</v>
      </c>
      <c r="K71" t="s">
        <v>77</v>
      </c>
      <c r="L71" t="s">
        <v>3148</v>
      </c>
      <c r="M71" t="s">
        <v>3149</v>
      </c>
      <c r="N71" t="s">
        <v>170</v>
      </c>
      <c r="S71">
        <v>0</v>
      </c>
      <c r="T71">
        <v>0</v>
      </c>
    </row>
    <row r="72" spans="8:20" x14ac:dyDescent="0.2">
      <c r="H72" s="22" t="str">
        <f>_xlfn.IFNA(VLOOKUP(NCESummary[NCE Component],NCESub[],7,FALSE),VLOOKUP(INDEX(ClientControls[NCE Component],MATCH(NCESummary[NCE Component],ClientControls[Client Control Number],0)),NCESub[],7,FALSE))</f>
        <v>Measurement</v>
      </c>
      <c r="I72" s="22" t="str">
        <f>_xlfn.IFNA(VLOOKUP(NCESummary[NCE Component],NCESub[],6,FALSE),VLOOKUP(INDEX(ClientControls[NCE Component],MATCH(NCESummary[NCE Component],ClientControls[Client Control Number],0)),NCESub[],6,FALSE))</f>
        <v>Gas</v>
      </c>
      <c r="J72">
        <v>10</v>
      </c>
      <c r="K72" t="s">
        <v>84</v>
      </c>
      <c r="L72" t="s">
        <v>365</v>
      </c>
      <c r="M72" t="s">
        <v>713</v>
      </c>
      <c r="N72" t="s">
        <v>171</v>
      </c>
      <c r="S72">
        <v>0</v>
      </c>
      <c r="T72">
        <v>0</v>
      </c>
    </row>
    <row r="73" spans="8:20" x14ac:dyDescent="0.2">
      <c r="H73" s="22" t="str">
        <f>_xlfn.IFNA(VLOOKUP(NCESummary[NCE Component],NCESub[],7,FALSE),VLOOKUP(INDEX(ClientControls[NCE Component],MATCH(NCESummary[NCE Component],ClientControls[Client Control Number],0)),NCESub[],7,FALSE))</f>
        <v>Measurement</v>
      </c>
      <c r="I73" s="22" t="str">
        <f>_xlfn.IFNA(VLOOKUP(NCESummary[NCE Component],NCESub[],6,FALSE),VLOOKUP(INDEX(ClientControls[NCE Component],MATCH(NCESummary[NCE Component],ClientControls[Client Control Number],0)),NCESub[],6,FALSE))</f>
        <v>Gas</v>
      </c>
      <c r="J73">
        <v>10</v>
      </c>
      <c r="K73" t="s">
        <v>158</v>
      </c>
      <c r="L73" t="s">
        <v>372</v>
      </c>
      <c r="M73" t="s">
        <v>591</v>
      </c>
      <c r="N73" t="s">
        <v>171</v>
      </c>
      <c r="S73">
        <v>0</v>
      </c>
      <c r="T73">
        <v>0</v>
      </c>
    </row>
    <row r="74" spans="8:20" x14ac:dyDescent="0.2">
      <c r="H74" s="22" t="str">
        <f>_xlfn.IFNA(VLOOKUP(NCESummary[NCE Component],NCESub[],7,FALSE),VLOOKUP(INDEX(ClientControls[NCE Component],MATCH(NCESummary[NCE Component],ClientControls[Client Control Number],0)),NCESub[],7,FALSE))</f>
        <v>Measurement</v>
      </c>
      <c r="I74" s="22" t="str">
        <f>_xlfn.IFNA(VLOOKUP(NCESummary[NCE Component],NCESub[],6,FALSE),VLOOKUP(INDEX(ClientControls[NCE Component],MATCH(NCESummary[NCE Component],ClientControls[Client Control Number],0)),NCESub[],6,FALSE))</f>
        <v>Gas</v>
      </c>
      <c r="J74">
        <v>3</v>
      </c>
      <c r="K74" t="s">
        <v>133</v>
      </c>
      <c r="L74" t="s">
        <v>3062</v>
      </c>
      <c r="M74" t="s">
        <v>3063</v>
      </c>
      <c r="N74" t="s">
        <v>171</v>
      </c>
      <c r="S74">
        <v>0</v>
      </c>
      <c r="T74">
        <v>0</v>
      </c>
    </row>
    <row r="75" spans="8:20" x14ac:dyDescent="0.2">
      <c r="H75" s="22" t="str">
        <f>_xlfn.IFNA(VLOOKUP(NCESummary[NCE Component],NCESub[],7,FALSE),VLOOKUP(INDEX(ClientControls[NCE Component],MATCH(NCESummary[NCE Component],ClientControls[Client Control Number],0)),NCESub[],7,FALSE))</f>
        <v>Recording</v>
      </c>
      <c r="I75" s="22" t="str">
        <f>_xlfn.IFNA(VLOOKUP(NCESummary[NCE Component],NCESub[],6,FALSE),VLOOKUP(INDEX(ClientControls[NCE Component],MATCH(NCESummary[NCE Component],ClientControls[Client Control Number],0)),NCESub[],6,FALSE))</f>
        <v>Gas</v>
      </c>
      <c r="J75">
        <v>5</v>
      </c>
      <c r="K75" t="s">
        <v>90</v>
      </c>
      <c r="L75" t="s">
        <v>3067</v>
      </c>
      <c r="M75" t="s">
        <v>3068</v>
      </c>
      <c r="N75" t="s">
        <v>171</v>
      </c>
      <c r="S75">
        <v>0</v>
      </c>
      <c r="T75" t="s">
        <v>51</v>
      </c>
    </row>
    <row r="76" spans="8:20" x14ac:dyDescent="0.2">
      <c r="H76" s="22" t="str">
        <f>_xlfn.IFNA(VLOOKUP(NCESummary[NCE Component],NCESub[],7,FALSE),VLOOKUP(INDEX(ClientControls[NCE Component],MATCH(NCESummary[NCE Component],ClientControls[Client Control Number],0)),NCESub[],7,FALSE))</f>
        <v>Recording</v>
      </c>
      <c r="I76" s="22" t="str">
        <f>_xlfn.IFNA(VLOOKUP(NCESummary[NCE Component],NCESub[],6,FALSE),VLOOKUP(INDEX(ClientControls[NCE Component],MATCH(NCESummary[NCE Component],ClientControls[Client Control Number],0)),NCESub[],6,FALSE))</f>
        <v>Gas</v>
      </c>
      <c r="J76">
        <v>5</v>
      </c>
      <c r="K76" t="s">
        <v>90</v>
      </c>
      <c r="L76" t="s">
        <v>3070</v>
      </c>
      <c r="M76" t="s">
        <v>3071</v>
      </c>
      <c r="N76" t="s">
        <v>171</v>
      </c>
      <c r="S76">
        <v>0</v>
      </c>
      <c r="T76" t="s">
        <v>51</v>
      </c>
    </row>
    <row r="77" spans="8:20" x14ac:dyDescent="0.2">
      <c r="H77" s="22" t="str">
        <f>_xlfn.IFNA(VLOOKUP(NCESummary[NCE Component],NCESub[],7,FALSE),VLOOKUP(INDEX(ClientControls[NCE Component],MATCH(NCESummary[NCE Component],ClientControls[Client Control Number],0)),NCESub[],7,FALSE))</f>
        <v>Measurement</v>
      </c>
      <c r="I77" s="22" t="str">
        <f>_xlfn.IFNA(VLOOKUP(NCESummary[NCE Component],NCESub[],6,FALSE),VLOOKUP(INDEX(ClientControls[NCE Component],MATCH(NCESummary[NCE Component],ClientControls[Client Control Number],0)),NCESub[],6,FALSE))</f>
        <v>Gas</v>
      </c>
      <c r="J77">
        <v>6</v>
      </c>
      <c r="K77" t="s">
        <v>69</v>
      </c>
      <c r="L77" t="s">
        <v>3085</v>
      </c>
      <c r="M77" t="s">
        <v>3086</v>
      </c>
      <c r="N77" t="s">
        <v>171</v>
      </c>
      <c r="S77" t="s">
        <v>51</v>
      </c>
      <c r="T77" t="s">
        <v>51</v>
      </c>
    </row>
    <row r="78" spans="8:20" x14ac:dyDescent="0.2">
      <c r="H78" s="22" t="str">
        <f>_xlfn.IFNA(VLOOKUP(NCESummary[NCE Component],NCESub[],7,FALSE),VLOOKUP(INDEX(ClientControls[NCE Component],MATCH(NCESummary[NCE Component],ClientControls[Client Control Number],0)),NCESub[],7,FALSE))</f>
        <v>Measurement</v>
      </c>
      <c r="I78" s="22" t="str">
        <f>_xlfn.IFNA(VLOOKUP(NCESummary[NCE Component],NCESub[],6,FALSE),VLOOKUP(INDEX(ClientControls[NCE Component],MATCH(NCESummary[NCE Component],ClientControls[Client Control Number],0)),NCESub[],6,FALSE))</f>
        <v>Gas</v>
      </c>
      <c r="J78">
        <v>6</v>
      </c>
      <c r="K78" t="s">
        <v>69</v>
      </c>
      <c r="L78" t="s">
        <v>3088</v>
      </c>
      <c r="M78" t="s">
        <v>3089</v>
      </c>
      <c r="N78" t="s">
        <v>171</v>
      </c>
      <c r="S78" t="s">
        <v>51</v>
      </c>
      <c r="T78" t="s">
        <v>51</v>
      </c>
    </row>
    <row r="79" spans="8:20" x14ac:dyDescent="0.2">
      <c r="H79" s="22" t="str">
        <f>_xlfn.IFNA(VLOOKUP(NCESummary[NCE Component],NCESub[],7,FALSE),VLOOKUP(INDEX(ClientControls[NCE Component],MATCH(NCESummary[NCE Component],ClientControls[Client Control Number],0)),NCESub[],7,FALSE))</f>
        <v>Measurement</v>
      </c>
      <c r="I79" s="22" t="str">
        <f>_xlfn.IFNA(VLOOKUP(NCESummary[NCE Component],NCESub[],6,FALSE),VLOOKUP(INDEX(ClientControls[NCE Component],MATCH(NCESummary[NCE Component],ClientControls[Client Control Number],0)),NCESub[],6,FALSE))</f>
        <v>Gas</v>
      </c>
      <c r="J79">
        <v>6</v>
      </c>
      <c r="K79" t="s">
        <v>93</v>
      </c>
      <c r="L79" t="s">
        <v>3107</v>
      </c>
      <c r="M79" t="s">
        <v>3108</v>
      </c>
      <c r="N79" t="s">
        <v>171</v>
      </c>
      <c r="S79" t="s">
        <v>51</v>
      </c>
      <c r="T79" t="s">
        <v>51</v>
      </c>
    </row>
    <row r="80" spans="8:20" x14ac:dyDescent="0.2">
      <c r="H80" s="22" t="str">
        <f>_xlfn.IFNA(VLOOKUP(NCESummary[NCE Component],NCESub[],7,FALSE),VLOOKUP(INDEX(ClientControls[NCE Component],MATCH(NCESummary[NCE Component],ClientControls[Client Control Number],0)),NCESub[],7,FALSE))</f>
        <v>Measurement</v>
      </c>
      <c r="I80" s="22" t="str">
        <f>_xlfn.IFNA(VLOOKUP(NCESummary[NCE Component],NCESub[],6,FALSE),VLOOKUP(INDEX(ClientControls[NCE Component],MATCH(NCESummary[NCE Component],ClientControls[Client Control Number],0)),NCESub[],6,FALSE))</f>
        <v>Gas</v>
      </c>
      <c r="J80">
        <v>6</v>
      </c>
      <c r="K80" t="s">
        <v>93</v>
      </c>
      <c r="L80" t="s">
        <v>3109</v>
      </c>
      <c r="M80" t="s">
        <v>3110</v>
      </c>
      <c r="N80" t="s">
        <v>171</v>
      </c>
      <c r="S80" t="s">
        <v>51</v>
      </c>
      <c r="T80" t="s">
        <v>51</v>
      </c>
    </row>
    <row r="81" spans="8:20" x14ac:dyDescent="0.2">
      <c r="H81" s="22" t="str">
        <f>_xlfn.IFNA(VLOOKUP(NCESummary[NCE Component],NCESub[],7,FALSE),VLOOKUP(INDEX(ClientControls[NCE Component],MATCH(NCESummary[NCE Component],ClientControls[Client Control Number],0)),NCESub[],7,FALSE))</f>
        <v>Recording</v>
      </c>
      <c r="I81" s="22" t="str">
        <f>_xlfn.IFNA(VLOOKUP(NCESummary[NCE Component],NCESub[],6,FALSE),VLOOKUP(INDEX(ClientControls[NCE Component],MATCH(NCESummary[NCE Component],ClientControls[Client Control Number],0)),NCESub[],6,FALSE))</f>
        <v>Gas</v>
      </c>
      <c r="J81">
        <v>8</v>
      </c>
      <c r="K81" t="s">
        <v>136</v>
      </c>
      <c r="L81" t="s">
        <v>3119</v>
      </c>
      <c r="M81" t="s">
        <v>3120</v>
      </c>
      <c r="N81" t="s">
        <v>171</v>
      </c>
      <c r="S81">
        <v>0</v>
      </c>
      <c r="T81">
        <v>0</v>
      </c>
    </row>
    <row r="82" spans="8:20" x14ac:dyDescent="0.2">
      <c r="H82" s="22" t="str">
        <f>_xlfn.IFNA(VLOOKUP(NCESummary[NCE Component],NCESub[],7,FALSE),VLOOKUP(INDEX(ClientControls[NCE Component],MATCH(NCESummary[NCE Component],ClientControls[Client Control Number],0)),NCESub[],7,FALSE))</f>
        <v>Recording</v>
      </c>
      <c r="I82" s="22" t="str">
        <f>_xlfn.IFNA(VLOOKUP(NCESummary[NCE Component],NCESub[],6,FALSE),VLOOKUP(INDEX(ClientControls[NCE Component],MATCH(NCESummary[NCE Component],ClientControls[Client Control Number],0)),NCESub[],6,FALSE))</f>
        <v>Gas</v>
      </c>
      <c r="J82">
        <v>8</v>
      </c>
      <c r="K82" t="s">
        <v>136</v>
      </c>
      <c r="L82" t="s">
        <v>3123</v>
      </c>
      <c r="M82" t="s">
        <v>3124</v>
      </c>
      <c r="N82" t="s">
        <v>171</v>
      </c>
      <c r="S82">
        <v>0</v>
      </c>
      <c r="T82">
        <v>0</v>
      </c>
    </row>
    <row r="83" spans="8:20" x14ac:dyDescent="0.2">
      <c r="H83" s="22" t="str">
        <f>_xlfn.IFNA(VLOOKUP(NCESummary[NCE Component],NCESub[],7,FALSE),VLOOKUP(INDEX(ClientControls[NCE Component],MATCH(NCESummary[NCE Component],ClientControls[Client Control Number],0)),NCESub[],7,FALSE))</f>
        <v>Recording</v>
      </c>
      <c r="I83" s="22" t="str">
        <f>_xlfn.IFNA(VLOOKUP(NCESummary[NCE Component],NCESub[],6,FALSE),VLOOKUP(INDEX(ClientControls[NCE Component],MATCH(NCESummary[NCE Component],ClientControls[Client Control Number],0)),NCESub[],6,FALSE))</f>
        <v>Gas</v>
      </c>
      <c r="J83">
        <v>8</v>
      </c>
      <c r="K83" t="s">
        <v>136</v>
      </c>
      <c r="L83" t="s">
        <v>3125</v>
      </c>
      <c r="M83" t="s">
        <v>3126</v>
      </c>
      <c r="N83" t="s">
        <v>171</v>
      </c>
      <c r="S83">
        <v>0</v>
      </c>
      <c r="T83">
        <v>0</v>
      </c>
    </row>
    <row r="84" spans="8:20" x14ac:dyDescent="0.2">
      <c r="H84" s="22" t="str">
        <f>_xlfn.IFNA(VLOOKUP(NCESummary[NCE Component],NCESub[],7,FALSE),VLOOKUP(INDEX(ClientControls[NCE Component],MATCH(NCESummary[NCE Component],ClientControls[Client Control Number],0)),NCESub[],7,FALSE))</f>
        <v>Recording</v>
      </c>
      <c r="I84" s="22" t="str">
        <f>_xlfn.IFNA(VLOOKUP(NCESummary[NCE Component],NCESub[],6,FALSE),VLOOKUP(INDEX(ClientControls[NCE Component],MATCH(NCESummary[NCE Component],ClientControls[Client Control Number],0)),NCESub[],6,FALSE))</f>
        <v>Gas</v>
      </c>
      <c r="J84">
        <v>8</v>
      </c>
      <c r="K84" t="s">
        <v>160</v>
      </c>
      <c r="L84" t="s">
        <v>3131</v>
      </c>
      <c r="M84" t="s">
        <v>3132</v>
      </c>
      <c r="N84" t="s">
        <v>171</v>
      </c>
      <c r="S84">
        <v>0</v>
      </c>
      <c r="T84">
        <v>0</v>
      </c>
    </row>
    <row r="85" spans="8:20" x14ac:dyDescent="0.2">
      <c r="H85" s="22" t="str">
        <f>_xlfn.IFNA(VLOOKUP(NCESummary[NCE Component],NCESub[],7,FALSE),VLOOKUP(INDEX(ClientControls[NCE Component],MATCH(NCESummary[NCE Component],ClientControls[Client Control Number],0)),NCESub[],7,FALSE))</f>
        <v>Recording</v>
      </c>
      <c r="I85" s="22" t="str">
        <f>_xlfn.IFNA(VLOOKUP(NCESummary[NCE Component],NCESub[],6,FALSE),VLOOKUP(INDEX(ClientControls[NCE Component],MATCH(NCESummary[NCE Component],ClientControls[Client Control Number],0)),NCESub[],6,FALSE))</f>
        <v>Gas</v>
      </c>
      <c r="J85">
        <v>8</v>
      </c>
      <c r="K85" t="s">
        <v>167</v>
      </c>
      <c r="L85" t="s">
        <v>342</v>
      </c>
      <c r="M85" t="s">
        <v>1722</v>
      </c>
      <c r="N85" t="s">
        <v>171</v>
      </c>
      <c r="S85">
        <v>0</v>
      </c>
      <c r="T85">
        <v>0</v>
      </c>
    </row>
    <row r="86" spans="8:20" x14ac:dyDescent="0.2">
      <c r="H86" s="22" t="str">
        <f>_xlfn.IFNA(VLOOKUP(NCESummary[NCE Component],NCESub[],7,FALSE),VLOOKUP(INDEX(ClientControls[NCE Component],MATCH(NCESummary[NCE Component],ClientControls[Client Control Number],0)),NCESub[],7,FALSE))</f>
        <v>Recording</v>
      </c>
      <c r="I86" s="22" t="str">
        <f>_xlfn.IFNA(VLOOKUP(NCESummary[NCE Component],NCESub[],6,FALSE),VLOOKUP(INDEX(ClientControls[NCE Component],MATCH(NCESummary[NCE Component],ClientControls[Client Control Number],0)),NCESub[],6,FALSE))</f>
        <v>Gas</v>
      </c>
      <c r="J86">
        <v>8</v>
      </c>
      <c r="K86" t="s">
        <v>101</v>
      </c>
      <c r="L86" t="s">
        <v>343</v>
      </c>
      <c r="M86" t="s">
        <v>575</v>
      </c>
      <c r="N86" t="s">
        <v>171</v>
      </c>
      <c r="S86">
        <v>0</v>
      </c>
      <c r="T86">
        <v>0</v>
      </c>
    </row>
    <row r="87" spans="8:20" x14ac:dyDescent="0.2">
      <c r="H87" s="22" t="str">
        <f>_xlfn.IFNA(VLOOKUP(NCESummary[NCE Component],NCESub[],7,FALSE),VLOOKUP(INDEX(ClientControls[NCE Component],MATCH(NCESummary[NCE Component],ClientControls[Client Control Number],0)),NCESub[],7,FALSE))</f>
        <v>Recording</v>
      </c>
      <c r="I87" s="22" t="str">
        <f>_xlfn.IFNA(VLOOKUP(NCESummary[NCE Component],NCESub[],6,FALSE),VLOOKUP(INDEX(ClientControls[NCE Component],MATCH(NCESummary[NCE Component],ClientControls[Client Control Number],0)),NCESub[],6,FALSE))</f>
        <v>Gas</v>
      </c>
      <c r="J87">
        <v>8</v>
      </c>
      <c r="K87" t="s">
        <v>155</v>
      </c>
      <c r="L87" t="s">
        <v>344</v>
      </c>
      <c r="M87" t="s">
        <v>576</v>
      </c>
      <c r="N87" t="s">
        <v>171</v>
      </c>
      <c r="S87">
        <v>0</v>
      </c>
      <c r="T87">
        <v>0</v>
      </c>
    </row>
    <row r="88" spans="8:20" x14ac:dyDescent="0.2">
      <c r="H88" s="22" t="str">
        <f>_xlfn.IFNA(VLOOKUP(NCESummary[NCE Component],NCESub[],7,FALSE),VLOOKUP(INDEX(ClientControls[NCE Component],MATCH(NCESummary[NCE Component],ClientControls[Client Control Number],0)),NCESub[],7,FALSE))</f>
        <v>Recording</v>
      </c>
      <c r="I88" s="22" t="str">
        <f>_xlfn.IFNA(VLOOKUP(NCESummary[NCE Component],NCESub[],6,FALSE),VLOOKUP(INDEX(ClientControls[NCE Component],MATCH(NCESummary[NCE Component],ClientControls[Client Control Number],0)),NCESub[],6,FALSE))</f>
        <v>Gas</v>
      </c>
      <c r="J88">
        <v>8</v>
      </c>
      <c r="K88" t="s">
        <v>650</v>
      </c>
      <c r="L88" t="s">
        <v>688</v>
      </c>
      <c r="M88" t="s">
        <v>689</v>
      </c>
      <c r="N88" t="s">
        <v>170</v>
      </c>
      <c r="S88">
        <v>0</v>
      </c>
      <c r="T88">
        <v>0</v>
      </c>
    </row>
    <row r="89" spans="8:20" x14ac:dyDescent="0.2">
      <c r="H89" s="22" t="str">
        <f>_xlfn.IFNA(VLOOKUP(NCESummary[NCE Component],NCESub[],7,FALSE),VLOOKUP(INDEX(ClientControls[NCE Component],MATCH(NCESummary[NCE Component],ClientControls[Client Control Number],0)),NCESub[],7,FALSE))</f>
        <v>Recording</v>
      </c>
      <c r="I89" s="22" t="str">
        <f>_xlfn.IFNA(VLOOKUP(NCESummary[NCE Component],NCESub[],6,FALSE),VLOOKUP(INDEX(ClientControls[NCE Component],MATCH(NCESummary[NCE Component],ClientControls[Client Control Number],0)),NCESub[],6,FALSE))</f>
        <v>Gas</v>
      </c>
      <c r="J89">
        <v>10</v>
      </c>
      <c r="K89" t="s">
        <v>9</v>
      </c>
      <c r="L89" t="s">
        <v>3145</v>
      </c>
      <c r="M89" t="s">
        <v>3146</v>
      </c>
      <c r="N89" t="s">
        <v>170</v>
      </c>
      <c r="S89">
        <v>0</v>
      </c>
      <c r="T89">
        <v>0</v>
      </c>
    </row>
    <row r="90" spans="8:20" x14ac:dyDescent="0.2">
      <c r="H90" s="22" t="str">
        <f>_xlfn.IFNA(VLOOKUP(NCESummary[NCE Component],NCESub[],7,FALSE),VLOOKUP(INDEX(ClientControls[NCE Component],MATCH(NCESummary[NCE Component],ClientControls[Client Control Number],0)),NCESub[],7,FALSE))</f>
        <v>Recording</v>
      </c>
      <c r="I90" s="22" t="str">
        <f>_xlfn.IFNA(VLOOKUP(NCESummary[NCE Component],NCESub[],6,FALSE),VLOOKUP(INDEX(ClientControls[NCE Component],MATCH(NCESummary[NCE Component],ClientControls[Client Control Number],0)),NCESub[],6,FALSE))</f>
        <v>Gas</v>
      </c>
      <c r="J90">
        <v>10</v>
      </c>
      <c r="K90" t="s">
        <v>87</v>
      </c>
      <c r="L90" t="s">
        <v>3152</v>
      </c>
      <c r="M90" t="s">
        <v>3153</v>
      </c>
      <c r="N90" t="s">
        <v>171</v>
      </c>
      <c r="S90">
        <v>0</v>
      </c>
      <c r="T90">
        <v>0</v>
      </c>
    </row>
    <row r="91" spans="8:20" x14ac:dyDescent="0.2">
      <c r="H91" s="22" t="str">
        <f>_xlfn.IFNA(VLOOKUP(NCESummary[NCE Component],NCESub[],7,FALSE),VLOOKUP(INDEX(ClientControls[NCE Component],MATCH(NCESummary[NCE Component],ClientControls[Client Control Number],0)),NCESub[],7,FALSE))</f>
        <v>Measurement</v>
      </c>
      <c r="I91" s="22" t="str">
        <f>_xlfn.IFNA(VLOOKUP(NCESummary[NCE Component],NCESub[],6,FALSE),VLOOKUP(INDEX(ClientControls[NCE Component],MATCH(NCESummary[NCE Component],ClientControls[Client Control Number],0)),NCESub[],6,FALSE))</f>
        <v>Gas</v>
      </c>
      <c r="J91">
        <v>10</v>
      </c>
      <c r="K91" t="s">
        <v>157</v>
      </c>
      <c r="L91" t="s">
        <v>3073</v>
      </c>
      <c r="M91" t="s">
        <v>3074</v>
      </c>
      <c r="N91" t="s">
        <v>171</v>
      </c>
      <c r="S91">
        <v>0</v>
      </c>
      <c r="T91">
        <v>0</v>
      </c>
    </row>
    <row r="92" spans="8:20" x14ac:dyDescent="0.2">
      <c r="H92" s="22" t="str">
        <f>_xlfn.IFNA(VLOOKUP(NCESummary[NCE Component],NCESub[],7,FALSE),VLOOKUP(INDEX(ClientControls[NCE Component],MATCH(NCESummary[NCE Component],ClientControls[Client Control Number],0)),NCESub[],7,FALSE))</f>
        <v>Measurement</v>
      </c>
      <c r="I92" s="22" t="str">
        <f>_xlfn.IFNA(VLOOKUP(NCESummary[NCE Component],NCESub[],6,FALSE),VLOOKUP(INDEX(ClientControls[NCE Component],MATCH(NCESummary[NCE Component],ClientControls[Client Control Number],0)),NCESub[],6,FALSE))</f>
        <v>Gas</v>
      </c>
      <c r="J92">
        <v>3</v>
      </c>
      <c r="K92" t="s">
        <v>133</v>
      </c>
      <c r="L92" t="s">
        <v>3062</v>
      </c>
      <c r="M92" t="s">
        <v>3063</v>
      </c>
      <c r="N92" t="s">
        <v>171</v>
      </c>
      <c r="S92">
        <v>0</v>
      </c>
      <c r="T92">
        <v>0</v>
      </c>
    </row>
    <row r="93" spans="8:20" x14ac:dyDescent="0.2">
      <c r="H93" s="22" t="str">
        <f>_xlfn.IFNA(VLOOKUP(NCESummary[NCE Component],NCESub[],7,FALSE),VLOOKUP(INDEX(ClientControls[NCE Component],MATCH(NCESummary[NCE Component],ClientControls[Client Control Number],0)),NCESub[],7,FALSE))</f>
        <v>Reporting</v>
      </c>
      <c r="I93" s="22" t="str">
        <f>_xlfn.IFNA(VLOOKUP(NCESummary[NCE Component],NCESub[],6,FALSE),VLOOKUP(INDEX(ClientControls[NCE Component],MATCH(NCESummary[NCE Component],ClientControls[Client Control Number],0)),NCESub[],6,FALSE))</f>
        <v>Gas</v>
      </c>
      <c r="J93">
        <v>10</v>
      </c>
      <c r="K93" t="s">
        <v>78</v>
      </c>
      <c r="L93" t="s">
        <v>3155</v>
      </c>
      <c r="M93" t="s">
        <v>3156</v>
      </c>
      <c r="N93" t="s">
        <v>170</v>
      </c>
      <c r="S93">
        <v>0</v>
      </c>
      <c r="T93">
        <v>0</v>
      </c>
    </row>
    <row r="94" spans="8:20" x14ac:dyDescent="0.2">
      <c r="H94" s="22" t="str">
        <f>_xlfn.IFNA(VLOOKUP(NCESummary[NCE Component],NCESub[],7,FALSE),VLOOKUP(INDEX(ClientControls[NCE Component],MATCH(NCESummary[NCE Component],ClientControls[Client Control Number],0)),NCESub[],7,FALSE))</f>
        <v>Reporting</v>
      </c>
      <c r="I94" s="22" t="str">
        <f>_xlfn.IFNA(VLOOKUP(NCESummary[NCE Component],NCESub[],6,FALSE),VLOOKUP(INDEX(ClientControls[NCE Component],MATCH(NCESummary[NCE Component],ClientControls[Client Control Number],0)),NCESub[],6,FALSE))</f>
        <v>Gas</v>
      </c>
      <c r="J94">
        <v>10</v>
      </c>
      <c r="K94" t="s">
        <v>85</v>
      </c>
      <c r="L94" t="s">
        <v>3158</v>
      </c>
      <c r="M94" t="s">
        <v>3159</v>
      </c>
      <c r="N94" t="s">
        <v>171</v>
      </c>
      <c r="S94">
        <v>0</v>
      </c>
      <c r="T94">
        <v>0</v>
      </c>
    </row>
    <row r="95" spans="8:20" x14ac:dyDescent="0.2">
      <c r="H95" s="22" t="str">
        <f>_xlfn.IFNA(VLOOKUP(NCESummary[NCE Component],NCESub[],7,FALSE),VLOOKUP(INDEX(ClientControls[NCE Component],MATCH(NCESummary[NCE Component],ClientControls[Client Control Number],0)),NCESub[],7,FALSE))</f>
        <v>Reporting</v>
      </c>
      <c r="I95" s="22" t="str">
        <f>_xlfn.IFNA(VLOOKUP(NCESummary[NCE Component],NCESub[],6,FALSE),VLOOKUP(INDEX(ClientControls[NCE Component],MATCH(NCESummary[NCE Component],ClientControls[Client Control Number],0)),NCESub[],6,FALSE))</f>
        <v>Gas</v>
      </c>
      <c r="J95">
        <v>12</v>
      </c>
      <c r="K95" t="s">
        <v>74</v>
      </c>
      <c r="L95" t="s">
        <v>373</v>
      </c>
      <c r="M95" t="s">
        <v>1389</v>
      </c>
      <c r="N95" t="s">
        <v>171</v>
      </c>
      <c r="S95">
        <v>0</v>
      </c>
      <c r="T95">
        <v>0</v>
      </c>
    </row>
    <row r="96" spans="8:20" x14ac:dyDescent="0.2">
      <c r="H96" s="22" t="str">
        <f>_xlfn.IFNA(VLOOKUP(NCESummary[NCE Component],NCESub[],7,FALSE),VLOOKUP(INDEX(ClientControls[NCE Component],MATCH(NCESummary[NCE Component],ClientControls[Client Control Number],0)),NCESub[],7,FALSE))</f>
        <v>Reporting</v>
      </c>
      <c r="I96" s="22" t="str">
        <f>_xlfn.IFNA(VLOOKUP(NCESummary[NCE Component],NCESub[],6,FALSE),VLOOKUP(INDEX(ClientControls[NCE Component],MATCH(NCESummary[NCE Component],ClientControls[Client Control Number],0)),NCESub[],6,FALSE))</f>
        <v>Gas</v>
      </c>
      <c r="J96">
        <v>12</v>
      </c>
      <c r="K96" t="s">
        <v>142</v>
      </c>
      <c r="L96" t="s">
        <v>376</v>
      </c>
      <c r="M96" t="s">
        <v>592</v>
      </c>
      <c r="N96" t="s">
        <v>171</v>
      </c>
      <c r="S96">
        <v>0</v>
      </c>
      <c r="T96">
        <v>0</v>
      </c>
    </row>
    <row r="97" spans="8:20" x14ac:dyDescent="0.2">
      <c r="H97" s="22" t="str">
        <f>_xlfn.IFNA(VLOOKUP(NCESummary[NCE Component],NCESub[],7,FALSE),VLOOKUP(INDEX(ClientControls[NCE Component],MATCH(NCESummary[NCE Component],ClientControls[Client Control Number],0)),NCESub[],7,FALSE))</f>
        <v>Reporting</v>
      </c>
      <c r="I97" s="22" t="str">
        <f>_xlfn.IFNA(VLOOKUP(NCESummary[NCE Component],NCESub[],6,FALSE),VLOOKUP(INDEX(ClientControls[NCE Component],MATCH(NCESummary[NCE Component],ClientControls[Client Control Number],0)),NCESub[],6,FALSE))</f>
        <v>Gas</v>
      </c>
      <c r="J97">
        <v>12</v>
      </c>
      <c r="K97" t="s">
        <v>75</v>
      </c>
      <c r="L97" t="s">
        <v>378</v>
      </c>
      <c r="M97" t="s">
        <v>595</v>
      </c>
      <c r="N97" t="s">
        <v>171</v>
      </c>
      <c r="S97">
        <v>0</v>
      </c>
      <c r="T97">
        <v>0</v>
      </c>
    </row>
    <row r="98" spans="8:20" x14ac:dyDescent="0.2">
      <c r="H98" s="22" t="str">
        <f>_xlfn.IFNA(VLOOKUP(NCESummary[NCE Component],NCESub[],7,FALSE),VLOOKUP(INDEX(ClientControls[NCE Component],MATCH(NCESummary[NCE Component],ClientControls[Client Control Number],0)),NCESub[],7,FALSE))</f>
        <v>Reporting</v>
      </c>
      <c r="I98" s="22" t="str">
        <f>_xlfn.IFNA(VLOOKUP(NCESummary[NCE Component],NCESub[],6,FALSE),VLOOKUP(INDEX(ClientControls[NCE Component],MATCH(NCESummary[NCE Component],ClientControls[Client Control Number],0)),NCESub[],6,FALSE))</f>
        <v>Gas</v>
      </c>
      <c r="J98">
        <v>12</v>
      </c>
      <c r="K98" t="s">
        <v>143</v>
      </c>
      <c r="L98" t="s">
        <v>381</v>
      </c>
      <c r="M98" t="s">
        <v>521</v>
      </c>
      <c r="N98" t="s">
        <v>171</v>
      </c>
      <c r="S98">
        <v>0</v>
      </c>
      <c r="T98">
        <v>0</v>
      </c>
    </row>
    <row r="99" spans="8:20" x14ac:dyDescent="0.2">
      <c r="H99" s="22" t="str">
        <f>_xlfn.IFNA(VLOOKUP(NCESummary[NCE Component],NCESub[],7,FALSE),VLOOKUP(INDEX(ClientControls[NCE Component],MATCH(NCESummary[NCE Component],ClientControls[Client Control Number],0)),NCESub[],7,FALSE))</f>
        <v>Reporting</v>
      </c>
      <c r="I99" s="22" t="str">
        <f>_xlfn.IFNA(VLOOKUP(NCESummary[NCE Component],NCESub[],6,FALSE),VLOOKUP(INDEX(ClientControls[NCE Component],MATCH(NCESummary[NCE Component],ClientControls[Client Control Number],0)),NCESub[],6,FALSE))</f>
        <v>Gas</v>
      </c>
      <c r="J99">
        <v>13</v>
      </c>
      <c r="K99" t="s">
        <v>98</v>
      </c>
      <c r="L99" t="s">
        <v>3175</v>
      </c>
      <c r="M99" t="s">
        <v>3176</v>
      </c>
      <c r="N99" t="s">
        <v>171</v>
      </c>
      <c r="S99">
        <v>0</v>
      </c>
      <c r="T99">
        <v>0</v>
      </c>
    </row>
    <row r="100" spans="8:20" x14ac:dyDescent="0.2">
      <c r="H100" s="22" t="str">
        <f>_xlfn.IFNA(VLOOKUP(NCESummary[NCE Component],NCESub[],7,FALSE),VLOOKUP(INDEX(ClientControls[NCE Component],MATCH(NCESummary[NCE Component],ClientControls[Client Control Number],0)),NCESub[],7,FALSE))</f>
        <v>Reporting</v>
      </c>
      <c r="I100" s="22" t="str">
        <f>_xlfn.IFNA(VLOOKUP(NCESummary[NCE Component],NCESub[],6,FALSE),VLOOKUP(INDEX(ClientControls[NCE Component],MATCH(NCESummary[NCE Component],ClientControls[Client Control Number],0)),NCESub[],6,FALSE))</f>
        <v>Gas</v>
      </c>
      <c r="J100">
        <v>13</v>
      </c>
      <c r="K100" t="s">
        <v>61</v>
      </c>
      <c r="L100" t="s">
        <v>385</v>
      </c>
      <c r="M100" t="s">
        <v>598</v>
      </c>
      <c r="N100" t="s">
        <v>171</v>
      </c>
      <c r="S100">
        <v>0</v>
      </c>
      <c r="T100">
        <v>0</v>
      </c>
    </row>
    <row r="101" spans="8:20" x14ac:dyDescent="0.2">
      <c r="H101" s="22" t="str">
        <f>_xlfn.IFNA(VLOOKUP(NCESummary[NCE Component],NCESub[],7,FALSE),VLOOKUP(INDEX(ClientControls[NCE Component],MATCH(NCESummary[NCE Component],ClientControls[Client Control Number],0)),NCESub[],7,FALSE))</f>
        <v>Reporting</v>
      </c>
      <c r="I101" s="22" t="str">
        <f>_xlfn.IFNA(VLOOKUP(NCESummary[NCE Component],NCESub[],6,FALSE),VLOOKUP(INDEX(ClientControls[NCE Component],MATCH(NCESummary[NCE Component],ClientControls[Client Control Number],0)),NCESub[],6,FALSE))</f>
        <v>Gas</v>
      </c>
      <c r="J101">
        <v>13</v>
      </c>
      <c r="K101" t="s">
        <v>104</v>
      </c>
      <c r="L101" t="s">
        <v>386</v>
      </c>
      <c r="M101" t="s">
        <v>599</v>
      </c>
      <c r="N101" t="s">
        <v>171</v>
      </c>
      <c r="S101">
        <v>0</v>
      </c>
      <c r="T101">
        <v>0</v>
      </c>
    </row>
    <row r="102" spans="8:20" x14ac:dyDescent="0.2">
      <c r="H102" s="22" t="str">
        <f>_xlfn.IFNA(VLOOKUP(NCESummary[NCE Component],NCESub[],7,FALSE),VLOOKUP(INDEX(ClientControls[NCE Component],MATCH(NCESummary[NCE Component],ClientControls[Client Control Number],0)),NCESub[],7,FALSE))</f>
        <v>Reporting</v>
      </c>
      <c r="I102" s="22" t="str">
        <f>_xlfn.IFNA(VLOOKUP(NCESummary[NCE Component],NCESub[],6,FALSE),VLOOKUP(INDEX(ClientControls[NCE Component],MATCH(NCESummary[NCE Component],ClientControls[Client Control Number],0)),NCESub[],6,FALSE))</f>
        <v>Gas</v>
      </c>
      <c r="J102">
        <v>13</v>
      </c>
      <c r="K102" t="s">
        <v>168</v>
      </c>
      <c r="L102" t="s">
        <v>387</v>
      </c>
      <c r="M102" t="s">
        <v>1729</v>
      </c>
      <c r="N102" t="s">
        <v>171</v>
      </c>
      <c r="S102">
        <v>0</v>
      </c>
      <c r="T102">
        <v>0</v>
      </c>
    </row>
    <row r="103" spans="8:20" x14ac:dyDescent="0.2">
      <c r="H103" s="22" t="str">
        <f>_xlfn.IFNA(VLOOKUP(NCESummary[NCE Component],NCESub[],7,FALSE),VLOOKUP(INDEX(ClientControls[NCE Component],MATCH(NCESummary[NCE Component],ClientControls[Client Control Number],0)),NCESub[],7,FALSE))</f>
        <v>Reporting</v>
      </c>
      <c r="I103" s="22" t="str">
        <f>_xlfn.IFNA(VLOOKUP(NCESummary[NCE Component],NCESub[],6,FALSE),VLOOKUP(INDEX(ClientControls[NCE Component],MATCH(NCESummary[NCE Component],ClientControls[Client Control Number],0)),NCESub[],6,FALSE))</f>
        <v>Gas</v>
      </c>
      <c r="J103">
        <v>13</v>
      </c>
      <c r="K103" t="s">
        <v>102</v>
      </c>
      <c r="L103" t="s">
        <v>388</v>
      </c>
      <c r="M103" t="s">
        <v>600</v>
      </c>
      <c r="N103" t="s">
        <v>171</v>
      </c>
      <c r="S103">
        <v>0</v>
      </c>
      <c r="T103">
        <v>0</v>
      </c>
    </row>
    <row r="104" spans="8:20" x14ac:dyDescent="0.2">
      <c r="H104" s="22" t="str">
        <f>_xlfn.IFNA(VLOOKUP(NCESummary[NCE Component],NCESub[],7,FALSE),VLOOKUP(INDEX(ClientControls[NCE Component],MATCH(NCESummary[NCE Component],ClientControls[Client Control Number],0)),NCESub[],7,FALSE))</f>
        <v>Reporting</v>
      </c>
      <c r="I104" s="22" t="str">
        <f>_xlfn.IFNA(VLOOKUP(NCESummary[NCE Component],NCESub[],6,FALSE),VLOOKUP(INDEX(ClientControls[NCE Component],MATCH(NCESummary[NCE Component],ClientControls[Client Control Number],0)),NCESub[],6,FALSE))</f>
        <v>Gas</v>
      </c>
      <c r="J104">
        <v>13</v>
      </c>
      <c r="K104" t="s">
        <v>159</v>
      </c>
      <c r="L104" t="s">
        <v>389</v>
      </c>
      <c r="M104" t="s">
        <v>697</v>
      </c>
      <c r="N104" t="s">
        <v>171</v>
      </c>
      <c r="S104">
        <v>0</v>
      </c>
      <c r="T104">
        <v>0</v>
      </c>
    </row>
    <row r="105" spans="8:20" x14ac:dyDescent="0.2">
      <c r="H105" s="22" t="e">
        <f>_xlfn.IFNA(VLOOKUP(NCESummary[NCE Component],NCESub[],7,FALSE),VLOOKUP(INDEX(ClientControls[NCE Component],MATCH(NCESummary[NCE Component],ClientControls[Client Control Number],0)),NCESub[],7,FALSE))</f>
        <v>#N/A</v>
      </c>
      <c r="I105" s="22" t="e">
        <f>_xlfn.IFNA(VLOOKUP(NCESummary[NCE Component],NCESub[],6,FALSE),VLOOKUP(INDEX(ClientControls[NCE Component],MATCH(NCESummary[NCE Component],ClientControls[Client Control Number],0)),NCESub[],6,FALSE))</f>
        <v>#N/A</v>
      </c>
      <c r="J105">
        <v>14</v>
      </c>
      <c r="K105" t="s">
        <v>144</v>
      </c>
      <c r="L105" t="s">
        <v>3178</v>
      </c>
      <c r="M105" t="s">
        <v>3179</v>
      </c>
      <c r="N105" t="s">
        <v>170</v>
      </c>
      <c r="S105">
        <v>0</v>
      </c>
      <c r="T105">
        <v>0</v>
      </c>
    </row>
    <row r="106" spans="8:20" x14ac:dyDescent="0.2">
      <c r="H106" s="22" t="str">
        <f>_xlfn.IFNA(VLOOKUP(NCESummary[NCE Component],NCESub[],7,FALSE),VLOOKUP(INDEX(ClientControls[NCE Component],MATCH(NCESummary[NCE Component],ClientControls[Client Control Number],0)),NCESub[],7,FALSE))</f>
        <v>Reporting</v>
      </c>
      <c r="I106" s="22" t="str">
        <f>_xlfn.IFNA(VLOOKUP(NCESummary[NCE Component],NCESub[],6,FALSE),VLOOKUP(INDEX(ClientControls[NCE Component],MATCH(NCESummary[NCE Component],ClientControls[Client Control Number],0)),NCESub[],6,FALSE))</f>
        <v>Gas</v>
      </c>
      <c r="J106">
        <v>14</v>
      </c>
      <c r="K106" t="s">
        <v>144</v>
      </c>
      <c r="L106" t="s">
        <v>3181</v>
      </c>
      <c r="M106" t="s">
        <v>3182</v>
      </c>
      <c r="N106" t="s">
        <v>170</v>
      </c>
      <c r="S106">
        <v>0</v>
      </c>
      <c r="T106">
        <v>0</v>
      </c>
    </row>
    <row r="107" spans="8:20" x14ac:dyDescent="0.2">
      <c r="H107" s="22" t="str">
        <f>_xlfn.IFNA(VLOOKUP(NCESummary[NCE Component],NCESub[],7,FALSE),VLOOKUP(INDEX(ClientControls[NCE Component],MATCH(NCESummary[NCE Component],ClientControls[Client Control Number],0)),NCESub[],7,FALSE))</f>
        <v>Reporting</v>
      </c>
      <c r="I107" s="22" t="str">
        <f>_xlfn.IFNA(VLOOKUP(NCESummary[NCE Component],NCESub[],6,FALSE),VLOOKUP(INDEX(ClientControls[NCE Component],MATCH(NCESummary[NCE Component],ClientControls[Client Control Number],0)),NCESub[],6,FALSE))</f>
        <v>Gas</v>
      </c>
      <c r="J107">
        <v>14</v>
      </c>
      <c r="K107" t="s">
        <v>144</v>
      </c>
      <c r="L107" t="s">
        <v>3183</v>
      </c>
      <c r="M107" t="s">
        <v>3184</v>
      </c>
      <c r="N107" t="s">
        <v>170</v>
      </c>
      <c r="S107">
        <v>0</v>
      </c>
      <c r="T107">
        <v>0</v>
      </c>
    </row>
    <row r="108" spans="8:20" x14ac:dyDescent="0.2">
      <c r="H108" s="22" t="str">
        <f>_xlfn.IFNA(VLOOKUP(NCESummary[NCE Component],NCESub[],7,FALSE),VLOOKUP(INDEX(ClientControls[NCE Component],MATCH(NCESummary[NCE Component],ClientControls[Client Control Number],0)),NCESub[],7,FALSE))</f>
        <v>Reporting</v>
      </c>
      <c r="I108" s="22" t="str">
        <f>_xlfn.IFNA(VLOOKUP(NCESummary[NCE Component],NCESub[],6,FALSE),VLOOKUP(INDEX(ClientControls[NCE Component],MATCH(NCESummary[NCE Component],ClientControls[Client Control Number],0)),NCESub[],6,FALSE))</f>
        <v>Gas</v>
      </c>
      <c r="J108">
        <v>14</v>
      </c>
      <c r="K108" t="s">
        <v>144</v>
      </c>
      <c r="L108" t="s">
        <v>3185</v>
      </c>
      <c r="M108" t="s">
        <v>3186</v>
      </c>
      <c r="N108" t="s">
        <v>170</v>
      </c>
      <c r="S108">
        <v>0</v>
      </c>
      <c r="T108">
        <v>0</v>
      </c>
    </row>
    <row r="109" spans="8:20" x14ac:dyDescent="0.2">
      <c r="H109" s="22" t="str">
        <f>_xlfn.IFNA(VLOOKUP(NCESummary[NCE Component],NCESub[],7,FALSE),VLOOKUP(INDEX(ClientControls[NCE Component],MATCH(NCESummary[NCE Component],ClientControls[Client Control Number],0)),NCESub[],7,FALSE))</f>
        <v>Reporting</v>
      </c>
      <c r="I109" s="22" t="str">
        <f>_xlfn.IFNA(VLOOKUP(NCESummary[NCE Component],NCESub[],6,FALSE),VLOOKUP(INDEX(ClientControls[NCE Component],MATCH(NCESummary[NCE Component],ClientControls[Client Control Number],0)),NCESub[],6,FALSE))</f>
        <v>Gas</v>
      </c>
      <c r="J109">
        <v>14</v>
      </c>
      <c r="K109" t="s">
        <v>144</v>
      </c>
      <c r="L109" t="s">
        <v>3187</v>
      </c>
      <c r="M109" t="s">
        <v>3188</v>
      </c>
      <c r="N109" t="s">
        <v>170</v>
      </c>
      <c r="S109">
        <v>0</v>
      </c>
      <c r="T109">
        <v>0</v>
      </c>
    </row>
    <row r="110" spans="8:20" x14ac:dyDescent="0.2">
      <c r="H110" s="22" t="str">
        <f>_xlfn.IFNA(VLOOKUP(NCESummary[NCE Component],NCESub[],7,FALSE),VLOOKUP(INDEX(ClientControls[NCE Component],MATCH(NCESummary[NCE Component],ClientControls[Client Control Number],0)),NCESub[],7,FALSE))</f>
        <v>Reporting</v>
      </c>
      <c r="I110" s="22" t="str">
        <f>_xlfn.IFNA(VLOOKUP(NCESummary[NCE Component],NCESub[],6,FALSE),VLOOKUP(INDEX(ClientControls[NCE Component],MATCH(NCESummary[NCE Component],ClientControls[Client Control Number],0)),NCESub[],6,FALSE))</f>
        <v>Gas</v>
      </c>
      <c r="J110">
        <v>14</v>
      </c>
      <c r="K110" t="s">
        <v>147</v>
      </c>
      <c r="L110" t="s">
        <v>396</v>
      </c>
      <c r="M110" t="s">
        <v>605</v>
      </c>
      <c r="N110" t="s">
        <v>170</v>
      </c>
      <c r="S110">
        <v>0</v>
      </c>
      <c r="T110">
        <v>0</v>
      </c>
    </row>
    <row r="111" spans="8:20" x14ac:dyDescent="0.2">
      <c r="H111" s="22" t="str">
        <f>_xlfn.IFNA(VLOOKUP(NCESummary[NCE Component],NCESub[],7,FALSE),VLOOKUP(INDEX(ClientControls[NCE Component],MATCH(NCESummary[NCE Component],ClientControls[Client Control Number],0)),NCESub[],7,FALSE))</f>
        <v>Reporting</v>
      </c>
      <c r="I111" s="22" t="str">
        <f>_xlfn.IFNA(VLOOKUP(NCESummary[NCE Component],NCESub[],6,FALSE),VLOOKUP(INDEX(ClientControls[NCE Component],MATCH(NCESummary[NCE Component],ClientControls[Client Control Number],0)),NCESub[],6,FALSE))</f>
        <v>Gas</v>
      </c>
      <c r="J111">
        <v>14</v>
      </c>
      <c r="K111" t="s">
        <v>148</v>
      </c>
      <c r="L111" t="s">
        <v>397</v>
      </c>
      <c r="M111" t="s">
        <v>606</v>
      </c>
      <c r="N111" t="s">
        <v>170</v>
      </c>
      <c r="S111">
        <v>0</v>
      </c>
      <c r="T111">
        <v>0</v>
      </c>
    </row>
    <row r="112" spans="8:20" x14ac:dyDescent="0.2">
      <c r="H112" s="22" t="str">
        <f>_xlfn.IFNA(VLOOKUP(NCESummary[NCE Component],NCESub[],7,FALSE),VLOOKUP(INDEX(ClientControls[NCE Component],MATCH(NCESummary[NCE Component],ClientControls[Client Control Number],0)),NCESub[],7,FALSE))</f>
        <v>Measurement</v>
      </c>
      <c r="I112" s="22" t="str">
        <f>_xlfn.IFNA(VLOOKUP(NCESummary[NCE Component],NCESub[],6,FALSE),VLOOKUP(INDEX(ClientControls[NCE Component],MATCH(NCESummary[NCE Component],ClientControls[Client Control Number],0)),NCESub[],6,FALSE))</f>
        <v>Hydrocarbon Liquid</v>
      </c>
      <c r="J112">
        <v>14</v>
      </c>
      <c r="K112" t="s">
        <v>162</v>
      </c>
      <c r="L112" t="s">
        <v>3101</v>
      </c>
      <c r="M112" t="s">
        <v>3102</v>
      </c>
      <c r="N112" t="s">
        <v>171</v>
      </c>
      <c r="S112">
        <v>0</v>
      </c>
      <c r="T112">
        <v>0</v>
      </c>
    </row>
    <row r="113" spans="8:20" x14ac:dyDescent="0.2">
      <c r="H113" s="22" t="str">
        <f>_xlfn.IFNA(VLOOKUP(NCESummary[NCE Component],NCESub[],7,FALSE),VLOOKUP(INDEX(ClientControls[NCE Component],MATCH(NCESummary[NCE Component],ClientControls[Client Control Number],0)),NCESub[],7,FALSE))</f>
        <v>Reporting</v>
      </c>
      <c r="I113" s="22" t="str">
        <f>_xlfn.IFNA(VLOOKUP(NCESummary[NCE Component],NCESub[],6,FALSE),VLOOKUP(INDEX(ClientControls[NCE Component],MATCH(NCESummary[NCE Component],ClientControls[Client Control Number],0)),NCESub[],6,FALSE))</f>
        <v>Gas</v>
      </c>
      <c r="J113">
        <v>14</v>
      </c>
      <c r="K113" t="s">
        <v>162</v>
      </c>
      <c r="L113" t="s">
        <v>3193</v>
      </c>
      <c r="M113" t="s">
        <v>3194</v>
      </c>
      <c r="N113" t="s">
        <v>171</v>
      </c>
      <c r="S113">
        <v>0</v>
      </c>
      <c r="T113">
        <v>0</v>
      </c>
    </row>
    <row r="114" spans="8:20" x14ac:dyDescent="0.2">
      <c r="H114" s="22" t="str">
        <f>_xlfn.IFNA(VLOOKUP(NCESummary[NCE Component],NCESub[],7,FALSE),VLOOKUP(INDEX(ClientControls[NCE Component],MATCH(NCESummary[NCE Component],ClientControls[Client Control Number],0)),NCESub[],7,FALSE))</f>
        <v>Reporting</v>
      </c>
      <c r="I114" s="22" t="str">
        <f>_xlfn.IFNA(VLOOKUP(NCESummary[NCE Component],NCESub[],6,FALSE),VLOOKUP(INDEX(ClientControls[NCE Component],MATCH(NCESummary[NCE Component],ClientControls[Client Control Number],0)),NCESub[],6,FALSE))</f>
        <v>Gas</v>
      </c>
      <c r="J114">
        <v>14</v>
      </c>
      <c r="K114" t="s">
        <v>70</v>
      </c>
      <c r="L114" t="s">
        <v>412</v>
      </c>
      <c r="M114" t="s">
        <v>617</v>
      </c>
      <c r="N114" t="s">
        <v>171</v>
      </c>
      <c r="S114">
        <v>0</v>
      </c>
      <c r="T114">
        <v>0</v>
      </c>
    </row>
    <row r="115" spans="8:20" x14ac:dyDescent="0.2">
      <c r="H115" s="22" t="str">
        <f>_xlfn.IFNA(VLOOKUP(NCESummary[NCE Component],NCESub[],7,FALSE),VLOOKUP(INDEX(ClientControls[NCE Component],MATCH(NCESummary[NCE Component],ClientControls[Client Control Number],0)),NCESub[],7,FALSE))</f>
        <v>Reporting</v>
      </c>
      <c r="I115" s="22" t="str">
        <f>_xlfn.IFNA(VLOOKUP(NCESummary[NCE Component],NCESub[],6,FALSE),VLOOKUP(INDEX(ClientControls[NCE Component],MATCH(NCESummary[NCE Component],ClientControls[Client Control Number],0)),NCESub[],6,FALSE))</f>
        <v>Gas</v>
      </c>
      <c r="J115">
        <v>14</v>
      </c>
      <c r="K115" t="s">
        <v>64</v>
      </c>
      <c r="L115" t="s">
        <v>415</v>
      </c>
      <c r="M115" t="s">
        <v>620</v>
      </c>
      <c r="N115" t="s">
        <v>171</v>
      </c>
      <c r="S115">
        <v>0</v>
      </c>
      <c r="T115">
        <v>0</v>
      </c>
    </row>
    <row r="116" spans="8:20" x14ac:dyDescent="0.2">
      <c r="H116" s="22" t="str">
        <f>_xlfn.IFNA(VLOOKUP(NCESummary[NCE Component],NCESub[],7,FALSE),VLOOKUP(INDEX(ClientControls[NCE Component],MATCH(NCESummary[NCE Component],ClientControls[Client Control Number],0)),NCESub[],7,FALSE))</f>
        <v>Reporting</v>
      </c>
      <c r="I116" s="22" t="str">
        <f>_xlfn.IFNA(VLOOKUP(NCESummary[NCE Component],NCESub[],6,FALSE),VLOOKUP(INDEX(ClientControls[NCE Component],MATCH(NCESummary[NCE Component],ClientControls[Client Control Number],0)),NCESub[],6,FALSE))</f>
        <v>Gas</v>
      </c>
      <c r="J116">
        <v>14</v>
      </c>
      <c r="K116" t="s">
        <v>86</v>
      </c>
      <c r="L116" t="s">
        <v>3197</v>
      </c>
      <c r="M116" t="s">
        <v>3198</v>
      </c>
      <c r="N116" t="s">
        <v>171</v>
      </c>
      <c r="S116">
        <v>0</v>
      </c>
      <c r="T116">
        <v>0</v>
      </c>
    </row>
    <row r="117" spans="8:20" x14ac:dyDescent="0.2">
      <c r="H117" s="22" t="str">
        <f>_xlfn.IFNA(VLOOKUP(NCESummary[NCE Component],NCESub[],7,FALSE),VLOOKUP(INDEX(ClientControls[NCE Component],MATCH(NCESummary[NCE Component],ClientControls[Client Control Number],0)),NCESub[],7,FALSE))</f>
        <v>Reporting</v>
      </c>
      <c r="I117" s="22" t="str">
        <f>_xlfn.IFNA(VLOOKUP(NCESummary[NCE Component],NCESub[],6,FALSE),VLOOKUP(INDEX(ClientControls[NCE Component],MATCH(NCESummary[NCE Component],ClientControls[Client Control Number],0)),NCESub[],6,FALSE))</f>
        <v>Gas</v>
      </c>
      <c r="J117">
        <v>14</v>
      </c>
      <c r="K117" t="s">
        <v>105</v>
      </c>
      <c r="L117" t="s">
        <v>418</v>
      </c>
      <c r="M117" t="s">
        <v>632</v>
      </c>
      <c r="N117" t="s">
        <v>171</v>
      </c>
      <c r="S117">
        <v>0</v>
      </c>
      <c r="T117">
        <v>0</v>
      </c>
    </row>
    <row r="118" spans="8:20" x14ac:dyDescent="0.2">
      <c r="H118" s="22" t="str">
        <f>_xlfn.IFNA(VLOOKUP(NCESummary[NCE Component],NCESub[],7,FALSE),VLOOKUP(INDEX(ClientControls[NCE Component],MATCH(NCESummary[NCE Component],ClientControls[Client Control Number],0)),NCESub[],7,FALSE))</f>
        <v>Reporting</v>
      </c>
      <c r="I118" s="22" t="str">
        <f>_xlfn.IFNA(VLOOKUP(NCESummary[NCE Component],NCESub[],6,FALSE),VLOOKUP(INDEX(ClientControls[NCE Component],MATCH(NCESummary[NCE Component],ClientControls[Client Control Number],0)),NCESub[],6,FALSE))</f>
        <v>Gas</v>
      </c>
      <c r="J118">
        <v>14</v>
      </c>
      <c r="K118" t="s">
        <v>161</v>
      </c>
      <c r="L118" t="s">
        <v>420</v>
      </c>
      <c r="M118" t="s">
        <v>624</v>
      </c>
      <c r="N118" t="s">
        <v>171</v>
      </c>
      <c r="S118">
        <v>0</v>
      </c>
      <c r="T118">
        <v>0</v>
      </c>
    </row>
    <row r="119" spans="8:20" x14ac:dyDescent="0.2">
      <c r="H119" s="22" t="str">
        <f>_xlfn.IFNA(VLOOKUP(NCESummary[NCE Component],NCESub[],7,FALSE),VLOOKUP(INDEX(ClientControls[NCE Component],MATCH(NCESummary[NCE Component],ClientControls[Client Control Number],0)),NCESub[],7,FALSE))</f>
        <v>Reporting</v>
      </c>
      <c r="I119" s="22" t="str">
        <f>_xlfn.IFNA(VLOOKUP(NCESummary[NCE Component],NCESub[],6,FALSE),VLOOKUP(INDEX(ClientControls[NCE Component],MATCH(NCESummary[NCE Component],ClientControls[Client Control Number],0)),NCESub[],6,FALSE))</f>
        <v>Gas</v>
      </c>
      <c r="J119">
        <v>14</v>
      </c>
      <c r="K119" t="s">
        <v>661</v>
      </c>
      <c r="L119" t="s">
        <v>699</v>
      </c>
      <c r="M119" t="s">
        <v>700</v>
      </c>
      <c r="N119" t="s">
        <v>170</v>
      </c>
      <c r="S119">
        <v>0</v>
      </c>
      <c r="T119">
        <v>0</v>
      </c>
    </row>
    <row r="120" spans="8:20" x14ac:dyDescent="0.2">
      <c r="H120" s="22" t="str">
        <f>_xlfn.IFNA(VLOOKUP(NCESummary[NCE Component],NCESub[],7,FALSE),VLOOKUP(INDEX(ClientControls[NCE Component],MATCH(NCESummary[NCE Component],ClientControls[Client Control Number],0)),NCESub[],7,FALSE))</f>
        <v>Existing Facility Design and Installation</v>
      </c>
      <c r="I120" s="22" t="str">
        <f>_xlfn.IFNA(VLOOKUP(NCESummary[NCE Component],NCESub[],6,FALSE),VLOOKUP(INDEX(ClientControls[NCE Component],MATCH(NCESummary[NCE Component],ClientControls[Client Control Number],0)),NCESub[],6,FALSE))</f>
        <v>Hydrocarbon Liquid</v>
      </c>
      <c r="J120">
        <v>1</v>
      </c>
      <c r="K120" t="s">
        <v>129</v>
      </c>
      <c r="L120" t="s">
        <v>489</v>
      </c>
      <c r="M120" t="s">
        <v>666</v>
      </c>
      <c r="N120" t="s">
        <v>170</v>
      </c>
      <c r="S120">
        <v>0</v>
      </c>
      <c r="T120">
        <v>0</v>
      </c>
    </row>
    <row r="121" spans="8:20" x14ac:dyDescent="0.2">
      <c r="H121" s="22" t="str">
        <f>_xlfn.IFNA(VLOOKUP(NCESummary[NCE Component],NCESub[],7,FALSE),VLOOKUP(INDEX(ClientControls[NCE Component],MATCH(NCESummary[NCE Component],ClientControls[Client Control Number],0)),NCESub[],7,FALSE))</f>
        <v>Existing Facility Design and Installation</v>
      </c>
      <c r="I121" s="22" t="str">
        <f>_xlfn.IFNA(VLOOKUP(NCESummary[NCE Component],NCESub[],6,FALSE),VLOOKUP(INDEX(ClientControls[NCE Component],MATCH(NCESummary[NCE Component],ClientControls[Client Control Number],0)),NCESub[],6,FALSE))</f>
        <v>Hydrocarbon Liquid</v>
      </c>
      <c r="J121">
        <v>1</v>
      </c>
      <c r="K121" t="s">
        <v>123</v>
      </c>
      <c r="L121" t="s">
        <v>495</v>
      </c>
      <c r="M121" t="s">
        <v>747</v>
      </c>
      <c r="N121" t="s">
        <v>171</v>
      </c>
      <c r="S121">
        <v>0</v>
      </c>
      <c r="T121">
        <v>0</v>
      </c>
    </row>
    <row r="122" spans="8:20" x14ac:dyDescent="0.2">
      <c r="H122" s="22" t="str">
        <f>_xlfn.IFNA(VLOOKUP(NCESummary[NCE Component],NCESub[],7,FALSE),VLOOKUP(INDEX(ClientControls[NCE Component],MATCH(NCESummary[NCE Component],ClientControls[Client Control Number],0)),NCESub[],7,FALSE))</f>
        <v>Existing Facility Design and Installation</v>
      </c>
      <c r="I122" s="22" t="str">
        <f>_xlfn.IFNA(VLOOKUP(NCESummary[NCE Component],NCESub[],6,FALSE),VLOOKUP(INDEX(ClientControls[NCE Component],MATCH(NCESummary[NCE Component],ClientControls[Client Control Number],0)),NCESub[],6,FALSE))</f>
        <v>Hydrocarbon Liquid</v>
      </c>
      <c r="J122">
        <v>1</v>
      </c>
      <c r="K122" t="s">
        <v>125</v>
      </c>
      <c r="L122" t="s">
        <v>499</v>
      </c>
      <c r="M122" t="s">
        <v>672</v>
      </c>
      <c r="N122" t="s">
        <v>171</v>
      </c>
      <c r="S122">
        <v>0</v>
      </c>
      <c r="T122">
        <v>0</v>
      </c>
    </row>
    <row r="123" spans="8:20" x14ac:dyDescent="0.2">
      <c r="H123" s="22" t="str">
        <f>_xlfn.IFNA(VLOOKUP(NCESummary[NCE Component],NCESub[],7,FALSE),VLOOKUP(INDEX(ClientControls[NCE Component],MATCH(NCESummary[NCE Component],ClientControls[Client Control Number],0)),NCESub[],7,FALSE))</f>
        <v>Existing Facility Design and Installation</v>
      </c>
      <c r="I123" s="22" t="str">
        <f>_xlfn.IFNA(VLOOKUP(NCESummary[NCE Component],NCESub[],6,FALSE),VLOOKUP(INDEX(ClientControls[NCE Component],MATCH(NCESummary[NCE Component],ClientControls[Client Control Number],0)),NCESub[],6,FALSE))</f>
        <v>Hydrocarbon Liquid</v>
      </c>
      <c r="J123">
        <v>1</v>
      </c>
      <c r="K123" t="s">
        <v>132</v>
      </c>
      <c r="L123" t="s">
        <v>501</v>
      </c>
      <c r="M123" t="s">
        <v>675</v>
      </c>
      <c r="N123" t="s">
        <v>171</v>
      </c>
      <c r="S123">
        <v>0</v>
      </c>
      <c r="T123">
        <v>0</v>
      </c>
    </row>
    <row r="124" spans="8:20" x14ac:dyDescent="0.2">
      <c r="H124" s="22" t="str">
        <f>_xlfn.IFNA(VLOOKUP(NCESummary[NCE Component],NCESub[],7,FALSE),VLOOKUP(INDEX(ClientControls[NCE Component],MATCH(NCESummary[NCE Component],ClientControls[Client Control Number],0)),NCESub[],7,FALSE))</f>
        <v>Existing Facility Design and Installation</v>
      </c>
      <c r="I124" s="22" t="str">
        <f>_xlfn.IFNA(VLOOKUP(NCESummary[NCE Component],NCESub[],6,FALSE),VLOOKUP(INDEX(ClientControls[NCE Component],MATCH(NCESummary[NCE Component],ClientControls[Client Control Number],0)),NCESub[],6,FALSE))</f>
        <v>Hydrocarbon Liquid</v>
      </c>
      <c r="J124">
        <v>1</v>
      </c>
      <c r="K124" t="s">
        <v>634</v>
      </c>
      <c r="L124" t="s">
        <v>797</v>
      </c>
      <c r="M124" t="s">
        <v>733</v>
      </c>
      <c r="N124" t="s">
        <v>170</v>
      </c>
      <c r="S124">
        <v>0</v>
      </c>
      <c r="T124">
        <v>0</v>
      </c>
    </row>
    <row r="125" spans="8:20" x14ac:dyDescent="0.2">
      <c r="H125" s="22" t="str">
        <f>_xlfn.IFNA(VLOOKUP(NCESummary[NCE Component],NCESub[],7,FALSE),VLOOKUP(INDEX(ClientControls[NCE Component],MATCH(NCESummary[NCE Component],ClientControls[Client Control Number],0)),NCESub[],7,FALSE))</f>
        <v>Existing Facility Design and Installation</v>
      </c>
      <c r="I125" s="22" t="str">
        <f>_xlfn.IFNA(VLOOKUP(NCESummary[NCE Component],NCESub[],6,FALSE),VLOOKUP(INDEX(ClientControls[NCE Component],MATCH(NCESummary[NCE Component],ClientControls[Client Control Number],0)),NCESub[],6,FALSE))</f>
        <v>Hydrocarbon Liquid</v>
      </c>
      <c r="J125">
        <v>7</v>
      </c>
      <c r="K125" t="s">
        <v>716</v>
      </c>
      <c r="L125" t="s">
        <v>725</v>
      </c>
      <c r="M125" t="s">
        <v>726</v>
      </c>
      <c r="N125" t="s">
        <v>170</v>
      </c>
      <c r="S125">
        <v>0</v>
      </c>
      <c r="T125">
        <v>0</v>
      </c>
    </row>
    <row r="126" spans="8:20" x14ac:dyDescent="0.2">
      <c r="H126" s="22" t="str">
        <f>_xlfn.IFNA(VLOOKUP(NCESummary[NCE Component],NCESub[],7,FALSE),VLOOKUP(INDEX(ClientControls[NCE Component],MATCH(NCESummary[NCE Component],ClientControls[Client Control Number],0)),NCESub[],7,FALSE))</f>
        <v>Existing Facility Design and Installation</v>
      </c>
      <c r="I126" s="22" t="str">
        <f>_xlfn.IFNA(VLOOKUP(NCESummary[NCE Component],NCESub[],6,FALSE),VLOOKUP(INDEX(ClientControls[NCE Component],MATCH(NCESummary[NCE Component],ClientControls[Client Control Number],0)),NCESub[],6,FALSE))</f>
        <v>Gas</v>
      </c>
      <c r="J126">
        <v>11</v>
      </c>
      <c r="K126" t="s">
        <v>140</v>
      </c>
      <c r="L126" t="s">
        <v>3166</v>
      </c>
      <c r="M126" t="s">
        <v>3167</v>
      </c>
      <c r="N126" t="s">
        <v>170</v>
      </c>
      <c r="S126">
        <v>0</v>
      </c>
      <c r="T126">
        <v>0</v>
      </c>
    </row>
    <row r="127" spans="8:20" x14ac:dyDescent="0.2">
      <c r="H127" s="22" t="str">
        <f>_xlfn.IFNA(VLOOKUP(NCESummary[NCE Component],NCESub[],7,FALSE),VLOOKUP(INDEX(ClientControls[NCE Component],MATCH(NCESummary[NCE Component],ClientControls[Client Control Number],0)),NCESub[],7,FALSE))</f>
        <v>Existing Facility Design and Installation</v>
      </c>
      <c r="I127" s="22" t="str">
        <f>_xlfn.IFNA(VLOOKUP(NCESummary[NCE Component],NCESub[],6,FALSE),VLOOKUP(INDEX(ClientControls[NCE Component],MATCH(NCESummary[NCE Component],ClientControls[Client Control Number],0)),NCESub[],6,FALSE))</f>
        <v>Gas</v>
      </c>
      <c r="J127">
        <v>11</v>
      </c>
      <c r="K127" t="s">
        <v>140</v>
      </c>
      <c r="L127" t="s">
        <v>3169</v>
      </c>
      <c r="M127" t="s">
        <v>3170</v>
      </c>
      <c r="N127" t="s">
        <v>170</v>
      </c>
      <c r="S127">
        <v>0</v>
      </c>
      <c r="T127">
        <v>0</v>
      </c>
    </row>
    <row r="128" spans="8:20" x14ac:dyDescent="0.2">
      <c r="H128" s="22" t="str">
        <f>_xlfn.IFNA(VLOOKUP(NCESummary[NCE Component],NCESub[],7,FALSE),VLOOKUP(INDEX(ClientControls[NCE Component],MATCH(NCESummary[NCE Component],ClientControls[Client Control Number],0)),NCESub[],7,FALSE))</f>
        <v>Existing Facility Design and Installation</v>
      </c>
      <c r="I128" s="22" t="str">
        <f>_xlfn.IFNA(VLOOKUP(NCESummary[NCE Component],NCESub[],6,FALSE),VLOOKUP(INDEX(ClientControls[NCE Component],MATCH(NCESummary[NCE Component],ClientControls[Client Control Number],0)),NCESub[],6,FALSE))</f>
        <v>Gas</v>
      </c>
      <c r="J128">
        <v>11</v>
      </c>
      <c r="K128" t="s">
        <v>140</v>
      </c>
      <c r="L128" t="s">
        <v>3171</v>
      </c>
      <c r="M128" t="s">
        <v>3172</v>
      </c>
      <c r="N128" t="s">
        <v>170</v>
      </c>
      <c r="S128">
        <v>0</v>
      </c>
      <c r="T128">
        <v>0</v>
      </c>
    </row>
    <row r="129" spans="8:20" x14ac:dyDescent="0.2">
      <c r="H129" s="22" t="str">
        <f>_xlfn.IFNA(VLOOKUP(NCESummary[NCE Component],NCESub[],7,FALSE),VLOOKUP(INDEX(ClientControls[NCE Component],MATCH(NCESummary[NCE Component],ClientControls[Client Control Number],0)),NCESub[],7,FALSE))</f>
        <v>Existing Facility Design and Installation</v>
      </c>
      <c r="I129" s="22" t="str">
        <f>_xlfn.IFNA(VLOOKUP(NCESummary[NCE Component],NCESub[],6,FALSE),VLOOKUP(INDEX(ClientControls[NCE Component],MATCH(NCESummary[NCE Component],ClientControls[Client Control Number],0)),NCESub[],6,FALSE))</f>
        <v>Hydrocarbon Liquid</v>
      </c>
      <c r="J129">
        <v>11</v>
      </c>
      <c r="K129" t="s">
        <v>809</v>
      </c>
      <c r="L129" t="s">
        <v>824</v>
      </c>
      <c r="M129" t="s">
        <v>1402</v>
      </c>
      <c r="N129" t="s">
        <v>170</v>
      </c>
      <c r="S129">
        <v>0</v>
      </c>
      <c r="T129">
        <v>0</v>
      </c>
    </row>
    <row r="130" spans="8:20" x14ac:dyDescent="0.2">
      <c r="H130" s="22" t="str">
        <f>_xlfn.IFNA(VLOOKUP(NCESummary[NCE Component],NCESub[],7,FALSE),VLOOKUP(INDEX(ClientControls[NCE Component],MATCH(NCESummary[NCE Component],ClientControls[Client Control Number],0)),NCESub[],7,FALSE))</f>
        <v>Existing Facility Design and Installation</v>
      </c>
      <c r="I130" s="22" t="str">
        <f>_xlfn.IFNA(VLOOKUP(NCESummary[NCE Component],NCESub[],6,FALSE),VLOOKUP(INDEX(ClientControls[NCE Component],MATCH(NCESummary[NCE Component],ClientControls[Client Control Number],0)),NCESub[],6,FALSE))</f>
        <v>Hydrocarbon Liquid</v>
      </c>
      <c r="J130">
        <v>11</v>
      </c>
      <c r="K130" t="s">
        <v>811</v>
      </c>
      <c r="L130" t="s">
        <v>826</v>
      </c>
      <c r="M130" t="s">
        <v>842</v>
      </c>
      <c r="N130" t="s">
        <v>170</v>
      </c>
      <c r="S130">
        <v>0</v>
      </c>
      <c r="T130">
        <v>0</v>
      </c>
    </row>
    <row r="131" spans="8:20" x14ac:dyDescent="0.2">
      <c r="H131" s="22" t="str">
        <f>_xlfn.IFNA(VLOOKUP(NCESummary[NCE Component],NCESub[],7,FALSE),VLOOKUP(INDEX(ClientControls[NCE Component],MATCH(NCESummary[NCE Component],ClientControls[Client Control Number],0)),NCESub[],7,FALSE))</f>
        <v>Existing Facility Design and Installation</v>
      </c>
      <c r="I131" s="22" t="str">
        <f>_xlfn.IFNA(VLOOKUP(NCESummary[NCE Component],NCESub[],6,FALSE),VLOOKUP(INDEX(ClientControls[NCE Component],MATCH(NCESummary[NCE Component],ClientControls[Client Control Number],0)),NCESub[],6,FALSE))</f>
        <v>Hydrocarbon Liquid</v>
      </c>
      <c r="J131">
        <v>11</v>
      </c>
      <c r="K131" t="s">
        <v>813</v>
      </c>
      <c r="L131" t="s">
        <v>828</v>
      </c>
      <c r="M131" t="s">
        <v>843</v>
      </c>
      <c r="N131" t="s">
        <v>170</v>
      </c>
      <c r="S131">
        <v>0</v>
      </c>
      <c r="T131">
        <v>0</v>
      </c>
    </row>
    <row r="132" spans="8:20" x14ac:dyDescent="0.2">
      <c r="H132" s="22" t="str">
        <f>_xlfn.IFNA(VLOOKUP(NCESummary[NCE Component],NCESub[],7,FALSE),VLOOKUP(INDEX(ClientControls[NCE Component],MATCH(NCESummary[NCE Component],ClientControls[Client Control Number],0)),NCESub[],7,FALSE))</f>
        <v>Existing Facility Design and Installation</v>
      </c>
      <c r="I132" s="22" t="str">
        <f>_xlfn.IFNA(VLOOKUP(NCESummary[NCE Component],NCESub[],6,FALSE),VLOOKUP(INDEX(ClientControls[NCE Component],MATCH(NCESummary[NCE Component],ClientControls[Client Control Number],0)),NCESub[],6,FALSE))</f>
        <v>Hydrocarbon Liquid</v>
      </c>
      <c r="J132">
        <v>11</v>
      </c>
      <c r="K132" t="s">
        <v>815</v>
      </c>
      <c r="L132" t="s">
        <v>830</v>
      </c>
      <c r="M132" t="s">
        <v>849</v>
      </c>
      <c r="N132" t="s">
        <v>170</v>
      </c>
      <c r="S132">
        <v>0</v>
      </c>
      <c r="T132">
        <v>0</v>
      </c>
    </row>
    <row r="133" spans="8:20" x14ac:dyDescent="0.2">
      <c r="H133" s="22" t="str">
        <f>_xlfn.IFNA(VLOOKUP(NCESummary[NCE Component],NCESub[],7,FALSE),VLOOKUP(INDEX(ClientControls[NCE Component],MATCH(NCESummary[NCE Component],ClientControls[Client Control Number],0)),NCESub[],7,FALSE))</f>
        <v>New Facility Design and Installation</v>
      </c>
      <c r="I133" s="22" t="str">
        <f>_xlfn.IFNA(VLOOKUP(NCESummary[NCE Component],NCESub[],6,FALSE),VLOOKUP(INDEX(ClientControls[NCE Component],MATCH(NCESummary[NCE Component],ClientControls[Client Control Number],0)),NCESub[],6,FALSE))</f>
        <v>Hydrocarbon Liquid</v>
      </c>
      <c r="J133">
        <v>1</v>
      </c>
      <c r="K133" t="s">
        <v>129</v>
      </c>
      <c r="L133" t="s">
        <v>490</v>
      </c>
      <c r="M133" t="s">
        <v>536</v>
      </c>
      <c r="N133" t="s">
        <v>170</v>
      </c>
      <c r="S133">
        <v>0</v>
      </c>
      <c r="T133">
        <v>0</v>
      </c>
    </row>
    <row r="134" spans="8:20" x14ac:dyDescent="0.2">
      <c r="H134" s="22" t="str">
        <f>_xlfn.IFNA(VLOOKUP(NCESummary[NCE Component],NCESub[],7,FALSE),VLOOKUP(INDEX(ClientControls[NCE Component],MATCH(NCESummary[NCE Component],ClientControls[Client Control Number],0)),NCESub[],7,FALSE))</f>
        <v>New Facility Design and Installation</v>
      </c>
      <c r="I134" s="22" t="str">
        <f>_xlfn.IFNA(VLOOKUP(NCESummary[NCE Component],NCESub[],6,FALSE),VLOOKUP(INDEX(ClientControls[NCE Component],MATCH(NCESummary[NCE Component],ClientControls[Client Control Number],0)),NCESub[],6,FALSE))</f>
        <v>Hydrocarbon Liquid</v>
      </c>
      <c r="J134">
        <v>1</v>
      </c>
      <c r="K134" t="s">
        <v>123</v>
      </c>
      <c r="L134" t="s">
        <v>496</v>
      </c>
      <c r="M134" t="s">
        <v>748</v>
      </c>
      <c r="N134" t="s">
        <v>171</v>
      </c>
      <c r="S134">
        <v>0</v>
      </c>
      <c r="T134">
        <v>0</v>
      </c>
    </row>
    <row r="135" spans="8:20" x14ac:dyDescent="0.2">
      <c r="H135" s="22" t="str">
        <f>_xlfn.IFNA(VLOOKUP(NCESummary[NCE Component],NCESub[],7,FALSE),VLOOKUP(INDEX(ClientControls[NCE Component],MATCH(NCESummary[NCE Component],ClientControls[Client Control Number],0)),NCESub[],7,FALSE))</f>
        <v>New Facility Design and Installation</v>
      </c>
      <c r="I135" s="22" t="str">
        <f>_xlfn.IFNA(VLOOKUP(NCESummary[NCE Component],NCESub[],6,FALSE),VLOOKUP(INDEX(ClientControls[NCE Component],MATCH(NCESummary[NCE Component],ClientControls[Client Control Number],0)),NCESub[],6,FALSE))</f>
        <v>Hydrocarbon Liquid</v>
      </c>
      <c r="J135">
        <v>1</v>
      </c>
      <c r="K135" t="s">
        <v>125</v>
      </c>
      <c r="L135" t="s">
        <v>500</v>
      </c>
      <c r="M135" t="s">
        <v>673</v>
      </c>
      <c r="N135" t="s">
        <v>171</v>
      </c>
      <c r="S135">
        <v>0</v>
      </c>
      <c r="T135">
        <v>0</v>
      </c>
    </row>
    <row r="136" spans="8:20" x14ac:dyDescent="0.2">
      <c r="H136" s="22" t="str">
        <f>_xlfn.IFNA(VLOOKUP(NCESummary[NCE Component],NCESub[],7,FALSE),VLOOKUP(INDEX(ClientControls[NCE Component],MATCH(NCESummary[NCE Component],ClientControls[Client Control Number],0)),NCESub[],7,FALSE))</f>
        <v>New Facility Design and Installation</v>
      </c>
      <c r="I136" s="22" t="str">
        <f>_xlfn.IFNA(VLOOKUP(NCESummary[NCE Component],NCESub[],6,FALSE),VLOOKUP(INDEX(ClientControls[NCE Component],MATCH(NCESummary[NCE Component],ClientControls[Client Control Number],0)),NCESub[],6,FALSE))</f>
        <v>Hydrocarbon Liquid</v>
      </c>
      <c r="J136">
        <v>1</v>
      </c>
      <c r="K136" t="s">
        <v>132</v>
      </c>
      <c r="L136" t="s">
        <v>502</v>
      </c>
      <c r="M136" t="s">
        <v>542</v>
      </c>
      <c r="N136" t="s">
        <v>171</v>
      </c>
      <c r="S136">
        <v>0</v>
      </c>
      <c r="T136">
        <v>0</v>
      </c>
    </row>
    <row r="137" spans="8:20" x14ac:dyDescent="0.2">
      <c r="H137" s="22" t="str">
        <f>_xlfn.IFNA(VLOOKUP(NCESummary[NCE Component],NCESub[],7,FALSE),VLOOKUP(INDEX(ClientControls[NCE Component],MATCH(NCESummary[NCE Component],ClientControls[Client Control Number],0)),NCESub[],7,FALSE))</f>
        <v>New Facility Design and Installation</v>
      </c>
      <c r="I137" s="22" t="str">
        <f>_xlfn.IFNA(VLOOKUP(NCESummary[NCE Component],NCESub[],6,FALSE),VLOOKUP(INDEX(ClientControls[NCE Component],MATCH(NCESummary[NCE Component],ClientControls[Client Control Number],0)),NCESub[],6,FALSE))</f>
        <v>Hydrocarbon Liquid</v>
      </c>
      <c r="J137">
        <v>1</v>
      </c>
      <c r="K137" t="s">
        <v>634</v>
      </c>
      <c r="L137" t="s">
        <v>800</v>
      </c>
      <c r="M137" t="s">
        <v>857</v>
      </c>
      <c r="N137" t="s">
        <v>170</v>
      </c>
      <c r="S137">
        <v>0</v>
      </c>
      <c r="T137">
        <v>0</v>
      </c>
    </row>
    <row r="138" spans="8:20" x14ac:dyDescent="0.2">
      <c r="H138" s="22" t="str">
        <f>_xlfn.IFNA(VLOOKUP(NCESummary[NCE Component],NCESub[],7,FALSE),VLOOKUP(INDEX(ClientControls[NCE Component],MATCH(NCESummary[NCE Component],ClientControls[Client Control Number],0)),NCESub[],7,FALSE))</f>
        <v>New Facility Design and Installation</v>
      </c>
      <c r="I138" s="22" t="str">
        <f>_xlfn.IFNA(VLOOKUP(NCESummary[NCE Component],NCESub[],6,FALSE),VLOOKUP(INDEX(ClientControls[NCE Component],MATCH(NCESummary[NCE Component],ClientControls[Client Control Number],0)),NCESub[],6,FALSE))</f>
        <v>Hydrocarbon Liquid</v>
      </c>
      <c r="J138">
        <v>7</v>
      </c>
      <c r="K138" t="s">
        <v>716</v>
      </c>
      <c r="L138" t="s">
        <v>727</v>
      </c>
      <c r="M138" t="s">
        <v>742</v>
      </c>
      <c r="N138" t="s">
        <v>170</v>
      </c>
      <c r="S138">
        <v>0</v>
      </c>
      <c r="T138">
        <v>0</v>
      </c>
    </row>
    <row r="139" spans="8:20" x14ac:dyDescent="0.2">
      <c r="H139" s="22" t="str">
        <f>_xlfn.IFNA(VLOOKUP(NCESummary[NCE Component],NCESub[],7,FALSE),VLOOKUP(INDEX(ClientControls[NCE Component],MATCH(NCESummary[NCE Component],ClientControls[Client Control Number],0)),NCESub[],7,FALSE))</f>
        <v>Existing Facility Design and Installation</v>
      </c>
      <c r="I139" s="22" t="str">
        <f>_xlfn.IFNA(VLOOKUP(NCESummary[NCE Component],NCESub[],6,FALSE),VLOOKUP(INDEX(ClientControls[NCE Component],MATCH(NCESummary[NCE Component],ClientControls[Client Control Number],0)),NCESub[],6,FALSE))</f>
        <v>Gas</v>
      </c>
      <c r="J139">
        <v>11</v>
      </c>
      <c r="K139" t="s">
        <v>140</v>
      </c>
      <c r="L139" t="s">
        <v>3166</v>
      </c>
      <c r="M139" t="s">
        <v>3167</v>
      </c>
      <c r="N139" t="s">
        <v>170</v>
      </c>
      <c r="S139">
        <v>0</v>
      </c>
      <c r="T139">
        <v>0</v>
      </c>
    </row>
    <row r="140" spans="8:20" x14ac:dyDescent="0.2">
      <c r="H140" s="22" t="str">
        <f>_xlfn.IFNA(VLOOKUP(NCESummary[NCE Component],NCESub[],7,FALSE),VLOOKUP(INDEX(ClientControls[NCE Component],MATCH(NCESummary[NCE Component],ClientControls[Client Control Number],0)),NCESub[],7,FALSE))</f>
        <v>Existing Facility Design and Installation</v>
      </c>
      <c r="I140" s="22" t="str">
        <f>_xlfn.IFNA(VLOOKUP(NCESummary[NCE Component],NCESub[],6,FALSE),VLOOKUP(INDEX(ClientControls[NCE Component],MATCH(NCESummary[NCE Component],ClientControls[Client Control Number],0)),NCESub[],6,FALSE))</f>
        <v>Gas</v>
      </c>
      <c r="J140">
        <v>11</v>
      </c>
      <c r="K140" t="s">
        <v>140</v>
      </c>
      <c r="L140" t="s">
        <v>3169</v>
      </c>
      <c r="M140" t="s">
        <v>3170</v>
      </c>
      <c r="N140" t="s">
        <v>170</v>
      </c>
      <c r="S140">
        <v>0</v>
      </c>
      <c r="T140">
        <v>0</v>
      </c>
    </row>
    <row r="141" spans="8:20" x14ac:dyDescent="0.2">
      <c r="H141" s="22" t="str">
        <f>_xlfn.IFNA(VLOOKUP(NCESummary[NCE Component],NCESub[],7,FALSE),VLOOKUP(INDEX(ClientControls[NCE Component],MATCH(NCESummary[NCE Component],ClientControls[Client Control Number],0)),NCESub[],7,FALSE))</f>
        <v>Existing Facility Design and Installation</v>
      </c>
      <c r="I141" s="22" t="str">
        <f>_xlfn.IFNA(VLOOKUP(NCESummary[NCE Component],NCESub[],6,FALSE),VLOOKUP(INDEX(ClientControls[NCE Component],MATCH(NCESummary[NCE Component],ClientControls[Client Control Number],0)),NCESub[],6,FALSE))</f>
        <v>Gas</v>
      </c>
      <c r="J141">
        <v>11</v>
      </c>
      <c r="K141" t="s">
        <v>140</v>
      </c>
      <c r="L141" t="s">
        <v>3171</v>
      </c>
      <c r="M141" t="s">
        <v>3172</v>
      </c>
      <c r="N141" t="s">
        <v>170</v>
      </c>
      <c r="S141">
        <v>0</v>
      </c>
      <c r="T141">
        <v>0</v>
      </c>
    </row>
    <row r="142" spans="8:20" x14ac:dyDescent="0.2">
      <c r="H142" s="22" t="str">
        <f>_xlfn.IFNA(VLOOKUP(NCESummary[NCE Component],NCESub[],7,FALSE),VLOOKUP(INDEX(ClientControls[NCE Component],MATCH(NCESummary[NCE Component],ClientControls[Client Control Number],0)),NCESub[],7,FALSE))</f>
        <v>New Facility Design and Installation</v>
      </c>
      <c r="I142" s="22" t="str">
        <f>_xlfn.IFNA(VLOOKUP(NCESummary[NCE Component],NCESub[],6,FALSE),VLOOKUP(INDEX(ClientControls[NCE Component],MATCH(NCESummary[NCE Component],ClientControls[Client Control Number],0)),NCESub[],6,FALSE))</f>
        <v>Hydrocarbon Liquid</v>
      </c>
      <c r="J142">
        <v>11</v>
      </c>
      <c r="K142" t="s">
        <v>809</v>
      </c>
      <c r="L142" t="s">
        <v>825</v>
      </c>
      <c r="M142" t="s">
        <v>1399</v>
      </c>
      <c r="N142" t="s">
        <v>170</v>
      </c>
      <c r="S142">
        <v>0</v>
      </c>
      <c r="T142">
        <v>0</v>
      </c>
    </row>
    <row r="143" spans="8:20" x14ac:dyDescent="0.2">
      <c r="H143" s="22" t="str">
        <f>_xlfn.IFNA(VLOOKUP(NCESummary[NCE Component],NCESub[],7,FALSE),VLOOKUP(INDEX(ClientControls[NCE Component],MATCH(NCESummary[NCE Component],ClientControls[Client Control Number],0)),NCESub[],7,FALSE))</f>
        <v>New Facility Design and Installation</v>
      </c>
      <c r="I143" s="22" t="str">
        <f>_xlfn.IFNA(VLOOKUP(NCESummary[NCE Component],NCESub[],6,FALSE),VLOOKUP(INDEX(ClientControls[NCE Component],MATCH(NCESummary[NCE Component],ClientControls[Client Control Number],0)),NCESub[],6,FALSE))</f>
        <v>Hydrocarbon Liquid</v>
      </c>
      <c r="J143">
        <v>11</v>
      </c>
      <c r="K143" t="s">
        <v>811</v>
      </c>
      <c r="L143" t="s">
        <v>827</v>
      </c>
      <c r="M143" t="s">
        <v>863</v>
      </c>
      <c r="N143" t="s">
        <v>170</v>
      </c>
      <c r="S143">
        <v>0</v>
      </c>
      <c r="T143">
        <v>0</v>
      </c>
    </row>
    <row r="144" spans="8:20" x14ac:dyDescent="0.2">
      <c r="H144" s="22" t="str">
        <f>_xlfn.IFNA(VLOOKUP(NCESummary[NCE Component],NCESub[],7,FALSE),VLOOKUP(INDEX(ClientControls[NCE Component],MATCH(NCESummary[NCE Component],ClientControls[Client Control Number],0)),NCESub[],7,FALSE))</f>
        <v>New Facility Design and Installation</v>
      </c>
      <c r="I144" s="22" t="str">
        <f>_xlfn.IFNA(VLOOKUP(NCESummary[NCE Component],NCESub[],6,FALSE),VLOOKUP(INDEX(ClientControls[NCE Component],MATCH(NCESummary[NCE Component],ClientControls[Client Control Number],0)),NCESub[],6,FALSE))</f>
        <v>Hydrocarbon Liquid</v>
      </c>
      <c r="J144">
        <v>11</v>
      </c>
      <c r="K144" t="s">
        <v>813</v>
      </c>
      <c r="L144" t="s">
        <v>829</v>
      </c>
      <c r="M144" t="s">
        <v>864</v>
      </c>
      <c r="N144" t="s">
        <v>170</v>
      </c>
      <c r="S144">
        <v>0</v>
      </c>
      <c r="T144">
        <v>0</v>
      </c>
    </row>
    <row r="145" spans="8:20" x14ac:dyDescent="0.2">
      <c r="H145" s="22" t="str">
        <f>_xlfn.IFNA(VLOOKUP(NCESummary[NCE Component],NCESub[],7,FALSE),VLOOKUP(INDEX(ClientControls[NCE Component],MATCH(NCESummary[NCE Component],ClientControls[Client Control Number],0)),NCESub[],7,FALSE))</f>
        <v>New Facility Design and Installation</v>
      </c>
      <c r="I145" s="22" t="str">
        <f>_xlfn.IFNA(VLOOKUP(NCESummary[NCE Component],NCESub[],6,FALSE),VLOOKUP(INDEX(ClientControls[NCE Component],MATCH(NCESummary[NCE Component],ClientControls[Client Control Number],0)),NCESub[],6,FALSE))</f>
        <v>Hydrocarbon Liquid</v>
      </c>
      <c r="J145">
        <v>11</v>
      </c>
      <c r="K145" t="s">
        <v>815</v>
      </c>
      <c r="L145" t="s">
        <v>831</v>
      </c>
      <c r="M145" t="s">
        <v>865</v>
      </c>
      <c r="N145" t="s">
        <v>170</v>
      </c>
      <c r="S145">
        <v>0</v>
      </c>
      <c r="T145">
        <v>0</v>
      </c>
    </row>
    <row r="146" spans="8:20" x14ac:dyDescent="0.2">
      <c r="H146" s="22" t="str">
        <f>_xlfn.IFNA(VLOOKUP(NCESummary[NCE Component],NCESub[],7,FALSE),VLOOKUP(INDEX(ClientControls[NCE Component],MATCH(NCESummary[NCE Component],ClientControls[Client Control Number],0)),NCESub[],7,FALSE))</f>
        <v>Measurement</v>
      </c>
      <c r="I146" s="22" t="str">
        <f>_xlfn.IFNA(VLOOKUP(NCESummary[NCE Component],NCESub[],6,FALSE),VLOOKUP(INDEX(ClientControls[NCE Component],MATCH(NCESummary[NCE Component],ClientControls[Client Control Number],0)),NCESub[],6,FALSE))</f>
        <v>Gas</v>
      </c>
      <c r="J146">
        <v>2</v>
      </c>
      <c r="K146" t="s">
        <v>65</v>
      </c>
      <c r="L146" t="s">
        <v>3052</v>
      </c>
      <c r="M146" t="s">
        <v>3053</v>
      </c>
      <c r="N146" t="s">
        <v>171</v>
      </c>
      <c r="S146">
        <v>0</v>
      </c>
      <c r="T146">
        <v>0</v>
      </c>
    </row>
    <row r="147" spans="8:20" x14ac:dyDescent="0.2">
      <c r="H147" s="22" t="str">
        <f>_xlfn.IFNA(VLOOKUP(NCESummary[NCE Component],NCESub[],7,FALSE),VLOOKUP(INDEX(ClientControls[NCE Component],MATCH(NCESummary[NCE Component],ClientControls[Client Control Number],0)),NCESub[],7,FALSE))</f>
        <v>Measurement</v>
      </c>
      <c r="I147" s="22" t="str">
        <f>_xlfn.IFNA(VLOOKUP(NCESummary[NCE Component],NCESub[],6,FALSE),VLOOKUP(INDEX(ClientControls[NCE Component],MATCH(NCESummary[NCE Component],ClientControls[Client Control Number],0)),NCESub[],6,FALSE))</f>
        <v>Gas</v>
      </c>
      <c r="J147">
        <v>2</v>
      </c>
      <c r="K147" t="s">
        <v>65</v>
      </c>
      <c r="L147" t="s">
        <v>3055</v>
      </c>
      <c r="M147" t="s">
        <v>3056</v>
      </c>
      <c r="N147" t="s">
        <v>171</v>
      </c>
      <c r="S147">
        <v>0</v>
      </c>
      <c r="T147">
        <v>0</v>
      </c>
    </row>
    <row r="148" spans="8:20" x14ac:dyDescent="0.2">
      <c r="H148" s="22" t="str">
        <f>_xlfn.IFNA(VLOOKUP(NCESummary[NCE Component],NCESub[],7,FALSE),VLOOKUP(INDEX(ClientControls[NCE Component],MATCH(NCESummary[NCE Component],ClientControls[Client Control Number],0)),NCESub[],7,FALSE))</f>
        <v>Measurement</v>
      </c>
      <c r="I148" s="22" t="str">
        <f>_xlfn.IFNA(VLOOKUP(NCESummary[NCE Component],NCESub[],6,FALSE),VLOOKUP(INDEX(ClientControls[NCE Component],MATCH(NCESummary[NCE Component],ClientControls[Client Control Number],0)),NCESub[],6,FALSE))</f>
        <v>Gas</v>
      </c>
      <c r="J148">
        <v>2</v>
      </c>
      <c r="K148" t="s">
        <v>65</v>
      </c>
      <c r="L148" t="s">
        <v>3057</v>
      </c>
      <c r="M148" t="s">
        <v>3058</v>
      </c>
      <c r="N148" t="s">
        <v>171</v>
      </c>
      <c r="S148">
        <v>0</v>
      </c>
      <c r="T148">
        <v>0</v>
      </c>
    </row>
    <row r="149" spans="8:20" x14ac:dyDescent="0.2">
      <c r="H149" s="22" t="str">
        <f>_xlfn.IFNA(VLOOKUP(NCESummary[NCE Component],NCESub[],7,FALSE),VLOOKUP(INDEX(ClientControls[NCE Component],MATCH(NCESummary[NCE Component],ClientControls[Client Control Number],0)),NCESub[],7,FALSE))</f>
        <v>Measurement</v>
      </c>
      <c r="I149" s="22" t="str">
        <f>_xlfn.IFNA(VLOOKUP(NCESummary[NCE Component],NCESub[],6,FALSE),VLOOKUP(INDEX(ClientControls[NCE Component],MATCH(NCESummary[NCE Component],ClientControls[Client Control Number],0)),NCESub[],6,FALSE))</f>
        <v>Hydrocarbon Liquid</v>
      </c>
      <c r="J149">
        <v>2</v>
      </c>
      <c r="K149" t="s">
        <v>152</v>
      </c>
      <c r="L149" t="s">
        <v>287</v>
      </c>
      <c r="M149" t="s">
        <v>547</v>
      </c>
      <c r="N149" t="s">
        <v>171</v>
      </c>
      <c r="S149">
        <v>0</v>
      </c>
      <c r="T149">
        <v>0</v>
      </c>
    </row>
    <row r="150" spans="8:20" x14ac:dyDescent="0.2">
      <c r="H150" s="22" t="str">
        <f>_xlfn.IFNA(VLOOKUP(NCESummary[NCE Component],NCESub[],7,FALSE),VLOOKUP(INDEX(ClientControls[NCE Component],MATCH(NCESummary[NCE Component],ClientControls[Client Control Number],0)),NCESub[],7,FALSE))</f>
        <v>Measurement</v>
      </c>
      <c r="I150" s="22" t="str">
        <f>_xlfn.IFNA(VLOOKUP(NCESummary[NCE Component],NCESub[],6,FALSE),VLOOKUP(INDEX(ClientControls[NCE Component],MATCH(NCESummary[NCE Component],ClientControls[Client Control Number],0)),NCESub[],6,FALSE))</f>
        <v>Hydrocarbon Liquid</v>
      </c>
      <c r="J150">
        <v>2</v>
      </c>
      <c r="K150" t="s">
        <v>153</v>
      </c>
      <c r="L150" t="s">
        <v>289</v>
      </c>
      <c r="M150" t="s">
        <v>678</v>
      </c>
      <c r="N150" t="s">
        <v>171</v>
      </c>
      <c r="S150">
        <v>0</v>
      </c>
      <c r="T150">
        <v>0</v>
      </c>
    </row>
    <row r="151" spans="8:20" x14ac:dyDescent="0.2">
      <c r="H151" s="22" t="str">
        <f>_xlfn.IFNA(VLOOKUP(NCESummary[NCE Component],NCESub[],7,FALSE),VLOOKUP(INDEX(ClientControls[NCE Component],MATCH(NCESummary[NCE Component],ClientControls[Client Control Number],0)),NCESub[],7,FALSE))</f>
        <v>Measurement</v>
      </c>
      <c r="I151" s="22" t="str">
        <f>_xlfn.IFNA(VLOOKUP(NCESummary[NCE Component],NCESub[],6,FALSE),VLOOKUP(INDEX(ClientControls[NCE Component],MATCH(NCESummary[NCE Component],ClientControls[Client Control Number],0)),NCESub[],6,FALSE))</f>
        <v>Gas</v>
      </c>
      <c r="J151">
        <v>3</v>
      </c>
      <c r="K151" t="s">
        <v>133</v>
      </c>
      <c r="L151" t="s">
        <v>3062</v>
      </c>
      <c r="M151" t="s">
        <v>3063</v>
      </c>
      <c r="N151" t="s">
        <v>171</v>
      </c>
      <c r="S151">
        <v>0</v>
      </c>
      <c r="T151">
        <v>0</v>
      </c>
    </row>
    <row r="152" spans="8:20" x14ac:dyDescent="0.2">
      <c r="H152" s="22" t="str">
        <f>_xlfn.IFNA(VLOOKUP(NCESummary[NCE Component],NCESub[],7,FALSE),VLOOKUP(INDEX(ClientControls[NCE Component],MATCH(NCESummary[NCE Component],ClientControls[Client Control Number],0)),NCESub[],7,FALSE))</f>
        <v>Measurement</v>
      </c>
      <c r="I152" s="22" t="str">
        <f>_xlfn.IFNA(VLOOKUP(NCESummary[NCE Component],NCESub[],6,FALSE),VLOOKUP(INDEX(ClientControls[NCE Component],MATCH(NCESummary[NCE Component],ClientControls[Client Control Number],0)),NCESub[],6,FALSE))</f>
        <v>Hydrocarbon Liquid</v>
      </c>
      <c r="J152">
        <v>3</v>
      </c>
      <c r="K152" t="s">
        <v>134</v>
      </c>
      <c r="L152" t="s">
        <v>720</v>
      </c>
      <c r="M152" t="s">
        <v>736</v>
      </c>
      <c r="N152" t="s">
        <v>171</v>
      </c>
      <c r="S152">
        <v>0</v>
      </c>
      <c r="T152">
        <v>0</v>
      </c>
    </row>
    <row r="153" spans="8:20" x14ac:dyDescent="0.2">
      <c r="H153" s="22" t="str">
        <f>_xlfn.IFNA(VLOOKUP(NCESummary[NCE Component],NCESub[],7,FALSE),VLOOKUP(INDEX(ClientControls[NCE Component],MATCH(NCESummary[NCE Component],ClientControls[Client Control Number],0)),NCESub[],7,FALSE))</f>
        <v>Measurement</v>
      </c>
      <c r="I153" s="22" t="str">
        <f>_xlfn.IFNA(VLOOKUP(NCESummary[NCE Component],NCESub[],6,FALSE),VLOOKUP(INDEX(ClientControls[NCE Component],MATCH(NCESummary[NCE Component],ClientControls[Client Control Number],0)),NCESub[],6,FALSE))</f>
        <v>Gas</v>
      </c>
      <c r="J153">
        <v>3</v>
      </c>
      <c r="K153" t="s">
        <v>154</v>
      </c>
      <c r="L153" t="s">
        <v>3073</v>
      </c>
      <c r="M153" t="s">
        <v>3074</v>
      </c>
      <c r="N153" t="s">
        <v>171</v>
      </c>
      <c r="S153">
        <v>0</v>
      </c>
      <c r="T153">
        <v>0</v>
      </c>
    </row>
    <row r="154" spans="8:20" x14ac:dyDescent="0.2">
      <c r="H154" s="22" t="str">
        <f>_xlfn.IFNA(VLOOKUP(NCESummary[NCE Component],NCESub[],7,FALSE),VLOOKUP(INDEX(ClientControls[NCE Component],MATCH(NCESummary[NCE Component],ClientControls[Client Control Number],0)),NCESub[],7,FALSE))</f>
        <v>Measurement</v>
      </c>
      <c r="I154" s="22" t="str">
        <f>_xlfn.IFNA(VLOOKUP(NCESummary[NCE Component],NCESub[],6,FALSE),VLOOKUP(INDEX(ClientControls[NCE Component],MATCH(NCESummary[NCE Component],ClientControls[Client Control Number],0)),NCESub[],6,FALSE))</f>
        <v>Hydrocarbon Liquid</v>
      </c>
      <c r="J154">
        <v>4</v>
      </c>
      <c r="K154" t="s">
        <v>66</v>
      </c>
      <c r="L154" t="s">
        <v>299</v>
      </c>
      <c r="M154" t="s">
        <v>552</v>
      </c>
      <c r="N154" t="s">
        <v>171</v>
      </c>
      <c r="S154">
        <v>0</v>
      </c>
      <c r="T154">
        <v>0</v>
      </c>
    </row>
    <row r="155" spans="8:20" x14ac:dyDescent="0.2">
      <c r="H155" s="22" t="str">
        <f>_xlfn.IFNA(VLOOKUP(NCESummary[NCE Component],NCESub[],7,FALSE),VLOOKUP(INDEX(ClientControls[NCE Component],MATCH(NCESummary[NCE Component],ClientControls[Client Control Number],0)),NCESub[],7,FALSE))</f>
        <v>Measurement</v>
      </c>
      <c r="I155" s="22" t="str">
        <f>_xlfn.IFNA(VLOOKUP(NCESummary[NCE Component],NCESub[],6,FALSE),VLOOKUP(INDEX(ClientControls[NCE Component],MATCH(NCESummary[NCE Component],ClientControls[Client Control Number],0)),NCESub[],6,FALSE))</f>
        <v>Hydrocarbon Liquid</v>
      </c>
      <c r="J155">
        <v>4</v>
      </c>
      <c r="K155" t="s">
        <v>163</v>
      </c>
      <c r="L155" t="s">
        <v>3078</v>
      </c>
      <c r="M155" t="s">
        <v>3079</v>
      </c>
      <c r="N155" t="s">
        <v>171</v>
      </c>
      <c r="S155">
        <v>0</v>
      </c>
      <c r="T155">
        <v>0</v>
      </c>
    </row>
    <row r="156" spans="8:20" x14ac:dyDescent="0.2">
      <c r="H156" s="22" t="str">
        <f>_xlfn.IFNA(VLOOKUP(NCESummary[NCE Component],NCESub[],7,FALSE),VLOOKUP(INDEX(ClientControls[NCE Component],MATCH(NCESummary[NCE Component],ClientControls[Client Control Number],0)),NCESub[],7,FALSE))</f>
        <v>Measurement</v>
      </c>
      <c r="I156" s="22" t="str">
        <f>_xlfn.IFNA(VLOOKUP(NCESummary[NCE Component],NCESub[],6,FALSE),VLOOKUP(INDEX(ClientControls[NCE Component],MATCH(NCESummary[NCE Component],ClientControls[Client Control Number],0)),NCESub[],6,FALSE))</f>
        <v>Hydrocarbon Liquid</v>
      </c>
      <c r="J156">
        <v>4</v>
      </c>
      <c r="K156" t="s">
        <v>163</v>
      </c>
      <c r="L156" t="s">
        <v>3081</v>
      </c>
      <c r="M156" t="s">
        <v>3082</v>
      </c>
      <c r="N156" t="s">
        <v>171</v>
      </c>
      <c r="S156">
        <v>0</v>
      </c>
      <c r="T156">
        <v>0</v>
      </c>
    </row>
    <row r="157" spans="8:20" x14ac:dyDescent="0.2">
      <c r="H157" s="22" t="str">
        <f>_xlfn.IFNA(VLOOKUP(NCESummary[NCE Component],NCESub[],7,FALSE),VLOOKUP(INDEX(ClientControls[NCE Component],MATCH(NCESummary[NCE Component],ClientControls[Client Control Number],0)),NCESub[],7,FALSE))</f>
        <v>Measurement</v>
      </c>
      <c r="I157" s="22" t="str">
        <f>_xlfn.IFNA(VLOOKUP(NCESummary[NCE Component],NCESub[],6,FALSE),VLOOKUP(INDEX(ClientControls[NCE Component],MATCH(NCESummary[NCE Component],ClientControls[Client Control Number],0)),NCESub[],6,FALSE))</f>
        <v>Hydrocarbon Liquid</v>
      </c>
      <c r="J157">
        <v>4</v>
      </c>
      <c r="K157" t="s">
        <v>165</v>
      </c>
      <c r="L157" t="s">
        <v>301</v>
      </c>
      <c r="M157" t="s">
        <v>1712</v>
      </c>
      <c r="N157" t="s">
        <v>171</v>
      </c>
      <c r="S157">
        <v>0</v>
      </c>
      <c r="T157">
        <v>0</v>
      </c>
    </row>
    <row r="158" spans="8:20" x14ac:dyDescent="0.2">
      <c r="H158" s="22" t="str">
        <f>_xlfn.IFNA(VLOOKUP(NCESummary[NCE Component],NCESub[],7,FALSE),VLOOKUP(INDEX(ClientControls[NCE Component],MATCH(NCESummary[NCE Component],ClientControls[Client Control Number],0)),NCESub[],7,FALSE))</f>
        <v>Measurement</v>
      </c>
      <c r="I158" s="22" t="str">
        <f>_xlfn.IFNA(VLOOKUP(NCESummary[NCE Component],NCESub[],6,FALSE),VLOOKUP(INDEX(ClientControls[NCE Component],MATCH(NCESummary[NCE Component],ClientControls[Client Control Number],0)),NCESub[],6,FALSE))</f>
        <v>Gas</v>
      </c>
      <c r="J158">
        <v>4</v>
      </c>
      <c r="K158" t="s">
        <v>646</v>
      </c>
      <c r="L158" t="s">
        <v>3090</v>
      </c>
      <c r="M158" t="s">
        <v>3091</v>
      </c>
      <c r="N158" t="s">
        <v>171</v>
      </c>
      <c r="S158">
        <v>0</v>
      </c>
      <c r="T158">
        <v>0</v>
      </c>
    </row>
    <row r="159" spans="8:20" x14ac:dyDescent="0.2">
      <c r="H159" s="22" t="str">
        <f>_xlfn.IFNA(VLOOKUP(NCESummary[NCE Component],NCESub[],7,FALSE),VLOOKUP(INDEX(ClientControls[NCE Component],MATCH(NCESummary[NCE Component],ClientControls[Client Control Number],0)),NCESub[],7,FALSE))</f>
        <v>Measurement</v>
      </c>
      <c r="I159" s="22" t="str">
        <f>_xlfn.IFNA(VLOOKUP(NCESummary[NCE Component],NCESub[],6,FALSE),VLOOKUP(INDEX(ClientControls[NCE Component],MATCH(NCESummary[NCE Component],ClientControls[Client Control Number],0)),NCESub[],6,FALSE))</f>
        <v>Hydrocarbon Liquid</v>
      </c>
      <c r="J159">
        <v>5</v>
      </c>
      <c r="K159" t="s">
        <v>118</v>
      </c>
      <c r="L159" t="s">
        <v>309</v>
      </c>
      <c r="M159" t="s">
        <v>533</v>
      </c>
      <c r="N159" t="s">
        <v>171</v>
      </c>
      <c r="S159">
        <v>0</v>
      </c>
      <c r="T159" t="s">
        <v>51</v>
      </c>
    </row>
    <row r="160" spans="8:20" x14ac:dyDescent="0.2">
      <c r="H160" s="22" t="str">
        <f>_xlfn.IFNA(VLOOKUP(NCESummary[NCE Component],NCESub[],7,FALSE),VLOOKUP(INDEX(ClientControls[NCE Component],MATCH(NCESummary[NCE Component],ClientControls[Client Control Number],0)),NCESub[],7,FALSE))</f>
        <v>Measurement</v>
      </c>
      <c r="I160" s="22" t="str">
        <f>_xlfn.IFNA(VLOOKUP(NCESummary[NCE Component],NCESub[],6,FALSE),VLOOKUP(INDEX(ClientControls[NCE Component],MATCH(NCESummary[NCE Component],ClientControls[Client Control Number],0)),NCESub[],6,FALSE))</f>
        <v>Hydrocarbon Liquid</v>
      </c>
      <c r="J160">
        <v>5</v>
      </c>
      <c r="K160" t="s">
        <v>126</v>
      </c>
      <c r="L160" t="s">
        <v>3096</v>
      </c>
      <c r="M160" t="s">
        <v>3097</v>
      </c>
      <c r="N160" t="s">
        <v>171</v>
      </c>
      <c r="S160">
        <v>0</v>
      </c>
      <c r="T160" t="s">
        <v>51</v>
      </c>
    </row>
    <row r="161" spans="8:20" x14ac:dyDescent="0.2">
      <c r="H161" s="22" t="str">
        <f>_xlfn.IFNA(VLOOKUP(NCESummary[NCE Component],NCESub[],7,FALSE),VLOOKUP(INDEX(ClientControls[NCE Component],MATCH(NCESummary[NCE Component],ClientControls[Client Control Number],0)),NCESub[],7,FALSE))</f>
        <v>Measurement</v>
      </c>
      <c r="I161" s="22" t="str">
        <f>_xlfn.IFNA(VLOOKUP(NCESummary[NCE Component],NCESub[],6,FALSE),VLOOKUP(INDEX(ClientControls[NCE Component],MATCH(NCESummary[NCE Component],ClientControls[Client Control Number],0)),NCESub[],6,FALSE))</f>
        <v>Hydrocarbon Liquid</v>
      </c>
      <c r="J161">
        <v>5</v>
      </c>
      <c r="K161" t="s">
        <v>126</v>
      </c>
      <c r="L161" t="s">
        <v>3099</v>
      </c>
      <c r="M161" t="s">
        <v>3100</v>
      </c>
      <c r="N161" t="s">
        <v>171</v>
      </c>
      <c r="S161">
        <v>0</v>
      </c>
      <c r="T161" t="s">
        <v>51</v>
      </c>
    </row>
    <row r="162" spans="8:20" x14ac:dyDescent="0.2">
      <c r="H162" s="22" t="str">
        <f>_xlfn.IFNA(VLOOKUP(NCESummary[NCE Component],NCESub[],7,FALSE),VLOOKUP(INDEX(ClientControls[NCE Component],MATCH(NCESummary[NCE Component],ClientControls[Client Control Number],0)),NCESub[],7,FALSE))</f>
        <v>Measurement</v>
      </c>
      <c r="I162" s="22" t="str">
        <f>_xlfn.IFNA(VLOOKUP(NCESummary[NCE Component],NCESub[],6,FALSE),VLOOKUP(INDEX(ClientControls[NCE Component],MATCH(NCESummary[NCE Component],ClientControls[Client Control Number],0)),NCESub[],6,FALSE))</f>
        <v>Hydrocarbon Liquid</v>
      </c>
      <c r="J162">
        <v>5</v>
      </c>
      <c r="K162" t="s">
        <v>126</v>
      </c>
      <c r="L162" t="s">
        <v>3101</v>
      </c>
      <c r="M162" t="s">
        <v>3102</v>
      </c>
      <c r="N162" t="s">
        <v>171</v>
      </c>
      <c r="S162">
        <v>0</v>
      </c>
      <c r="T162" t="s">
        <v>51</v>
      </c>
    </row>
    <row r="163" spans="8:20" x14ac:dyDescent="0.2">
      <c r="H163" s="22" t="str">
        <f>_xlfn.IFNA(VLOOKUP(NCESummary[NCE Component],NCESub[],7,FALSE),VLOOKUP(INDEX(ClientControls[NCE Component],MATCH(NCESummary[NCE Component],ClientControls[Client Control Number],0)),NCESub[],7,FALSE))</f>
        <v>Measurement</v>
      </c>
      <c r="I163" s="22" t="str">
        <f>_xlfn.IFNA(VLOOKUP(NCESummary[NCE Component],NCESub[],6,FALSE),VLOOKUP(INDEX(ClientControls[NCE Component],MATCH(NCESummary[NCE Component],ClientControls[Client Control Number],0)),NCESub[],6,FALSE))</f>
        <v>Hydrocarbon Liquid</v>
      </c>
      <c r="J163">
        <v>6</v>
      </c>
      <c r="K163" t="s">
        <v>94</v>
      </c>
      <c r="L163" t="s">
        <v>326</v>
      </c>
      <c r="M163" t="s">
        <v>741</v>
      </c>
      <c r="N163" t="s">
        <v>171</v>
      </c>
      <c r="S163" t="s">
        <v>51</v>
      </c>
      <c r="T163" t="s">
        <v>51</v>
      </c>
    </row>
    <row r="164" spans="8:20" x14ac:dyDescent="0.2">
      <c r="H164" s="22" t="str">
        <f>_xlfn.IFNA(VLOOKUP(NCESummary[NCE Component],NCESub[],7,FALSE),VLOOKUP(INDEX(ClientControls[NCE Component],MATCH(NCESummary[NCE Component],ClientControls[Client Control Number],0)),NCESub[],7,FALSE))</f>
        <v>Measurement</v>
      </c>
      <c r="I164" s="22" t="str">
        <f>_xlfn.IFNA(VLOOKUP(NCESummary[NCE Component],NCESub[],6,FALSE),VLOOKUP(INDEX(ClientControls[NCE Component],MATCH(NCESummary[NCE Component],ClientControls[Client Control Number],0)),NCESub[],6,FALSE))</f>
        <v>Hydrocarbon Liquid</v>
      </c>
      <c r="J164">
        <v>9</v>
      </c>
      <c r="K164" t="s">
        <v>169</v>
      </c>
      <c r="L164" t="s">
        <v>359</v>
      </c>
      <c r="M164" t="s">
        <v>630</v>
      </c>
      <c r="N164" t="s">
        <v>171</v>
      </c>
      <c r="S164">
        <v>0</v>
      </c>
      <c r="T164">
        <v>0</v>
      </c>
    </row>
    <row r="165" spans="8:20" x14ac:dyDescent="0.2">
      <c r="H165" s="22" t="str">
        <f>_xlfn.IFNA(VLOOKUP(NCESummary[NCE Component],NCESub[],7,FALSE),VLOOKUP(INDEX(ClientControls[NCE Component],MATCH(NCESummary[NCE Component],ClientControls[Client Control Number],0)),NCESub[],7,FALSE))</f>
        <v>Measurement</v>
      </c>
      <c r="I165" s="22" t="str">
        <f>_xlfn.IFNA(VLOOKUP(NCESummary[NCE Component],NCESub[],6,FALSE),VLOOKUP(INDEX(ClientControls[NCE Component],MATCH(NCESummary[NCE Component],ClientControls[Client Control Number],0)),NCESub[],6,FALSE))</f>
        <v>Hydrocarbon Liquid</v>
      </c>
      <c r="J165">
        <v>9</v>
      </c>
      <c r="K165" t="s">
        <v>156</v>
      </c>
      <c r="L165" t="s">
        <v>361</v>
      </c>
      <c r="M165" t="s">
        <v>1731</v>
      </c>
      <c r="N165" t="s">
        <v>171</v>
      </c>
      <c r="S165">
        <v>0</v>
      </c>
      <c r="T165">
        <v>0</v>
      </c>
    </row>
    <row r="166" spans="8:20" x14ac:dyDescent="0.2">
      <c r="H166" s="22" t="str">
        <f>_xlfn.IFNA(VLOOKUP(NCESummary[NCE Component],NCESub[],7,FALSE),VLOOKUP(INDEX(ClientControls[NCE Component],MATCH(NCESummary[NCE Component],ClientControls[Client Control Number],0)),NCESub[],7,FALSE))</f>
        <v>Measurement</v>
      </c>
      <c r="I166" s="22" t="str">
        <f>_xlfn.IFNA(VLOOKUP(NCESummary[NCE Component],NCESub[],6,FALSE),VLOOKUP(INDEX(ClientControls[NCE Component],MATCH(NCESummary[NCE Component],ClientControls[Client Control Number],0)),NCESub[],6,FALSE))</f>
        <v>Hydrocarbon Liquid</v>
      </c>
      <c r="J166">
        <v>5</v>
      </c>
      <c r="K166" t="s">
        <v>127</v>
      </c>
      <c r="L166" t="s">
        <v>3099</v>
      </c>
      <c r="M166" t="s">
        <v>3100</v>
      </c>
      <c r="N166" t="s">
        <v>171</v>
      </c>
      <c r="S166">
        <v>0</v>
      </c>
      <c r="T166" t="s">
        <v>51</v>
      </c>
    </row>
    <row r="167" spans="8:20" x14ac:dyDescent="0.2">
      <c r="H167" s="22" t="str">
        <f>_xlfn.IFNA(VLOOKUP(NCESummary[NCE Component],NCESub[],7,FALSE),VLOOKUP(INDEX(ClientControls[NCE Component],MATCH(NCESummary[NCE Component],ClientControls[Client Control Number],0)),NCESub[],7,FALSE))</f>
        <v>Recording</v>
      </c>
      <c r="I167" s="22" t="str">
        <f>_xlfn.IFNA(VLOOKUP(NCESummary[NCE Component],NCESub[],6,FALSE),VLOOKUP(INDEX(ClientControls[NCE Component],MATCH(NCESummary[NCE Component],ClientControls[Client Control Number],0)),NCESub[],6,FALSE))</f>
        <v>Gas</v>
      </c>
      <c r="J167">
        <v>8</v>
      </c>
      <c r="K167" t="s">
        <v>136</v>
      </c>
      <c r="L167" t="s">
        <v>3119</v>
      </c>
      <c r="M167" t="s">
        <v>3120</v>
      </c>
      <c r="N167" t="s">
        <v>171</v>
      </c>
      <c r="S167">
        <v>0</v>
      </c>
      <c r="T167">
        <v>0</v>
      </c>
    </row>
    <row r="168" spans="8:20" x14ac:dyDescent="0.2">
      <c r="H168" s="22" t="str">
        <f>_xlfn.IFNA(VLOOKUP(NCESummary[NCE Component],NCESub[],7,FALSE),VLOOKUP(INDEX(ClientControls[NCE Component],MATCH(NCESummary[NCE Component],ClientControls[Client Control Number],0)),NCESub[],7,FALSE))</f>
        <v>Recording</v>
      </c>
      <c r="I168" s="22" t="str">
        <f>_xlfn.IFNA(VLOOKUP(NCESummary[NCE Component],NCESub[],6,FALSE),VLOOKUP(INDEX(ClientControls[NCE Component],MATCH(NCESummary[NCE Component],ClientControls[Client Control Number],0)),NCESub[],6,FALSE))</f>
        <v>Gas</v>
      </c>
      <c r="J168">
        <v>8</v>
      </c>
      <c r="K168" t="s">
        <v>136</v>
      </c>
      <c r="L168" t="s">
        <v>3123</v>
      </c>
      <c r="M168" t="s">
        <v>3124</v>
      </c>
      <c r="N168" t="s">
        <v>171</v>
      </c>
      <c r="S168">
        <v>0</v>
      </c>
      <c r="T168">
        <v>0</v>
      </c>
    </row>
    <row r="169" spans="8:20" x14ac:dyDescent="0.2">
      <c r="H169" s="22" t="str">
        <f>_xlfn.IFNA(VLOOKUP(NCESummary[NCE Component],NCESub[],7,FALSE),VLOOKUP(INDEX(ClientControls[NCE Component],MATCH(NCESummary[NCE Component],ClientControls[Client Control Number],0)),NCESub[],7,FALSE))</f>
        <v>Recording</v>
      </c>
      <c r="I169" s="22" t="str">
        <f>_xlfn.IFNA(VLOOKUP(NCESummary[NCE Component],NCESub[],6,FALSE),VLOOKUP(INDEX(ClientControls[NCE Component],MATCH(NCESummary[NCE Component],ClientControls[Client Control Number],0)),NCESub[],6,FALSE))</f>
        <v>Gas</v>
      </c>
      <c r="J169">
        <v>8</v>
      </c>
      <c r="K169" t="s">
        <v>136</v>
      </c>
      <c r="L169" t="s">
        <v>3125</v>
      </c>
      <c r="M169" t="s">
        <v>3126</v>
      </c>
      <c r="N169" t="s">
        <v>171</v>
      </c>
      <c r="S169">
        <v>0</v>
      </c>
      <c r="T169">
        <v>0</v>
      </c>
    </row>
    <row r="170" spans="8:20" x14ac:dyDescent="0.2">
      <c r="H170" s="22" t="str">
        <f>_xlfn.IFNA(VLOOKUP(NCESummary[NCE Component],NCESub[],7,FALSE),VLOOKUP(INDEX(ClientControls[NCE Component],MATCH(NCESummary[NCE Component],ClientControls[Client Control Number],0)),NCESub[],7,FALSE))</f>
        <v>Recording</v>
      </c>
      <c r="I170" s="22" t="str">
        <f>_xlfn.IFNA(VLOOKUP(NCESummary[NCE Component],NCESub[],6,FALSE),VLOOKUP(INDEX(ClientControls[NCE Component],MATCH(NCESummary[NCE Component],ClientControls[Client Control Number],0)),NCESub[],6,FALSE))</f>
        <v>Hydrocarbon Liquid</v>
      </c>
      <c r="J170">
        <v>8</v>
      </c>
      <c r="K170" t="s">
        <v>119</v>
      </c>
      <c r="L170" t="s">
        <v>336</v>
      </c>
      <c r="M170" t="s">
        <v>568</v>
      </c>
      <c r="N170" t="s">
        <v>171</v>
      </c>
      <c r="S170">
        <v>0</v>
      </c>
      <c r="T170">
        <v>0</v>
      </c>
    </row>
    <row r="171" spans="8:20" x14ac:dyDescent="0.2">
      <c r="H171" s="22" t="str">
        <f>_xlfn.IFNA(VLOOKUP(NCESummary[NCE Component],NCESub[],7,FALSE),VLOOKUP(INDEX(ClientControls[NCE Component],MATCH(NCESummary[NCE Component],ClientControls[Client Control Number],0)),NCESub[],7,FALSE))</f>
        <v>Recording</v>
      </c>
      <c r="I171" s="22" t="str">
        <f>_xlfn.IFNA(VLOOKUP(NCESummary[NCE Component],NCESub[],6,FALSE),VLOOKUP(INDEX(ClientControls[NCE Component],MATCH(NCESummary[NCE Component],ClientControls[Client Control Number],0)),NCESub[],6,FALSE))</f>
        <v>Gas</v>
      </c>
      <c r="J171">
        <v>8</v>
      </c>
      <c r="K171" t="s">
        <v>160</v>
      </c>
      <c r="L171" t="s">
        <v>3131</v>
      </c>
      <c r="M171" t="s">
        <v>3132</v>
      </c>
      <c r="N171" t="s">
        <v>171</v>
      </c>
      <c r="S171">
        <v>0</v>
      </c>
      <c r="T171">
        <v>0</v>
      </c>
    </row>
    <row r="172" spans="8:20" x14ac:dyDescent="0.2">
      <c r="H172" s="22" t="str">
        <f>_xlfn.IFNA(VLOOKUP(NCESummary[NCE Component],NCESub[],7,FALSE),VLOOKUP(INDEX(ClientControls[NCE Component],MATCH(NCESummary[NCE Component],ClientControls[Client Control Number],0)),NCESub[],7,FALSE))</f>
        <v>Recording</v>
      </c>
      <c r="I172" s="22" t="str">
        <f>_xlfn.IFNA(VLOOKUP(NCESummary[NCE Component],NCESub[],6,FALSE),VLOOKUP(INDEX(ClientControls[NCE Component],MATCH(NCESummary[NCE Component],ClientControls[Client Control Number],0)),NCESub[],6,FALSE))</f>
        <v>Hydrocarbon Liquid</v>
      </c>
      <c r="J172">
        <v>8</v>
      </c>
      <c r="K172" t="s">
        <v>137</v>
      </c>
      <c r="L172" t="s">
        <v>341</v>
      </c>
      <c r="M172" t="s">
        <v>572</v>
      </c>
      <c r="N172" t="s">
        <v>170</v>
      </c>
      <c r="S172">
        <v>0</v>
      </c>
      <c r="T172">
        <v>0</v>
      </c>
    </row>
    <row r="173" spans="8:20" x14ac:dyDescent="0.2">
      <c r="H173" s="22" t="str">
        <f>_xlfn.IFNA(VLOOKUP(NCESummary[NCE Component],NCESub[],7,FALSE),VLOOKUP(INDEX(ClientControls[NCE Component],MATCH(NCESummary[NCE Component],ClientControls[Client Control Number],0)),NCESub[],7,FALSE))</f>
        <v>Recording</v>
      </c>
      <c r="I173" s="22" t="str">
        <f>_xlfn.IFNA(VLOOKUP(NCESummary[NCE Component],NCESub[],6,FALSE),VLOOKUP(INDEX(ClientControls[NCE Component],MATCH(NCESummary[NCE Component],ClientControls[Client Control Number],0)),NCESub[],6,FALSE))</f>
        <v>Hydrocarbon Liquid</v>
      </c>
      <c r="J173">
        <v>8</v>
      </c>
      <c r="K173" t="s">
        <v>155</v>
      </c>
      <c r="L173" t="s">
        <v>345</v>
      </c>
      <c r="M173" t="s">
        <v>687</v>
      </c>
      <c r="N173" t="s">
        <v>171</v>
      </c>
      <c r="S173">
        <v>0</v>
      </c>
      <c r="T173">
        <v>0</v>
      </c>
    </row>
    <row r="174" spans="8:20" x14ac:dyDescent="0.2">
      <c r="H174" s="22" t="str">
        <f>_xlfn.IFNA(VLOOKUP(NCESummary[NCE Component],NCESub[],7,FALSE),VLOOKUP(INDEX(ClientControls[NCE Component],MATCH(NCESummary[NCE Component],ClientControls[Client Control Number],0)),NCESub[],7,FALSE))</f>
        <v>Recording</v>
      </c>
      <c r="I174" s="22" t="str">
        <f>_xlfn.IFNA(VLOOKUP(NCESummary[NCE Component],NCESub[],6,FALSE),VLOOKUP(INDEX(ClientControls[NCE Component],MATCH(NCESummary[NCE Component],ClientControls[Client Control Number],0)),NCESub[],6,FALSE))</f>
        <v>Hydrocarbon Liquid</v>
      </c>
      <c r="J174">
        <v>8</v>
      </c>
      <c r="K174" t="s">
        <v>112</v>
      </c>
      <c r="L174" t="s">
        <v>347</v>
      </c>
      <c r="M174" t="s">
        <v>578</v>
      </c>
      <c r="N174" t="s">
        <v>171</v>
      </c>
      <c r="S174">
        <v>0</v>
      </c>
      <c r="T174">
        <v>0</v>
      </c>
    </row>
    <row r="175" spans="8:20" x14ac:dyDescent="0.2">
      <c r="H175" s="22" t="str">
        <f>_xlfn.IFNA(VLOOKUP(NCESummary[NCE Component],NCESub[],7,FALSE),VLOOKUP(INDEX(ClientControls[NCE Component],MATCH(NCESummary[NCE Component],ClientControls[Client Control Number],0)),NCESub[],7,FALSE))</f>
        <v>Recording</v>
      </c>
      <c r="I175" s="22" t="str">
        <f>_xlfn.IFNA(VLOOKUP(NCESummary[NCE Component],NCESub[],6,FALSE),VLOOKUP(INDEX(ClientControls[NCE Component],MATCH(NCESummary[NCE Component],ClientControls[Client Control Number],0)),NCESub[],6,FALSE))</f>
        <v>Hydrocarbon Liquid</v>
      </c>
      <c r="J175">
        <v>8</v>
      </c>
      <c r="K175" t="s">
        <v>650</v>
      </c>
      <c r="L175" t="s">
        <v>690</v>
      </c>
      <c r="M175" t="s">
        <v>691</v>
      </c>
      <c r="N175" t="s">
        <v>170</v>
      </c>
      <c r="S175">
        <v>0</v>
      </c>
      <c r="T175">
        <v>0</v>
      </c>
    </row>
    <row r="176" spans="8:20" x14ac:dyDescent="0.2">
      <c r="H176" s="22" t="str">
        <f>_xlfn.IFNA(VLOOKUP(NCESummary[NCE Component],NCESub[],7,FALSE),VLOOKUP(INDEX(ClientControls[NCE Component],MATCH(NCESummary[NCE Component],ClientControls[Client Control Number],0)),NCESub[],7,FALSE))</f>
        <v>Reporting</v>
      </c>
      <c r="I176" s="22" t="str">
        <f>_xlfn.IFNA(VLOOKUP(NCESummary[NCE Component],NCESub[],6,FALSE),VLOOKUP(INDEX(ClientControls[NCE Component],MATCH(NCESummary[NCE Component],ClientControls[Client Control Number],0)),NCESub[],6,FALSE))</f>
        <v>Hydrocarbon Liquid</v>
      </c>
      <c r="J176">
        <v>5</v>
      </c>
      <c r="K176" t="s">
        <v>117</v>
      </c>
      <c r="L176" t="s">
        <v>304</v>
      </c>
      <c r="M176" t="s">
        <v>750</v>
      </c>
      <c r="N176" t="s">
        <v>171</v>
      </c>
      <c r="S176">
        <v>0</v>
      </c>
      <c r="T176" t="s">
        <v>51</v>
      </c>
    </row>
    <row r="177" spans="8:20" x14ac:dyDescent="0.2">
      <c r="H177" s="22" t="str">
        <f>_xlfn.IFNA(VLOOKUP(NCESummary[NCE Component],NCESub[],7,FALSE),VLOOKUP(INDEX(ClientControls[NCE Component],MATCH(NCESummary[NCE Component],ClientControls[Client Control Number],0)),NCESub[],7,FALSE))</f>
        <v>Reporting</v>
      </c>
      <c r="I177" s="22" t="str">
        <f>_xlfn.IFNA(VLOOKUP(NCESummary[NCE Component],NCESub[],6,FALSE),VLOOKUP(INDEX(ClientControls[NCE Component],MATCH(NCESummary[NCE Component],ClientControls[Client Control Number],0)),NCESub[],6,FALSE))</f>
        <v>Hydrocarbon Liquid</v>
      </c>
      <c r="J177">
        <v>5</v>
      </c>
      <c r="K177" t="s">
        <v>166</v>
      </c>
      <c r="L177" t="s">
        <v>313</v>
      </c>
      <c r="M177" t="s">
        <v>1717</v>
      </c>
      <c r="N177" t="s">
        <v>171</v>
      </c>
      <c r="S177">
        <v>0</v>
      </c>
      <c r="T177" t="s">
        <v>51</v>
      </c>
    </row>
    <row r="178" spans="8:20" x14ac:dyDescent="0.2">
      <c r="H178" s="22" t="str">
        <f>_xlfn.IFNA(VLOOKUP(NCESummary[NCE Component],NCESub[],7,FALSE),VLOOKUP(INDEX(ClientControls[NCE Component],MATCH(NCESummary[NCE Component],ClientControls[Client Control Number],0)),NCESub[],7,FALSE))</f>
        <v>Reporting</v>
      </c>
      <c r="I178" s="22" t="str">
        <f>_xlfn.IFNA(VLOOKUP(NCESummary[NCE Component],NCESub[],6,FALSE),VLOOKUP(INDEX(ClientControls[NCE Component],MATCH(NCESummary[NCE Component],ClientControls[Client Control Number],0)),NCESub[],6,FALSE))</f>
        <v>Hydrocarbon Liquid</v>
      </c>
      <c r="J178">
        <v>5</v>
      </c>
      <c r="K178" t="s">
        <v>100</v>
      </c>
      <c r="L178" t="s">
        <v>314</v>
      </c>
      <c r="M178" t="s">
        <v>1710</v>
      </c>
      <c r="N178" t="s">
        <v>171</v>
      </c>
      <c r="S178">
        <v>0</v>
      </c>
      <c r="T178" t="s">
        <v>51</v>
      </c>
    </row>
    <row r="179" spans="8:20" x14ac:dyDescent="0.2">
      <c r="H179" s="22" t="str">
        <f>_xlfn.IFNA(VLOOKUP(NCESummary[NCE Component],NCESub[],7,FALSE),VLOOKUP(INDEX(ClientControls[NCE Component],MATCH(NCESummary[NCE Component],ClientControls[Client Control Number],0)),NCESub[],7,FALSE))</f>
        <v>Reporting</v>
      </c>
      <c r="I179" s="22" t="str">
        <f>_xlfn.IFNA(VLOOKUP(NCESummary[NCE Component],NCESub[],6,FALSE),VLOOKUP(INDEX(ClientControls[NCE Component],MATCH(NCESummary[NCE Component],ClientControls[Client Control Number],0)),NCESub[],6,FALSE))</f>
        <v>Hydrocarbon Liquid</v>
      </c>
      <c r="J179">
        <v>8</v>
      </c>
      <c r="K179" t="s">
        <v>113</v>
      </c>
      <c r="L179" t="s">
        <v>349</v>
      </c>
      <c r="M179" t="s">
        <v>580</v>
      </c>
      <c r="N179" t="s">
        <v>171</v>
      </c>
      <c r="S179">
        <v>0</v>
      </c>
      <c r="T179">
        <v>0</v>
      </c>
    </row>
    <row r="180" spans="8:20" x14ac:dyDescent="0.2">
      <c r="H180" s="22" t="str">
        <f>_xlfn.IFNA(VLOOKUP(NCESummary[NCE Component],NCESub[],7,FALSE),VLOOKUP(INDEX(ClientControls[NCE Component],MATCH(NCESummary[NCE Component],ClientControls[Client Control Number],0)),NCESub[],7,FALSE))</f>
        <v>Reporting</v>
      </c>
      <c r="I180" s="22" t="str">
        <f>_xlfn.IFNA(VLOOKUP(NCESummary[NCE Component],NCESub[],6,FALSE),VLOOKUP(INDEX(ClientControls[NCE Component],MATCH(NCESummary[NCE Component],ClientControls[Client Control Number],0)),NCESub[],6,FALSE))</f>
        <v>Hydrocarbon Liquid</v>
      </c>
      <c r="J180">
        <v>8</v>
      </c>
      <c r="K180" t="s">
        <v>120</v>
      </c>
      <c r="L180" t="s">
        <v>350</v>
      </c>
      <c r="M180" t="s">
        <v>1413</v>
      </c>
      <c r="N180" t="s">
        <v>171</v>
      </c>
      <c r="S180">
        <v>0</v>
      </c>
      <c r="T180">
        <v>0</v>
      </c>
    </row>
    <row r="181" spans="8:20" x14ac:dyDescent="0.2">
      <c r="H181" s="22" t="str">
        <f>_xlfn.IFNA(VLOOKUP(NCESummary[NCE Component],NCESub[],7,FALSE),VLOOKUP(INDEX(ClientControls[NCE Component],MATCH(NCESummary[NCE Component],ClientControls[Client Control Number],0)),NCESub[],7,FALSE))</f>
        <v>Reporting</v>
      </c>
      <c r="I181" s="22" t="str">
        <f>_xlfn.IFNA(VLOOKUP(NCESummary[NCE Component],NCESub[],6,FALSE),VLOOKUP(INDEX(ClientControls[NCE Component],MATCH(NCESummary[NCE Component],ClientControls[Client Control Number],0)),NCESub[],6,FALSE))</f>
        <v>Hydrocarbon Liquid</v>
      </c>
      <c r="J181">
        <v>9</v>
      </c>
      <c r="K181" t="s">
        <v>138</v>
      </c>
      <c r="L181" t="s">
        <v>3136</v>
      </c>
      <c r="M181" t="s">
        <v>3137</v>
      </c>
      <c r="N181" t="s">
        <v>170</v>
      </c>
      <c r="S181">
        <v>0</v>
      </c>
      <c r="T181">
        <v>0</v>
      </c>
    </row>
    <row r="182" spans="8:20" x14ac:dyDescent="0.2">
      <c r="H182" s="22" t="str">
        <f>_xlfn.IFNA(VLOOKUP(NCESummary[NCE Component],NCESub[],7,FALSE),VLOOKUP(INDEX(ClientControls[NCE Component],MATCH(NCESummary[NCE Component],ClientControls[Client Control Number],0)),NCESub[],7,FALSE))</f>
        <v>Reporting</v>
      </c>
      <c r="I182" s="22" t="str">
        <f>_xlfn.IFNA(VLOOKUP(NCESummary[NCE Component],NCESub[],6,FALSE),VLOOKUP(INDEX(ClientControls[NCE Component],MATCH(NCESummary[NCE Component],ClientControls[Client Control Number],0)),NCESub[],6,FALSE))</f>
        <v>Hydrocarbon Liquid</v>
      </c>
      <c r="J182">
        <v>9</v>
      </c>
      <c r="K182" t="s">
        <v>138</v>
      </c>
      <c r="L182" t="s">
        <v>3139</v>
      </c>
      <c r="M182" t="s">
        <v>3120</v>
      </c>
      <c r="N182" t="s">
        <v>170</v>
      </c>
      <c r="S182">
        <v>0</v>
      </c>
      <c r="T182">
        <v>0</v>
      </c>
    </row>
    <row r="183" spans="8:20" x14ac:dyDescent="0.2">
      <c r="H183" s="22" t="str">
        <f>_xlfn.IFNA(VLOOKUP(NCESummary[NCE Component],NCESub[],7,FALSE),VLOOKUP(INDEX(ClientControls[NCE Component],MATCH(NCESummary[NCE Component],ClientControls[Client Control Number],0)),NCESub[],7,FALSE))</f>
        <v>Recording</v>
      </c>
      <c r="I183" s="22" t="str">
        <f>_xlfn.IFNA(VLOOKUP(NCESummary[NCE Component],NCESub[],6,FALSE),VLOOKUP(INDEX(ClientControls[NCE Component],MATCH(NCESummary[NCE Component],ClientControls[Client Control Number],0)),NCESub[],6,FALSE))</f>
        <v>Gas</v>
      </c>
      <c r="J183">
        <v>9</v>
      </c>
      <c r="K183" t="s">
        <v>138</v>
      </c>
      <c r="L183" t="s">
        <v>3125</v>
      </c>
      <c r="M183" t="s">
        <v>3126</v>
      </c>
      <c r="N183" t="s">
        <v>170</v>
      </c>
      <c r="S183">
        <v>0</v>
      </c>
      <c r="T183">
        <v>0</v>
      </c>
    </row>
    <row r="184" spans="8:20" x14ac:dyDescent="0.2">
      <c r="H184" s="22" t="str">
        <f>_xlfn.IFNA(VLOOKUP(NCESummary[NCE Component],NCESub[],7,FALSE),VLOOKUP(INDEX(ClientControls[NCE Component],MATCH(NCESummary[NCE Component],ClientControls[Client Control Number],0)),NCESub[],7,FALSE))</f>
        <v>Reporting</v>
      </c>
      <c r="I184" s="22" t="str">
        <f>_xlfn.IFNA(VLOOKUP(NCESummary[NCE Component],NCESub[],6,FALSE),VLOOKUP(INDEX(ClientControls[NCE Component],MATCH(NCESummary[NCE Component],ClientControls[Client Control Number],0)),NCESub[],6,FALSE))</f>
        <v>Hydrocarbon Liquid</v>
      </c>
      <c r="J184">
        <v>9</v>
      </c>
      <c r="K184" t="s">
        <v>138</v>
      </c>
      <c r="L184" t="s">
        <v>3141</v>
      </c>
      <c r="M184" t="s">
        <v>3142</v>
      </c>
      <c r="N184" t="s">
        <v>170</v>
      </c>
      <c r="S184">
        <v>0</v>
      </c>
      <c r="T184">
        <v>0</v>
      </c>
    </row>
    <row r="185" spans="8:20" x14ac:dyDescent="0.2">
      <c r="H185" s="22" t="str">
        <f>_xlfn.IFNA(VLOOKUP(NCESummary[NCE Component],NCESub[],7,FALSE),VLOOKUP(INDEX(ClientControls[NCE Component],MATCH(NCESummary[NCE Component],ClientControls[Client Control Number],0)),NCESub[],7,FALSE))</f>
        <v>Measurement</v>
      </c>
      <c r="I185" s="22" t="str">
        <f>_xlfn.IFNA(VLOOKUP(NCESummary[NCE Component],NCESub[],6,FALSE),VLOOKUP(INDEX(ClientControls[NCE Component],MATCH(NCESummary[NCE Component],ClientControls[Client Control Number],0)),NCESub[],6,FALSE))</f>
        <v>Hydrocarbon Liquid</v>
      </c>
      <c r="J185">
        <v>9</v>
      </c>
      <c r="K185" t="s">
        <v>139</v>
      </c>
      <c r="L185" t="s">
        <v>3078</v>
      </c>
      <c r="M185" t="s">
        <v>3079</v>
      </c>
      <c r="N185" t="s">
        <v>170</v>
      </c>
      <c r="S185">
        <v>0</v>
      </c>
      <c r="T185">
        <v>0</v>
      </c>
    </row>
    <row r="186" spans="8:20" x14ac:dyDescent="0.2">
      <c r="H186" s="22" t="str">
        <f>_xlfn.IFNA(VLOOKUP(NCESummary[NCE Component],NCESub[],7,FALSE),VLOOKUP(INDEX(ClientControls[NCE Component],MATCH(NCESummary[NCE Component],ClientControls[Client Control Number],0)),NCESub[],7,FALSE))</f>
        <v>Reporting</v>
      </c>
      <c r="I186" s="22" t="str">
        <f>_xlfn.IFNA(VLOOKUP(NCESummary[NCE Component],NCESub[],6,FALSE),VLOOKUP(INDEX(ClientControls[NCE Component],MATCH(NCESummary[NCE Component],ClientControls[Client Control Number],0)),NCESub[],6,FALSE))</f>
        <v>Hydrocarbon Liquid</v>
      </c>
      <c r="J186">
        <v>9</v>
      </c>
      <c r="K186" t="s">
        <v>121</v>
      </c>
      <c r="L186" t="s">
        <v>355</v>
      </c>
      <c r="M186" t="s">
        <v>1417</v>
      </c>
      <c r="N186" t="s">
        <v>171</v>
      </c>
      <c r="S186">
        <v>0</v>
      </c>
      <c r="T186">
        <v>0</v>
      </c>
    </row>
    <row r="187" spans="8:20" x14ac:dyDescent="0.2">
      <c r="H187" s="22" t="str">
        <f>_xlfn.IFNA(VLOOKUP(NCESummary[NCE Component],NCESub[],7,FALSE),VLOOKUP(INDEX(ClientControls[NCE Component],MATCH(NCESummary[NCE Component],ClientControls[Client Control Number],0)),NCESub[],7,FALSE))</f>
        <v>Reporting</v>
      </c>
      <c r="I187" s="22" t="str">
        <f>_xlfn.IFNA(VLOOKUP(NCESummary[NCE Component],NCESub[],6,FALSE),VLOOKUP(INDEX(ClientControls[NCE Component],MATCH(NCESummary[NCE Component],ClientControls[Client Control Number],0)),NCESub[],6,FALSE))</f>
        <v>Hydrocarbon Liquid</v>
      </c>
      <c r="J187">
        <v>12</v>
      </c>
      <c r="K187" t="s">
        <v>74</v>
      </c>
      <c r="L187" t="s">
        <v>374</v>
      </c>
      <c r="M187" t="s">
        <v>1390</v>
      </c>
      <c r="N187" t="s">
        <v>171</v>
      </c>
      <c r="S187">
        <v>0</v>
      </c>
      <c r="T187">
        <v>0</v>
      </c>
    </row>
    <row r="188" spans="8:20" x14ac:dyDescent="0.2">
      <c r="H188" s="22" t="str">
        <f>_xlfn.IFNA(VLOOKUP(NCESummary[NCE Component],NCESub[],7,FALSE),VLOOKUP(INDEX(ClientControls[NCE Component],MATCH(NCESummary[NCE Component],ClientControls[Client Control Number],0)),NCESub[],7,FALSE))</f>
        <v>Reporting</v>
      </c>
      <c r="I188" s="22" t="str">
        <f>_xlfn.IFNA(VLOOKUP(NCESummary[NCE Component],NCESub[],6,FALSE),VLOOKUP(INDEX(ClientControls[NCE Component],MATCH(NCESummary[NCE Component],ClientControls[Client Control Number],0)),NCESub[],6,FALSE))</f>
        <v>Hydrocarbon Liquid</v>
      </c>
      <c r="J188">
        <v>12</v>
      </c>
      <c r="K188" t="s">
        <v>142</v>
      </c>
      <c r="L188" t="s">
        <v>377</v>
      </c>
      <c r="M188" t="s">
        <v>593</v>
      </c>
      <c r="N188" t="s">
        <v>171</v>
      </c>
      <c r="S188">
        <v>0</v>
      </c>
      <c r="T188">
        <v>0</v>
      </c>
    </row>
    <row r="189" spans="8:20" x14ac:dyDescent="0.2">
      <c r="H189" s="22" t="str">
        <f>_xlfn.IFNA(VLOOKUP(NCESummary[NCE Component],NCESub[],7,FALSE),VLOOKUP(INDEX(ClientControls[NCE Component],MATCH(NCESummary[NCE Component],ClientControls[Client Control Number],0)),NCESub[],7,FALSE))</f>
        <v>Reporting</v>
      </c>
      <c r="I189" s="22" t="str">
        <f>_xlfn.IFNA(VLOOKUP(NCESummary[NCE Component],NCESub[],6,FALSE),VLOOKUP(INDEX(ClientControls[NCE Component],MATCH(NCESummary[NCE Component],ClientControls[Client Control Number],0)),NCESub[],6,FALSE))</f>
        <v>Hydrocarbon Liquid</v>
      </c>
      <c r="J189">
        <v>12</v>
      </c>
      <c r="K189" t="s">
        <v>75</v>
      </c>
      <c r="L189" t="s">
        <v>379</v>
      </c>
      <c r="M189" t="s">
        <v>596</v>
      </c>
      <c r="N189" t="s">
        <v>171</v>
      </c>
      <c r="S189">
        <v>0</v>
      </c>
      <c r="T189">
        <v>0</v>
      </c>
    </row>
    <row r="190" spans="8:20" x14ac:dyDescent="0.2">
      <c r="H190" s="22" t="str">
        <f>_xlfn.IFNA(VLOOKUP(NCESummary[NCE Component],NCESub[],7,FALSE),VLOOKUP(INDEX(ClientControls[NCE Component],MATCH(NCESummary[NCE Component],ClientControls[Client Control Number],0)),NCESub[],7,FALSE))</f>
        <v>Reporting</v>
      </c>
      <c r="I190" s="22" t="str">
        <f>_xlfn.IFNA(VLOOKUP(NCESummary[NCE Component],NCESub[],6,FALSE),VLOOKUP(INDEX(ClientControls[NCE Component],MATCH(NCESummary[NCE Component],ClientControls[Client Control Number],0)),NCESub[],6,FALSE))</f>
        <v>Hydrocarbon Liquid</v>
      </c>
      <c r="J190">
        <v>12</v>
      </c>
      <c r="K190" t="s">
        <v>143</v>
      </c>
      <c r="L190" t="s">
        <v>382</v>
      </c>
      <c r="M190" t="s">
        <v>522</v>
      </c>
      <c r="N190" t="s">
        <v>171</v>
      </c>
      <c r="S190">
        <v>0</v>
      </c>
      <c r="T190">
        <v>0</v>
      </c>
    </row>
    <row r="191" spans="8:20" x14ac:dyDescent="0.2">
      <c r="H191" s="22" t="str">
        <f>_xlfn.IFNA(VLOOKUP(NCESummary[NCE Component],NCESub[],7,FALSE),VLOOKUP(INDEX(ClientControls[NCE Component],MATCH(NCESummary[NCE Component],ClientControls[Client Control Number],0)),NCESub[],7,FALSE))</f>
        <v>Reporting</v>
      </c>
      <c r="I191" s="22" t="str">
        <f>_xlfn.IFNA(VLOOKUP(NCESummary[NCE Component],NCESub[],6,FALSE),VLOOKUP(INDEX(ClientControls[NCE Component],MATCH(NCESummary[NCE Component],ClientControls[Client Control Number],0)),NCESub[],6,FALSE))</f>
        <v>Hydrocarbon Liquid</v>
      </c>
      <c r="J191">
        <v>13</v>
      </c>
      <c r="K191" t="s">
        <v>159</v>
      </c>
      <c r="L191" t="s">
        <v>390</v>
      </c>
      <c r="M191" t="s">
        <v>698</v>
      </c>
      <c r="N191" t="s">
        <v>171</v>
      </c>
      <c r="S191">
        <v>0</v>
      </c>
      <c r="T191">
        <v>0</v>
      </c>
    </row>
    <row r="192" spans="8:20" x14ac:dyDescent="0.2">
      <c r="H192" s="22" t="str">
        <f>_xlfn.IFNA(VLOOKUP(NCESummary[NCE Component],NCESub[],7,FALSE),VLOOKUP(INDEX(ClientControls[NCE Component],MATCH(NCESummary[NCE Component],ClientControls[Client Control Number],0)),NCESub[],7,FALSE))</f>
        <v>Reporting</v>
      </c>
      <c r="I192" s="22" t="str">
        <f>_xlfn.IFNA(VLOOKUP(NCESummary[NCE Component],NCESub[],6,FALSE),VLOOKUP(INDEX(ClientControls[NCE Component],MATCH(NCESummary[NCE Component],ClientControls[Client Control Number],0)),NCESub[],6,FALSE))</f>
        <v>Hydrocarbon Liquid</v>
      </c>
      <c r="J192">
        <v>13</v>
      </c>
      <c r="K192" t="s">
        <v>106</v>
      </c>
      <c r="L192" t="s">
        <v>392</v>
      </c>
      <c r="M192" t="s">
        <v>626</v>
      </c>
      <c r="N192" t="s">
        <v>171</v>
      </c>
      <c r="S192">
        <v>0</v>
      </c>
      <c r="T192">
        <v>0</v>
      </c>
    </row>
    <row r="193" spans="8:20" x14ac:dyDescent="0.2">
      <c r="H193" s="22" t="e">
        <f>_xlfn.IFNA(VLOOKUP(NCESummary[NCE Component],NCESub[],7,FALSE),VLOOKUP(INDEX(ClientControls[NCE Component],MATCH(NCESummary[NCE Component],ClientControls[Client Control Number],0)),NCESub[],7,FALSE))</f>
        <v>#N/A</v>
      </c>
      <c r="I193" s="22" t="e">
        <f>_xlfn.IFNA(VLOOKUP(NCESummary[NCE Component],NCESub[],6,FALSE),VLOOKUP(INDEX(ClientControls[NCE Component],MATCH(NCESummary[NCE Component],ClientControls[Client Control Number],0)),NCESub[],6,FALSE))</f>
        <v>#N/A</v>
      </c>
      <c r="J193">
        <v>14</v>
      </c>
      <c r="K193" t="s">
        <v>145</v>
      </c>
      <c r="L193" t="s">
        <v>3178</v>
      </c>
      <c r="M193" t="s">
        <v>3179</v>
      </c>
      <c r="N193" t="s">
        <v>170</v>
      </c>
      <c r="S193">
        <v>0</v>
      </c>
      <c r="T193">
        <v>0</v>
      </c>
    </row>
    <row r="194" spans="8:20" x14ac:dyDescent="0.2">
      <c r="H194" s="22" t="str">
        <f>_xlfn.IFNA(VLOOKUP(NCESummary[NCE Component],NCESub[],7,FALSE),VLOOKUP(INDEX(ClientControls[NCE Component],MATCH(NCESummary[NCE Component],ClientControls[Client Control Number],0)),NCESub[],7,FALSE))</f>
        <v>Reporting</v>
      </c>
      <c r="I194" s="22" t="str">
        <f>_xlfn.IFNA(VLOOKUP(NCESummary[NCE Component],NCESub[],6,FALSE),VLOOKUP(INDEX(ClientControls[NCE Component],MATCH(NCESummary[NCE Component],ClientControls[Client Control Number],0)),NCESub[],6,FALSE))</f>
        <v>Hydrocarbon Liquid</v>
      </c>
      <c r="J194">
        <v>14</v>
      </c>
      <c r="K194" t="s">
        <v>149</v>
      </c>
      <c r="L194" t="s">
        <v>398</v>
      </c>
      <c r="M194" t="s">
        <v>607</v>
      </c>
      <c r="N194" t="s">
        <v>170</v>
      </c>
      <c r="S194">
        <v>0</v>
      </c>
      <c r="T194">
        <v>0</v>
      </c>
    </row>
    <row r="195" spans="8:20" x14ac:dyDescent="0.2">
      <c r="H195" s="22" t="str">
        <f>_xlfn.IFNA(VLOOKUP(NCESummary[NCE Component],NCESub[],7,FALSE),VLOOKUP(INDEX(ClientControls[NCE Component],MATCH(NCESummary[NCE Component],ClientControls[Client Control Number],0)),NCESub[],7,FALSE))</f>
        <v>Reporting</v>
      </c>
      <c r="I195" s="22" t="str">
        <f>_xlfn.IFNA(VLOOKUP(NCESummary[NCE Component],NCESub[],6,FALSE),VLOOKUP(INDEX(ClientControls[NCE Component],MATCH(NCESummary[NCE Component],ClientControls[Client Control Number],0)),NCESub[],6,FALSE))</f>
        <v>Hydrocarbon Liquid</v>
      </c>
      <c r="J195">
        <v>14</v>
      </c>
      <c r="K195" t="s">
        <v>115</v>
      </c>
      <c r="L195" t="s">
        <v>399</v>
      </c>
      <c r="M195" t="s">
        <v>608</v>
      </c>
      <c r="N195" t="s">
        <v>171</v>
      </c>
      <c r="S195">
        <v>0</v>
      </c>
      <c r="T195">
        <v>0</v>
      </c>
    </row>
    <row r="196" spans="8:20" x14ac:dyDescent="0.2">
      <c r="H196" s="22" t="str">
        <f>_xlfn.IFNA(VLOOKUP(NCESummary[NCE Component],NCESub[],7,FALSE),VLOOKUP(INDEX(ClientControls[NCE Component],MATCH(NCESummary[NCE Component],ClientControls[Client Control Number],0)),NCESub[],7,FALSE))</f>
        <v>Reporting</v>
      </c>
      <c r="I196" s="22" t="str">
        <f>_xlfn.IFNA(VLOOKUP(NCESummary[NCE Component],NCESub[],6,FALSE),VLOOKUP(INDEX(ClientControls[NCE Component],MATCH(NCESummary[NCE Component],ClientControls[Client Control Number],0)),NCESub[],6,FALSE))</f>
        <v>Hydrocarbon Liquid</v>
      </c>
      <c r="J196">
        <v>14</v>
      </c>
      <c r="K196" t="s">
        <v>150</v>
      </c>
      <c r="L196" t="s">
        <v>400</v>
      </c>
      <c r="M196" t="s">
        <v>609</v>
      </c>
      <c r="N196" t="s">
        <v>170</v>
      </c>
      <c r="S196">
        <v>0</v>
      </c>
      <c r="T196">
        <v>0</v>
      </c>
    </row>
    <row r="197" spans="8:20" x14ac:dyDescent="0.2">
      <c r="H197" s="22" t="str">
        <f>_xlfn.IFNA(VLOOKUP(NCESummary[NCE Component],NCESub[],7,FALSE),VLOOKUP(INDEX(ClientControls[NCE Component],MATCH(NCESummary[NCE Component],ClientControls[Client Control Number],0)),NCESub[],7,FALSE))</f>
        <v>Reporting</v>
      </c>
      <c r="I197" s="22" t="str">
        <f>_xlfn.IFNA(VLOOKUP(NCESummary[NCE Component],NCESub[],6,FALSE),VLOOKUP(INDEX(ClientControls[NCE Component],MATCH(NCESummary[NCE Component],ClientControls[Client Control Number],0)),NCESub[],6,FALSE))</f>
        <v>Hydrocarbon Liquid</v>
      </c>
      <c r="J197">
        <v>14</v>
      </c>
      <c r="K197" t="s">
        <v>122</v>
      </c>
      <c r="L197" t="s">
        <v>401</v>
      </c>
      <c r="M197" t="s">
        <v>553</v>
      </c>
      <c r="N197" t="s">
        <v>171</v>
      </c>
      <c r="S197">
        <v>0</v>
      </c>
      <c r="T197">
        <v>0</v>
      </c>
    </row>
    <row r="198" spans="8:20" x14ac:dyDescent="0.2">
      <c r="H198" s="22" t="str">
        <f>_xlfn.IFNA(VLOOKUP(NCESummary[NCE Component],NCESub[],7,FALSE),VLOOKUP(INDEX(ClientControls[NCE Component],MATCH(NCESummary[NCE Component],ClientControls[Client Control Number],0)),NCESub[],7,FALSE))</f>
        <v>Reporting</v>
      </c>
      <c r="I198" s="22" t="str">
        <f>_xlfn.IFNA(VLOOKUP(NCESummary[NCE Component],NCESub[],6,FALSE),VLOOKUP(INDEX(ClientControls[NCE Component],MATCH(NCESummary[NCE Component],ClientControls[Client Control Number],0)),NCESub[],6,FALSE))</f>
        <v>Gas</v>
      </c>
      <c r="J198">
        <v>14</v>
      </c>
      <c r="K198" t="s">
        <v>151</v>
      </c>
      <c r="L198" t="s">
        <v>3185</v>
      </c>
      <c r="M198" t="s">
        <v>3186</v>
      </c>
      <c r="N198" t="s">
        <v>171</v>
      </c>
      <c r="S198">
        <v>0</v>
      </c>
      <c r="T198">
        <v>0</v>
      </c>
    </row>
    <row r="199" spans="8:20" x14ac:dyDescent="0.2">
      <c r="H199" s="22" t="str">
        <f>_xlfn.IFNA(VLOOKUP(NCESummary[NCE Component],NCESub[],7,FALSE),VLOOKUP(INDEX(ClientControls[NCE Component],MATCH(NCESummary[NCE Component],ClientControls[Client Control Number],0)),NCESub[],7,FALSE))</f>
        <v>Measurement</v>
      </c>
      <c r="I199" s="22" t="str">
        <f>_xlfn.IFNA(VLOOKUP(NCESummary[NCE Component],NCESub[],6,FALSE),VLOOKUP(INDEX(ClientControls[NCE Component],MATCH(NCESummary[NCE Component],ClientControls[Client Control Number],0)),NCESub[],6,FALSE))</f>
        <v>Hydrocarbon Liquid</v>
      </c>
      <c r="J199">
        <v>14</v>
      </c>
      <c r="K199" t="s">
        <v>162</v>
      </c>
      <c r="L199" t="s">
        <v>3101</v>
      </c>
      <c r="M199" t="s">
        <v>3102</v>
      </c>
      <c r="N199" t="s">
        <v>171</v>
      </c>
      <c r="S199">
        <v>0</v>
      </c>
      <c r="T199">
        <v>0</v>
      </c>
    </row>
    <row r="200" spans="8:20" x14ac:dyDescent="0.2">
      <c r="H200" s="22" t="str">
        <f>_xlfn.IFNA(VLOOKUP(NCESummary[NCE Component],NCESub[],7,FALSE),VLOOKUP(INDEX(ClientControls[NCE Component],MATCH(NCESummary[NCE Component],ClientControls[Client Control Number],0)),NCESub[],7,FALSE))</f>
        <v>Reporting</v>
      </c>
      <c r="I200" s="22" t="str">
        <f>_xlfn.IFNA(VLOOKUP(NCESummary[NCE Component],NCESub[],6,FALSE),VLOOKUP(INDEX(ClientControls[NCE Component],MATCH(NCESummary[NCE Component],ClientControls[Client Control Number],0)),NCESub[],6,FALSE))</f>
        <v>Gas</v>
      </c>
      <c r="J200">
        <v>14</v>
      </c>
      <c r="K200" t="s">
        <v>162</v>
      </c>
      <c r="L200" t="s">
        <v>3193</v>
      </c>
      <c r="M200" t="s">
        <v>3194</v>
      </c>
      <c r="N200" t="s">
        <v>171</v>
      </c>
      <c r="S200">
        <v>0</v>
      </c>
      <c r="T200">
        <v>0</v>
      </c>
    </row>
    <row r="201" spans="8:20" x14ac:dyDescent="0.2">
      <c r="H201" s="22" t="str">
        <f>_xlfn.IFNA(VLOOKUP(NCESummary[NCE Component],NCESub[],7,FALSE),VLOOKUP(INDEX(ClientControls[NCE Component],MATCH(NCESummary[NCE Component],ClientControls[Client Control Number],0)),NCESub[],7,FALSE))</f>
        <v>Reporting</v>
      </c>
      <c r="I201" s="22" t="str">
        <f>_xlfn.IFNA(VLOOKUP(NCESummary[NCE Component],NCESub[],6,FALSE),VLOOKUP(INDEX(ClientControls[NCE Component],MATCH(NCESummary[NCE Component],ClientControls[Client Control Number],0)),NCESub[],6,FALSE))</f>
        <v>Hydrocarbon Liquid</v>
      </c>
      <c r="J201">
        <v>14</v>
      </c>
      <c r="K201" t="s">
        <v>72</v>
      </c>
      <c r="L201" t="s">
        <v>413</v>
      </c>
      <c r="M201" t="s">
        <v>618</v>
      </c>
      <c r="N201" t="s">
        <v>170</v>
      </c>
      <c r="S201">
        <v>0</v>
      </c>
      <c r="T201">
        <v>0</v>
      </c>
    </row>
    <row r="202" spans="8:20" x14ac:dyDescent="0.2">
      <c r="H202" s="22" t="str">
        <f>_xlfn.IFNA(VLOOKUP(NCESummary[NCE Component],NCESub[],7,FALSE),VLOOKUP(INDEX(ClientControls[NCE Component],MATCH(NCESummary[NCE Component],ClientControls[Client Control Number],0)),NCESub[],7,FALSE))</f>
        <v>Reporting</v>
      </c>
      <c r="I202" s="22" t="str">
        <f>_xlfn.IFNA(VLOOKUP(NCESummary[NCE Component],NCESub[],6,FALSE),VLOOKUP(INDEX(ClientControls[NCE Component],MATCH(NCESummary[NCE Component],ClientControls[Client Control Number],0)),NCESub[],6,FALSE))</f>
        <v>Hydrocarbon Liquid</v>
      </c>
      <c r="J202">
        <v>14</v>
      </c>
      <c r="K202" t="s">
        <v>161</v>
      </c>
      <c r="L202" t="s">
        <v>421</v>
      </c>
      <c r="M202" t="s">
        <v>625</v>
      </c>
      <c r="N202" t="s">
        <v>171</v>
      </c>
      <c r="S202">
        <v>0</v>
      </c>
      <c r="T202">
        <v>0</v>
      </c>
    </row>
    <row r="203" spans="8:20" x14ac:dyDescent="0.2">
      <c r="H203" s="22" t="str">
        <f>_xlfn.IFNA(VLOOKUP(NCESummary[NCE Component],NCESub[],7,FALSE),VLOOKUP(INDEX(ClientControls[NCE Component],MATCH(NCESummary[NCE Component],ClientControls[Client Control Number],0)),NCESub[],7,FALSE))</f>
        <v>Reporting</v>
      </c>
      <c r="I203" s="22" t="str">
        <f>_xlfn.IFNA(VLOOKUP(NCESummary[NCE Component],NCESub[],6,FALSE),VLOOKUP(INDEX(ClientControls[NCE Component],MATCH(NCESummary[NCE Component],ClientControls[Client Control Number],0)),NCESub[],6,FALSE))</f>
        <v>Hydrocarbon Liquid</v>
      </c>
      <c r="J203">
        <v>14</v>
      </c>
      <c r="K203" t="s">
        <v>661</v>
      </c>
      <c r="L203" t="s">
        <v>703</v>
      </c>
      <c r="M203" t="s">
        <v>701</v>
      </c>
      <c r="N203" t="s">
        <v>170</v>
      </c>
      <c r="S203">
        <v>0</v>
      </c>
      <c r="T203">
        <v>0</v>
      </c>
    </row>
    <row r="204" spans="8:20" x14ac:dyDescent="0.2">
      <c r="H204" s="22" t="str">
        <f>_xlfn.IFNA(VLOOKUP(NCESummary[NCE Component],NCESub[],7,FALSE),VLOOKUP(INDEX(ClientControls[NCE Component],MATCH(NCESummary[NCE Component],ClientControls[Client Control Number],0)),NCESub[],7,FALSE))</f>
        <v>Existing Facility Design and Installation</v>
      </c>
      <c r="I204" s="22" t="str">
        <f>_xlfn.IFNA(VLOOKUP(NCESummary[NCE Component],NCESub[],6,FALSE),VLOOKUP(INDEX(ClientControls[NCE Component],MATCH(NCESummary[NCE Component],ClientControls[Client Control Number],0)),NCESub[],6,FALSE))</f>
        <v>Water</v>
      </c>
      <c r="J204">
        <v>1</v>
      </c>
      <c r="K204" t="s">
        <v>83</v>
      </c>
      <c r="L204" t="s">
        <v>3042</v>
      </c>
      <c r="M204" t="s">
        <v>3043</v>
      </c>
      <c r="N204" t="s">
        <v>171</v>
      </c>
      <c r="S204">
        <v>0</v>
      </c>
      <c r="T204">
        <v>0</v>
      </c>
    </row>
    <row r="205" spans="8:20" x14ac:dyDescent="0.2">
      <c r="H205" s="22" t="str">
        <f>_xlfn.IFNA(VLOOKUP(NCESummary[NCE Component],NCESub[],7,FALSE),VLOOKUP(INDEX(ClientControls[NCE Component],MATCH(NCESummary[NCE Component],ClientControls[Client Control Number],0)),NCESub[],7,FALSE))</f>
        <v>Existing Facility Design and Installation</v>
      </c>
      <c r="I205" s="22" t="str">
        <f>_xlfn.IFNA(VLOOKUP(NCESummary[NCE Component],NCESub[],6,FALSE),VLOOKUP(INDEX(ClientControls[NCE Component],MATCH(NCESummary[NCE Component],ClientControls[Client Control Number],0)),NCESub[],6,FALSE))</f>
        <v>Water</v>
      </c>
      <c r="J205">
        <v>1</v>
      </c>
      <c r="K205" t="s">
        <v>83</v>
      </c>
      <c r="L205" t="s">
        <v>3045</v>
      </c>
      <c r="M205" t="s">
        <v>3046</v>
      </c>
      <c r="N205" t="s">
        <v>171</v>
      </c>
      <c r="S205">
        <v>0</v>
      </c>
      <c r="T205">
        <v>0</v>
      </c>
    </row>
    <row r="206" spans="8:20" x14ac:dyDescent="0.2">
      <c r="H206" s="22" t="str">
        <f>_xlfn.IFNA(VLOOKUP(NCESummary[NCE Component],NCESub[],7,FALSE),VLOOKUP(INDEX(ClientControls[NCE Component],MATCH(NCESummary[NCE Component],ClientControls[Client Control Number],0)),NCESub[],7,FALSE))</f>
        <v>Existing Facility Design and Installation</v>
      </c>
      <c r="I206" s="22" t="str">
        <f>_xlfn.IFNA(VLOOKUP(NCESummary[NCE Component],NCESub[],6,FALSE),VLOOKUP(INDEX(ClientControls[NCE Component],MATCH(NCESummary[NCE Component],ClientControls[Client Control Number],0)),NCESub[],6,FALSE))</f>
        <v>Water</v>
      </c>
      <c r="J206">
        <v>1</v>
      </c>
      <c r="K206" t="s">
        <v>83</v>
      </c>
      <c r="L206" t="s">
        <v>3047</v>
      </c>
      <c r="M206" t="s">
        <v>3048</v>
      </c>
      <c r="N206" t="s">
        <v>171</v>
      </c>
      <c r="S206">
        <v>0</v>
      </c>
      <c r="T206">
        <v>0</v>
      </c>
    </row>
    <row r="207" spans="8:20" x14ac:dyDescent="0.2">
      <c r="H207" s="22" t="str">
        <f>_xlfn.IFNA(VLOOKUP(NCESummary[NCE Component],NCESub[],7,FALSE),VLOOKUP(INDEX(ClientControls[NCE Component],MATCH(NCESummary[NCE Component],ClientControls[Client Control Number],0)),NCESub[],7,FALSE))</f>
        <v>Existing Facility Design and Installation</v>
      </c>
      <c r="I207" s="22" t="str">
        <f>_xlfn.IFNA(VLOOKUP(NCESummary[NCE Component],NCESub[],6,FALSE),VLOOKUP(INDEX(ClientControls[NCE Component],MATCH(NCESummary[NCE Component],ClientControls[Client Control Number],0)),NCESub[],6,FALSE))</f>
        <v>Water</v>
      </c>
      <c r="J207">
        <v>1</v>
      </c>
      <c r="K207" t="s">
        <v>83</v>
      </c>
      <c r="L207" t="s">
        <v>3049</v>
      </c>
      <c r="M207" t="s">
        <v>3050</v>
      </c>
      <c r="N207" t="s">
        <v>171</v>
      </c>
      <c r="S207">
        <v>0</v>
      </c>
      <c r="T207">
        <v>0</v>
      </c>
    </row>
    <row r="208" spans="8:20" x14ac:dyDescent="0.2">
      <c r="H208" s="22" t="str">
        <f>_xlfn.IFNA(VLOOKUP(NCESummary[NCE Component],NCESub[],7,FALSE),VLOOKUP(INDEX(ClientControls[NCE Component],MATCH(NCESummary[NCE Component],ClientControls[Client Control Number],0)),NCESub[],7,FALSE))</f>
        <v>Existing Facility Design and Installation</v>
      </c>
      <c r="I208" s="22" t="str">
        <f>_xlfn.IFNA(VLOOKUP(NCESummary[NCE Component],NCESub[],6,FALSE),VLOOKUP(INDEX(ClientControls[NCE Component],MATCH(NCESummary[NCE Component],ClientControls[Client Control Number],0)),NCESub[],6,FALSE))</f>
        <v>Water</v>
      </c>
      <c r="J208">
        <v>1</v>
      </c>
      <c r="K208" t="s">
        <v>130</v>
      </c>
      <c r="L208" t="s">
        <v>491</v>
      </c>
      <c r="M208" t="s">
        <v>731</v>
      </c>
      <c r="N208" t="s">
        <v>171</v>
      </c>
      <c r="S208">
        <v>0</v>
      </c>
      <c r="T208">
        <v>0</v>
      </c>
    </row>
    <row r="209" spans="8:20" x14ac:dyDescent="0.2">
      <c r="H209" s="22" t="str">
        <f>_xlfn.IFNA(VLOOKUP(NCESummary[NCE Component],NCESub[],7,FALSE),VLOOKUP(INDEX(ClientControls[NCE Component],MATCH(NCESummary[NCE Component],ClientControls[Client Control Number],0)),NCESub[],7,FALSE))</f>
        <v>Existing Facility Design and Installation</v>
      </c>
      <c r="I209" s="22" t="str">
        <f>_xlfn.IFNA(VLOOKUP(NCESummary[NCE Component],NCESub[],6,FALSE),VLOOKUP(INDEX(ClientControls[NCE Component],MATCH(NCESummary[NCE Component],ClientControls[Client Control Number],0)),NCESub[],6,FALSE))</f>
        <v>Water</v>
      </c>
      <c r="J209">
        <v>1</v>
      </c>
      <c r="K209" t="s">
        <v>107</v>
      </c>
      <c r="L209" t="s">
        <v>493</v>
      </c>
      <c r="M209" t="s">
        <v>1407</v>
      </c>
      <c r="N209" t="s">
        <v>171</v>
      </c>
      <c r="S209">
        <v>0</v>
      </c>
      <c r="T209">
        <v>0</v>
      </c>
    </row>
    <row r="210" spans="8:20" x14ac:dyDescent="0.2">
      <c r="H210" s="22" t="str">
        <f>_xlfn.IFNA(VLOOKUP(NCESummary[NCE Component],NCESub[],7,FALSE),VLOOKUP(INDEX(ClientControls[NCE Component],MATCH(NCESummary[NCE Component],ClientControls[Client Control Number],0)),NCESub[],7,FALSE))</f>
        <v>Existing Facility Design and Installation</v>
      </c>
      <c r="I210" s="22" t="str">
        <f>_xlfn.IFNA(VLOOKUP(NCESummary[NCE Component],NCESub[],6,FALSE),VLOOKUP(INDEX(ClientControls[NCE Component],MATCH(NCESummary[NCE Component],ClientControls[Client Control Number],0)),NCESub[],6,FALSE))</f>
        <v>Water</v>
      </c>
      <c r="J210">
        <v>1</v>
      </c>
      <c r="K210" t="s">
        <v>107</v>
      </c>
      <c r="L210" t="s">
        <v>494</v>
      </c>
      <c r="M210" t="s">
        <v>1408</v>
      </c>
      <c r="N210" t="s">
        <v>171</v>
      </c>
      <c r="S210">
        <v>0</v>
      </c>
      <c r="T210">
        <v>0</v>
      </c>
    </row>
    <row r="211" spans="8:20" x14ac:dyDescent="0.2">
      <c r="H211" s="22" t="str">
        <f>_xlfn.IFNA(VLOOKUP(NCESummary[NCE Component],NCESub[],7,FALSE),VLOOKUP(INDEX(ClientControls[NCE Component],MATCH(NCESummary[NCE Component],ClientControls[Client Control Number],0)),NCESub[],7,FALSE))</f>
        <v>Existing Facility Design and Installation</v>
      </c>
      <c r="I211" s="22" t="str">
        <f>_xlfn.IFNA(VLOOKUP(NCESummary[NCE Component],NCESub[],6,FALSE),VLOOKUP(INDEX(ClientControls[NCE Component],MATCH(NCESummary[NCE Component],ClientControls[Client Control Number],0)),NCESub[],6,FALSE))</f>
        <v>Water</v>
      </c>
      <c r="J211">
        <v>1</v>
      </c>
      <c r="K211" t="s">
        <v>107</v>
      </c>
      <c r="L211" t="s">
        <v>1406</v>
      </c>
      <c r="M211" t="s">
        <v>1409</v>
      </c>
      <c r="N211" t="s">
        <v>171</v>
      </c>
      <c r="S211">
        <v>0</v>
      </c>
      <c r="T211">
        <v>0</v>
      </c>
    </row>
    <row r="212" spans="8:20" x14ac:dyDescent="0.2">
      <c r="H212" s="22" t="str">
        <f>_xlfn.IFNA(VLOOKUP(NCESummary[NCE Component],NCESub[],7,FALSE),VLOOKUP(INDEX(ClientControls[NCE Component],MATCH(NCESummary[NCE Component],ClientControls[Client Control Number],0)),NCESub[],7,FALSE))</f>
        <v>Existing Facility Design and Installation</v>
      </c>
      <c r="I212" s="22" t="str">
        <f>_xlfn.IFNA(VLOOKUP(NCESummary[NCE Component],NCESub[],6,FALSE),VLOOKUP(INDEX(ClientControls[NCE Component],MATCH(NCESummary[NCE Component],ClientControls[Client Control Number],0)),NCESub[],6,FALSE))</f>
        <v>Water</v>
      </c>
      <c r="J212">
        <v>1</v>
      </c>
      <c r="K212" t="s">
        <v>124</v>
      </c>
      <c r="L212" t="s">
        <v>497</v>
      </c>
      <c r="M212" t="s">
        <v>671</v>
      </c>
      <c r="N212" t="s">
        <v>171</v>
      </c>
      <c r="S212">
        <v>0</v>
      </c>
      <c r="T212">
        <v>0</v>
      </c>
    </row>
    <row r="213" spans="8:20" x14ac:dyDescent="0.2">
      <c r="H213" s="22" t="str">
        <f>_xlfn.IFNA(VLOOKUP(NCESummary[NCE Component],NCESub[],7,FALSE),VLOOKUP(INDEX(ClientControls[NCE Component],MATCH(NCESummary[NCE Component],ClientControls[Client Control Number],0)),NCESub[],7,FALSE))</f>
        <v>Existing Facility Design and Installation</v>
      </c>
      <c r="I213" s="22" t="str">
        <f>_xlfn.IFNA(VLOOKUP(NCESummary[NCE Component],NCESub[],6,FALSE),VLOOKUP(INDEX(ClientControls[NCE Component],MATCH(NCESummary[NCE Component],ClientControls[Client Control Number],0)),NCESub[],6,FALSE))</f>
        <v>Water</v>
      </c>
      <c r="J213">
        <v>1</v>
      </c>
      <c r="K213" t="s">
        <v>132</v>
      </c>
      <c r="L213" t="s">
        <v>503</v>
      </c>
      <c r="M213" t="s">
        <v>676</v>
      </c>
      <c r="N213" t="s">
        <v>171</v>
      </c>
      <c r="S213">
        <v>0</v>
      </c>
      <c r="T213">
        <v>0</v>
      </c>
    </row>
    <row r="214" spans="8:20" x14ac:dyDescent="0.2">
      <c r="H214" s="22" t="str">
        <f>_xlfn.IFNA(VLOOKUP(NCESummary[NCE Component],NCESub[],7,FALSE),VLOOKUP(INDEX(ClientControls[NCE Component],MATCH(NCESummary[NCE Component],ClientControls[Client Control Number],0)),NCESub[],7,FALSE))</f>
        <v>Existing Facility Design and Installation</v>
      </c>
      <c r="I214" s="22" t="str">
        <f>_xlfn.IFNA(VLOOKUP(NCESummary[NCE Component],NCESub[],6,FALSE),VLOOKUP(INDEX(ClientControls[NCE Component],MATCH(NCESummary[NCE Component],ClientControls[Client Control Number],0)),NCESub[],6,FALSE))</f>
        <v>Water</v>
      </c>
      <c r="J214">
        <v>1</v>
      </c>
      <c r="K214" t="s">
        <v>634</v>
      </c>
      <c r="L214" t="s">
        <v>798</v>
      </c>
      <c r="M214" t="s">
        <v>734</v>
      </c>
      <c r="N214" t="s">
        <v>170</v>
      </c>
      <c r="S214">
        <v>0</v>
      </c>
      <c r="T214">
        <v>0</v>
      </c>
    </row>
    <row r="215" spans="8:20" x14ac:dyDescent="0.2">
      <c r="H215" s="22" t="str">
        <f>_xlfn.IFNA(VLOOKUP(NCESummary[NCE Component],NCESub[],7,FALSE),VLOOKUP(INDEX(ClientControls[NCE Component],MATCH(NCESummary[NCE Component],ClientControls[Client Control Number],0)),NCESub[],7,FALSE))</f>
        <v>Existing Facility Design and Installation</v>
      </c>
      <c r="I215" s="22" t="str">
        <f>_xlfn.IFNA(VLOOKUP(NCESummary[NCE Component],NCESub[],6,FALSE),VLOOKUP(INDEX(ClientControls[NCE Component],MATCH(NCESummary[NCE Component],ClientControls[Client Control Number],0)),NCESub[],6,FALSE))</f>
        <v>Water</v>
      </c>
      <c r="J215">
        <v>7</v>
      </c>
      <c r="K215" t="s">
        <v>716</v>
      </c>
      <c r="L215" t="s">
        <v>728</v>
      </c>
      <c r="M215" t="s">
        <v>729</v>
      </c>
      <c r="N215" t="s">
        <v>170</v>
      </c>
      <c r="S215">
        <v>0</v>
      </c>
      <c r="T215">
        <v>0</v>
      </c>
    </row>
    <row r="216" spans="8:20" x14ac:dyDescent="0.2">
      <c r="H216" s="22" t="str">
        <f>_xlfn.IFNA(VLOOKUP(NCESummary[NCE Component],NCESub[],7,FALSE),VLOOKUP(INDEX(ClientControls[NCE Component],MATCH(NCESummary[NCE Component],ClientControls[Client Control Number],0)),NCESub[],7,FALSE))</f>
        <v>Existing Facility Design and Installation</v>
      </c>
      <c r="I216" s="22" t="str">
        <f>_xlfn.IFNA(VLOOKUP(NCESummary[NCE Component],NCESub[],6,FALSE),VLOOKUP(INDEX(ClientControls[NCE Component],MATCH(NCESummary[NCE Component],ClientControls[Client Control Number],0)),NCESub[],6,FALSE))</f>
        <v>Gas</v>
      </c>
      <c r="J216">
        <v>11</v>
      </c>
      <c r="K216" t="s">
        <v>140</v>
      </c>
      <c r="L216" t="s">
        <v>3166</v>
      </c>
      <c r="M216" t="s">
        <v>3167</v>
      </c>
      <c r="N216" t="s">
        <v>170</v>
      </c>
      <c r="S216">
        <v>0</v>
      </c>
      <c r="T216">
        <v>0</v>
      </c>
    </row>
    <row r="217" spans="8:20" x14ac:dyDescent="0.2">
      <c r="H217" s="22" t="str">
        <f>_xlfn.IFNA(VLOOKUP(NCESummary[NCE Component],NCESub[],7,FALSE),VLOOKUP(INDEX(ClientControls[NCE Component],MATCH(NCESummary[NCE Component],ClientControls[Client Control Number],0)),NCESub[],7,FALSE))</f>
        <v>Existing Facility Design and Installation</v>
      </c>
      <c r="I217" s="22" t="str">
        <f>_xlfn.IFNA(VLOOKUP(NCESummary[NCE Component],NCESub[],6,FALSE),VLOOKUP(INDEX(ClientControls[NCE Component],MATCH(NCESummary[NCE Component],ClientControls[Client Control Number],0)),NCESub[],6,FALSE))</f>
        <v>Gas</v>
      </c>
      <c r="J217">
        <v>11</v>
      </c>
      <c r="K217" t="s">
        <v>140</v>
      </c>
      <c r="L217" t="s">
        <v>3169</v>
      </c>
      <c r="M217" t="s">
        <v>3170</v>
      </c>
      <c r="N217" t="s">
        <v>170</v>
      </c>
      <c r="S217">
        <v>0</v>
      </c>
      <c r="T217">
        <v>0</v>
      </c>
    </row>
    <row r="218" spans="8:20" x14ac:dyDescent="0.2">
      <c r="H218" s="22" t="str">
        <f>_xlfn.IFNA(VLOOKUP(NCESummary[NCE Component],NCESub[],7,FALSE),VLOOKUP(INDEX(ClientControls[NCE Component],MATCH(NCESummary[NCE Component],ClientControls[Client Control Number],0)),NCESub[],7,FALSE))</f>
        <v>Existing Facility Design and Installation</v>
      </c>
      <c r="I218" s="22" t="str">
        <f>_xlfn.IFNA(VLOOKUP(NCESummary[NCE Component],NCESub[],6,FALSE),VLOOKUP(INDEX(ClientControls[NCE Component],MATCH(NCESummary[NCE Component],ClientControls[Client Control Number],0)),NCESub[],6,FALSE))</f>
        <v>Gas</v>
      </c>
      <c r="J218">
        <v>11</v>
      </c>
      <c r="K218" t="s">
        <v>140</v>
      </c>
      <c r="L218" t="s">
        <v>3171</v>
      </c>
      <c r="M218" t="s">
        <v>3172</v>
      </c>
      <c r="N218" t="s">
        <v>170</v>
      </c>
      <c r="S218">
        <v>0</v>
      </c>
      <c r="T218">
        <v>0</v>
      </c>
    </row>
    <row r="219" spans="8:20" x14ac:dyDescent="0.2">
      <c r="H219" s="22" t="str">
        <f>_xlfn.IFNA(VLOOKUP(NCESummary[NCE Component],NCESub[],7,FALSE),VLOOKUP(INDEX(ClientControls[NCE Component],MATCH(NCESummary[NCE Component],ClientControls[Client Control Number],0)),NCESub[],7,FALSE))</f>
        <v>Existing Facility Design and Installation</v>
      </c>
      <c r="I219" s="22" t="str">
        <f>_xlfn.IFNA(VLOOKUP(NCESummary[NCE Component],NCESub[],6,FALSE),VLOOKUP(INDEX(ClientControls[NCE Component],MATCH(NCESummary[NCE Component],ClientControls[Client Control Number],0)),NCESub[],6,FALSE))</f>
        <v>Water</v>
      </c>
      <c r="J219">
        <v>11</v>
      </c>
      <c r="K219" t="s">
        <v>809</v>
      </c>
      <c r="L219" t="s">
        <v>832</v>
      </c>
      <c r="M219" t="s">
        <v>1403</v>
      </c>
      <c r="N219" t="s">
        <v>170</v>
      </c>
      <c r="S219">
        <v>0</v>
      </c>
      <c r="T219">
        <v>0</v>
      </c>
    </row>
    <row r="220" spans="8:20" x14ac:dyDescent="0.2">
      <c r="H220" s="22" t="str">
        <f>_xlfn.IFNA(VLOOKUP(NCESummary[NCE Component],NCESub[],7,FALSE),VLOOKUP(INDEX(ClientControls[NCE Component],MATCH(NCESummary[NCE Component],ClientControls[Client Control Number],0)),NCESub[],7,FALSE))</f>
        <v>Existing Facility Design and Installation</v>
      </c>
      <c r="I220" s="22" t="str">
        <f>_xlfn.IFNA(VLOOKUP(NCESummary[NCE Component],NCESub[],6,FALSE),VLOOKUP(INDEX(ClientControls[NCE Component],MATCH(NCESummary[NCE Component],ClientControls[Client Control Number],0)),NCESub[],6,FALSE))</f>
        <v>Water</v>
      </c>
      <c r="J220">
        <v>11</v>
      </c>
      <c r="K220" t="s">
        <v>811</v>
      </c>
      <c r="L220" t="s">
        <v>834</v>
      </c>
      <c r="M220" t="s">
        <v>844</v>
      </c>
      <c r="N220" t="s">
        <v>170</v>
      </c>
      <c r="S220">
        <v>0</v>
      </c>
      <c r="T220">
        <v>0</v>
      </c>
    </row>
    <row r="221" spans="8:20" x14ac:dyDescent="0.2">
      <c r="H221" s="22" t="str">
        <f>_xlfn.IFNA(VLOOKUP(NCESummary[NCE Component],NCESub[],7,FALSE),VLOOKUP(INDEX(ClientControls[NCE Component],MATCH(NCESummary[NCE Component],ClientControls[Client Control Number],0)),NCESub[],7,FALSE))</f>
        <v>Existing Facility Design and Installation</v>
      </c>
      <c r="I221" s="22" t="str">
        <f>_xlfn.IFNA(VLOOKUP(NCESummary[NCE Component],NCESub[],6,FALSE),VLOOKUP(INDEX(ClientControls[NCE Component],MATCH(NCESummary[NCE Component],ClientControls[Client Control Number],0)),NCESub[],6,FALSE))</f>
        <v>Water</v>
      </c>
      <c r="J221">
        <v>11</v>
      </c>
      <c r="K221" t="s">
        <v>813</v>
      </c>
      <c r="L221" t="s">
        <v>836</v>
      </c>
      <c r="M221" t="s">
        <v>845</v>
      </c>
      <c r="N221" t="s">
        <v>170</v>
      </c>
      <c r="S221">
        <v>0</v>
      </c>
      <c r="T221">
        <v>0</v>
      </c>
    </row>
    <row r="222" spans="8:20" x14ac:dyDescent="0.2">
      <c r="H222" s="22" t="str">
        <f>_xlfn.IFNA(VLOOKUP(NCESummary[NCE Component],NCESub[],7,FALSE),VLOOKUP(INDEX(ClientControls[NCE Component],MATCH(NCESummary[NCE Component],ClientControls[Client Control Number],0)),NCESub[],7,FALSE))</f>
        <v>Existing Facility Design and Installation</v>
      </c>
      <c r="I222" s="22" t="str">
        <f>_xlfn.IFNA(VLOOKUP(NCESummary[NCE Component],NCESub[],6,FALSE),VLOOKUP(INDEX(ClientControls[NCE Component],MATCH(NCESummary[NCE Component],ClientControls[Client Control Number],0)),NCESub[],6,FALSE))</f>
        <v>Water</v>
      </c>
      <c r="J222">
        <v>11</v>
      </c>
      <c r="K222" t="s">
        <v>815</v>
      </c>
      <c r="L222" t="s">
        <v>838</v>
      </c>
      <c r="M222" t="s">
        <v>850</v>
      </c>
      <c r="N222" t="s">
        <v>170</v>
      </c>
      <c r="S222">
        <v>0</v>
      </c>
      <c r="T222">
        <v>0</v>
      </c>
    </row>
    <row r="223" spans="8:20" x14ac:dyDescent="0.2">
      <c r="H223" s="22" t="str">
        <f>_xlfn.IFNA(VLOOKUP(NCESummary[NCE Component],NCESub[],7,FALSE),VLOOKUP(INDEX(ClientControls[NCE Component],MATCH(NCESummary[NCE Component],ClientControls[Client Control Number],0)),NCESub[],7,FALSE))</f>
        <v>Existing Facility Design and Installation</v>
      </c>
      <c r="I223" s="22" t="str">
        <f>_xlfn.IFNA(VLOOKUP(NCESummary[NCE Component],NCESub[],6,FALSE),VLOOKUP(INDEX(ClientControls[NCE Component],MATCH(NCESummary[NCE Component],ClientControls[Client Control Number],0)),NCESub[],6,FALSE))</f>
        <v>Water</v>
      </c>
      <c r="J223">
        <v>1</v>
      </c>
      <c r="K223" t="s">
        <v>83</v>
      </c>
      <c r="L223" t="s">
        <v>3042</v>
      </c>
      <c r="M223" t="s">
        <v>3043</v>
      </c>
      <c r="N223" t="s">
        <v>171</v>
      </c>
      <c r="S223">
        <v>0</v>
      </c>
      <c r="T223">
        <v>0</v>
      </c>
    </row>
    <row r="224" spans="8:20" x14ac:dyDescent="0.2">
      <c r="H224" s="22" t="str">
        <f>_xlfn.IFNA(VLOOKUP(NCESummary[NCE Component],NCESub[],7,FALSE),VLOOKUP(INDEX(ClientControls[NCE Component],MATCH(NCESummary[NCE Component],ClientControls[Client Control Number],0)),NCESub[],7,FALSE))</f>
        <v>Existing Facility Design and Installation</v>
      </c>
      <c r="I224" s="22" t="str">
        <f>_xlfn.IFNA(VLOOKUP(NCESummary[NCE Component],NCESub[],6,FALSE),VLOOKUP(INDEX(ClientControls[NCE Component],MATCH(NCESummary[NCE Component],ClientControls[Client Control Number],0)),NCESub[],6,FALSE))</f>
        <v>Water</v>
      </c>
      <c r="J224">
        <v>1</v>
      </c>
      <c r="K224" t="s">
        <v>83</v>
      </c>
      <c r="L224" t="s">
        <v>3045</v>
      </c>
      <c r="M224" t="s">
        <v>3046</v>
      </c>
      <c r="N224" t="s">
        <v>171</v>
      </c>
      <c r="S224">
        <v>0</v>
      </c>
      <c r="T224">
        <v>0</v>
      </c>
    </row>
    <row r="225" spans="8:20" x14ac:dyDescent="0.2">
      <c r="H225" s="22" t="str">
        <f>_xlfn.IFNA(VLOOKUP(NCESummary[NCE Component],NCESub[],7,FALSE),VLOOKUP(INDEX(ClientControls[NCE Component],MATCH(NCESummary[NCE Component],ClientControls[Client Control Number],0)),NCESub[],7,FALSE))</f>
        <v>Existing Facility Design and Installation</v>
      </c>
      <c r="I225" s="22" t="str">
        <f>_xlfn.IFNA(VLOOKUP(NCESummary[NCE Component],NCESub[],6,FALSE),VLOOKUP(INDEX(ClientControls[NCE Component],MATCH(NCESummary[NCE Component],ClientControls[Client Control Number],0)),NCESub[],6,FALSE))</f>
        <v>Water</v>
      </c>
      <c r="J225">
        <v>1</v>
      </c>
      <c r="K225" t="s">
        <v>83</v>
      </c>
      <c r="L225" t="s">
        <v>3047</v>
      </c>
      <c r="M225" t="s">
        <v>3048</v>
      </c>
      <c r="N225" t="s">
        <v>171</v>
      </c>
      <c r="S225">
        <v>0</v>
      </c>
      <c r="T225">
        <v>0</v>
      </c>
    </row>
    <row r="226" spans="8:20" x14ac:dyDescent="0.2">
      <c r="H226" s="22" t="str">
        <f>_xlfn.IFNA(VLOOKUP(NCESummary[NCE Component],NCESub[],7,FALSE),VLOOKUP(INDEX(ClientControls[NCE Component],MATCH(NCESummary[NCE Component],ClientControls[Client Control Number],0)),NCESub[],7,FALSE))</f>
        <v>Existing Facility Design and Installation</v>
      </c>
      <c r="I226" s="22" t="str">
        <f>_xlfn.IFNA(VLOOKUP(NCESummary[NCE Component],NCESub[],6,FALSE),VLOOKUP(INDEX(ClientControls[NCE Component],MATCH(NCESummary[NCE Component],ClientControls[Client Control Number],0)),NCESub[],6,FALSE))</f>
        <v>Water</v>
      </c>
      <c r="J226">
        <v>1</v>
      </c>
      <c r="K226" t="s">
        <v>83</v>
      </c>
      <c r="L226" t="s">
        <v>3049</v>
      </c>
      <c r="M226" t="s">
        <v>3050</v>
      </c>
      <c r="N226" t="s">
        <v>171</v>
      </c>
      <c r="S226">
        <v>0</v>
      </c>
      <c r="T226">
        <v>0</v>
      </c>
    </row>
    <row r="227" spans="8:20" x14ac:dyDescent="0.2">
      <c r="H227" s="22" t="str">
        <f>_xlfn.IFNA(VLOOKUP(NCESummary[NCE Component],NCESub[],7,FALSE),VLOOKUP(INDEX(ClientControls[NCE Component],MATCH(NCESummary[NCE Component],ClientControls[Client Control Number],0)),NCESub[],7,FALSE))</f>
        <v>New Facility Design and Installation</v>
      </c>
      <c r="I227" s="22" t="str">
        <f>_xlfn.IFNA(VLOOKUP(NCESummary[NCE Component],NCESub[],6,FALSE),VLOOKUP(INDEX(ClientControls[NCE Component],MATCH(NCESummary[NCE Component],ClientControls[Client Control Number],0)),NCESub[],6,FALSE))</f>
        <v>Water</v>
      </c>
      <c r="J227">
        <v>1</v>
      </c>
      <c r="K227" t="s">
        <v>130</v>
      </c>
      <c r="L227" t="s">
        <v>492</v>
      </c>
      <c r="M227" t="s">
        <v>732</v>
      </c>
      <c r="N227" t="s">
        <v>171</v>
      </c>
      <c r="S227">
        <v>0</v>
      </c>
      <c r="T227">
        <v>0</v>
      </c>
    </row>
    <row r="228" spans="8:20" x14ac:dyDescent="0.2">
      <c r="H228" s="22" t="str">
        <f>_xlfn.IFNA(VLOOKUP(NCESummary[NCE Component],NCESub[],7,FALSE),VLOOKUP(INDEX(ClientControls[NCE Component],MATCH(NCESummary[NCE Component],ClientControls[Client Control Number],0)),NCESub[],7,FALSE))</f>
        <v>New Facility Design and Installation</v>
      </c>
      <c r="I228" s="22" t="str">
        <f>_xlfn.IFNA(VLOOKUP(NCESummary[NCE Component],NCESub[],6,FALSE),VLOOKUP(INDEX(ClientControls[NCE Component],MATCH(NCESummary[NCE Component],ClientControls[Client Control Number],0)),NCESub[],6,FALSE))</f>
        <v>Water</v>
      </c>
      <c r="J228">
        <v>1</v>
      </c>
      <c r="K228" t="s">
        <v>107</v>
      </c>
      <c r="L228" t="s">
        <v>1411</v>
      </c>
      <c r="M228" t="s">
        <v>540</v>
      </c>
      <c r="N228" t="s">
        <v>171</v>
      </c>
      <c r="S228">
        <v>0</v>
      </c>
      <c r="T228">
        <v>0</v>
      </c>
    </row>
    <row r="229" spans="8:20" x14ac:dyDescent="0.2">
      <c r="H229" s="22" t="str">
        <f>_xlfn.IFNA(VLOOKUP(NCESummary[NCE Component],NCESub[],7,FALSE),VLOOKUP(INDEX(ClientControls[NCE Component],MATCH(NCESummary[NCE Component],ClientControls[Client Control Number],0)),NCESub[],7,FALSE))</f>
        <v>New Facility Design and Installation</v>
      </c>
      <c r="I229" s="22" t="str">
        <f>_xlfn.IFNA(VLOOKUP(NCESummary[NCE Component],NCESub[],6,FALSE),VLOOKUP(INDEX(ClientControls[NCE Component],MATCH(NCESummary[NCE Component],ClientControls[Client Control Number],0)),NCESub[],6,FALSE))</f>
        <v>Water</v>
      </c>
      <c r="J229">
        <v>1</v>
      </c>
      <c r="K229" t="s">
        <v>124</v>
      </c>
      <c r="L229" t="s">
        <v>498</v>
      </c>
      <c r="M229" t="s">
        <v>541</v>
      </c>
      <c r="N229" t="s">
        <v>171</v>
      </c>
      <c r="S229">
        <v>0</v>
      </c>
      <c r="T229">
        <v>0</v>
      </c>
    </row>
    <row r="230" spans="8:20" x14ac:dyDescent="0.2">
      <c r="H230" s="22" t="str">
        <f>_xlfn.IFNA(VLOOKUP(NCESummary[NCE Component],NCESub[],7,FALSE),VLOOKUP(INDEX(ClientControls[NCE Component],MATCH(NCESummary[NCE Component],ClientControls[Client Control Number],0)),NCESub[],7,FALSE))</f>
        <v>New Facility Design and Installation</v>
      </c>
      <c r="I230" s="22" t="str">
        <f>_xlfn.IFNA(VLOOKUP(NCESummary[NCE Component],NCESub[],6,FALSE),VLOOKUP(INDEX(ClientControls[NCE Component],MATCH(NCESummary[NCE Component],ClientControls[Client Control Number],0)),NCESub[],6,FALSE))</f>
        <v>Water</v>
      </c>
      <c r="J230">
        <v>1</v>
      </c>
      <c r="K230" t="s">
        <v>132</v>
      </c>
      <c r="L230" t="s">
        <v>504</v>
      </c>
      <c r="M230" t="s">
        <v>543</v>
      </c>
      <c r="N230" t="s">
        <v>171</v>
      </c>
      <c r="S230">
        <v>0</v>
      </c>
      <c r="T230">
        <v>0</v>
      </c>
    </row>
    <row r="231" spans="8:20" x14ac:dyDescent="0.2">
      <c r="H231" s="22" t="str">
        <f>_xlfn.IFNA(VLOOKUP(NCESummary[NCE Component],NCESub[],7,FALSE),VLOOKUP(INDEX(ClientControls[NCE Component],MATCH(NCESummary[NCE Component],ClientControls[Client Control Number],0)),NCESub[],7,FALSE))</f>
        <v>New Facility Design and Installation</v>
      </c>
      <c r="I231" s="22" t="str">
        <f>_xlfn.IFNA(VLOOKUP(NCESummary[NCE Component],NCESub[],6,FALSE),VLOOKUP(INDEX(ClientControls[NCE Component],MATCH(NCESummary[NCE Component],ClientControls[Client Control Number],0)),NCESub[],6,FALSE))</f>
        <v>Water</v>
      </c>
      <c r="J231">
        <v>1</v>
      </c>
      <c r="K231" t="s">
        <v>634</v>
      </c>
      <c r="L231" t="s">
        <v>801</v>
      </c>
      <c r="M231" t="s">
        <v>854</v>
      </c>
      <c r="N231" t="s">
        <v>170</v>
      </c>
      <c r="S231">
        <v>0</v>
      </c>
      <c r="T231">
        <v>0</v>
      </c>
    </row>
    <row r="232" spans="8:20" x14ac:dyDescent="0.2">
      <c r="H232" s="22" t="str">
        <f>_xlfn.IFNA(VLOOKUP(NCESummary[NCE Component],NCESub[],7,FALSE),VLOOKUP(INDEX(ClientControls[NCE Component],MATCH(NCESummary[NCE Component],ClientControls[Client Control Number],0)),NCESub[],7,FALSE))</f>
        <v>New Facility Design and Installation</v>
      </c>
      <c r="I232" s="22" t="str">
        <f>_xlfn.IFNA(VLOOKUP(NCESummary[NCE Component],NCESub[],6,FALSE),VLOOKUP(INDEX(ClientControls[NCE Component],MATCH(NCESummary[NCE Component],ClientControls[Client Control Number],0)),NCESub[],6,FALSE))</f>
        <v>Water</v>
      </c>
      <c r="J232">
        <v>7</v>
      </c>
      <c r="K232" t="s">
        <v>716</v>
      </c>
      <c r="L232" t="s">
        <v>730</v>
      </c>
      <c r="M232" t="s">
        <v>743</v>
      </c>
      <c r="N232" t="s">
        <v>170</v>
      </c>
      <c r="S232">
        <v>0</v>
      </c>
      <c r="T232">
        <v>0</v>
      </c>
    </row>
    <row r="233" spans="8:20" x14ac:dyDescent="0.2">
      <c r="H233" s="22" t="str">
        <f>_xlfn.IFNA(VLOOKUP(NCESummary[NCE Component],NCESub[],7,FALSE),VLOOKUP(INDEX(ClientControls[NCE Component],MATCH(NCESummary[NCE Component],ClientControls[Client Control Number],0)),NCESub[],7,FALSE))</f>
        <v>Existing Facility Design and Installation</v>
      </c>
      <c r="I233" s="22" t="str">
        <f>_xlfn.IFNA(VLOOKUP(NCESummary[NCE Component],NCESub[],6,FALSE),VLOOKUP(INDEX(ClientControls[NCE Component],MATCH(NCESummary[NCE Component],ClientControls[Client Control Number],0)),NCESub[],6,FALSE))</f>
        <v>Gas</v>
      </c>
      <c r="J233">
        <v>11</v>
      </c>
      <c r="K233" t="s">
        <v>140</v>
      </c>
      <c r="L233" t="s">
        <v>3166</v>
      </c>
      <c r="M233" t="s">
        <v>3167</v>
      </c>
      <c r="N233" t="s">
        <v>170</v>
      </c>
      <c r="S233">
        <v>0</v>
      </c>
      <c r="T233">
        <v>0</v>
      </c>
    </row>
    <row r="234" spans="8:20" x14ac:dyDescent="0.2">
      <c r="H234" s="22" t="str">
        <f>_xlfn.IFNA(VLOOKUP(NCESummary[NCE Component],NCESub[],7,FALSE),VLOOKUP(INDEX(ClientControls[NCE Component],MATCH(NCESummary[NCE Component],ClientControls[Client Control Number],0)),NCESub[],7,FALSE))</f>
        <v>Existing Facility Design and Installation</v>
      </c>
      <c r="I234" s="22" t="str">
        <f>_xlfn.IFNA(VLOOKUP(NCESummary[NCE Component],NCESub[],6,FALSE),VLOOKUP(INDEX(ClientControls[NCE Component],MATCH(NCESummary[NCE Component],ClientControls[Client Control Number],0)),NCESub[],6,FALSE))</f>
        <v>Gas</v>
      </c>
      <c r="J234">
        <v>11</v>
      </c>
      <c r="K234" t="s">
        <v>140</v>
      </c>
      <c r="L234" t="s">
        <v>3169</v>
      </c>
      <c r="M234" t="s">
        <v>3170</v>
      </c>
      <c r="N234" t="s">
        <v>170</v>
      </c>
      <c r="S234">
        <v>0</v>
      </c>
      <c r="T234">
        <v>0</v>
      </c>
    </row>
    <row r="235" spans="8:20" x14ac:dyDescent="0.2">
      <c r="H235" s="22" t="str">
        <f>_xlfn.IFNA(VLOOKUP(NCESummary[NCE Component],NCESub[],7,FALSE),VLOOKUP(INDEX(ClientControls[NCE Component],MATCH(NCESummary[NCE Component],ClientControls[Client Control Number],0)),NCESub[],7,FALSE))</f>
        <v>Existing Facility Design and Installation</v>
      </c>
      <c r="I235" s="22" t="str">
        <f>_xlfn.IFNA(VLOOKUP(NCESummary[NCE Component],NCESub[],6,FALSE),VLOOKUP(INDEX(ClientControls[NCE Component],MATCH(NCESummary[NCE Component],ClientControls[Client Control Number],0)),NCESub[],6,FALSE))</f>
        <v>Gas</v>
      </c>
      <c r="J235">
        <v>11</v>
      </c>
      <c r="K235" t="s">
        <v>140</v>
      </c>
      <c r="L235" t="s">
        <v>3171</v>
      </c>
      <c r="M235" t="s">
        <v>3172</v>
      </c>
      <c r="N235" t="s">
        <v>170</v>
      </c>
      <c r="S235">
        <v>0</v>
      </c>
      <c r="T235">
        <v>0</v>
      </c>
    </row>
    <row r="236" spans="8:20" x14ac:dyDescent="0.2">
      <c r="H236" s="22" t="str">
        <f>_xlfn.IFNA(VLOOKUP(NCESummary[NCE Component],NCESub[],7,FALSE),VLOOKUP(INDEX(ClientControls[NCE Component],MATCH(NCESummary[NCE Component],ClientControls[Client Control Number],0)),NCESub[],7,FALSE))</f>
        <v>New Facility Design and Installation</v>
      </c>
      <c r="I236" s="22" t="str">
        <f>_xlfn.IFNA(VLOOKUP(NCESummary[NCE Component],NCESub[],6,FALSE),VLOOKUP(INDEX(ClientControls[NCE Component],MATCH(NCESummary[NCE Component],ClientControls[Client Control Number],0)),NCESub[],6,FALSE))</f>
        <v>Water</v>
      </c>
      <c r="J236">
        <v>11</v>
      </c>
      <c r="K236" t="s">
        <v>809</v>
      </c>
      <c r="L236" t="s">
        <v>833</v>
      </c>
      <c r="M236" t="s">
        <v>1400</v>
      </c>
      <c r="N236" t="s">
        <v>170</v>
      </c>
      <c r="S236">
        <v>0</v>
      </c>
      <c r="T236">
        <v>0</v>
      </c>
    </row>
    <row r="237" spans="8:20" x14ac:dyDescent="0.2">
      <c r="H237" s="22" t="str">
        <f>_xlfn.IFNA(VLOOKUP(NCESummary[NCE Component],NCESub[],7,FALSE),VLOOKUP(INDEX(ClientControls[NCE Component],MATCH(NCESummary[NCE Component],ClientControls[Client Control Number],0)),NCESub[],7,FALSE))</f>
        <v>New Facility Design and Installation</v>
      </c>
      <c r="I237" s="22" t="str">
        <f>_xlfn.IFNA(VLOOKUP(NCESummary[NCE Component],NCESub[],6,FALSE),VLOOKUP(INDEX(ClientControls[NCE Component],MATCH(NCESummary[NCE Component],ClientControls[Client Control Number],0)),NCESub[],6,FALSE))</f>
        <v>Water</v>
      </c>
      <c r="J237">
        <v>11</v>
      </c>
      <c r="K237" t="s">
        <v>811</v>
      </c>
      <c r="L237" t="s">
        <v>835</v>
      </c>
      <c r="M237" t="s">
        <v>867</v>
      </c>
      <c r="N237" t="s">
        <v>170</v>
      </c>
      <c r="S237">
        <v>0</v>
      </c>
      <c r="T237">
        <v>0</v>
      </c>
    </row>
    <row r="238" spans="8:20" x14ac:dyDescent="0.2">
      <c r="H238" s="22" t="str">
        <f>_xlfn.IFNA(VLOOKUP(NCESummary[NCE Component],NCESub[],7,FALSE),VLOOKUP(INDEX(ClientControls[NCE Component],MATCH(NCESummary[NCE Component],ClientControls[Client Control Number],0)),NCESub[],7,FALSE))</f>
        <v>New Facility Design and Installation</v>
      </c>
      <c r="I238" s="22" t="str">
        <f>_xlfn.IFNA(VLOOKUP(NCESummary[NCE Component],NCESub[],6,FALSE),VLOOKUP(INDEX(ClientControls[NCE Component],MATCH(NCESummary[NCE Component],ClientControls[Client Control Number],0)),NCESub[],6,FALSE))</f>
        <v>Water</v>
      </c>
      <c r="J238">
        <v>11</v>
      </c>
      <c r="K238" t="s">
        <v>813</v>
      </c>
      <c r="L238" t="s">
        <v>837</v>
      </c>
      <c r="M238" t="s">
        <v>868</v>
      </c>
      <c r="N238" t="s">
        <v>170</v>
      </c>
      <c r="S238">
        <v>0</v>
      </c>
      <c r="T238">
        <v>0</v>
      </c>
    </row>
    <row r="239" spans="8:20" x14ac:dyDescent="0.2">
      <c r="H239" s="22" t="str">
        <f>_xlfn.IFNA(VLOOKUP(NCESummary[NCE Component],NCESub[],7,FALSE),VLOOKUP(INDEX(ClientControls[NCE Component],MATCH(NCESummary[NCE Component],ClientControls[Client Control Number],0)),NCESub[],7,FALSE))</f>
        <v>New Facility Design and Installation</v>
      </c>
      <c r="I239" s="22" t="str">
        <f>_xlfn.IFNA(VLOOKUP(NCESummary[NCE Component],NCESub[],6,FALSE),VLOOKUP(INDEX(ClientControls[NCE Component],MATCH(NCESummary[NCE Component],ClientControls[Client Control Number],0)),NCESub[],6,FALSE))</f>
        <v>Water</v>
      </c>
      <c r="J239">
        <v>11</v>
      </c>
      <c r="K239" t="s">
        <v>815</v>
      </c>
      <c r="L239" t="s">
        <v>839</v>
      </c>
      <c r="M239" t="s">
        <v>869</v>
      </c>
      <c r="N239" t="s">
        <v>170</v>
      </c>
      <c r="S239">
        <v>0</v>
      </c>
      <c r="T239">
        <v>0</v>
      </c>
    </row>
    <row r="240" spans="8:20" x14ac:dyDescent="0.2">
      <c r="H240" s="22" t="str">
        <f>_xlfn.IFNA(VLOOKUP(NCESummary[NCE Component],NCESub[],7,FALSE),VLOOKUP(INDEX(ClientControls[NCE Component],MATCH(NCESummary[NCE Component],ClientControls[Client Control Number],0)),NCESub[],7,FALSE))</f>
        <v>Measurement</v>
      </c>
      <c r="I240" s="22" t="str">
        <f>_xlfn.IFNA(VLOOKUP(NCESummary[NCE Component],NCESub[],6,FALSE),VLOOKUP(INDEX(ClientControls[NCE Component],MATCH(NCESummary[NCE Component],ClientControls[Client Control Number],0)),NCESub[],6,FALSE))</f>
        <v>Gas</v>
      </c>
      <c r="J240">
        <v>2</v>
      </c>
      <c r="K240" t="s">
        <v>65</v>
      </c>
      <c r="L240" t="s">
        <v>3052</v>
      </c>
      <c r="M240" t="s">
        <v>3053</v>
      </c>
      <c r="N240" t="s">
        <v>171</v>
      </c>
      <c r="S240">
        <v>0</v>
      </c>
      <c r="T240">
        <v>0</v>
      </c>
    </row>
    <row r="241" spans="8:20" x14ac:dyDescent="0.2">
      <c r="H241" s="22" t="str">
        <f>_xlfn.IFNA(VLOOKUP(NCESummary[NCE Component],NCESub[],7,FALSE),VLOOKUP(INDEX(ClientControls[NCE Component],MATCH(NCESummary[NCE Component],ClientControls[Client Control Number],0)),NCESub[],7,FALSE))</f>
        <v>Measurement</v>
      </c>
      <c r="I241" s="22" t="str">
        <f>_xlfn.IFNA(VLOOKUP(NCESummary[NCE Component],NCESub[],6,FALSE),VLOOKUP(INDEX(ClientControls[NCE Component],MATCH(NCESummary[NCE Component],ClientControls[Client Control Number],0)),NCESub[],6,FALSE))</f>
        <v>Gas</v>
      </c>
      <c r="J241">
        <v>2</v>
      </c>
      <c r="K241" t="s">
        <v>65</v>
      </c>
      <c r="L241" t="s">
        <v>3055</v>
      </c>
      <c r="M241" t="s">
        <v>3056</v>
      </c>
      <c r="N241" t="s">
        <v>171</v>
      </c>
      <c r="S241">
        <v>0</v>
      </c>
      <c r="T241">
        <v>0</v>
      </c>
    </row>
    <row r="242" spans="8:20" x14ac:dyDescent="0.2">
      <c r="H242" s="22" t="str">
        <f>_xlfn.IFNA(VLOOKUP(NCESummary[NCE Component],NCESub[],7,FALSE),VLOOKUP(INDEX(ClientControls[NCE Component],MATCH(NCESummary[NCE Component],ClientControls[Client Control Number],0)),NCESub[],7,FALSE))</f>
        <v>Measurement</v>
      </c>
      <c r="I242" s="22" t="str">
        <f>_xlfn.IFNA(VLOOKUP(NCESummary[NCE Component],NCESub[],6,FALSE),VLOOKUP(INDEX(ClientControls[NCE Component],MATCH(NCESummary[NCE Component],ClientControls[Client Control Number],0)),NCESub[],6,FALSE))</f>
        <v>Gas</v>
      </c>
      <c r="J242">
        <v>2</v>
      </c>
      <c r="K242" t="s">
        <v>65</v>
      </c>
      <c r="L242" t="s">
        <v>3057</v>
      </c>
      <c r="M242" t="s">
        <v>3058</v>
      </c>
      <c r="N242" t="s">
        <v>171</v>
      </c>
      <c r="S242">
        <v>0</v>
      </c>
      <c r="T242">
        <v>0</v>
      </c>
    </row>
    <row r="243" spans="8:20" x14ac:dyDescent="0.2">
      <c r="H243" s="22" t="str">
        <f>_xlfn.IFNA(VLOOKUP(NCESummary[NCE Component],NCESub[],7,FALSE),VLOOKUP(INDEX(ClientControls[NCE Component],MATCH(NCESummary[NCE Component],ClientControls[Client Control Number],0)),NCESub[],7,FALSE))</f>
        <v>Measurement</v>
      </c>
      <c r="I243" s="22" t="str">
        <f>_xlfn.IFNA(VLOOKUP(NCESummary[NCE Component],NCESub[],6,FALSE),VLOOKUP(INDEX(ClientControls[NCE Component],MATCH(NCESummary[NCE Component],ClientControls[Client Control Number],0)),NCESub[],6,FALSE))</f>
        <v>Water</v>
      </c>
      <c r="J243">
        <v>3</v>
      </c>
      <c r="K243" t="s">
        <v>134</v>
      </c>
      <c r="L243" t="s">
        <v>721</v>
      </c>
      <c r="M243" t="s">
        <v>737</v>
      </c>
      <c r="N243" t="s">
        <v>171</v>
      </c>
      <c r="S243">
        <v>0</v>
      </c>
      <c r="T243">
        <v>0</v>
      </c>
    </row>
    <row r="244" spans="8:20" x14ac:dyDescent="0.2">
      <c r="H244" s="22" t="str">
        <f>_xlfn.IFNA(VLOOKUP(NCESummary[NCE Component],NCESub[],7,FALSE),VLOOKUP(INDEX(ClientControls[NCE Component],MATCH(NCESummary[NCE Component],ClientControls[Client Control Number],0)),NCESub[],7,FALSE))</f>
        <v>Measurement</v>
      </c>
      <c r="I244" s="22" t="str">
        <f>_xlfn.IFNA(VLOOKUP(NCESummary[NCE Component],NCESub[],6,FALSE),VLOOKUP(INDEX(ClientControls[NCE Component],MATCH(NCESummary[NCE Component],ClientControls[Client Control Number],0)),NCESub[],6,FALSE))</f>
        <v>Hydrocarbon Liquid</v>
      </c>
      <c r="J244">
        <v>4</v>
      </c>
      <c r="K244" t="s">
        <v>163</v>
      </c>
      <c r="L244" t="s">
        <v>3078</v>
      </c>
      <c r="M244" t="s">
        <v>3079</v>
      </c>
      <c r="N244" t="s">
        <v>171</v>
      </c>
      <c r="S244">
        <v>0</v>
      </c>
      <c r="T244">
        <v>0</v>
      </c>
    </row>
    <row r="245" spans="8:20" x14ac:dyDescent="0.2">
      <c r="H245" s="22" t="str">
        <f>_xlfn.IFNA(VLOOKUP(NCESummary[NCE Component],NCESub[],7,FALSE),VLOOKUP(INDEX(ClientControls[NCE Component],MATCH(NCESummary[NCE Component],ClientControls[Client Control Number],0)),NCESub[],7,FALSE))</f>
        <v>Measurement</v>
      </c>
      <c r="I245" s="22" t="str">
        <f>_xlfn.IFNA(VLOOKUP(NCESummary[NCE Component],NCESub[],6,FALSE),VLOOKUP(INDEX(ClientControls[NCE Component],MATCH(NCESummary[NCE Component],ClientControls[Client Control Number],0)),NCESub[],6,FALSE))</f>
        <v>Hydrocarbon Liquid</v>
      </c>
      <c r="J245">
        <v>4</v>
      </c>
      <c r="K245" t="s">
        <v>163</v>
      </c>
      <c r="L245" t="s">
        <v>3081</v>
      </c>
      <c r="M245" t="s">
        <v>3082</v>
      </c>
      <c r="N245" t="s">
        <v>171</v>
      </c>
      <c r="S245">
        <v>0</v>
      </c>
      <c r="T245">
        <v>0</v>
      </c>
    </row>
    <row r="246" spans="8:20" x14ac:dyDescent="0.2">
      <c r="H246" s="22" t="str">
        <f>_xlfn.IFNA(VLOOKUP(NCESummary[NCE Component],NCESub[],7,FALSE),VLOOKUP(INDEX(ClientControls[NCE Component],MATCH(NCESummary[NCE Component],ClientControls[Client Control Number],0)),NCESub[],7,FALSE))</f>
        <v>Measurement</v>
      </c>
      <c r="I246" s="22" t="str">
        <f>_xlfn.IFNA(VLOOKUP(NCESummary[NCE Component],NCESub[],6,FALSE),VLOOKUP(INDEX(ClientControls[NCE Component],MATCH(NCESummary[NCE Component],ClientControls[Client Control Number],0)),NCESub[],6,FALSE))</f>
        <v>Water</v>
      </c>
      <c r="J246">
        <v>5</v>
      </c>
      <c r="K246" t="s">
        <v>118</v>
      </c>
      <c r="L246" t="s">
        <v>310</v>
      </c>
      <c r="M246" t="s">
        <v>1732</v>
      </c>
      <c r="N246" t="s">
        <v>171</v>
      </c>
      <c r="S246">
        <v>0</v>
      </c>
      <c r="T246" t="s">
        <v>51</v>
      </c>
    </row>
    <row r="247" spans="8:20" x14ac:dyDescent="0.2">
      <c r="H247" s="22" t="str">
        <f>_xlfn.IFNA(VLOOKUP(NCESummary[NCE Component],NCESub[],7,FALSE),VLOOKUP(INDEX(ClientControls[NCE Component],MATCH(NCESummary[NCE Component],ClientControls[Client Control Number],0)),NCESub[],7,FALSE))</f>
        <v>Measurement</v>
      </c>
      <c r="I247" s="22" t="str">
        <f>_xlfn.IFNA(VLOOKUP(NCESummary[NCE Component],NCESub[],6,FALSE),VLOOKUP(INDEX(ClientControls[NCE Component],MATCH(NCESummary[NCE Component],ClientControls[Client Control Number],0)),NCESub[],6,FALSE))</f>
        <v>Water</v>
      </c>
      <c r="J247">
        <v>5</v>
      </c>
      <c r="K247" t="s">
        <v>55</v>
      </c>
      <c r="L247" t="s">
        <v>315</v>
      </c>
      <c r="M247" t="s">
        <v>1718</v>
      </c>
      <c r="N247" t="s">
        <v>171</v>
      </c>
      <c r="S247">
        <v>0</v>
      </c>
      <c r="T247" t="s">
        <v>51</v>
      </c>
    </row>
    <row r="248" spans="8:20" x14ac:dyDescent="0.2">
      <c r="H248" s="22" t="str">
        <f>_xlfn.IFNA(VLOOKUP(NCESummary[NCE Component],NCESub[],7,FALSE),VLOOKUP(INDEX(ClientControls[NCE Component],MATCH(NCESummary[NCE Component],ClientControls[Client Control Number],0)),NCESub[],7,FALSE))</f>
        <v>Measurement</v>
      </c>
      <c r="I248" s="22" t="str">
        <f>_xlfn.IFNA(VLOOKUP(NCESummary[NCE Component],NCESub[],6,FALSE),VLOOKUP(INDEX(ClientControls[NCE Component],MATCH(NCESummary[NCE Component],ClientControls[Client Control Number],0)),NCESub[],6,FALSE))</f>
        <v>Water</v>
      </c>
      <c r="J248">
        <v>6</v>
      </c>
      <c r="K248" t="s">
        <v>94</v>
      </c>
      <c r="L248" t="s">
        <v>327</v>
      </c>
      <c r="M248" t="s">
        <v>562</v>
      </c>
      <c r="N248" t="s">
        <v>171</v>
      </c>
      <c r="S248" t="s">
        <v>51</v>
      </c>
      <c r="T248" t="s">
        <v>51</v>
      </c>
    </row>
    <row r="249" spans="8:20" x14ac:dyDescent="0.2">
      <c r="H249" s="22" t="str">
        <f>_xlfn.IFNA(VLOOKUP(NCESummary[NCE Component],NCESub[],7,FALSE),VLOOKUP(INDEX(ClientControls[NCE Component],MATCH(NCESummary[NCE Component],ClientControls[Client Control Number],0)),NCESub[],7,FALSE))</f>
        <v>Measurement</v>
      </c>
      <c r="I249" s="22" t="str">
        <f>_xlfn.IFNA(VLOOKUP(NCESummary[NCE Component],NCESub[],6,FALSE),VLOOKUP(INDEX(ClientControls[NCE Component],MATCH(NCESummary[NCE Component],ClientControls[Client Control Number],0)),NCESub[],6,FALSE))</f>
        <v>Water</v>
      </c>
      <c r="J249">
        <v>6</v>
      </c>
      <c r="K249" t="s">
        <v>59</v>
      </c>
      <c r="L249" t="s">
        <v>328</v>
      </c>
      <c r="M249" t="s">
        <v>563</v>
      </c>
      <c r="N249" t="s">
        <v>171</v>
      </c>
      <c r="S249" t="s">
        <v>51</v>
      </c>
      <c r="T249" t="s">
        <v>51</v>
      </c>
    </row>
    <row r="250" spans="8:20" x14ac:dyDescent="0.2">
      <c r="H250" s="22" t="str">
        <f>_xlfn.IFNA(VLOOKUP(NCESummary[NCE Component],NCESub[],7,FALSE),VLOOKUP(INDEX(ClientControls[NCE Component],MATCH(NCESummary[NCE Component],ClientControls[Client Control Number],0)),NCESub[],7,FALSE))</f>
        <v>Measurement</v>
      </c>
      <c r="I250" s="22" t="str">
        <f>_xlfn.IFNA(VLOOKUP(NCESummary[NCE Component],NCESub[],6,FALSE),VLOOKUP(INDEX(ClientControls[NCE Component],MATCH(NCESummary[NCE Component],ClientControls[Client Control Number],0)),NCESub[],6,FALSE))</f>
        <v>Water</v>
      </c>
      <c r="J250">
        <v>9</v>
      </c>
      <c r="K250" t="s">
        <v>169</v>
      </c>
      <c r="L250" t="s">
        <v>360</v>
      </c>
      <c r="M250" t="s">
        <v>631</v>
      </c>
      <c r="N250" t="s">
        <v>171</v>
      </c>
      <c r="S250">
        <v>0</v>
      </c>
      <c r="T250">
        <v>0</v>
      </c>
    </row>
    <row r="251" spans="8:20" x14ac:dyDescent="0.2">
      <c r="H251" s="22" t="str">
        <f>_xlfn.IFNA(VLOOKUP(NCESummary[NCE Component],NCESub[],7,FALSE),VLOOKUP(INDEX(ClientControls[NCE Component],MATCH(NCESummary[NCE Component],ClientControls[Client Control Number],0)),NCESub[],7,FALSE))</f>
        <v>Measurement</v>
      </c>
      <c r="I251" s="22" t="str">
        <f>_xlfn.IFNA(VLOOKUP(NCESummary[NCE Component],NCESub[],6,FALSE),VLOOKUP(INDEX(ClientControls[NCE Component],MATCH(NCESummary[NCE Component],ClientControls[Client Control Number],0)),NCESub[],6,FALSE))</f>
        <v>Hydrocarbon Liquid</v>
      </c>
      <c r="J251">
        <v>5</v>
      </c>
      <c r="K251" t="s">
        <v>164</v>
      </c>
      <c r="L251" t="s">
        <v>3099</v>
      </c>
      <c r="M251" t="s">
        <v>3100</v>
      </c>
      <c r="N251" t="s">
        <v>171</v>
      </c>
      <c r="S251">
        <v>0</v>
      </c>
      <c r="T251" t="s">
        <v>51</v>
      </c>
    </row>
    <row r="252" spans="8:20" x14ac:dyDescent="0.2">
      <c r="H252" s="22" t="str">
        <f>_xlfn.IFNA(VLOOKUP(NCESummary[NCE Component],NCESub[],7,FALSE),VLOOKUP(INDEX(ClientControls[NCE Component],MATCH(NCESummary[NCE Component],ClientControls[Client Control Number],0)),NCESub[],7,FALSE))</f>
        <v>Recording</v>
      </c>
      <c r="I252" s="22" t="str">
        <f>_xlfn.IFNA(VLOOKUP(NCESummary[NCE Component],NCESub[],6,FALSE),VLOOKUP(INDEX(ClientControls[NCE Component],MATCH(NCESummary[NCE Component],ClientControls[Client Control Number],0)),NCESub[],6,FALSE))</f>
        <v>Gas</v>
      </c>
      <c r="J252">
        <v>8</v>
      </c>
      <c r="K252" t="s">
        <v>136</v>
      </c>
      <c r="L252" t="s">
        <v>3119</v>
      </c>
      <c r="M252" t="s">
        <v>3120</v>
      </c>
      <c r="N252" t="s">
        <v>171</v>
      </c>
      <c r="S252">
        <v>0</v>
      </c>
      <c r="T252">
        <v>0</v>
      </c>
    </row>
    <row r="253" spans="8:20" x14ac:dyDescent="0.2">
      <c r="H253" s="22" t="str">
        <f>_xlfn.IFNA(VLOOKUP(NCESummary[NCE Component],NCESub[],7,FALSE),VLOOKUP(INDEX(ClientControls[NCE Component],MATCH(NCESummary[NCE Component],ClientControls[Client Control Number],0)),NCESub[],7,FALSE))</f>
        <v>Recording</v>
      </c>
      <c r="I253" s="22" t="str">
        <f>_xlfn.IFNA(VLOOKUP(NCESummary[NCE Component],NCESub[],6,FALSE),VLOOKUP(INDEX(ClientControls[NCE Component],MATCH(NCESummary[NCE Component],ClientControls[Client Control Number],0)),NCESub[],6,FALSE))</f>
        <v>Gas</v>
      </c>
      <c r="J253">
        <v>8</v>
      </c>
      <c r="K253" t="s">
        <v>136</v>
      </c>
      <c r="L253" t="s">
        <v>3123</v>
      </c>
      <c r="M253" t="s">
        <v>3124</v>
      </c>
      <c r="N253" t="s">
        <v>171</v>
      </c>
      <c r="S253">
        <v>0</v>
      </c>
      <c r="T253">
        <v>0</v>
      </c>
    </row>
    <row r="254" spans="8:20" x14ac:dyDescent="0.2">
      <c r="H254" s="22" t="str">
        <f>_xlfn.IFNA(VLOOKUP(NCESummary[NCE Component],NCESub[],7,FALSE),VLOOKUP(INDEX(ClientControls[NCE Component],MATCH(NCESummary[NCE Component],ClientControls[Client Control Number],0)),NCESub[],7,FALSE))</f>
        <v>Recording</v>
      </c>
      <c r="I254" s="22" t="str">
        <f>_xlfn.IFNA(VLOOKUP(NCESummary[NCE Component],NCESub[],6,FALSE),VLOOKUP(INDEX(ClientControls[NCE Component],MATCH(NCESummary[NCE Component],ClientControls[Client Control Number],0)),NCESub[],6,FALSE))</f>
        <v>Gas</v>
      </c>
      <c r="J254">
        <v>8</v>
      </c>
      <c r="K254" t="s">
        <v>136</v>
      </c>
      <c r="L254" t="s">
        <v>3125</v>
      </c>
      <c r="M254" t="s">
        <v>3126</v>
      </c>
      <c r="N254" t="s">
        <v>171</v>
      </c>
      <c r="S254">
        <v>0</v>
      </c>
      <c r="T254">
        <v>0</v>
      </c>
    </row>
    <row r="255" spans="8:20" x14ac:dyDescent="0.2">
      <c r="H255" s="22" t="str">
        <f>_xlfn.IFNA(VLOOKUP(NCESummary[NCE Component],NCESub[],7,FALSE),VLOOKUP(INDEX(ClientControls[NCE Component],MATCH(NCESummary[NCE Component],ClientControls[Client Control Number],0)),NCESub[],7,FALSE))</f>
        <v>Recording</v>
      </c>
      <c r="I255" s="22" t="str">
        <f>_xlfn.IFNA(VLOOKUP(NCESummary[NCE Component],NCESub[],6,FALSE),VLOOKUP(INDEX(ClientControls[NCE Component],MATCH(NCESummary[NCE Component],ClientControls[Client Control Number],0)),NCESub[],6,FALSE))</f>
        <v>Water</v>
      </c>
      <c r="J255">
        <v>8</v>
      </c>
      <c r="K255" t="s">
        <v>119</v>
      </c>
      <c r="L255" t="s">
        <v>337</v>
      </c>
      <c r="M255" t="s">
        <v>1412</v>
      </c>
      <c r="N255" t="s">
        <v>171</v>
      </c>
      <c r="S255">
        <v>0</v>
      </c>
      <c r="T255">
        <v>0</v>
      </c>
    </row>
    <row r="256" spans="8:20" x14ac:dyDescent="0.2">
      <c r="H256" s="22" t="str">
        <f>_xlfn.IFNA(VLOOKUP(NCESummary[NCE Component],NCESub[],7,FALSE),VLOOKUP(INDEX(ClientControls[NCE Component],MATCH(NCESummary[NCE Component],ClientControls[Client Control Number],0)),NCESub[],7,FALSE))</f>
        <v>Recording</v>
      </c>
      <c r="I256" s="22" t="str">
        <f>_xlfn.IFNA(VLOOKUP(NCESummary[NCE Component],NCESub[],6,FALSE),VLOOKUP(INDEX(ClientControls[NCE Component],MATCH(NCESummary[NCE Component],ClientControls[Client Control Number],0)),NCESub[],6,FALSE))</f>
        <v>Gas</v>
      </c>
      <c r="J256">
        <v>8</v>
      </c>
      <c r="K256" t="s">
        <v>160</v>
      </c>
      <c r="L256" t="s">
        <v>3131</v>
      </c>
      <c r="M256" t="s">
        <v>3132</v>
      </c>
      <c r="N256" t="s">
        <v>171</v>
      </c>
      <c r="S256">
        <v>0</v>
      </c>
      <c r="T256">
        <v>0</v>
      </c>
    </row>
    <row r="257" spans="8:20" x14ac:dyDescent="0.2">
      <c r="H257" s="22" t="str">
        <f>_xlfn.IFNA(VLOOKUP(NCESummary[NCE Component],NCESub[],7,FALSE),VLOOKUP(INDEX(ClientControls[NCE Component],MATCH(NCESummary[NCE Component],ClientControls[Client Control Number],0)),NCESub[],7,FALSE))</f>
        <v>Recording</v>
      </c>
      <c r="I257" s="22" t="str">
        <f>_xlfn.IFNA(VLOOKUP(NCESummary[NCE Component],NCESub[],6,FALSE),VLOOKUP(INDEX(ClientControls[NCE Component],MATCH(NCESummary[NCE Component],ClientControls[Client Control Number],0)),NCESub[],6,FALSE))</f>
        <v>Water</v>
      </c>
      <c r="J257">
        <v>8</v>
      </c>
      <c r="K257" t="s">
        <v>137</v>
      </c>
      <c r="L257" t="s">
        <v>468</v>
      </c>
      <c r="M257" t="s">
        <v>573</v>
      </c>
      <c r="N257" t="s">
        <v>170</v>
      </c>
      <c r="S257">
        <v>0</v>
      </c>
      <c r="T257">
        <v>0</v>
      </c>
    </row>
    <row r="258" spans="8:20" x14ac:dyDescent="0.2">
      <c r="H258" s="22" t="str">
        <f>_xlfn.IFNA(VLOOKUP(NCESummary[NCE Component],NCESub[],7,FALSE),VLOOKUP(INDEX(ClientControls[NCE Component],MATCH(NCESummary[NCE Component],ClientControls[Client Control Number],0)),NCESub[],7,FALSE))</f>
        <v>Recording</v>
      </c>
      <c r="I258" s="22" t="str">
        <f>_xlfn.IFNA(VLOOKUP(NCESummary[NCE Component],NCESub[],6,FALSE),VLOOKUP(INDEX(ClientControls[NCE Component],MATCH(NCESummary[NCE Component],ClientControls[Client Control Number],0)),NCESub[],6,FALSE))</f>
        <v>Water</v>
      </c>
      <c r="J258">
        <v>8</v>
      </c>
      <c r="K258" t="s">
        <v>137</v>
      </c>
      <c r="L258" t="s">
        <v>469</v>
      </c>
      <c r="M258" t="s">
        <v>574</v>
      </c>
      <c r="N258" t="s">
        <v>170</v>
      </c>
      <c r="S258">
        <v>0</v>
      </c>
      <c r="T258">
        <v>0</v>
      </c>
    </row>
    <row r="259" spans="8:20" x14ac:dyDescent="0.2">
      <c r="H259" s="22" t="str">
        <f>_xlfn.IFNA(VLOOKUP(NCESummary[NCE Component],NCESub[],7,FALSE),VLOOKUP(INDEX(ClientControls[NCE Component],MATCH(NCESummary[NCE Component],ClientControls[Client Control Number],0)),NCESub[],7,FALSE))</f>
        <v>Recording</v>
      </c>
      <c r="I259" s="22" t="str">
        <f>_xlfn.IFNA(VLOOKUP(NCESummary[NCE Component],NCESub[],6,FALSE),VLOOKUP(INDEX(ClientControls[NCE Component],MATCH(NCESummary[NCE Component],ClientControls[Client Control Number],0)),NCESub[],6,FALSE))</f>
        <v>Water</v>
      </c>
      <c r="J259">
        <v>8</v>
      </c>
      <c r="K259" t="s">
        <v>60</v>
      </c>
      <c r="L259" t="s">
        <v>346</v>
      </c>
      <c r="M259" t="s">
        <v>577</v>
      </c>
      <c r="N259" t="s">
        <v>171</v>
      </c>
      <c r="S259">
        <v>0</v>
      </c>
      <c r="T259">
        <v>0</v>
      </c>
    </row>
    <row r="260" spans="8:20" x14ac:dyDescent="0.2">
      <c r="H260" s="22" t="str">
        <f>_xlfn.IFNA(VLOOKUP(NCESummary[NCE Component],NCESub[],7,FALSE),VLOOKUP(INDEX(ClientControls[NCE Component],MATCH(NCESummary[NCE Component],ClientControls[Client Control Number],0)),NCESub[],7,FALSE))</f>
        <v>Recording</v>
      </c>
      <c r="I260" s="22" t="str">
        <f>_xlfn.IFNA(VLOOKUP(NCESummary[NCE Component],NCESub[],6,FALSE),VLOOKUP(INDEX(ClientControls[NCE Component],MATCH(NCESummary[NCE Component],ClientControls[Client Control Number],0)),NCESub[],6,FALSE))</f>
        <v>Water</v>
      </c>
      <c r="J260">
        <v>8</v>
      </c>
      <c r="K260" t="s">
        <v>112</v>
      </c>
      <c r="L260" t="s">
        <v>348</v>
      </c>
      <c r="M260" t="s">
        <v>579</v>
      </c>
      <c r="N260" t="s">
        <v>171</v>
      </c>
      <c r="S260">
        <v>0</v>
      </c>
      <c r="T260">
        <v>0</v>
      </c>
    </row>
    <row r="261" spans="8:20" x14ac:dyDescent="0.2">
      <c r="H261" s="22" t="str">
        <f>_xlfn.IFNA(VLOOKUP(NCESummary[NCE Component],NCESub[],7,FALSE),VLOOKUP(INDEX(ClientControls[NCE Component],MATCH(NCESummary[NCE Component],ClientControls[Client Control Number],0)),NCESub[],7,FALSE))</f>
        <v>Recording</v>
      </c>
      <c r="I261" s="22" t="str">
        <f>_xlfn.IFNA(VLOOKUP(NCESummary[NCE Component],NCESub[],6,FALSE),VLOOKUP(INDEX(ClientControls[NCE Component],MATCH(NCESummary[NCE Component],ClientControls[Client Control Number],0)),NCESub[],6,FALSE))</f>
        <v>Water</v>
      </c>
      <c r="J261">
        <v>8</v>
      </c>
      <c r="K261" t="s">
        <v>650</v>
      </c>
      <c r="L261" t="s">
        <v>692</v>
      </c>
      <c r="M261" t="s">
        <v>693</v>
      </c>
      <c r="N261" t="s">
        <v>170</v>
      </c>
      <c r="S261">
        <v>0</v>
      </c>
      <c r="T261">
        <v>0</v>
      </c>
    </row>
    <row r="262" spans="8:20" x14ac:dyDescent="0.2">
      <c r="H262" s="22" t="str">
        <f>_xlfn.IFNA(VLOOKUP(NCESummary[NCE Component],NCESub[],7,FALSE),VLOOKUP(INDEX(ClientControls[NCE Component],MATCH(NCESummary[NCE Component],ClientControls[Client Control Number],0)),NCESub[],7,FALSE))</f>
        <v>Reporting</v>
      </c>
      <c r="I262" s="22" t="str">
        <f>_xlfn.IFNA(VLOOKUP(NCESummary[NCE Component],NCESub[],6,FALSE),VLOOKUP(INDEX(ClientControls[NCE Component],MATCH(NCESummary[NCE Component],ClientControls[Client Control Number],0)),NCESub[],6,FALSE))</f>
        <v>Water</v>
      </c>
      <c r="J262">
        <v>5</v>
      </c>
      <c r="K262" t="s">
        <v>117</v>
      </c>
      <c r="L262" t="s">
        <v>305</v>
      </c>
      <c r="M262" t="s">
        <v>767</v>
      </c>
      <c r="N262" t="s">
        <v>171</v>
      </c>
      <c r="S262">
        <v>0</v>
      </c>
      <c r="T262" t="s">
        <v>51</v>
      </c>
    </row>
    <row r="263" spans="8:20" x14ac:dyDescent="0.2">
      <c r="H263" s="22" t="str">
        <f>_xlfn.IFNA(VLOOKUP(NCESummary[NCE Component],NCESub[],7,FALSE),VLOOKUP(INDEX(ClientControls[NCE Component],MATCH(NCESummary[NCE Component],ClientControls[Client Control Number],0)),NCESub[],7,FALSE))</f>
        <v>Reporting</v>
      </c>
      <c r="I263" s="22" t="str">
        <f>_xlfn.IFNA(VLOOKUP(NCESummary[NCE Component],NCESub[],6,FALSE),VLOOKUP(INDEX(ClientControls[NCE Component],MATCH(NCESummary[NCE Component],ClientControls[Client Control Number],0)),NCESub[],6,FALSE))</f>
        <v>Water</v>
      </c>
      <c r="J263">
        <v>8</v>
      </c>
      <c r="K263" t="s">
        <v>120</v>
      </c>
      <c r="L263" t="s">
        <v>351</v>
      </c>
      <c r="M263" t="s">
        <v>1414</v>
      </c>
      <c r="N263" t="s">
        <v>171</v>
      </c>
      <c r="S263">
        <v>0</v>
      </c>
      <c r="T263">
        <v>0</v>
      </c>
    </row>
    <row r="264" spans="8:20" x14ac:dyDescent="0.2">
      <c r="H264" s="22" t="str">
        <f>_xlfn.IFNA(VLOOKUP(NCESummary[NCE Component],NCESub[],7,FALSE),VLOOKUP(INDEX(ClientControls[NCE Component],MATCH(NCESummary[NCE Component],ClientControls[Client Control Number],0)),NCESub[],7,FALSE))</f>
        <v>Reporting</v>
      </c>
      <c r="I264" s="22" t="str">
        <f>_xlfn.IFNA(VLOOKUP(NCESummary[NCE Component],NCESub[],6,FALSE),VLOOKUP(INDEX(ClientControls[NCE Component],MATCH(NCESummary[NCE Component],ClientControls[Client Control Number],0)),NCESub[],6,FALSE))</f>
        <v>Water</v>
      </c>
      <c r="J264">
        <v>8</v>
      </c>
      <c r="K264" t="s">
        <v>114</v>
      </c>
      <c r="L264" t="s">
        <v>352</v>
      </c>
      <c r="M264" t="s">
        <v>581</v>
      </c>
      <c r="N264" t="s">
        <v>171</v>
      </c>
      <c r="S264">
        <v>0</v>
      </c>
      <c r="T264">
        <v>0</v>
      </c>
    </row>
    <row r="265" spans="8:20" x14ac:dyDescent="0.2">
      <c r="H265" s="22" t="str">
        <f>_xlfn.IFNA(VLOOKUP(NCESummary[NCE Component],NCESub[],7,FALSE),VLOOKUP(INDEX(ClientControls[NCE Component],MATCH(NCESummary[NCE Component],ClientControls[Client Control Number],0)),NCESub[],7,FALSE))</f>
        <v>Reporting</v>
      </c>
      <c r="I265" s="22" t="str">
        <f>_xlfn.IFNA(VLOOKUP(NCESummary[NCE Component],NCESub[],6,FALSE),VLOOKUP(INDEX(ClientControls[NCE Component],MATCH(NCESummary[NCE Component],ClientControls[Client Control Number],0)),NCESub[],6,FALSE))</f>
        <v>Water</v>
      </c>
      <c r="J265">
        <v>9</v>
      </c>
      <c r="K265" t="s">
        <v>121</v>
      </c>
      <c r="L265" t="s">
        <v>356</v>
      </c>
      <c r="M265" t="s">
        <v>582</v>
      </c>
      <c r="N265" t="s">
        <v>171</v>
      </c>
      <c r="S265">
        <v>0</v>
      </c>
      <c r="T265">
        <v>0</v>
      </c>
    </row>
    <row r="266" spans="8:20" x14ac:dyDescent="0.2">
      <c r="H266" s="22" t="str">
        <f>_xlfn.IFNA(VLOOKUP(NCESummary[NCE Component],NCESub[],7,FALSE),VLOOKUP(INDEX(ClientControls[NCE Component],MATCH(NCESummary[NCE Component],ClientControls[Client Control Number],0)),NCESub[],7,FALSE))</f>
        <v>Reporting</v>
      </c>
      <c r="I266" s="22" t="str">
        <f>_xlfn.IFNA(VLOOKUP(NCESummary[NCE Component],NCESub[],6,FALSE),VLOOKUP(INDEX(ClientControls[NCE Component],MATCH(NCESummary[NCE Component],ClientControls[Client Control Number],0)),NCESub[],6,FALSE))</f>
        <v>Hydrocarbon Liquid</v>
      </c>
      <c r="J266">
        <v>9</v>
      </c>
      <c r="K266" t="s">
        <v>108</v>
      </c>
      <c r="L266" t="s">
        <v>3136</v>
      </c>
      <c r="M266" t="s">
        <v>3137</v>
      </c>
      <c r="N266" t="s">
        <v>171</v>
      </c>
      <c r="S266">
        <v>0</v>
      </c>
      <c r="T266">
        <v>0</v>
      </c>
    </row>
    <row r="267" spans="8:20" x14ac:dyDescent="0.2">
      <c r="H267" s="22" t="str">
        <f>_xlfn.IFNA(VLOOKUP(NCESummary[NCE Component],NCESub[],7,FALSE),VLOOKUP(INDEX(ClientControls[NCE Component],MATCH(NCESummary[NCE Component],ClientControls[Client Control Number],0)),NCESub[],7,FALSE))</f>
        <v>Reporting</v>
      </c>
      <c r="I267" s="22" t="str">
        <f>_xlfn.IFNA(VLOOKUP(NCESummary[NCE Component],NCESub[],6,FALSE),VLOOKUP(INDEX(ClientControls[NCE Component],MATCH(NCESummary[NCE Component],ClientControls[Client Control Number],0)),NCESub[],6,FALSE))</f>
        <v>Hydrocarbon Liquid</v>
      </c>
      <c r="J267">
        <v>9</v>
      </c>
      <c r="K267" t="s">
        <v>108</v>
      </c>
      <c r="L267" t="s">
        <v>3139</v>
      </c>
      <c r="M267" t="s">
        <v>3120</v>
      </c>
      <c r="N267" t="s">
        <v>171</v>
      </c>
      <c r="S267">
        <v>0</v>
      </c>
      <c r="T267">
        <v>0</v>
      </c>
    </row>
    <row r="268" spans="8:20" x14ac:dyDescent="0.2">
      <c r="H268" s="22" t="str">
        <f>_xlfn.IFNA(VLOOKUP(NCESummary[NCE Component],NCESub[],7,FALSE),VLOOKUP(INDEX(ClientControls[NCE Component],MATCH(NCESummary[NCE Component],ClientControls[Client Control Number],0)),NCESub[],7,FALSE))</f>
        <v>Reporting</v>
      </c>
      <c r="I268" s="22" t="str">
        <f>_xlfn.IFNA(VLOOKUP(NCESummary[NCE Component],NCESub[],6,FALSE),VLOOKUP(INDEX(ClientControls[NCE Component],MATCH(NCESummary[NCE Component],ClientControls[Client Control Number],0)),NCESub[],6,FALSE))</f>
        <v>Hydrocarbon Liquid</v>
      </c>
      <c r="J268">
        <v>9</v>
      </c>
      <c r="K268" t="s">
        <v>108</v>
      </c>
      <c r="L268" t="s">
        <v>3141</v>
      </c>
      <c r="M268" t="s">
        <v>3142</v>
      </c>
      <c r="N268" t="s">
        <v>171</v>
      </c>
      <c r="S268">
        <v>0</v>
      </c>
      <c r="T268">
        <v>0</v>
      </c>
    </row>
    <row r="269" spans="8:20" x14ac:dyDescent="0.2">
      <c r="H269" s="22" t="str">
        <f>_xlfn.IFNA(VLOOKUP(NCESummary[NCE Component],NCESub[],7,FALSE),VLOOKUP(INDEX(ClientControls[NCE Component],MATCH(NCESummary[NCE Component],ClientControls[Client Control Number],0)),NCESub[],7,FALSE))</f>
        <v>Measurement</v>
      </c>
      <c r="I269" s="22" t="str">
        <f>_xlfn.IFNA(VLOOKUP(NCESummary[NCE Component],NCESub[],6,FALSE),VLOOKUP(INDEX(ClientControls[NCE Component],MATCH(NCESummary[NCE Component],ClientControls[Client Control Number],0)),NCESub[],6,FALSE))</f>
        <v>Hydrocarbon Liquid</v>
      </c>
      <c r="J269">
        <v>9</v>
      </c>
      <c r="K269" t="s">
        <v>109</v>
      </c>
      <c r="L269" t="s">
        <v>3078</v>
      </c>
      <c r="M269" t="s">
        <v>3079</v>
      </c>
      <c r="N269" t="s">
        <v>171</v>
      </c>
      <c r="S269">
        <v>0</v>
      </c>
      <c r="T269">
        <v>0</v>
      </c>
    </row>
    <row r="270" spans="8:20" x14ac:dyDescent="0.2">
      <c r="H270" s="22" t="str">
        <f>_xlfn.IFNA(VLOOKUP(NCESummary[NCE Component],NCESub[],7,FALSE),VLOOKUP(INDEX(ClientControls[NCE Component],MATCH(NCESummary[NCE Component],ClientControls[Client Control Number],0)),NCESub[],7,FALSE))</f>
        <v>Reporting</v>
      </c>
      <c r="I270" s="22" t="str">
        <f>_xlfn.IFNA(VLOOKUP(NCESummary[NCE Component],NCESub[],6,FALSE),VLOOKUP(INDEX(ClientControls[NCE Component],MATCH(NCESummary[NCE Component],ClientControls[Client Control Number],0)),NCESub[],6,FALSE))</f>
        <v>Water</v>
      </c>
      <c r="J270">
        <v>12</v>
      </c>
      <c r="K270" t="s">
        <v>74</v>
      </c>
      <c r="L270" t="s">
        <v>375</v>
      </c>
      <c r="M270" t="s">
        <v>1391</v>
      </c>
      <c r="N270" t="s">
        <v>171</v>
      </c>
      <c r="S270">
        <v>0</v>
      </c>
      <c r="T270">
        <v>0</v>
      </c>
    </row>
    <row r="271" spans="8:20" x14ac:dyDescent="0.2">
      <c r="H271" s="22" t="str">
        <f>_xlfn.IFNA(VLOOKUP(NCESummary[NCE Component],NCESub[],7,FALSE),VLOOKUP(INDEX(ClientControls[NCE Component],MATCH(NCESummary[NCE Component],ClientControls[Client Control Number],0)),NCESub[],7,FALSE))</f>
        <v>Reporting</v>
      </c>
      <c r="I271" s="22" t="str">
        <f>_xlfn.IFNA(VLOOKUP(NCESummary[NCE Component],NCESub[],6,FALSE),VLOOKUP(INDEX(ClientControls[NCE Component],MATCH(NCESummary[NCE Component],ClientControls[Client Control Number],0)),NCESub[],6,FALSE))</f>
        <v>Water</v>
      </c>
      <c r="J271">
        <v>12</v>
      </c>
      <c r="K271" t="s">
        <v>142</v>
      </c>
      <c r="L271" t="s">
        <v>472</v>
      </c>
      <c r="M271" t="s">
        <v>594</v>
      </c>
      <c r="N271" t="s">
        <v>171</v>
      </c>
      <c r="S271">
        <v>0</v>
      </c>
      <c r="T271">
        <v>0</v>
      </c>
    </row>
    <row r="272" spans="8:20" x14ac:dyDescent="0.2">
      <c r="H272" s="22" t="str">
        <f>_xlfn.IFNA(VLOOKUP(NCESummary[NCE Component],NCESub[],7,FALSE),VLOOKUP(INDEX(ClientControls[NCE Component],MATCH(NCESummary[NCE Component],ClientControls[Client Control Number],0)),NCESub[],7,FALSE))</f>
        <v>Reporting</v>
      </c>
      <c r="I272" s="22" t="str">
        <f>_xlfn.IFNA(VLOOKUP(NCESummary[NCE Component],NCESub[],6,FALSE),VLOOKUP(INDEX(ClientControls[NCE Component],MATCH(NCESummary[NCE Component],ClientControls[Client Control Number],0)),NCESub[],6,FALSE))</f>
        <v>Water</v>
      </c>
      <c r="J272">
        <v>12</v>
      </c>
      <c r="K272" t="s">
        <v>142</v>
      </c>
      <c r="L272" t="s">
        <v>473</v>
      </c>
      <c r="M272" t="s">
        <v>518</v>
      </c>
      <c r="N272" t="s">
        <v>171</v>
      </c>
      <c r="S272">
        <v>0</v>
      </c>
      <c r="T272">
        <v>0</v>
      </c>
    </row>
    <row r="273" spans="8:20" x14ac:dyDescent="0.2">
      <c r="H273" s="22" t="str">
        <f>_xlfn.IFNA(VLOOKUP(NCESummary[NCE Component],NCESub[],7,FALSE),VLOOKUP(INDEX(ClientControls[NCE Component],MATCH(NCESummary[NCE Component],ClientControls[Client Control Number],0)),NCESub[],7,FALSE))</f>
        <v>Reporting</v>
      </c>
      <c r="I273" s="22" t="str">
        <f>_xlfn.IFNA(VLOOKUP(NCESummary[NCE Component],NCESub[],6,FALSE),VLOOKUP(INDEX(ClientControls[NCE Component],MATCH(NCESummary[NCE Component],ClientControls[Client Control Number],0)),NCESub[],6,FALSE))</f>
        <v>Water</v>
      </c>
      <c r="J273">
        <v>12</v>
      </c>
      <c r="K273" t="s">
        <v>75</v>
      </c>
      <c r="L273" t="s">
        <v>380</v>
      </c>
      <c r="M273" t="s">
        <v>519</v>
      </c>
      <c r="N273" t="s">
        <v>171</v>
      </c>
      <c r="S273">
        <v>0</v>
      </c>
      <c r="T273">
        <v>0</v>
      </c>
    </row>
    <row r="274" spans="8:20" x14ac:dyDescent="0.2">
      <c r="H274" s="22" t="str">
        <f>_xlfn.IFNA(VLOOKUP(NCESummary[NCE Component],NCESub[],7,FALSE),VLOOKUP(INDEX(ClientControls[NCE Component],MATCH(NCESummary[NCE Component],ClientControls[Client Control Number],0)),NCESub[],7,FALSE))</f>
        <v>Reporting</v>
      </c>
      <c r="I274" s="22" t="str">
        <f>_xlfn.IFNA(VLOOKUP(NCESummary[NCE Component],NCESub[],6,FALSE),VLOOKUP(INDEX(ClientControls[NCE Component],MATCH(NCESummary[NCE Component],ClientControls[Client Control Number],0)),NCESub[],6,FALSE))</f>
        <v>Water</v>
      </c>
      <c r="J274">
        <v>12</v>
      </c>
      <c r="K274" t="s">
        <v>143</v>
      </c>
      <c r="L274" t="s">
        <v>383</v>
      </c>
      <c r="M274" t="s">
        <v>523</v>
      </c>
      <c r="N274" t="s">
        <v>171</v>
      </c>
      <c r="S274">
        <v>0</v>
      </c>
      <c r="T274">
        <v>0</v>
      </c>
    </row>
    <row r="275" spans="8:20" x14ac:dyDescent="0.2">
      <c r="H275" s="22" t="str">
        <f>_xlfn.IFNA(VLOOKUP(NCESummary[NCE Component],NCESub[],7,FALSE),VLOOKUP(INDEX(ClientControls[NCE Component],MATCH(NCESummary[NCE Component],ClientControls[Client Control Number],0)),NCESub[],7,FALSE))</f>
        <v>Reporting</v>
      </c>
      <c r="I275" s="22" t="str">
        <f>_xlfn.IFNA(VLOOKUP(NCESummary[NCE Component],NCESub[],6,FALSE),VLOOKUP(INDEX(ClientControls[NCE Component],MATCH(NCESummary[NCE Component],ClientControls[Client Control Number],0)),NCESub[],6,FALSE))</f>
        <v>Water</v>
      </c>
      <c r="J275">
        <v>13</v>
      </c>
      <c r="K275" t="s">
        <v>62</v>
      </c>
      <c r="L275" t="s">
        <v>391</v>
      </c>
      <c r="M275" t="s">
        <v>601</v>
      </c>
      <c r="N275" t="s">
        <v>171</v>
      </c>
      <c r="S275">
        <v>0</v>
      </c>
      <c r="T275">
        <v>0</v>
      </c>
    </row>
    <row r="276" spans="8:20" x14ac:dyDescent="0.2">
      <c r="H276" s="22" t="e">
        <f>_xlfn.IFNA(VLOOKUP(NCESummary[NCE Component],NCESub[],7,FALSE),VLOOKUP(INDEX(ClientControls[NCE Component],MATCH(NCESummary[NCE Component],ClientControls[Client Control Number],0)),NCESub[],7,FALSE))</f>
        <v>#N/A</v>
      </c>
      <c r="I276" s="22" t="e">
        <f>_xlfn.IFNA(VLOOKUP(NCESummary[NCE Component],NCESub[],6,FALSE),VLOOKUP(INDEX(ClientControls[NCE Component],MATCH(NCESummary[NCE Component],ClientControls[Client Control Number],0)),NCESub[],6,FALSE))</f>
        <v>#N/A</v>
      </c>
      <c r="J276">
        <v>14</v>
      </c>
      <c r="K276" t="s">
        <v>146</v>
      </c>
      <c r="L276" t="s">
        <v>3178</v>
      </c>
      <c r="M276" t="s">
        <v>3179</v>
      </c>
      <c r="N276" t="s">
        <v>171</v>
      </c>
      <c r="S276">
        <v>0</v>
      </c>
      <c r="T276">
        <v>0</v>
      </c>
    </row>
    <row r="277" spans="8:20" x14ac:dyDescent="0.2">
      <c r="H277" s="22" t="str">
        <f>_xlfn.IFNA(VLOOKUP(NCESummary[NCE Component],NCESub[],7,FALSE),VLOOKUP(INDEX(ClientControls[NCE Component],MATCH(NCESummary[NCE Component],ClientControls[Client Control Number],0)),NCESub[],7,FALSE))</f>
        <v>Reporting</v>
      </c>
      <c r="I277" s="22" t="str">
        <f>_xlfn.IFNA(VLOOKUP(NCESummary[NCE Component],NCESub[],6,FALSE),VLOOKUP(INDEX(ClientControls[NCE Component],MATCH(NCESummary[NCE Component],ClientControls[Client Control Number],0)),NCESub[],6,FALSE))</f>
        <v>Water</v>
      </c>
      <c r="J277">
        <v>14</v>
      </c>
      <c r="K277" t="s">
        <v>122</v>
      </c>
      <c r="L277" t="s">
        <v>402</v>
      </c>
      <c r="M277" t="s">
        <v>554</v>
      </c>
      <c r="N277" t="s">
        <v>171</v>
      </c>
      <c r="S277">
        <v>0</v>
      </c>
      <c r="T277">
        <v>0</v>
      </c>
    </row>
    <row r="278" spans="8:20" x14ac:dyDescent="0.2">
      <c r="H278" s="22" t="str">
        <f>_xlfn.IFNA(VLOOKUP(NCESummary[NCE Component],NCESub[],7,FALSE),VLOOKUP(INDEX(ClientControls[NCE Component],MATCH(NCESummary[NCE Component],ClientControls[Client Control Number],0)),NCESub[],7,FALSE))</f>
        <v>Reporting</v>
      </c>
      <c r="I278" s="22" t="str">
        <f>_xlfn.IFNA(VLOOKUP(NCESummary[NCE Component],NCESub[],6,FALSE),VLOOKUP(INDEX(ClientControls[NCE Component],MATCH(NCESummary[NCE Component],ClientControls[Client Control Number],0)),NCESub[],6,FALSE))</f>
        <v>Gas</v>
      </c>
      <c r="J278">
        <v>14</v>
      </c>
      <c r="K278" t="s">
        <v>151</v>
      </c>
      <c r="L278" t="s">
        <v>3185</v>
      </c>
      <c r="M278" t="s">
        <v>3186</v>
      </c>
      <c r="N278" t="s">
        <v>171</v>
      </c>
      <c r="S278">
        <v>0</v>
      </c>
      <c r="T278">
        <v>0</v>
      </c>
    </row>
    <row r="279" spans="8:20" x14ac:dyDescent="0.2">
      <c r="H279" s="22" t="str">
        <f>_xlfn.IFNA(VLOOKUP(NCESummary[NCE Component],NCESub[],7,FALSE),VLOOKUP(INDEX(ClientControls[NCE Component],MATCH(NCESummary[NCE Component],ClientControls[Client Control Number],0)),NCESub[],7,FALSE))</f>
        <v>Measurement</v>
      </c>
      <c r="I279" s="22" t="str">
        <f>_xlfn.IFNA(VLOOKUP(NCESummary[NCE Component],NCESub[],6,FALSE),VLOOKUP(INDEX(ClientControls[NCE Component],MATCH(NCESummary[NCE Component],ClientControls[Client Control Number],0)),NCESub[],6,FALSE))</f>
        <v>Hydrocarbon Liquid</v>
      </c>
      <c r="J279">
        <v>14</v>
      </c>
      <c r="K279" t="s">
        <v>162</v>
      </c>
      <c r="L279" t="s">
        <v>3101</v>
      </c>
      <c r="M279" t="s">
        <v>3102</v>
      </c>
      <c r="N279" t="s">
        <v>171</v>
      </c>
      <c r="S279">
        <v>0</v>
      </c>
      <c r="T279">
        <v>0</v>
      </c>
    </row>
    <row r="280" spans="8:20" x14ac:dyDescent="0.2">
      <c r="H280" s="22" t="str">
        <f>_xlfn.IFNA(VLOOKUP(NCESummary[NCE Component],NCESub[],7,FALSE),VLOOKUP(INDEX(ClientControls[NCE Component],MATCH(NCESummary[NCE Component],ClientControls[Client Control Number],0)),NCESub[],7,FALSE))</f>
        <v>Reporting</v>
      </c>
      <c r="I280" s="22" t="str">
        <f>_xlfn.IFNA(VLOOKUP(NCESummary[NCE Component],NCESub[],6,FALSE),VLOOKUP(INDEX(ClientControls[NCE Component],MATCH(NCESummary[NCE Component],ClientControls[Client Control Number],0)),NCESub[],6,FALSE))</f>
        <v>Gas</v>
      </c>
      <c r="J280">
        <v>14</v>
      </c>
      <c r="K280" t="s">
        <v>162</v>
      </c>
      <c r="L280" t="s">
        <v>3193</v>
      </c>
      <c r="M280" t="s">
        <v>3194</v>
      </c>
      <c r="N280" t="s">
        <v>171</v>
      </c>
      <c r="S280">
        <v>0</v>
      </c>
      <c r="T280">
        <v>0</v>
      </c>
    </row>
    <row r="281" spans="8:20" x14ac:dyDescent="0.2">
      <c r="H281" s="22" t="str">
        <f>_xlfn.IFNA(VLOOKUP(NCESummary[NCE Component],NCESub[],7,FALSE),VLOOKUP(INDEX(ClientControls[NCE Component],MATCH(NCESummary[NCE Component],ClientControls[Client Control Number],0)),NCESub[],7,FALSE))</f>
        <v>Reporting</v>
      </c>
      <c r="I281" s="22" t="str">
        <f>_xlfn.IFNA(VLOOKUP(NCESummary[NCE Component],NCESub[],6,FALSE),VLOOKUP(INDEX(ClientControls[NCE Component],MATCH(NCESummary[NCE Component],ClientControls[Client Control Number],0)),NCESub[],6,FALSE))</f>
        <v>Water</v>
      </c>
      <c r="J281">
        <v>14</v>
      </c>
      <c r="K281" t="s">
        <v>110</v>
      </c>
      <c r="L281" t="s">
        <v>409</v>
      </c>
      <c r="M281" t="s">
        <v>615</v>
      </c>
      <c r="N281" t="s">
        <v>171</v>
      </c>
      <c r="S281">
        <v>0</v>
      </c>
      <c r="T281">
        <v>0</v>
      </c>
    </row>
    <row r="282" spans="8:20" x14ac:dyDescent="0.2">
      <c r="H282" s="22" t="str">
        <f>_xlfn.IFNA(VLOOKUP(NCESummary[NCE Component],NCESub[],7,FALSE),VLOOKUP(INDEX(ClientControls[NCE Component],MATCH(NCESummary[NCE Component],ClientControls[Client Control Number],0)),NCESub[],7,FALSE))</f>
        <v>Reporting</v>
      </c>
      <c r="I282" s="22" t="str">
        <f>_xlfn.IFNA(VLOOKUP(NCESummary[NCE Component],NCESub[],6,FALSE),VLOOKUP(INDEX(ClientControls[NCE Component],MATCH(NCESummary[NCE Component],ClientControls[Client Control Number],0)),NCESub[],6,FALSE))</f>
        <v>Water</v>
      </c>
      <c r="J282">
        <v>14</v>
      </c>
      <c r="K282" t="s">
        <v>116</v>
      </c>
      <c r="L282" t="s">
        <v>410</v>
      </c>
      <c r="M282" t="s">
        <v>616</v>
      </c>
      <c r="N282" t="s">
        <v>171</v>
      </c>
      <c r="S282">
        <v>0</v>
      </c>
      <c r="T282">
        <v>0</v>
      </c>
    </row>
    <row r="283" spans="8:20" x14ac:dyDescent="0.2">
      <c r="H283" s="22" t="str">
        <f>_xlfn.IFNA(VLOOKUP(NCESummary[NCE Component],NCESub[],7,FALSE),VLOOKUP(INDEX(ClientControls[NCE Component],MATCH(NCESummary[NCE Component],ClientControls[Client Control Number],0)),NCESub[],7,FALSE))</f>
        <v>Reporting</v>
      </c>
      <c r="I283" s="22" t="str">
        <f>_xlfn.IFNA(VLOOKUP(NCESummary[NCE Component],NCESub[],6,FALSE),VLOOKUP(INDEX(ClientControls[NCE Component],MATCH(NCESummary[NCE Component],ClientControls[Client Control Number],0)),NCESub[],6,FALSE))</f>
        <v>Water</v>
      </c>
      <c r="J283">
        <v>14</v>
      </c>
      <c r="K283" t="s">
        <v>111</v>
      </c>
      <c r="L283" t="s">
        <v>411</v>
      </c>
      <c r="M283" t="s">
        <v>520</v>
      </c>
      <c r="N283" t="s">
        <v>171</v>
      </c>
      <c r="S283">
        <v>0</v>
      </c>
      <c r="T283">
        <v>0</v>
      </c>
    </row>
    <row r="284" spans="8:20" x14ac:dyDescent="0.2">
      <c r="H284" s="22" t="str">
        <f>_xlfn.IFNA(VLOOKUP(NCESummary[NCE Component],NCESub[],7,FALSE),VLOOKUP(INDEX(ClientControls[NCE Component],MATCH(NCESummary[NCE Component],ClientControls[Client Control Number],0)),NCESub[],7,FALSE))</f>
        <v>Reporting</v>
      </c>
      <c r="I284" s="22" t="str">
        <f>_xlfn.IFNA(VLOOKUP(NCESummary[NCE Component],NCESub[],6,FALSE),VLOOKUP(INDEX(ClientControls[NCE Component],MATCH(NCESummary[NCE Component],ClientControls[Client Control Number],0)),NCESub[],6,FALSE))</f>
        <v>Water</v>
      </c>
      <c r="J284">
        <v>14</v>
      </c>
      <c r="K284" t="s">
        <v>73</v>
      </c>
      <c r="L284" t="s">
        <v>414</v>
      </c>
      <c r="M284" t="s">
        <v>619</v>
      </c>
      <c r="N284" t="s">
        <v>171</v>
      </c>
      <c r="S284">
        <v>0</v>
      </c>
      <c r="T284">
        <v>0</v>
      </c>
    </row>
    <row r="285" spans="8:20" x14ac:dyDescent="0.2">
      <c r="H285" s="22" t="str">
        <f>_xlfn.IFNA(VLOOKUP(NCESummary[NCE Component],NCESub[],7,FALSE),VLOOKUP(INDEX(ClientControls[NCE Component],MATCH(NCESummary[NCE Component],ClientControls[Client Control Number],0)),NCESub[],7,FALSE))</f>
        <v>Reporting</v>
      </c>
      <c r="I285" s="22" t="str">
        <f>_xlfn.IFNA(VLOOKUP(NCESummary[NCE Component],NCESub[],6,FALSE),VLOOKUP(INDEX(ClientControls[NCE Component],MATCH(NCESummary[NCE Component],ClientControls[Client Control Number],0)),NCESub[],6,FALSE))</f>
        <v>Water</v>
      </c>
      <c r="J285">
        <v>14</v>
      </c>
      <c r="K285" t="s">
        <v>161</v>
      </c>
      <c r="L285" t="s">
        <v>422</v>
      </c>
      <c r="M285" t="s">
        <v>1734</v>
      </c>
      <c r="N285" t="s">
        <v>171</v>
      </c>
      <c r="S285">
        <v>0</v>
      </c>
      <c r="T285">
        <v>0</v>
      </c>
    </row>
    <row r="286" spans="8:20" x14ac:dyDescent="0.2">
      <c r="H286" s="22" t="str">
        <f>_xlfn.IFNA(VLOOKUP(NCESummary[NCE Component],NCESub[],7,FALSE),VLOOKUP(INDEX(ClientControls[NCE Component],MATCH(NCESummary[NCE Component],ClientControls[Client Control Number],0)),NCESub[],7,FALSE))</f>
        <v>Reporting</v>
      </c>
      <c r="I286" s="22" t="str">
        <f>_xlfn.IFNA(VLOOKUP(NCESummary[NCE Component],NCESub[],6,FALSE),VLOOKUP(INDEX(ClientControls[NCE Component],MATCH(NCESummary[NCE Component],ClientControls[Client Control Number],0)),NCESub[],6,FALSE))</f>
        <v>Water</v>
      </c>
      <c r="J286">
        <v>14</v>
      </c>
      <c r="K286" t="s">
        <v>661</v>
      </c>
      <c r="L286" t="s">
        <v>704</v>
      </c>
      <c r="M286" t="s">
        <v>702</v>
      </c>
      <c r="N286" t="s">
        <v>170</v>
      </c>
      <c r="S286">
        <v>0</v>
      </c>
      <c r="T286">
        <v>0</v>
      </c>
    </row>
  </sheetData>
  <mergeCells count="1">
    <mergeCell ref="S5:AI5"/>
  </mergeCells>
  <pageMargins left="0.7" right="0.7" top="0.75" bottom="0.75" header="0.3" footer="0.3"/>
  <pageSetup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32097" r:id="rId5" name="Button 1">
              <controlPr defaultSize="0" print="0" autoFill="0" autoPict="0" macro="[0]!RebuildSummary">
                <anchor moveWithCells="1" sizeWithCells="1">
                  <from>
                    <xdr:col>7</xdr:col>
                    <xdr:colOff>104775</xdr:colOff>
                    <xdr:row>1</xdr:row>
                    <xdr:rowOff>9525</xdr:rowOff>
                  </from>
                  <to>
                    <xdr:col>9</xdr:col>
                    <xdr:colOff>0</xdr:colOff>
                    <xdr:row>3</xdr:row>
                    <xdr:rowOff>133350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A5458"/>
    <pageSetUpPr fitToPage="1"/>
  </sheetPr>
  <dimension ref="A1:K40"/>
  <sheetViews>
    <sheetView zoomScale="80" zoomScaleNormal="80" workbookViewId="0">
      <selection activeCell="I2" sqref="D2:K9"/>
    </sheetView>
  </sheetViews>
  <sheetFormatPr defaultColWidth="9.140625" defaultRowHeight="12.75" x14ac:dyDescent="0.2"/>
  <cols>
    <col min="1" max="3" width="9.140625" style="55"/>
    <col min="4" max="4" width="23" style="55" customWidth="1"/>
    <col min="5" max="7" width="9.140625" style="55"/>
    <col min="8" max="8" width="10.42578125" style="55" customWidth="1"/>
    <col min="9" max="16384" width="9.140625" style="55"/>
  </cols>
  <sheetData>
    <row r="1" spans="1:11" x14ac:dyDescent="0.2">
      <c r="A1" s="125"/>
      <c r="H1"/>
    </row>
    <row r="3" spans="1:11" ht="12.75" customHeight="1" x14ac:dyDescent="0.2">
      <c r="D3" s="342" t="str">
        <f>"Property: "&amp;'Facility List'!D4&amp;"    Evaluation Date: "&amp;TEXT('Facility List'!G4,"yyyy-mm-dd")</f>
        <v>Property: Karr    Evaluation Date: 2017-05-26</v>
      </c>
      <c r="E3" s="343"/>
      <c r="F3" s="343"/>
      <c r="G3" s="343"/>
      <c r="H3" s="343"/>
      <c r="I3" s="343"/>
      <c r="J3" s="343"/>
      <c r="K3" s="343"/>
    </row>
    <row r="4" spans="1:11" ht="12.75" customHeight="1" x14ac:dyDescent="0.2">
      <c r="C4" s="125"/>
      <c r="D4" s="343"/>
      <c r="E4" s="343"/>
      <c r="F4" s="343"/>
      <c r="G4" s="343"/>
      <c r="H4" s="343"/>
      <c r="I4" s="343"/>
      <c r="J4" s="343"/>
      <c r="K4" s="343"/>
    </row>
    <row r="5" spans="1:11" ht="12.75" customHeight="1" x14ac:dyDescent="0.2">
      <c r="C5" s="125"/>
      <c r="D5" s="343"/>
      <c r="E5" s="343"/>
      <c r="F5" s="343"/>
      <c r="G5" s="343"/>
      <c r="H5" s="343"/>
      <c r="I5" s="343"/>
      <c r="J5" s="343"/>
      <c r="K5" s="343"/>
    </row>
    <row r="6" spans="1:11" ht="12.75" customHeight="1" x14ac:dyDescent="0.2">
      <c r="C6" s="125"/>
      <c r="D6" s="343"/>
      <c r="E6" s="343"/>
      <c r="F6" s="343"/>
      <c r="G6" s="343"/>
      <c r="H6" s="343"/>
      <c r="I6" s="343"/>
      <c r="J6" s="343"/>
      <c r="K6" s="343"/>
    </row>
    <row r="7" spans="1:11" ht="18" x14ac:dyDescent="0.25">
      <c r="D7" s="57" t="s">
        <v>455</v>
      </c>
    </row>
    <row r="8" spans="1:11" ht="13.35" customHeight="1" x14ac:dyDescent="0.25">
      <c r="D8" s="57"/>
    </row>
    <row r="9" spans="1:11" ht="13.35" customHeight="1" x14ac:dyDescent="0.25">
      <c r="B9" s="58"/>
      <c r="D9" s="57"/>
    </row>
    <row r="10" spans="1:11" ht="13.35" customHeight="1" x14ac:dyDescent="0.25">
      <c r="A10" s="56" t="s">
        <v>456</v>
      </c>
      <c r="D10" s="57"/>
    </row>
    <row r="11" spans="1:11" ht="13.35" customHeight="1" x14ac:dyDescent="0.25">
      <c r="B11" s="58" t="s">
        <v>1387</v>
      </c>
      <c r="D11" s="57"/>
    </row>
    <row r="12" spans="1:11" ht="13.35" customHeight="1" x14ac:dyDescent="0.25">
      <c r="B12" s="58"/>
      <c r="C12" s="55" t="s">
        <v>457</v>
      </c>
      <c r="D12" s="57"/>
    </row>
    <row r="13" spans="1:11" ht="13.35" customHeight="1" x14ac:dyDescent="0.25">
      <c r="B13" s="58" t="s">
        <v>458</v>
      </c>
      <c r="D13" s="57"/>
    </row>
    <row r="14" spans="1:11" ht="13.35" customHeight="1" x14ac:dyDescent="0.25">
      <c r="B14" s="58"/>
      <c r="C14" s="55" t="s">
        <v>459</v>
      </c>
      <c r="D14" s="57"/>
    </row>
    <row r="15" spans="1:11" ht="13.35" customHeight="1" x14ac:dyDescent="0.2">
      <c r="B15" s="58" t="s">
        <v>1386</v>
      </c>
      <c r="D15" s="107"/>
    </row>
    <row r="16" spans="1:11" ht="13.35" customHeight="1" x14ac:dyDescent="0.25">
      <c r="B16" s="58" t="s">
        <v>460</v>
      </c>
      <c r="D16" s="57"/>
    </row>
    <row r="17" spans="1:8" ht="13.35" customHeight="1" x14ac:dyDescent="0.25">
      <c r="B17" s="58" t="s">
        <v>461</v>
      </c>
      <c r="D17" s="57"/>
    </row>
    <row r="18" spans="1:8" ht="13.35" customHeight="1" x14ac:dyDescent="0.25">
      <c r="B18" s="58"/>
      <c r="D18" s="57"/>
    </row>
    <row r="20" spans="1:8" ht="15" x14ac:dyDescent="0.25">
      <c r="A20" s="56" t="s">
        <v>462</v>
      </c>
      <c r="H20" s="56" t="s">
        <v>466</v>
      </c>
    </row>
    <row r="22" spans="1:8" x14ac:dyDescent="0.2">
      <c r="A22" s="55" t="s">
        <v>463</v>
      </c>
      <c r="H22" s="3" t="s">
        <v>772</v>
      </c>
    </row>
    <row r="23" spans="1:8" x14ac:dyDescent="0.2">
      <c r="A23" s="55">
        <v>1</v>
      </c>
      <c r="B23" s="55" t="s">
        <v>186</v>
      </c>
      <c r="H23" s="3" t="s">
        <v>773</v>
      </c>
    </row>
    <row r="24" spans="1:8" x14ac:dyDescent="0.2">
      <c r="H24" s="3" t="s">
        <v>774</v>
      </c>
    </row>
    <row r="25" spans="1:8" x14ac:dyDescent="0.2">
      <c r="A25" s="55" t="s">
        <v>464</v>
      </c>
      <c r="H25" s="3" t="s">
        <v>775</v>
      </c>
    </row>
    <row r="26" spans="1:8" x14ac:dyDescent="0.2">
      <c r="A26" s="55">
        <v>2</v>
      </c>
      <c r="B26" s="55" t="s">
        <v>195</v>
      </c>
      <c r="H26" s="3" t="s">
        <v>776</v>
      </c>
    </row>
    <row r="27" spans="1:8" x14ac:dyDescent="0.2">
      <c r="A27" s="55">
        <v>3</v>
      </c>
      <c r="B27" s="125" t="s">
        <v>199</v>
      </c>
      <c r="H27" s="3" t="s">
        <v>777</v>
      </c>
    </row>
    <row r="28" spans="1:8" x14ac:dyDescent="0.2">
      <c r="A28" s="55">
        <v>4</v>
      </c>
      <c r="B28" s="55" t="s">
        <v>207</v>
      </c>
      <c r="H28" s="3" t="s">
        <v>778</v>
      </c>
    </row>
    <row r="29" spans="1:8" x14ac:dyDescent="0.2">
      <c r="A29" s="55">
        <v>5</v>
      </c>
      <c r="B29" s="55" t="s">
        <v>212</v>
      </c>
      <c r="H29" s="3" t="s">
        <v>779</v>
      </c>
    </row>
    <row r="30" spans="1:8" x14ac:dyDescent="0.2">
      <c r="A30" s="55">
        <v>6</v>
      </c>
      <c r="B30" s="55" t="s">
        <v>219</v>
      </c>
      <c r="H30" s="3" t="s">
        <v>780</v>
      </c>
    </row>
    <row r="31" spans="1:8" x14ac:dyDescent="0.2">
      <c r="A31" s="55">
        <v>7</v>
      </c>
      <c r="B31" s="55" t="s">
        <v>223</v>
      </c>
      <c r="H31" s="3" t="s">
        <v>781</v>
      </c>
    </row>
    <row r="32" spans="1:8" x14ac:dyDescent="0.2">
      <c r="A32" s="55">
        <v>8</v>
      </c>
      <c r="B32" s="55" t="s">
        <v>227</v>
      </c>
      <c r="H32" s="3" t="s">
        <v>806</v>
      </c>
    </row>
    <row r="33" spans="1:8" x14ac:dyDescent="0.2">
      <c r="A33" s="55">
        <v>9</v>
      </c>
      <c r="B33" s="55" t="s">
        <v>234</v>
      </c>
      <c r="H33" s="3" t="s">
        <v>807</v>
      </c>
    </row>
    <row r="34" spans="1:8" x14ac:dyDescent="0.2">
      <c r="A34" s="55">
        <v>10</v>
      </c>
      <c r="B34" s="55" t="s">
        <v>240</v>
      </c>
      <c r="H34" s="3" t="s">
        <v>784</v>
      </c>
    </row>
    <row r="35" spans="1:8" x14ac:dyDescent="0.2">
      <c r="A35" s="55">
        <v>11</v>
      </c>
      <c r="B35" s="55" t="s">
        <v>243</v>
      </c>
      <c r="H35" s="3" t="s">
        <v>785</v>
      </c>
    </row>
    <row r="36" spans="1:8" x14ac:dyDescent="0.2">
      <c r="H36" s="3" t="s">
        <v>786</v>
      </c>
    </row>
    <row r="37" spans="1:8" x14ac:dyDescent="0.2">
      <c r="A37" s="55" t="s">
        <v>465</v>
      </c>
    </row>
    <row r="38" spans="1:8" x14ac:dyDescent="0.2">
      <c r="A38" s="55">
        <v>12</v>
      </c>
      <c r="B38" s="55" t="s">
        <v>247</v>
      </c>
    </row>
    <row r="39" spans="1:8" x14ac:dyDescent="0.2">
      <c r="A39" s="55">
        <v>13</v>
      </c>
      <c r="B39" s="55" t="s">
        <v>252</v>
      </c>
    </row>
    <row r="40" spans="1:8" x14ac:dyDescent="0.2">
      <c r="A40" s="55">
        <v>14</v>
      </c>
      <c r="B40" s="55" t="s">
        <v>257</v>
      </c>
    </row>
  </sheetData>
  <sheetProtection selectLockedCells="1"/>
  <mergeCells count="1">
    <mergeCell ref="D3:K6"/>
  </mergeCells>
  <pageMargins left="0.7" right="0.7" top="0.75" bottom="0.75" header="0.3" footer="0.3"/>
  <pageSetup scale="77" orientation="landscape" r:id="rId1"/>
  <headerFooter alignWithMargins="0">
    <oddHeader>&amp;LCorvelle Consulting&amp;CEPAP Evaluation of Controls
&amp;RDate: &amp;D</oddHeader>
    <oddFooter>&amp;L&amp;Z&amp;F
&amp;A&amp;C© Corvelle Consulting &amp;RPage &amp;P of &amp;N</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A5458"/>
    <pageSetUpPr fitToPage="1"/>
  </sheetPr>
  <dimension ref="A2:BO244"/>
  <sheetViews>
    <sheetView zoomScale="80" zoomScaleNormal="80" workbookViewId="0">
      <selection activeCell="I2" sqref="D2:K9"/>
    </sheetView>
  </sheetViews>
  <sheetFormatPr defaultRowHeight="12.75" x14ac:dyDescent="0.2"/>
  <cols>
    <col min="1" max="1" width="23.42578125" style="45" customWidth="1"/>
    <col min="2" max="2" width="18.42578125" customWidth="1"/>
    <col min="3" max="26" width="18.5703125" customWidth="1"/>
    <col min="27" max="70" width="17.5703125" customWidth="1"/>
  </cols>
  <sheetData>
    <row r="2" spans="1:67" ht="12.75" customHeight="1" x14ac:dyDescent="0.2">
      <c r="C2" s="346" t="s">
        <v>629</v>
      </c>
      <c r="D2" s="346"/>
      <c r="E2" s="346"/>
      <c r="F2" s="346"/>
      <c r="G2" s="346"/>
    </row>
    <row r="3" spans="1:67" ht="12.75" customHeight="1" x14ac:dyDescent="0.2">
      <c r="C3" s="346"/>
      <c r="D3" s="346"/>
      <c r="E3" s="346"/>
      <c r="F3" s="346"/>
      <c r="G3" s="346"/>
    </row>
    <row r="4" spans="1:67" ht="12.75" customHeight="1" x14ac:dyDescent="0.2">
      <c r="C4" s="348" t="s">
        <v>1383</v>
      </c>
      <c r="D4" s="347" t="s">
        <v>3261</v>
      </c>
      <c r="E4" s="347"/>
      <c r="F4" s="345" t="s">
        <v>1384</v>
      </c>
      <c r="G4" s="344">
        <v>42881</v>
      </c>
    </row>
    <row r="5" spans="1:67" ht="21" customHeight="1" x14ac:dyDescent="0.2">
      <c r="C5" s="348"/>
      <c r="D5" s="347"/>
      <c r="E5" s="347"/>
      <c r="F5" s="345"/>
      <c r="G5" s="344"/>
    </row>
    <row r="6" spans="1:67" ht="12.75" customHeight="1" x14ac:dyDescent="0.2">
      <c r="C6" s="194"/>
      <c r="D6" s="194"/>
      <c r="E6" s="193"/>
      <c r="F6" s="193"/>
    </row>
    <row r="7" spans="1:67" ht="12.75" customHeight="1" x14ac:dyDescent="0.2">
      <c r="C7" s="230" t="s">
        <v>1404</v>
      </c>
      <c r="D7" s="230"/>
      <c r="E7" s="232">
        <v>42522</v>
      </c>
      <c r="F7" s="231" t="s">
        <v>1405</v>
      </c>
      <c r="G7" s="232">
        <f>EOMONTH(E7,11)</f>
        <v>42886</v>
      </c>
    </row>
    <row r="8" spans="1:67" ht="13.5" customHeight="1" thickBot="1" x14ac:dyDescent="0.25">
      <c r="C8" s="229"/>
      <c r="D8" s="229"/>
      <c r="E8" s="228"/>
      <c r="F8" s="229"/>
      <c r="G8" s="232"/>
    </row>
    <row r="9" spans="1:67" s="40" customFormat="1" x14ac:dyDescent="0.2">
      <c r="A9" s="109" t="s">
        <v>1393</v>
      </c>
      <c r="B9" s="204">
        <v>1</v>
      </c>
      <c r="C9" s="220">
        <v>2</v>
      </c>
      <c r="D9" s="220">
        <v>3</v>
      </c>
      <c r="E9" s="220">
        <v>4</v>
      </c>
      <c r="F9" s="220">
        <v>5</v>
      </c>
      <c r="G9" s="183"/>
      <c r="H9" s="43"/>
      <c r="I9" s="43"/>
      <c r="J9" s="43"/>
      <c r="K9" s="43"/>
      <c r="L9" s="43"/>
      <c r="M9" s="43"/>
      <c r="N9" s="43"/>
      <c r="O9" s="43"/>
      <c r="P9" s="43"/>
      <c r="Q9" s="104"/>
      <c r="R9" s="104"/>
      <c r="S9" s="104"/>
      <c r="T9" s="104"/>
      <c r="U9" s="104"/>
      <c r="V9" s="104"/>
      <c r="W9" s="104"/>
      <c r="X9" s="104"/>
      <c r="Y9" s="104"/>
      <c r="Z9" s="104"/>
      <c r="AA9" s="104"/>
      <c r="AB9" s="104"/>
      <c r="AC9" s="104"/>
      <c r="AD9" s="104"/>
      <c r="AE9" s="104"/>
      <c r="AF9" s="104"/>
      <c r="AG9" s="104"/>
      <c r="AH9" s="104"/>
      <c r="AI9" s="104"/>
      <c r="AJ9" s="104"/>
      <c r="AK9" s="104"/>
      <c r="AL9" s="104"/>
      <c r="AM9" s="104"/>
      <c r="AN9" s="104"/>
      <c r="AO9" s="104"/>
      <c r="AP9" s="104"/>
      <c r="AQ9" s="104"/>
      <c r="AR9" s="104"/>
      <c r="AS9" s="104"/>
      <c r="AT9" s="104"/>
      <c r="AU9" s="104"/>
      <c r="AV9" s="104"/>
      <c r="AW9" s="104"/>
      <c r="AX9" s="104"/>
      <c r="AY9" s="104"/>
      <c r="AZ9" s="104"/>
      <c r="BA9" s="104"/>
      <c r="BB9" s="104"/>
      <c r="BC9" s="104"/>
      <c r="BD9" s="104"/>
      <c r="BE9" s="104"/>
      <c r="BF9" s="104"/>
      <c r="BG9" s="104"/>
      <c r="BH9" s="104"/>
      <c r="BI9" s="104"/>
      <c r="BJ9" s="104"/>
      <c r="BK9" s="104"/>
      <c r="BL9" s="104"/>
      <c r="BM9" s="104"/>
      <c r="BN9" s="104"/>
      <c r="BO9" s="104"/>
    </row>
    <row r="10" spans="1:67" s="40" customFormat="1" x14ac:dyDescent="0.2">
      <c r="A10" s="123" t="s">
        <v>751</v>
      </c>
      <c r="B10" s="205" t="str">
        <f t="shared" ref="B10:F10" si="0">$D$4</f>
        <v>Karr</v>
      </c>
      <c r="C10" s="221" t="str">
        <f t="shared" si="0"/>
        <v>Karr</v>
      </c>
      <c r="D10" s="221" t="str">
        <f t="shared" si="0"/>
        <v>Karr</v>
      </c>
      <c r="E10" s="221" t="str">
        <f t="shared" si="0"/>
        <v>Karr</v>
      </c>
      <c r="F10" s="221" t="str">
        <f t="shared" si="0"/>
        <v>Karr</v>
      </c>
      <c r="G10" s="121"/>
      <c r="H10"/>
      <c r="I10"/>
      <c r="J10"/>
      <c r="K10"/>
      <c r="L10"/>
      <c r="M10"/>
      <c r="N10"/>
      <c r="O10"/>
      <c r="P10"/>
      <c r="Q10" s="104"/>
      <c r="R10" s="104"/>
      <c r="S10" s="104"/>
      <c r="T10" s="104"/>
      <c r="U10" s="104"/>
      <c r="V10" s="104"/>
      <c r="W10" s="104"/>
      <c r="X10" s="104"/>
      <c r="Y10" s="104"/>
      <c r="Z10" s="104"/>
      <c r="AA10" s="104"/>
      <c r="AB10" s="104"/>
      <c r="AC10" s="104"/>
      <c r="AD10" s="104"/>
      <c r="AE10" s="104"/>
      <c r="AF10" s="104"/>
      <c r="AG10" s="104"/>
      <c r="AH10" s="104"/>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row>
    <row r="11" spans="1:67" s="41" customFormat="1" x14ac:dyDescent="0.2">
      <c r="A11" s="123" t="s">
        <v>752</v>
      </c>
      <c r="B11" s="205" t="s">
        <v>3262</v>
      </c>
      <c r="C11" s="221" t="str">
        <f t="shared" ref="C11:F15" si="1">IF($B11=0,"",$B11)</f>
        <v>Chad Moore</v>
      </c>
      <c r="D11" s="221" t="str">
        <f t="shared" si="1"/>
        <v>Chad Moore</v>
      </c>
      <c r="E11" s="221" t="str">
        <f t="shared" si="1"/>
        <v>Chad Moore</v>
      </c>
      <c r="F11" s="221" t="str">
        <f t="shared" si="1"/>
        <v>Chad Moore</v>
      </c>
      <c r="G11" s="121"/>
      <c r="H11"/>
      <c r="I11"/>
      <c r="J11"/>
      <c r="K11"/>
      <c r="L11"/>
      <c r="M11"/>
      <c r="N11"/>
      <c r="O11" s="147"/>
      <c r="P11" s="147"/>
      <c r="Q11" s="147"/>
      <c r="R11" s="147"/>
      <c r="S11" s="147"/>
      <c r="T11" s="147"/>
      <c r="U11" s="147"/>
      <c r="V11" s="147"/>
      <c r="W11" s="147"/>
      <c r="X11" s="147"/>
      <c r="Y11" s="147"/>
      <c r="Z11" s="147"/>
      <c r="AA11" s="147"/>
      <c r="AB11" s="147"/>
      <c r="AC11" s="147"/>
      <c r="AD11" s="147"/>
      <c r="AE11" s="147"/>
      <c r="AF11" s="147"/>
      <c r="AG11" s="147"/>
      <c r="AH11" s="147"/>
      <c r="AI11" s="147"/>
      <c r="AJ11" s="147"/>
      <c r="AK11" s="147"/>
      <c r="AL11" s="147"/>
      <c r="AM11" s="147"/>
    </row>
    <row r="12" spans="1:67" x14ac:dyDescent="0.2">
      <c r="A12" s="110" t="s">
        <v>753</v>
      </c>
      <c r="B12" s="205"/>
      <c r="C12" s="221" t="str">
        <f t="shared" si="1"/>
        <v/>
      </c>
      <c r="D12" s="221" t="str">
        <f t="shared" si="1"/>
        <v/>
      </c>
      <c r="E12" s="221" t="str">
        <f t="shared" si="1"/>
        <v/>
      </c>
      <c r="F12" s="221" t="str">
        <f t="shared" si="1"/>
        <v/>
      </c>
      <c r="G12" s="130"/>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67" x14ac:dyDescent="0.2">
      <c r="A13" s="110" t="s">
        <v>754</v>
      </c>
      <c r="B13" s="205" t="s">
        <v>3263</v>
      </c>
      <c r="C13" s="221" t="str">
        <f t="shared" si="1"/>
        <v>Nathan Hopkin</v>
      </c>
      <c r="D13" s="221" t="str">
        <f t="shared" si="1"/>
        <v>Nathan Hopkin</v>
      </c>
      <c r="E13" s="221" t="str">
        <f t="shared" si="1"/>
        <v>Nathan Hopkin</v>
      </c>
      <c r="F13" s="221" t="str">
        <f t="shared" si="1"/>
        <v>Nathan Hopkin</v>
      </c>
      <c r="G13" s="130"/>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67" x14ac:dyDescent="0.2">
      <c r="A14" s="110" t="s">
        <v>755</v>
      </c>
      <c r="B14" s="205" t="s">
        <v>3264</v>
      </c>
      <c r="C14" s="221" t="str">
        <f t="shared" si="1"/>
        <v>Grant Woodford</v>
      </c>
      <c r="D14" s="221" t="str">
        <f t="shared" si="1"/>
        <v>Grant Woodford</v>
      </c>
      <c r="E14" s="221" t="str">
        <f t="shared" si="1"/>
        <v>Grant Woodford</v>
      </c>
      <c r="F14" s="221" t="str">
        <f t="shared" si="1"/>
        <v>Grant Woodford</v>
      </c>
      <c r="G14" s="130"/>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67" x14ac:dyDescent="0.2">
      <c r="A15" s="110" t="s">
        <v>756</v>
      </c>
      <c r="B15" s="206"/>
      <c r="C15" s="221" t="str">
        <f t="shared" si="1"/>
        <v/>
      </c>
      <c r="D15" s="221" t="str">
        <f t="shared" si="1"/>
        <v/>
      </c>
      <c r="E15" s="221" t="str">
        <f t="shared" si="1"/>
        <v/>
      </c>
      <c r="F15" s="221" t="str">
        <f t="shared" si="1"/>
        <v/>
      </c>
      <c r="G15" s="130"/>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67" s="44" customFormat="1" ht="25.5" x14ac:dyDescent="0.2">
      <c r="A16" s="112" t="s">
        <v>757</v>
      </c>
      <c r="B16" s="132" t="str">
        <f>VLOOKUP(B$18,PetrinexFacilities[#Data],16,FALSE)</f>
        <v>PARA 06-18-066-04W6M</v>
      </c>
      <c r="C16" s="222" t="str">
        <f>VLOOKUP(C$18,PetrinexFacilities[#Data],16,FALSE)</f>
        <v>PARA HZ KARR 3-22-66-5W6 GSWB</v>
      </c>
      <c r="D16" s="222" t="str">
        <f>VLOOKUP(D$18,PetrinexFacilities[#Data],16,FALSE)</f>
        <v>GOLD CREEK 15-19-066-04W6 GGS</v>
      </c>
      <c r="E16" s="222" t="str">
        <f>VLOOKUP(E$18,PetrinexFacilities[#Data],16,FALSE)</f>
        <v>PARA KARR 06-18 COMPRESSOR</v>
      </c>
      <c r="F16" s="222" t="str">
        <f>VLOOKUP(F$18,PetrinexFacilities[#Data],16,FALSE)</f>
        <v>PARA 102 KARR 5-18-66-4 DISPOSAL</v>
      </c>
      <c r="G16" s="270"/>
      <c r="H16" s="41"/>
      <c r="I16" s="53"/>
      <c r="J16" s="53"/>
      <c r="K16" s="53"/>
      <c r="L16" s="53"/>
      <c r="M16" s="53"/>
      <c r="N16" s="53"/>
      <c r="O16" s="41"/>
      <c r="P16" s="41"/>
      <c r="Q16" s="168"/>
      <c r="R16" s="168"/>
      <c r="S16" s="168"/>
      <c r="T16" s="168"/>
      <c r="U16" s="168"/>
      <c r="V16" s="168"/>
      <c r="W16" s="169"/>
      <c r="X16" s="169"/>
      <c r="Y16" s="169"/>
      <c r="Z16" s="169"/>
      <c r="AA16" s="169"/>
      <c r="AB16" s="170"/>
      <c r="AC16" s="169"/>
      <c r="AD16" s="169"/>
      <c r="AE16" s="169"/>
      <c r="AF16" s="169"/>
      <c r="AG16" s="169"/>
      <c r="AH16" s="169"/>
      <c r="AI16" s="169"/>
      <c r="AJ16" s="169"/>
      <c r="AK16" s="169"/>
      <c r="AL16" s="169"/>
      <c r="AM16" s="169"/>
      <c r="AN16" s="169"/>
      <c r="AO16" s="169"/>
      <c r="AP16" s="169"/>
      <c r="AQ16" s="169"/>
    </row>
    <row r="17" spans="1:67" s="44" customFormat="1" x14ac:dyDescent="0.2">
      <c r="A17" s="111" t="s">
        <v>848</v>
      </c>
      <c r="B17" s="132" t="str">
        <f>VLOOKUP(B$18,PetrinexFacilities[#Data],5,FALSE)</f>
        <v>00-06-18-066-04 W6</v>
      </c>
      <c r="C17" s="222" t="str">
        <f>VLOOKUP(C$18,PetrinexFacilities[#Data],5,FALSE)</f>
        <v>00-15-27-066-05 W6</v>
      </c>
      <c r="D17" s="222" t="str">
        <f>VLOOKUP(D$18,PetrinexFacilities[#Data],5,FALSE)</f>
        <v>00-15-19-066-04 W6</v>
      </c>
      <c r="E17" s="222" t="str">
        <f>VLOOKUP(E$18,PetrinexFacilities[#Data],5,FALSE)</f>
        <v>00-06-18-066-04 W6</v>
      </c>
      <c r="F17" s="222" t="str">
        <f>VLOOKUP(F$18,PetrinexFacilities[#Data],5,FALSE)</f>
        <v>00-05-18-066-04 W6</v>
      </c>
      <c r="G17" s="270"/>
      <c r="H17"/>
      <c r="I17" s="19"/>
      <c r="J17" s="19"/>
      <c r="K17" s="19"/>
      <c r="L17" s="19"/>
      <c r="M17" s="19"/>
      <c r="N17" s="19"/>
      <c r="O17"/>
      <c r="P17"/>
      <c r="Q17" s="143"/>
      <c r="R17" s="143"/>
      <c r="S17" s="143"/>
      <c r="T17" s="143"/>
      <c r="U17" s="143"/>
      <c r="V17" s="143"/>
      <c r="W17" s="38"/>
      <c r="X17" s="38"/>
      <c r="Y17" s="38"/>
      <c r="Z17" s="38"/>
      <c r="AA17" s="38"/>
      <c r="AB17" s="38"/>
      <c r="AC17" s="38"/>
      <c r="AD17" s="38"/>
      <c r="AE17" s="38"/>
      <c r="AF17" s="38"/>
      <c r="AG17" s="38"/>
      <c r="AH17" s="38"/>
      <c r="AI17" s="38"/>
      <c r="AJ17" s="38"/>
      <c r="AK17" s="38"/>
      <c r="AL17" s="38"/>
      <c r="AM17" s="38"/>
    </row>
    <row r="18" spans="1:67" s="43" customFormat="1" x14ac:dyDescent="0.2">
      <c r="A18" s="112" t="s">
        <v>758</v>
      </c>
      <c r="B18" s="43" t="s">
        <v>3265</v>
      </c>
      <c r="C18" s="43" t="s">
        <v>3266</v>
      </c>
      <c r="D18" s="307" t="s">
        <v>3267</v>
      </c>
      <c r="E18" s="43" t="s">
        <v>3268</v>
      </c>
      <c r="F18" s="43" t="s">
        <v>3269</v>
      </c>
      <c r="G18" s="271"/>
      <c r="I18" s="269"/>
      <c r="J18"/>
      <c r="K18"/>
      <c r="L18"/>
      <c r="M18"/>
      <c r="N18" s="143"/>
      <c r="O18"/>
      <c r="P18"/>
      <c r="Q18" s="143"/>
      <c r="R18" s="143"/>
      <c r="S18" s="143"/>
      <c r="T18" s="143"/>
      <c r="U18" s="143"/>
      <c r="V18" s="156"/>
    </row>
    <row r="19" spans="1:67" s="41" customFormat="1" x14ac:dyDescent="0.2">
      <c r="A19" s="113" t="s">
        <v>759</v>
      </c>
      <c r="B19" s="132">
        <f>_xlfn.NUMBERVALUE(LEFT(VLOOKUP(B$18,PetrinexFacilities[#Data],17,FALSE),3))</f>
        <v>361</v>
      </c>
      <c r="C19" s="222">
        <f>_xlfn.NUMBERVALUE(LEFT(VLOOKUP(C$18,PetrinexFacilities[#Data],17,FALSE),3))</f>
        <v>351</v>
      </c>
      <c r="D19" s="222">
        <f>_xlfn.NUMBERVALUE(LEFT(VLOOKUP(D$18,PetrinexFacilities[#Data],17,FALSE),3))</f>
        <v>621</v>
      </c>
      <c r="E19" s="222">
        <f>_xlfn.NUMBERVALUE(LEFT(VLOOKUP(E$18,PetrinexFacilities[#Data],17,FALSE),3))</f>
        <v>621</v>
      </c>
      <c r="F19" s="222">
        <f>_xlfn.NUMBERVALUE(LEFT(VLOOKUP(F$18,PetrinexFacilities[#Data],17,FALSE),3))</f>
        <v>503</v>
      </c>
      <c r="G19" s="270"/>
      <c r="H19"/>
      <c r="I19" s="19"/>
      <c r="J19" s="19"/>
      <c r="K19" s="19"/>
      <c r="L19" s="19"/>
      <c r="M19" s="19"/>
      <c r="N19" s="19"/>
      <c r="O19"/>
      <c r="P19"/>
      <c r="Q19" s="144"/>
      <c r="R19" s="144"/>
      <c r="S19" s="144"/>
      <c r="T19" s="144"/>
      <c r="U19" s="144"/>
      <c r="V19" s="144"/>
      <c r="W19" s="152"/>
      <c r="X19" s="152"/>
      <c r="Y19" s="152"/>
      <c r="Z19" s="152"/>
      <c r="AA19" s="152"/>
      <c r="AB19" s="152"/>
      <c r="AC19" s="152"/>
      <c r="AD19" s="152"/>
      <c r="AE19" s="152"/>
      <c r="AF19" s="152"/>
      <c r="AG19" s="152"/>
      <c r="AH19" s="152"/>
      <c r="AI19" s="152"/>
      <c r="AJ19" s="152"/>
      <c r="AK19" s="152"/>
      <c r="AL19" s="152"/>
      <c r="AM19" s="175"/>
      <c r="AN19" s="171"/>
      <c r="AO19" s="171"/>
      <c r="AP19" s="171"/>
      <c r="AQ19" s="171"/>
      <c r="AR19" s="171"/>
      <c r="AS19" s="171"/>
      <c r="AT19" s="171"/>
      <c r="AU19" s="171"/>
      <c r="AV19" s="171"/>
      <c r="AW19" s="171"/>
      <c r="AX19" s="171"/>
      <c r="AY19" s="171"/>
      <c r="AZ19" s="171"/>
      <c r="BA19" s="171"/>
      <c r="BB19" s="171"/>
      <c r="BC19" s="171"/>
      <c r="BD19" s="171"/>
      <c r="BE19" s="171"/>
      <c r="BF19" s="171"/>
      <c r="BG19" s="171"/>
      <c r="BH19" s="171"/>
      <c r="BI19" s="171"/>
      <c r="BJ19" s="171"/>
      <c r="BK19" s="171"/>
      <c r="BL19" s="171"/>
      <c r="BM19" s="171"/>
      <c r="BN19" s="171"/>
      <c r="BO19" s="171"/>
    </row>
    <row r="20" spans="1:67" ht="25.5" x14ac:dyDescent="0.2">
      <c r="A20" s="114" t="s">
        <v>760</v>
      </c>
      <c r="B20" s="132" t="str">
        <f>PROPER(MID(VLOOKUP(B$18,PetrinexFacilities[#Data],17,FALSE),7,99))</f>
        <v>Gas Multiwell Group Battery</v>
      </c>
      <c r="C20" s="222" t="str">
        <f>PROPER(MID(VLOOKUP(C$18,PetrinexFacilities[#Data],17,FALSE),7,99))</f>
        <v>Gas Single Well Battery</v>
      </c>
      <c r="D20" s="222" t="str">
        <f>PROPER(MID(VLOOKUP(D$18,PetrinexFacilities[#Data],17,FALSE),7,99))</f>
        <v>Gas Gathering System</v>
      </c>
      <c r="E20" s="222" t="str">
        <f>PROPER(MID(VLOOKUP(E$18,PetrinexFacilities[#Data],17,FALSE),7,99))</f>
        <v>Gas Gathering System</v>
      </c>
      <c r="F20" s="222" t="str">
        <f>PROPER(MID(VLOOKUP(F$18,PetrinexFacilities[#Data],17,FALSE),7,99))</f>
        <v>Disposal</v>
      </c>
      <c r="G20" s="270"/>
      <c r="H20" s="41"/>
      <c r="I20" s="53"/>
      <c r="J20" s="53"/>
      <c r="K20" s="53"/>
      <c r="L20" s="53"/>
      <c r="M20" s="53"/>
      <c r="N20" s="53"/>
      <c r="O20" s="41"/>
      <c r="P20" s="41"/>
      <c r="Q20" s="143"/>
      <c r="R20" s="143"/>
      <c r="S20" s="143"/>
      <c r="T20" s="143"/>
      <c r="U20" s="143"/>
      <c r="V20" s="143"/>
      <c r="W20" s="143"/>
      <c r="X20" s="143"/>
      <c r="Y20" s="143"/>
      <c r="Z20" s="143"/>
      <c r="AA20" s="143"/>
      <c r="AB20" s="143"/>
      <c r="AC20" s="143"/>
      <c r="AD20" s="143"/>
      <c r="AE20" s="143"/>
      <c r="AF20" s="143"/>
      <c r="AG20" s="143"/>
      <c r="AH20" s="143"/>
      <c r="AI20" s="143"/>
      <c r="AJ20" s="143"/>
      <c r="AK20" s="143"/>
      <c r="AL20" s="143"/>
      <c r="AM20" s="143"/>
      <c r="AN20" s="143"/>
      <c r="AO20" s="143"/>
      <c r="AP20" s="143"/>
      <c r="AQ20" s="143"/>
      <c r="AR20" s="143"/>
      <c r="AS20" s="143"/>
      <c r="AT20" s="143"/>
      <c r="AU20" s="143"/>
      <c r="AV20" s="143"/>
      <c r="AW20" s="143"/>
      <c r="AX20" s="143"/>
      <c r="AY20" s="143"/>
      <c r="AZ20" s="143"/>
      <c r="BA20" s="143"/>
      <c r="BB20" s="143"/>
      <c r="BC20" s="143"/>
      <c r="BD20" s="143"/>
      <c r="BE20" s="143"/>
      <c r="BF20" s="143"/>
      <c r="BG20" s="143"/>
      <c r="BH20" s="143"/>
      <c r="BI20" s="143"/>
      <c r="BJ20" s="143"/>
      <c r="BK20" s="143"/>
      <c r="BL20" s="143"/>
      <c r="BM20" s="143"/>
      <c r="BN20" s="143"/>
      <c r="BO20" s="143"/>
    </row>
    <row r="21" spans="1:67" x14ac:dyDescent="0.2">
      <c r="A21" s="211" t="s">
        <v>1395</v>
      </c>
      <c r="B21" s="210" t="str">
        <f>PROPER(VLOOKUP(B$18,PetrinexFacilities[#Data],7,FALSE))</f>
        <v>Active</v>
      </c>
      <c r="C21" s="223" t="str">
        <f>PROPER(VLOOKUP(C$18,PetrinexFacilities[#Data],7,FALSE))</f>
        <v>Active</v>
      </c>
      <c r="D21" s="223" t="str">
        <f>PROPER(VLOOKUP(D$18,PetrinexFacilities[#Data],7,FALSE))</f>
        <v>Active</v>
      </c>
      <c r="E21" s="223" t="str">
        <f>PROPER(VLOOKUP(E$18,PetrinexFacilities[#Data],7,FALSE))</f>
        <v>Active</v>
      </c>
      <c r="F21" s="223" t="str">
        <f>PROPER(VLOOKUP(F$18,PetrinexFacilities[#Data],7,FALSE))</f>
        <v>Active</v>
      </c>
      <c r="G21" s="272"/>
      <c r="H21" s="41"/>
      <c r="I21" s="53"/>
      <c r="J21" s="53"/>
      <c r="K21" s="53"/>
      <c r="L21" s="53"/>
      <c r="M21" s="53"/>
      <c r="N21" s="53"/>
      <c r="O21" s="41"/>
      <c r="P21" s="41"/>
      <c r="Q21" s="143"/>
      <c r="R21" s="143"/>
      <c r="S21" s="143"/>
      <c r="T21" s="143"/>
      <c r="U21" s="143"/>
      <c r="V21" s="143"/>
      <c r="W21" s="143"/>
      <c r="X21" s="143"/>
      <c r="Y21" s="143"/>
      <c r="Z21" s="143"/>
      <c r="AA21" s="143"/>
      <c r="AB21" s="143"/>
      <c r="AC21" s="143"/>
      <c r="AD21" s="143"/>
      <c r="AE21" s="143"/>
      <c r="AF21" s="143"/>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43"/>
      <c r="BL21" s="143"/>
      <c r="BM21" s="143"/>
      <c r="BN21" s="143"/>
      <c r="BO21" s="143"/>
    </row>
    <row r="22" spans="1:67" x14ac:dyDescent="0.2">
      <c r="A22" s="211" t="s">
        <v>1396</v>
      </c>
      <c r="B22" s="212">
        <f>VLOOKUP(B$18,PetrinexFacilities[#Data],8,FALSE)</f>
        <v>40544</v>
      </c>
      <c r="C22" s="212">
        <f>VLOOKUP(C$18,PetrinexFacilities[#Data],8,FALSE)</f>
        <v>42795</v>
      </c>
      <c r="D22" s="212">
        <f>VLOOKUP(D$18,PetrinexFacilities[#Data],8,FALSE)</f>
        <v>38657</v>
      </c>
      <c r="E22" s="212">
        <f>VLOOKUP(E$18,PetrinexFacilities[#Data],8,FALSE)</f>
        <v>41395</v>
      </c>
      <c r="F22" s="212">
        <f>VLOOKUP(F$18,PetrinexFacilities[#Data],8,FALSE)</f>
        <v>40756</v>
      </c>
      <c r="G22" s="273"/>
      <c r="H22" s="213"/>
      <c r="I22" s="268"/>
      <c r="J22" s="268"/>
      <c r="K22" s="268"/>
      <c r="L22" s="268"/>
      <c r="M22" s="268"/>
      <c r="N22" s="268"/>
      <c r="O22" s="212"/>
      <c r="P22" s="212"/>
      <c r="Q22" s="143"/>
      <c r="R22" s="143"/>
      <c r="S22" s="143"/>
      <c r="T22" s="143"/>
      <c r="U22" s="143"/>
      <c r="V22" s="143"/>
      <c r="W22" s="143"/>
      <c r="X22" s="143"/>
      <c r="Y22" s="143"/>
      <c r="Z22" s="143"/>
      <c r="AA22" s="143"/>
      <c r="AB22" s="143"/>
      <c r="AC22" s="143"/>
      <c r="AD22" s="143"/>
      <c r="AE22" s="143"/>
      <c r="AF22" s="143"/>
      <c r="AG22" s="143"/>
      <c r="AH22" s="143"/>
      <c r="AI22" s="143"/>
      <c r="AJ22" s="143"/>
      <c r="AK22" s="143"/>
      <c r="AL22" s="143"/>
      <c r="AM22" s="143"/>
      <c r="AN22" s="143"/>
      <c r="AO22" s="143"/>
      <c r="AP22" s="143"/>
      <c r="AQ22" s="143"/>
      <c r="AR22" s="143"/>
      <c r="AS22" s="143"/>
      <c r="AT22" s="143"/>
      <c r="AU22" s="143"/>
      <c r="AV22" s="143"/>
      <c r="AW22" s="143"/>
      <c r="AX22" s="143"/>
      <c r="AY22" s="143"/>
      <c r="AZ22" s="143"/>
      <c r="BA22" s="143"/>
      <c r="BB22" s="143"/>
      <c r="BC22" s="143"/>
      <c r="BD22" s="143"/>
      <c r="BE22" s="143"/>
      <c r="BF22" s="143"/>
      <c r="BG22" s="143"/>
      <c r="BH22" s="143"/>
      <c r="BI22" s="143"/>
      <c r="BJ22" s="143"/>
      <c r="BK22" s="143"/>
      <c r="BL22" s="143"/>
      <c r="BM22" s="143"/>
      <c r="BN22" s="143"/>
      <c r="BO22" s="143"/>
    </row>
    <row r="23" spans="1:67" s="44" customFormat="1" ht="13.5" thickBot="1" x14ac:dyDescent="0.25">
      <c r="A23" s="115" t="s">
        <v>761</v>
      </c>
      <c r="B23" s="159"/>
      <c r="C23" s="159"/>
      <c r="D23" s="159"/>
      <c r="E23" s="159"/>
      <c r="F23" s="159"/>
      <c r="G23" s="160"/>
      <c r="H23"/>
      <c r="I23"/>
      <c r="J23"/>
      <c r="K23"/>
      <c r="L23"/>
      <c r="R23" s="161"/>
      <c r="U23" s="161"/>
      <c r="BC23" s="161"/>
    </row>
    <row r="24" spans="1:67" ht="13.5" thickBot="1" x14ac:dyDescent="0.25">
      <c r="J24" s="143"/>
    </row>
    <row r="25" spans="1:67" x14ac:dyDescent="0.2">
      <c r="A25" s="109" t="str">
        <f t="shared" ref="A25:A36" si="2">A9</f>
        <v>Facility Number &gt;</v>
      </c>
      <c r="B25" s="187" t="str">
        <f t="shared" ref="B25:G30" si="3">IF(H9=0,"",H9)</f>
        <v/>
      </c>
      <c r="C25" s="187" t="str">
        <f t="shared" si="3"/>
        <v/>
      </c>
      <c r="D25" s="187" t="str">
        <f t="shared" si="3"/>
        <v/>
      </c>
      <c r="E25" s="187" t="str">
        <f t="shared" si="3"/>
        <v/>
      </c>
      <c r="F25" s="187" t="str">
        <f t="shared" si="3"/>
        <v/>
      </c>
      <c r="G25" s="198" t="str">
        <f t="shared" si="3"/>
        <v/>
      </c>
      <c r="J25" s="144"/>
    </row>
    <row r="26" spans="1:67" x14ac:dyDescent="0.2">
      <c r="A26" s="217" t="str">
        <f t="shared" si="2"/>
        <v xml:space="preserve">Property &gt; </v>
      </c>
      <c r="B26" s="225" t="str">
        <f t="shared" si="3"/>
        <v/>
      </c>
      <c r="C26" s="225" t="str">
        <f t="shared" si="3"/>
        <v/>
      </c>
      <c r="D26" s="225" t="str">
        <f t="shared" si="3"/>
        <v/>
      </c>
      <c r="E26" s="225" t="str">
        <f t="shared" si="3"/>
        <v/>
      </c>
      <c r="F26" s="225" t="str">
        <f t="shared" si="3"/>
        <v/>
      </c>
      <c r="G26" s="226" t="str">
        <f t="shared" si="3"/>
        <v/>
      </c>
    </row>
    <row r="27" spans="1:67" x14ac:dyDescent="0.2">
      <c r="A27" s="123" t="str">
        <f t="shared" si="2"/>
        <v xml:space="preserve">Foreman &gt; </v>
      </c>
      <c r="B27" s="188" t="str">
        <f t="shared" si="3"/>
        <v/>
      </c>
      <c r="C27" s="188" t="str">
        <f t="shared" si="3"/>
        <v/>
      </c>
      <c r="D27" s="188" t="str">
        <f t="shared" si="3"/>
        <v/>
      </c>
      <c r="E27" s="188" t="str">
        <f t="shared" si="3"/>
        <v/>
      </c>
      <c r="F27" s="188" t="str">
        <f t="shared" si="3"/>
        <v/>
      </c>
      <c r="G27" s="199" t="str">
        <f t="shared" si="3"/>
        <v/>
      </c>
    </row>
    <row r="28" spans="1:67" x14ac:dyDescent="0.2">
      <c r="A28" s="110" t="str">
        <f t="shared" si="2"/>
        <v xml:space="preserve">Lead Operator &gt; </v>
      </c>
      <c r="B28" s="188" t="str">
        <f t="shared" si="3"/>
        <v/>
      </c>
      <c r="C28" s="188" t="str">
        <f t="shared" si="3"/>
        <v/>
      </c>
      <c r="D28" s="188" t="str">
        <f t="shared" si="3"/>
        <v/>
      </c>
      <c r="E28" s="188" t="str">
        <f t="shared" si="3"/>
        <v/>
      </c>
      <c r="F28" s="188" t="str">
        <f t="shared" si="3"/>
        <v/>
      </c>
      <c r="G28" s="199" t="str">
        <f t="shared" si="3"/>
        <v/>
      </c>
    </row>
    <row r="29" spans="1:67" x14ac:dyDescent="0.2">
      <c r="A29" s="110" t="str">
        <f t="shared" si="2"/>
        <v xml:space="preserve">Production Accountant &gt; </v>
      </c>
      <c r="B29" s="189" t="str">
        <f t="shared" si="3"/>
        <v/>
      </c>
      <c r="C29" s="189" t="str">
        <f t="shared" si="3"/>
        <v/>
      </c>
      <c r="D29" s="189" t="str">
        <f t="shared" si="3"/>
        <v/>
      </c>
      <c r="E29" s="189" t="str">
        <f t="shared" si="3"/>
        <v/>
      </c>
      <c r="F29" s="189" t="str">
        <f t="shared" si="3"/>
        <v/>
      </c>
      <c r="G29" s="200" t="str">
        <f t="shared" si="3"/>
        <v/>
      </c>
    </row>
    <row r="30" spans="1:67" x14ac:dyDescent="0.2">
      <c r="A30" s="110" t="str">
        <f t="shared" si="2"/>
        <v xml:space="preserve">Production Engineer &gt; </v>
      </c>
      <c r="B30" s="190" t="str">
        <f t="shared" si="3"/>
        <v/>
      </c>
      <c r="C30" s="190" t="str">
        <f t="shared" si="3"/>
        <v/>
      </c>
      <c r="D30" s="190" t="str">
        <f t="shared" si="3"/>
        <v/>
      </c>
      <c r="E30" s="190" t="str">
        <f t="shared" si="3"/>
        <v/>
      </c>
      <c r="F30" s="190" t="str">
        <f t="shared" si="3"/>
        <v/>
      </c>
      <c r="G30" s="201" t="str">
        <f t="shared" si="3"/>
        <v/>
      </c>
    </row>
    <row r="31" spans="1:67" x14ac:dyDescent="0.2">
      <c r="A31" s="110" t="str">
        <f t="shared" si="2"/>
        <v xml:space="preserve">Facilities Engineer &gt; </v>
      </c>
      <c r="B31" s="190" t="str">
        <f t="shared" ref="B31:G31" si="4">IF(H15=0,"",H15)</f>
        <v/>
      </c>
      <c r="C31" s="190" t="str">
        <f t="shared" si="4"/>
        <v/>
      </c>
      <c r="D31" s="190" t="str">
        <f t="shared" si="4"/>
        <v/>
      </c>
      <c r="E31" s="190" t="str">
        <f t="shared" si="4"/>
        <v/>
      </c>
      <c r="F31" s="190" t="str">
        <f t="shared" si="4"/>
        <v/>
      </c>
      <c r="G31" s="201" t="str">
        <f t="shared" si="4"/>
        <v/>
      </c>
    </row>
    <row r="32" spans="1:67" x14ac:dyDescent="0.2">
      <c r="A32" s="111" t="str">
        <f t="shared" si="2"/>
        <v xml:space="preserve">Facility Name &gt; </v>
      </c>
      <c r="B32" s="191" t="str">
        <f t="shared" ref="B32:G36" si="5">IF(H16=0,"",H16)</f>
        <v/>
      </c>
      <c r="C32" s="191" t="str">
        <f t="shared" si="5"/>
        <v/>
      </c>
      <c r="D32" s="191" t="str">
        <f t="shared" si="5"/>
        <v/>
      </c>
      <c r="E32" s="191" t="str">
        <f t="shared" si="5"/>
        <v/>
      </c>
      <c r="F32" s="191" t="str">
        <f t="shared" si="5"/>
        <v/>
      </c>
      <c r="G32" s="202" t="str">
        <f t="shared" si="5"/>
        <v/>
      </c>
    </row>
    <row r="33" spans="1:7" x14ac:dyDescent="0.2">
      <c r="A33" s="111" t="str">
        <f t="shared" si="2"/>
        <v xml:space="preserve">Facility Location&gt; </v>
      </c>
      <c r="B33" s="191" t="str">
        <f t="shared" si="5"/>
        <v/>
      </c>
      <c r="C33" s="191" t="str">
        <f t="shared" si="5"/>
        <v/>
      </c>
      <c r="D33" s="191" t="str">
        <f t="shared" si="5"/>
        <v/>
      </c>
      <c r="E33" s="191" t="str">
        <f t="shared" si="5"/>
        <v/>
      </c>
      <c r="F33" s="191" t="str">
        <f t="shared" si="5"/>
        <v/>
      </c>
      <c r="G33" s="202" t="str">
        <f t="shared" si="5"/>
        <v/>
      </c>
    </row>
    <row r="34" spans="1:7" x14ac:dyDescent="0.2">
      <c r="A34" s="112" t="str">
        <f t="shared" si="2"/>
        <v>Facility &gt;</v>
      </c>
      <c r="B34" s="191" t="str">
        <f t="shared" si="5"/>
        <v/>
      </c>
      <c r="C34" s="191" t="str">
        <f t="shared" si="5"/>
        <v/>
      </c>
      <c r="D34" s="191" t="str">
        <f t="shared" si="5"/>
        <v/>
      </c>
      <c r="E34" s="191" t="str">
        <f t="shared" si="5"/>
        <v/>
      </c>
      <c r="F34" s="191" t="str">
        <f t="shared" si="5"/>
        <v/>
      </c>
      <c r="G34" s="202" t="str">
        <f t="shared" si="5"/>
        <v/>
      </c>
    </row>
    <row r="35" spans="1:7" x14ac:dyDescent="0.2">
      <c r="A35" s="113" t="str">
        <f t="shared" si="2"/>
        <v>Facility Subtype &gt;</v>
      </c>
      <c r="B35" s="191" t="str">
        <f t="shared" si="5"/>
        <v/>
      </c>
      <c r="C35" s="191" t="str">
        <f t="shared" si="5"/>
        <v/>
      </c>
      <c r="D35" s="191" t="str">
        <f t="shared" si="5"/>
        <v/>
      </c>
      <c r="E35" s="191" t="str">
        <f t="shared" si="5"/>
        <v/>
      </c>
      <c r="F35" s="191" t="str">
        <f t="shared" si="5"/>
        <v/>
      </c>
      <c r="G35" s="202" t="str">
        <f t="shared" si="5"/>
        <v/>
      </c>
    </row>
    <row r="36" spans="1:7" ht="25.5" x14ac:dyDescent="0.2">
      <c r="A36" s="114" t="str">
        <f t="shared" si="2"/>
        <v>Facility Subtype Description &gt;</v>
      </c>
      <c r="B36" s="191" t="str">
        <f t="shared" si="5"/>
        <v/>
      </c>
      <c r="C36" s="191" t="str">
        <f t="shared" si="5"/>
        <v/>
      </c>
      <c r="D36" s="191" t="str">
        <f t="shared" si="5"/>
        <v/>
      </c>
      <c r="E36" s="191" t="str">
        <f t="shared" si="5"/>
        <v/>
      </c>
      <c r="F36" s="191" t="str">
        <f t="shared" si="5"/>
        <v/>
      </c>
      <c r="G36" s="202" t="str">
        <f t="shared" si="5"/>
        <v/>
      </c>
    </row>
    <row r="37" spans="1:7" x14ac:dyDescent="0.2">
      <c r="A37" s="114" t="str">
        <f>A21</f>
        <v>Status &gt;</v>
      </c>
      <c r="B37" s="191" t="str">
        <f t="shared" ref="B37:G37" si="6">IF(H21=0,"",H21)</f>
        <v/>
      </c>
      <c r="C37" s="191" t="str">
        <f t="shared" si="6"/>
        <v/>
      </c>
      <c r="D37" s="191" t="str">
        <f t="shared" si="6"/>
        <v/>
      </c>
      <c r="E37" s="191" t="str">
        <f t="shared" si="6"/>
        <v/>
      </c>
      <c r="F37" s="191" t="str">
        <f t="shared" si="6"/>
        <v/>
      </c>
      <c r="G37" s="202" t="str">
        <f t="shared" si="6"/>
        <v/>
      </c>
    </row>
    <row r="38" spans="1:7" x14ac:dyDescent="0.2">
      <c r="A38" s="114" t="str">
        <f>A22</f>
        <v>Status Date &gt;</v>
      </c>
      <c r="B38" s="215" t="str">
        <f t="shared" ref="B38:G38" si="7">IF(H22=0,"",H22)</f>
        <v/>
      </c>
      <c r="C38" s="215" t="str">
        <f t="shared" si="7"/>
        <v/>
      </c>
      <c r="D38" s="215" t="str">
        <f t="shared" si="7"/>
        <v/>
      </c>
      <c r="E38" s="215" t="str">
        <f t="shared" si="7"/>
        <v/>
      </c>
      <c r="F38" s="215" t="str">
        <f t="shared" si="7"/>
        <v/>
      </c>
      <c r="G38" s="216" t="str">
        <f t="shared" si="7"/>
        <v/>
      </c>
    </row>
    <row r="39" spans="1:7" ht="13.5" thickBot="1" x14ac:dyDescent="0.25">
      <c r="A39" s="115" t="str">
        <f>A23</f>
        <v>Comments &gt;</v>
      </c>
      <c r="B39" s="207"/>
      <c r="C39" s="192" t="str">
        <f>IF(I23=0,"",I23)</f>
        <v/>
      </c>
      <c r="D39" s="192" t="str">
        <f>IF(J23=0,"",J23)</f>
        <v/>
      </c>
      <c r="E39" s="192" t="str">
        <f>IF(K23=0,"",K23)</f>
        <v/>
      </c>
      <c r="F39" s="192" t="str">
        <f>IF(L23=0,"",L23)</f>
        <v/>
      </c>
      <c r="G39" s="203" t="str">
        <f>IF(M23=0,"",M23)</f>
        <v/>
      </c>
    </row>
    <row r="40" spans="1:7" ht="13.5" thickBot="1" x14ac:dyDescent="0.25">
      <c r="A40" s="181"/>
      <c r="B40" s="182"/>
      <c r="C40" s="182"/>
      <c r="D40" s="182"/>
      <c r="E40" s="182"/>
      <c r="F40" s="182"/>
      <c r="G40" s="11"/>
    </row>
    <row r="41" spans="1:7" x14ac:dyDescent="0.2">
      <c r="A41" s="109" t="str">
        <f t="shared" ref="A41:A52" si="8">A25</f>
        <v>Facility Number &gt;</v>
      </c>
      <c r="B41" s="134" t="str">
        <f t="shared" ref="B41:G41" si="9">IF(N9=0,"",N9)</f>
        <v/>
      </c>
      <c r="C41" s="134" t="str">
        <f t="shared" si="9"/>
        <v/>
      </c>
      <c r="D41" s="134" t="str">
        <f t="shared" si="9"/>
        <v/>
      </c>
      <c r="E41" s="134" t="str">
        <f t="shared" si="9"/>
        <v/>
      </c>
      <c r="F41" s="134" t="str">
        <f t="shared" si="9"/>
        <v/>
      </c>
      <c r="G41" s="198" t="str">
        <f t="shared" si="9"/>
        <v/>
      </c>
    </row>
    <row r="42" spans="1:7" x14ac:dyDescent="0.2">
      <c r="A42" s="123" t="str">
        <f t="shared" si="8"/>
        <v xml:space="preserve">Property &gt; </v>
      </c>
      <c r="B42" s="163" t="str">
        <f t="shared" ref="B42:G42" si="10">IF(N10=0,"",N10)</f>
        <v/>
      </c>
      <c r="C42" s="218" t="str">
        <f t="shared" si="10"/>
        <v/>
      </c>
      <c r="D42" s="218" t="str">
        <f t="shared" si="10"/>
        <v/>
      </c>
      <c r="E42" s="218" t="str">
        <f t="shared" si="10"/>
        <v/>
      </c>
      <c r="F42" s="218" t="str">
        <f t="shared" si="10"/>
        <v/>
      </c>
      <c r="G42" s="219" t="str">
        <f t="shared" si="10"/>
        <v/>
      </c>
    </row>
    <row r="43" spans="1:7" x14ac:dyDescent="0.2">
      <c r="A43" s="123" t="str">
        <f t="shared" si="8"/>
        <v xml:space="preserve">Foreman &gt; </v>
      </c>
      <c r="B43" s="163" t="str">
        <f t="shared" ref="B43:B52" si="11">IF(N11=0,"",N11)</f>
        <v/>
      </c>
      <c r="C43" s="163" t="str">
        <f t="shared" ref="C43:C54" si="12">IF(O11=0,"",O11)</f>
        <v/>
      </c>
      <c r="D43" s="163" t="str">
        <f t="shared" ref="D43:D54" si="13">IF(P11=0,"",P11)</f>
        <v/>
      </c>
      <c r="E43" s="163" t="str">
        <f t="shared" ref="E43:E54" si="14">IF(Q11=0,"",Q11)</f>
        <v/>
      </c>
      <c r="F43" s="163" t="str">
        <f t="shared" ref="F43:F54" si="15">IF(R11=0,"",R11)</f>
        <v/>
      </c>
      <c r="G43" s="164" t="str">
        <f t="shared" ref="G43:G54" si="16">IF(S11=0,"",S11)</f>
        <v/>
      </c>
    </row>
    <row r="44" spans="1:7" x14ac:dyDescent="0.2">
      <c r="A44" s="110" t="str">
        <f t="shared" si="8"/>
        <v xml:space="preserve">Lead Operator &gt; </v>
      </c>
      <c r="B44" s="163" t="str">
        <f t="shared" si="11"/>
        <v/>
      </c>
      <c r="C44" s="163" t="str">
        <f t="shared" si="12"/>
        <v/>
      </c>
      <c r="D44" s="163" t="str">
        <f t="shared" si="13"/>
        <v/>
      </c>
      <c r="E44" s="163" t="str">
        <f t="shared" si="14"/>
        <v/>
      </c>
      <c r="F44" s="163" t="str">
        <f t="shared" si="15"/>
        <v/>
      </c>
      <c r="G44" s="164" t="str">
        <f t="shared" si="16"/>
        <v/>
      </c>
    </row>
    <row r="45" spans="1:7" x14ac:dyDescent="0.2">
      <c r="A45" s="110" t="str">
        <f t="shared" si="8"/>
        <v xml:space="preserve">Production Accountant &gt; </v>
      </c>
      <c r="B45" s="165" t="str">
        <f t="shared" si="11"/>
        <v/>
      </c>
      <c r="C45" s="165" t="str">
        <f t="shared" si="12"/>
        <v/>
      </c>
      <c r="D45" s="165" t="str">
        <f t="shared" si="13"/>
        <v/>
      </c>
      <c r="E45" s="165" t="str">
        <f t="shared" si="14"/>
        <v/>
      </c>
      <c r="F45" s="165" t="str">
        <f t="shared" si="15"/>
        <v/>
      </c>
      <c r="G45" s="166" t="str">
        <f t="shared" si="16"/>
        <v/>
      </c>
    </row>
    <row r="46" spans="1:7" x14ac:dyDescent="0.2">
      <c r="A46" s="110" t="str">
        <f t="shared" si="8"/>
        <v xml:space="preserve">Production Engineer &gt; </v>
      </c>
      <c r="B46" s="136" t="str">
        <f t="shared" si="11"/>
        <v/>
      </c>
      <c r="C46" s="136" t="str">
        <f t="shared" si="12"/>
        <v/>
      </c>
      <c r="D46" s="136" t="str">
        <f t="shared" si="13"/>
        <v/>
      </c>
      <c r="E46" s="136" t="str">
        <f t="shared" si="14"/>
        <v/>
      </c>
      <c r="F46" s="136" t="str">
        <f t="shared" si="15"/>
        <v/>
      </c>
      <c r="G46" s="130" t="str">
        <f t="shared" si="16"/>
        <v/>
      </c>
    </row>
    <row r="47" spans="1:7" x14ac:dyDescent="0.2">
      <c r="A47" s="110" t="str">
        <f t="shared" si="8"/>
        <v xml:space="preserve">Facilities Engineer &gt; </v>
      </c>
      <c r="B47" s="136" t="str">
        <f t="shared" si="11"/>
        <v/>
      </c>
      <c r="C47" s="136" t="str">
        <f t="shared" si="12"/>
        <v/>
      </c>
      <c r="D47" s="136" t="str">
        <f t="shared" si="13"/>
        <v/>
      </c>
      <c r="E47" s="136" t="str">
        <f t="shared" si="14"/>
        <v/>
      </c>
      <c r="F47" s="136" t="str">
        <f t="shared" si="15"/>
        <v/>
      </c>
      <c r="G47" s="130" t="str">
        <f t="shared" si="16"/>
        <v/>
      </c>
    </row>
    <row r="48" spans="1:7" x14ac:dyDescent="0.2">
      <c r="A48" s="111" t="str">
        <f t="shared" si="8"/>
        <v xml:space="preserve">Facility Name &gt; </v>
      </c>
      <c r="B48" s="191" t="str">
        <f t="shared" si="11"/>
        <v/>
      </c>
      <c r="C48" s="134" t="str">
        <f t="shared" si="12"/>
        <v/>
      </c>
      <c r="D48" s="134" t="str">
        <f t="shared" si="13"/>
        <v/>
      </c>
      <c r="E48" s="134" t="str">
        <f t="shared" si="14"/>
        <v/>
      </c>
      <c r="F48" s="134" t="str">
        <f t="shared" si="15"/>
        <v/>
      </c>
      <c r="G48" s="121" t="str">
        <f t="shared" si="16"/>
        <v/>
      </c>
    </row>
    <row r="49" spans="1:10" x14ac:dyDescent="0.2">
      <c r="A49" s="111" t="str">
        <f t="shared" si="8"/>
        <v xml:space="preserve">Facility Location&gt; </v>
      </c>
      <c r="B49" s="134" t="str">
        <f t="shared" si="11"/>
        <v/>
      </c>
      <c r="C49" s="134" t="str">
        <f t="shared" si="12"/>
        <v/>
      </c>
      <c r="D49" s="134" t="str">
        <f t="shared" si="13"/>
        <v/>
      </c>
      <c r="E49" s="134" t="str">
        <f t="shared" si="14"/>
        <v/>
      </c>
      <c r="F49" s="134" t="str">
        <f t="shared" si="15"/>
        <v/>
      </c>
      <c r="G49" s="121" t="str">
        <f t="shared" si="16"/>
        <v/>
      </c>
    </row>
    <row r="50" spans="1:10" x14ac:dyDescent="0.2">
      <c r="A50" s="112" t="str">
        <f t="shared" si="8"/>
        <v>Facility &gt;</v>
      </c>
      <c r="B50" s="134" t="str">
        <f t="shared" si="11"/>
        <v/>
      </c>
      <c r="C50" s="134" t="str">
        <f t="shared" si="12"/>
        <v/>
      </c>
      <c r="D50" s="134" t="str">
        <f t="shared" si="13"/>
        <v/>
      </c>
      <c r="E50" s="134" t="str">
        <f t="shared" si="14"/>
        <v/>
      </c>
      <c r="F50" s="134" t="str">
        <f t="shared" si="15"/>
        <v/>
      </c>
      <c r="G50" s="121" t="str">
        <f t="shared" si="16"/>
        <v/>
      </c>
    </row>
    <row r="51" spans="1:10" x14ac:dyDescent="0.2">
      <c r="A51" s="113" t="str">
        <f t="shared" si="8"/>
        <v>Facility Subtype &gt;</v>
      </c>
      <c r="B51" s="134" t="str">
        <f t="shared" si="11"/>
        <v/>
      </c>
      <c r="C51" s="134" t="str">
        <f t="shared" si="12"/>
        <v/>
      </c>
      <c r="D51" s="134" t="str">
        <f t="shared" si="13"/>
        <v/>
      </c>
      <c r="E51" s="134" t="str">
        <f t="shared" si="14"/>
        <v/>
      </c>
      <c r="F51" s="134" t="str">
        <f t="shared" si="15"/>
        <v/>
      </c>
      <c r="G51" s="121" t="str">
        <f t="shared" si="16"/>
        <v/>
      </c>
    </row>
    <row r="52" spans="1:10" ht="25.5" x14ac:dyDescent="0.2">
      <c r="A52" s="114" t="str">
        <f t="shared" si="8"/>
        <v>Facility Subtype Description &gt;</v>
      </c>
      <c r="B52" s="134" t="str">
        <f t="shared" si="11"/>
        <v/>
      </c>
      <c r="C52" s="134" t="str">
        <f t="shared" si="12"/>
        <v/>
      </c>
      <c r="D52" s="134" t="str">
        <f t="shared" si="13"/>
        <v/>
      </c>
      <c r="E52" s="134" t="str">
        <f t="shared" si="14"/>
        <v/>
      </c>
      <c r="F52" s="134" t="str">
        <f t="shared" si="15"/>
        <v/>
      </c>
      <c r="G52" s="121" t="str">
        <f t="shared" si="16"/>
        <v/>
      </c>
    </row>
    <row r="53" spans="1:10" x14ac:dyDescent="0.2">
      <c r="A53" s="114" t="str">
        <f>A37</f>
        <v>Status &gt;</v>
      </c>
      <c r="B53" s="134" t="str">
        <f>IF(N21=0,"",N21)</f>
        <v/>
      </c>
      <c r="C53" s="134" t="str">
        <f t="shared" si="12"/>
        <v/>
      </c>
      <c r="D53" s="134" t="str">
        <f t="shared" si="13"/>
        <v/>
      </c>
      <c r="E53" s="134" t="str">
        <f t="shared" si="14"/>
        <v/>
      </c>
      <c r="F53" s="134" t="str">
        <f t="shared" si="15"/>
        <v/>
      </c>
      <c r="G53" s="121" t="str">
        <f t="shared" si="16"/>
        <v/>
      </c>
      <c r="H53" s="148"/>
      <c r="I53" s="104"/>
      <c r="J53" s="104"/>
    </row>
    <row r="54" spans="1:10" x14ac:dyDescent="0.2">
      <c r="A54" s="114" t="str">
        <f>A38</f>
        <v>Status Date &gt;</v>
      </c>
      <c r="B54" s="224" t="str">
        <f>IF(N22=0,"",N22)</f>
        <v/>
      </c>
      <c r="C54" s="224" t="str">
        <f t="shared" si="12"/>
        <v/>
      </c>
      <c r="D54" s="224" t="str">
        <f t="shared" si="13"/>
        <v/>
      </c>
      <c r="E54" s="224" t="str">
        <f t="shared" si="14"/>
        <v/>
      </c>
      <c r="F54" s="224" t="str">
        <f t="shared" si="15"/>
        <v/>
      </c>
      <c r="G54" s="214" t="str">
        <f t="shared" si="16"/>
        <v/>
      </c>
      <c r="H54" s="149"/>
      <c r="I54" s="143"/>
      <c r="J54" s="143"/>
    </row>
    <row r="55" spans="1:10" ht="13.5" thickBot="1" x14ac:dyDescent="0.25">
      <c r="A55" s="115" t="str">
        <f>A39</f>
        <v>Comments &gt;</v>
      </c>
      <c r="B55" s="159" t="str">
        <f t="shared" ref="B55:G55" si="17">IF(N23=0,"",N23)</f>
        <v/>
      </c>
      <c r="C55" s="159" t="str">
        <f t="shared" si="17"/>
        <v/>
      </c>
      <c r="D55" s="159" t="str">
        <f t="shared" si="17"/>
        <v/>
      </c>
      <c r="E55" s="159" t="str">
        <f t="shared" si="17"/>
        <v/>
      </c>
      <c r="F55" s="159" t="str">
        <f t="shared" si="17"/>
        <v/>
      </c>
      <c r="G55" s="160" t="str">
        <f t="shared" si="17"/>
        <v/>
      </c>
      <c r="H55" s="149"/>
      <c r="I55" s="143"/>
      <c r="J55" s="143"/>
    </row>
    <row r="56" spans="1:10" ht="13.5" thickBot="1" x14ac:dyDescent="0.25">
      <c r="B56" s="154"/>
      <c r="C56" s="154"/>
      <c r="D56" s="154"/>
      <c r="E56" s="154"/>
      <c r="F56" s="154"/>
      <c r="G56" s="11"/>
      <c r="H56" s="150"/>
      <c r="I56" s="144"/>
      <c r="J56" s="144"/>
    </row>
    <row r="57" spans="1:10" x14ac:dyDescent="0.2">
      <c r="A57" s="109" t="str">
        <f>A41</f>
        <v>Facility Number &gt;</v>
      </c>
      <c r="B57" s="155">
        <f>T9</f>
        <v>0</v>
      </c>
      <c r="C57" s="155">
        <f>U9</f>
        <v>0</v>
      </c>
      <c r="D57" s="145"/>
      <c r="E57" s="145"/>
      <c r="F57" s="145"/>
      <c r="G57" s="129"/>
      <c r="H57" s="157"/>
      <c r="I57" s="118"/>
      <c r="J57" s="118"/>
    </row>
    <row r="58" spans="1:10" x14ac:dyDescent="0.2">
      <c r="A58" s="123" t="str">
        <f t="shared" ref="A58:A67" si="18">A43</f>
        <v xml:space="preserve">Foreman &gt; </v>
      </c>
      <c r="B58" s="163" t="str">
        <f t="shared" ref="B58:B67" si="19">IF(T11=0,"",T11)</f>
        <v/>
      </c>
      <c r="C58" s="163" t="str">
        <f t="shared" ref="C58:C67" si="20">IF(U11=0,"",U11)</f>
        <v/>
      </c>
      <c r="D58" s="172"/>
      <c r="E58" s="172"/>
      <c r="F58" s="172"/>
      <c r="G58" s="164"/>
      <c r="H58" s="157"/>
      <c r="I58" s="118"/>
      <c r="J58" s="118"/>
    </row>
    <row r="59" spans="1:10" x14ac:dyDescent="0.2">
      <c r="A59" s="110" t="str">
        <f t="shared" si="18"/>
        <v xml:space="preserve">Lead Operator &gt; </v>
      </c>
      <c r="B59" s="163" t="str">
        <f t="shared" si="19"/>
        <v/>
      </c>
      <c r="C59" s="163" t="str">
        <f t="shared" si="20"/>
        <v/>
      </c>
      <c r="D59" s="172"/>
      <c r="E59" s="172"/>
      <c r="F59" s="172"/>
      <c r="G59" s="164"/>
      <c r="H59" s="149"/>
      <c r="I59" s="143"/>
      <c r="J59" s="143"/>
    </row>
    <row r="60" spans="1:10" x14ac:dyDescent="0.2">
      <c r="A60" s="110" t="str">
        <f t="shared" si="18"/>
        <v xml:space="preserve">Production Accountant &gt; </v>
      </c>
      <c r="B60" s="165" t="str">
        <f t="shared" si="19"/>
        <v/>
      </c>
      <c r="C60" s="165" t="str">
        <f t="shared" si="20"/>
        <v/>
      </c>
      <c r="D60" s="173"/>
      <c r="E60" s="173"/>
      <c r="F60" s="173"/>
      <c r="G60" s="166"/>
      <c r="H60" s="149"/>
      <c r="I60" s="143"/>
      <c r="J60" s="143"/>
    </row>
    <row r="61" spans="1:10" x14ac:dyDescent="0.2">
      <c r="A61" s="110" t="str">
        <f t="shared" si="18"/>
        <v xml:space="preserve">Production Engineer &gt; </v>
      </c>
      <c r="B61" s="136" t="str">
        <f t="shared" si="19"/>
        <v/>
      </c>
      <c r="C61" s="136" t="str">
        <f t="shared" si="20"/>
        <v/>
      </c>
      <c r="D61" s="122"/>
      <c r="E61" s="122"/>
      <c r="F61" s="122"/>
      <c r="G61" s="130"/>
      <c r="H61" s="149"/>
      <c r="I61" s="143"/>
      <c r="J61" s="143"/>
    </row>
    <row r="62" spans="1:10" x14ac:dyDescent="0.2">
      <c r="A62" s="110" t="str">
        <f t="shared" si="18"/>
        <v xml:space="preserve">Facilities Engineer &gt; </v>
      </c>
      <c r="B62" s="136" t="str">
        <f t="shared" si="19"/>
        <v/>
      </c>
      <c r="C62" s="136" t="str">
        <f t="shared" si="20"/>
        <v/>
      </c>
      <c r="D62" s="122"/>
      <c r="E62" s="122"/>
      <c r="F62" s="122"/>
      <c r="G62" s="130"/>
      <c r="H62" s="149"/>
      <c r="I62" s="143"/>
      <c r="J62" s="143"/>
    </row>
    <row r="63" spans="1:10" x14ac:dyDescent="0.2">
      <c r="A63" s="111" t="str">
        <f t="shared" si="18"/>
        <v xml:space="preserve">Facility Name &gt; </v>
      </c>
      <c r="B63" s="134" t="str">
        <f t="shared" si="19"/>
        <v/>
      </c>
      <c r="C63" s="134" t="str">
        <f t="shared" si="20"/>
        <v/>
      </c>
      <c r="D63" s="119"/>
      <c r="E63" s="119"/>
      <c r="F63" s="119"/>
      <c r="G63" s="121"/>
      <c r="H63" s="149"/>
      <c r="I63" s="143"/>
      <c r="J63" s="143"/>
    </row>
    <row r="64" spans="1:10" x14ac:dyDescent="0.2">
      <c r="A64" s="111" t="str">
        <f t="shared" si="18"/>
        <v xml:space="preserve">Facility Location&gt; </v>
      </c>
      <c r="B64" s="134" t="str">
        <f t="shared" si="19"/>
        <v/>
      </c>
      <c r="C64" s="134" t="str">
        <f t="shared" si="20"/>
        <v/>
      </c>
      <c r="D64" s="119"/>
      <c r="E64" s="119"/>
      <c r="F64" s="119"/>
      <c r="G64" s="121"/>
      <c r="H64" s="151"/>
      <c r="I64" s="158"/>
      <c r="J64" s="158"/>
    </row>
    <row r="65" spans="1:7" x14ac:dyDescent="0.2">
      <c r="A65" s="112" t="str">
        <f t="shared" si="18"/>
        <v>Facility &gt;</v>
      </c>
      <c r="B65" s="134" t="str">
        <f t="shared" si="19"/>
        <v/>
      </c>
      <c r="C65" s="134" t="str">
        <f t="shared" si="20"/>
        <v/>
      </c>
      <c r="D65" s="119"/>
      <c r="E65" s="119"/>
      <c r="F65" s="119"/>
      <c r="G65" s="121"/>
    </row>
    <row r="66" spans="1:7" x14ac:dyDescent="0.2">
      <c r="A66" s="113" t="str">
        <f t="shared" si="18"/>
        <v>Facility Subtype &gt;</v>
      </c>
      <c r="B66" s="134" t="str">
        <f t="shared" si="19"/>
        <v/>
      </c>
      <c r="C66" s="134" t="str">
        <f t="shared" si="20"/>
        <v/>
      </c>
      <c r="D66" s="119"/>
      <c r="E66" s="119"/>
      <c r="F66" s="119"/>
      <c r="G66" s="121"/>
    </row>
    <row r="67" spans="1:7" ht="25.5" x14ac:dyDescent="0.2">
      <c r="A67" s="114" t="str">
        <f t="shared" si="18"/>
        <v>Facility Subtype Description &gt;</v>
      </c>
      <c r="B67" s="134" t="str">
        <f t="shared" si="19"/>
        <v/>
      </c>
      <c r="C67" s="134" t="str">
        <f t="shared" si="20"/>
        <v/>
      </c>
      <c r="D67" s="119"/>
      <c r="E67" s="119"/>
      <c r="F67" s="119"/>
      <c r="G67" s="121"/>
    </row>
    <row r="68" spans="1:7" ht="13.5" thickBot="1" x14ac:dyDescent="0.25">
      <c r="A68" s="115" t="str">
        <f>A55</f>
        <v>Comments &gt;</v>
      </c>
      <c r="B68" s="159" t="str">
        <f>IF(T23=0,"",T23)</f>
        <v/>
      </c>
      <c r="C68" s="159" t="str">
        <f>IF(U23=0,"",U23)</f>
        <v/>
      </c>
      <c r="D68" s="174"/>
      <c r="E68" s="174"/>
      <c r="F68" s="174"/>
      <c r="G68" s="160"/>
    </row>
    <row r="69" spans="1:7" ht="13.5" thickBot="1" x14ac:dyDescent="0.25"/>
    <row r="70" spans="1:7" x14ac:dyDescent="0.2">
      <c r="A70" s="109" t="str">
        <f>A57</f>
        <v>Facility Number &gt;</v>
      </c>
      <c r="B70" s="117">
        <f t="shared" ref="B70:G70" si="21">Z9</f>
        <v>0</v>
      </c>
      <c r="C70" s="117">
        <f t="shared" si="21"/>
        <v>0</v>
      </c>
      <c r="D70" s="145">
        <f t="shared" si="21"/>
        <v>0</v>
      </c>
      <c r="E70" s="145">
        <f t="shared" si="21"/>
        <v>0</v>
      </c>
      <c r="F70" s="145">
        <f t="shared" si="21"/>
        <v>0</v>
      </c>
      <c r="G70" s="129">
        <f t="shared" si="21"/>
        <v>0</v>
      </c>
    </row>
    <row r="71" spans="1:7" x14ac:dyDescent="0.2">
      <c r="A71" s="123" t="str">
        <f t="shared" ref="A71:A81" si="22">A58</f>
        <v xml:space="preserve">Foreman &gt; </v>
      </c>
      <c r="B71" s="134" t="str">
        <f t="shared" ref="B71:B80" si="23">IF(Z11=0,"",Z11)</f>
        <v/>
      </c>
      <c r="C71" s="134" t="str">
        <f t="shared" ref="C71:C80" si="24">IF(AA11=0,"",AA11)</f>
        <v/>
      </c>
      <c r="D71" s="119" t="str">
        <f t="shared" ref="D71:D80" si="25">IF(AB11=0,"",AB11)</f>
        <v/>
      </c>
      <c r="E71" s="119" t="str">
        <f t="shared" ref="E71:E80" si="26">IF(AC11=0,"",AC11)</f>
        <v/>
      </c>
      <c r="F71" s="119" t="str">
        <f t="shared" ref="F71:F80" si="27">IF(AD11=0,"",AD11)</f>
        <v/>
      </c>
      <c r="G71" s="121" t="str">
        <f t="shared" ref="G71:G80" si="28">IF(AE11=0,"",AE11)</f>
        <v/>
      </c>
    </row>
    <row r="72" spans="1:7" x14ac:dyDescent="0.2">
      <c r="A72" s="110" t="str">
        <f t="shared" si="22"/>
        <v xml:space="preserve">Lead Operator &gt; </v>
      </c>
      <c r="B72" s="134" t="str">
        <f t="shared" si="23"/>
        <v/>
      </c>
      <c r="C72" s="134" t="str">
        <f t="shared" si="24"/>
        <v/>
      </c>
      <c r="D72" s="119" t="str">
        <f t="shared" si="25"/>
        <v/>
      </c>
      <c r="E72" s="119" t="str">
        <f t="shared" si="26"/>
        <v/>
      </c>
      <c r="F72" s="119" t="str">
        <f t="shared" si="27"/>
        <v/>
      </c>
      <c r="G72" s="121" t="str">
        <f t="shared" si="28"/>
        <v/>
      </c>
    </row>
    <row r="73" spans="1:7" x14ac:dyDescent="0.2">
      <c r="A73" s="110" t="str">
        <f t="shared" si="22"/>
        <v xml:space="preserve">Production Accountant &gt; </v>
      </c>
      <c r="B73" s="135" t="str">
        <f t="shared" si="23"/>
        <v/>
      </c>
      <c r="C73" s="135" t="str">
        <f t="shared" si="24"/>
        <v/>
      </c>
      <c r="D73" s="132" t="str">
        <f t="shared" si="25"/>
        <v/>
      </c>
      <c r="E73" s="132" t="str">
        <f t="shared" si="26"/>
        <v/>
      </c>
      <c r="F73" s="132" t="str">
        <f t="shared" si="27"/>
        <v/>
      </c>
      <c r="G73" s="133" t="str">
        <f t="shared" si="28"/>
        <v/>
      </c>
    </row>
    <row r="74" spans="1:7" x14ac:dyDescent="0.2">
      <c r="A74" s="110" t="str">
        <f t="shared" si="22"/>
        <v xml:space="preserve">Production Engineer &gt; </v>
      </c>
      <c r="B74" s="136" t="str">
        <f t="shared" si="23"/>
        <v/>
      </c>
      <c r="C74" s="136" t="str">
        <f t="shared" si="24"/>
        <v/>
      </c>
      <c r="D74" s="122" t="str">
        <f t="shared" si="25"/>
        <v/>
      </c>
      <c r="E74" s="122" t="str">
        <f t="shared" si="26"/>
        <v/>
      </c>
      <c r="F74" s="122" t="str">
        <f t="shared" si="27"/>
        <v/>
      </c>
      <c r="G74" s="130" t="str">
        <f t="shared" si="28"/>
        <v/>
      </c>
    </row>
    <row r="75" spans="1:7" x14ac:dyDescent="0.2">
      <c r="A75" s="110" t="str">
        <f t="shared" si="22"/>
        <v xml:space="preserve">Facilities Engineer &gt; </v>
      </c>
      <c r="B75" s="136" t="str">
        <f t="shared" si="23"/>
        <v/>
      </c>
      <c r="C75" s="136" t="str">
        <f t="shared" si="24"/>
        <v/>
      </c>
      <c r="D75" s="122" t="str">
        <f t="shared" si="25"/>
        <v/>
      </c>
      <c r="E75" s="122" t="str">
        <f t="shared" si="26"/>
        <v/>
      </c>
      <c r="F75" s="122" t="str">
        <f t="shared" si="27"/>
        <v/>
      </c>
      <c r="G75" s="130" t="str">
        <f t="shared" si="28"/>
        <v/>
      </c>
    </row>
    <row r="76" spans="1:7" x14ac:dyDescent="0.2">
      <c r="A76" s="111" t="str">
        <f t="shared" si="22"/>
        <v xml:space="preserve">Facility Name &gt; </v>
      </c>
      <c r="B76" s="134" t="str">
        <f t="shared" si="23"/>
        <v/>
      </c>
      <c r="C76" s="134" t="str">
        <f t="shared" si="24"/>
        <v/>
      </c>
      <c r="D76" s="119" t="str">
        <f t="shared" si="25"/>
        <v/>
      </c>
      <c r="E76" s="119" t="str">
        <f t="shared" si="26"/>
        <v/>
      </c>
      <c r="F76" s="119" t="str">
        <f t="shared" si="27"/>
        <v/>
      </c>
      <c r="G76" s="121" t="str">
        <f t="shared" si="28"/>
        <v/>
      </c>
    </row>
    <row r="77" spans="1:7" x14ac:dyDescent="0.2">
      <c r="A77" s="111" t="str">
        <f t="shared" si="22"/>
        <v xml:space="preserve">Facility Location&gt; </v>
      </c>
      <c r="B77" s="134" t="str">
        <f t="shared" si="23"/>
        <v/>
      </c>
      <c r="C77" s="134" t="str">
        <f t="shared" si="24"/>
        <v/>
      </c>
      <c r="D77" s="119" t="str">
        <f t="shared" si="25"/>
        <v/>
      </c>
      <c r="E77" s="119" t="str">
        <f t="shared" si="26"/>
        <v/>
      </c>
      <c r="F77" s="119" t="str">
        <f t="shared" si="27"/>
        <v/>
      </c>
      <c r="G77" s="121" t="str">
        <f t="shared" si="28"/>
        <v/>
      </c>
    </row>
    <row r="78" spans="1:7" x14ac:dyDescent="0.2">
      <c r="A78" s="112" t="str">
        <f t="shared" si="22"/>
        <v>Facility &gt;</v>
      </c>
      <c r="B78" s="134" t="str">
        <f t="shared" si="23"/>
        <v/>
      </c>
      <c r="C78" s="134" t="str">
        <f t="shared" si="24"/>
        <v/>
      </c>
      <c r="D78" s="119" t="str">
        <f t="shared" si="25"/>
        <v/>
      </c>
      <c r="E78" s="119" t="str">
        <f t="shared" si="26"/>
        <v/>
      </c>
      <c r="F78" s="119" t="str">
        <f t="shared" si="27"/>
        <v/>
      </c>
      <c r="G78" s="121" t="str">
        <f t="shared" si="28"/>
        <v/>
      </c>
    </row>
    <row r="79" spans="1:7" x14ac:dyDescent="0.2">
      <c r="A79" s="113" t="str">
        <f t="shared" si="22"/>
        <v>Facility Subtype &gt;</v>
      </c>
      <c r="B79" s="134" t="str">
        <f t="shared" si="23"/>
        <v/>
      </c>
      <c r="C79" s="134" t="str">
        <f t="shared" si="24"/>
        <v/>
      </c>
      <c r="D79" s="119" t="str">
        <f t="shared" si="25"/>
        <v/>
      </c>
      <c r="E79" s="119" t="str">
        <f t="shared" si="26"/>
        <v/>
      </c>
      <c r="F79" s="119" t="str">
        <f t="shared" si="27"/>
        <v/>
      </c>
      <c r="G79" s="121" t="str">
        <f t="shared" si="28"/>
        <v/>
      </c>
    </row>
    <row r="80" spans="1:7" ht="25.5" x14ac:dyDescent="0.2">
      <c r="A80" s="114" t="str">
        <f t="shared" si="22"/>
        <v>Facility Subtype Description &gt;</v>
      </c>
      <c r="B80" s="134" t="str">
        <f t="shared" si="23"/>
        <v/>
      </c>
      <c r="C80" s="134" t="str">
        <f t="shared" si="24"/>
        <v/>
      </c>
      <c r="D80" s="119" t="str">
        <f t="shared" si="25"/>
        <v/>
      </c>
      <c r="E80" s="119" t="str">
        <f t="shared" si="26"/>
        <v/>
      </c>
      <c r="F80" s="119" t="str">
        <f t="shared" si="27"/>
        <v/>
      </c>
      <c r="G80" s="121" t="str">
        <f t="shared" si="28"/>
        <v/>
      </c>
    </row>
    <row r="81" spans="1:7" ht="13.5" thickBot="1" x14ac:dyDescent="0.25">
      <c r="A81" s="115" t="str">
        <f t="shared" si="22"/>
        <v>Comments &gt;</v>
      </c>
      <c r="B81" s="116" t="str">
        <f>IF(T38=0,"",T38)</f>
        <v/>
      </c>
      <c r="C81" s="116" t="str">
        <f>IF(U38=0,"",U38)</f>
        <v/>
      </c>
      <c r="D81" s="146"/>
      <c r="E81" s="146"/>
      <c r="F81" s="146"/>
      <c r="G81" s="131" t="str">
        <f>IF(Y38=0,"",Y38)</f>
        <v/>
      </c>
    </row>
    <row r="82" spans="1:7" ht="13.5" thickBot="1" x14ac:dyDescent="0.25"/>
    <row r="83" spans="1:7" x14ac:dyDescent="0.2">
      <c r="A83" s="109" t="str">
        <f>A70</f>
        <v>Facility Number &gt;</v>
      </c>
      <c r="B83" s="117">
        <f t="shared" ref="B83:G83" si="29">AF9</f>
        <v>0</v>
      </c>
      <c r="C83" s="117">
        <f t="shared" si="29"/>
        <v>0</v>
      </c>
      <c r="D83" s="145">
        <f t="shared" si="29"/>
        <v>0</v>
      </c>
      <c r="E83" s="145">
        <f t="shared" si="29"/>
        <v>0</v>
      </c>
      <c r="F83" s="145">
        <f t="shared" si="29"/>
        <v>0</v>
      </c>
      <c r="G83" s="129">
        <f t="shared" si="29"/>
        <v>0</v>
      </c>
    </row>
    <row r="84" spans="1:7" x14ac:dyDescent="0.2">
      <c r="A84" s="123" t="str">
        <f t="shared" ref="A84:A94" si="30">A71</f>
        <v xml:space="preserve">Foreman &gt; </v>
      </c>
      <c r="B84" s="134" t="str">
        <f t="shared" ref="B84:G88" si="31">IF(AF11=0,"",AF11)</f>
        <v/>
      </c>
      <c r="C84" s="134" t="str">
        <f t="shared" si="31"/>
        <v/>
      </c>
      <c r="D84" s="119" t="str">
        <f t="shared" si="31"/>
        <v/>
      </c>
      <c r="E84" s="119" t="str">
        <f t="shared" si="31"/>
        <v/>
      </c>
      <c r="F84" s="119" t="str">
        <f t="shared" si="31"/>
        <v/>
      </c>
      <c r="G84" s="121" t="str">
        <f t="shared" si="31"/>
        <v/>
      </c>
    </row>
    <row r="85" spans="1:7" x14ac:dyDescent="0.2">
      <c r="A85" s="110" t="str">
        <f t="shared" si="30"/>
        <v xml:space="preserve">Lead Operator &gt; </v>
      </c>
      <c r="B85" s="134" t="str">
        <f t="shared" si="31"/>
        <v/>
      </c>
      <c r="C85" s="134" t="str">
        <f t="shared" si="31"/>
        <v/>
      </c>
      <c r="D85" s="119" t="str">
        <f t="shared" si="31"/>
        <v/>
      </c>
      <c r="E85" s="119" t="str">
        <f t="shared" si="31"/>
        <v/>
      </c>
      <c r="F85" s="119" t="str">
        <f t="shared" si="31"/>
        <v/>
      </c>
      <c r="G85" s="121" t="str">
        <f t="shared" si="31"/>
        <v/>
      </c>
    </row>
    <row r="86" spans="1:7" x14ac:dyDescent="0.2">
      <c r="A86" s="110" t="str">
        <f t="shared" si="30"/>
        <v xml:space="preserve">Production Accountant &gt; </v>
      </c>
      <c r="B86" s="135" t="str">
        <f t="shared" si="31"/>
        <v/>
      </c>
      <c r="C86" s="135" t="str">
        <f t="shared" si="31"/>
        <v/>
      </c>
      <c r="D86" s="132" t="str">
        <f t="shared" si="31"/>
        <v/>
      </c>
      <c r="E86" s="132" t="str">
        <f t="shared" si="31"/>
        <v/>
      </c>
      <c r="F86" s="132" t="str">
        <f t="shared" si="31"/>
        <v/>
      </c>
      <c r="G86" s="133" t="str">
        <f t="shared" si="31"/>
        <v/>
      </c>
    </row>
    <row r="87" spans="1:7" x14ac:dyDescent="0.2">
      <c r="A87" s="110" t="str">
        <f t="shared" si="30"/>
        <v xml:space="preserve">Production Engineer &gt; </v>
      </c>
      <c r="B87" s="136" t="str">
        <f t="shared" si="31"/>
        <v/>
      </c>
      <c r="C87" s="136" t="str">
        <f t="shared" si="31"/>
        <v/>
      </c>
      <c r="D87" s="122" t="str">
        <f t="shared" si="31"/>
        <v/>
      </c>
      <c r="E87" s="122" t="str">
        <f t="shared" si="31"/>
        <v/>
      </c>
      <c r="F87" s="122" t="str">
        <f t="shared" si="31"/>
        <v/>
      </c>
      <c r="G87" s="130" t="str">
        <f t="shared" si="31"/>
        <v/>
      </c>
    </row>
    <row r="88" spans="1:7" x14ac:dyDescent="0.2">
      <c r="A88" s="110" t="str">
        <f t="shared" si="30"/>
        <v xml:space="preserve">Facilities Engineer &gt; </v>
      </c>
      <c r="B88" s="136" t="str">
        <f t="shared" si="31"/>
        <v/>
      </c>
      <c r="C88" s="136" t="str">
        <f t="shared" si="31"/>
        <v/>
      </c>
      <c r="D88" s="122" t="str">
        <f t="shared" si="31"/>
        <v/>
      </c>
      <c r="E88" s="122" t="str">
        <f t="shared" si="31"/>
        <v/>
      </c>
      <c r="F88" s="122" t="str">
        <f t="shared" si="31"/>
        <v/>
      </c>
      <c r="G88" s="130" t="str">
        <f t="shared" si="31"/>
        <v/>
      </c>
    </row>
    <row r="89" spans="1:7" x14ac:dyDescent="0.2">
      <c r="A89" s="111" t="str">
        <f t="shared" si="30"/>
        <v xml:space="preserve">Facility Name &gt; </v>
      </c>
      <c r="B89" s="134">
        <f t="shared" ref="B89:G93" si="32">AF16</f>
        <v>0</v>
      </c>
      <c r="C89" s="134">
        <f t="shared" si="32"/>
        <v>0</v>
      </c>
      <c r="D89" s="119">
        <f t="shared" si="32"/>
        <v>0</v>
      </c>
      <c r="E89" s="119">
        <f t="shared" si="32"/>
        <v>0</v>
      </c>
      <c r="F89" s="119">
        <f t="shared" si="32"/>
        <v>0</v>
      </c>
      <c r="G89" s="121">
        <f t="shared" si="32"/>
        <v>0</v>
      </c>
    </row>
    <row r="90" spans="1:7" x14ac:dyDescent="0.2">
      <c r="A90" s="111" t="str">
        <f t="shared" si="30"/>
        <v xml:space="preserve">Facility Location&gt; </v>
      </c>
      <c r="B90" s="134">
        <f t="shared" si="32"/>
        <v>0</v>
      </c>
      <c r="C90" s="134">
        <f t="shared" si="32"/>
        <v>0</v>
      </c>
      <c r="D90" s="119">
        <f t="shared" si="32"/>
        <v>0</v>
      </c>
      <c r="E90" s="119">
        <f t="shared" si="32"/>
        <v>0</v>
      </c>
      <c r="F90" s="119">
        <f t="shared" si="32"/>
        <v>0</v>
      </c>
      <c r="G90" s="121">
        <f t="shared" si="32"/>
        <v>0</v>
      </c>
    </row>
    <row r="91" spans="1:7" x14ac:dyDescent="0.2">
      <c r="A91" s="112" t="str">
        <f t="shared" si="30"/>
        <v>Facility &gt;</v>
      </c>
      <c r="B91" s="134">
        <f t="shared" si="32"/>
        <v>0</v>
      </c>
      <c r="C91" s="134">
        <f t="shared" si="32"/>
        <v>0</v>
      </c>
      <c r="D91" s="119">
        <f t="shared" si="32"/>
        <v>0</v>
      </c>
      <c r="E91" s="119">
        <f t="shared" si="32"/>
        <v>0</v>
      </c>
      <c r="F91" s="119">
        <f t="shared" si="32"/>
        <v>0</v>
      </c>
      <c r="G91" s="121">
        <f t="shared" si="32"/>
        <v>0</v>
      </c>
    </row>
    <row r="92" spans="1:7" x14ac:dyDescent="0.2">
      <c r="A92" s="113" t="str">
        <f t="shared" si="30"/>
        <v>Facility Subtype &gt;</v>
      </c>
      <c r="B92" s="134">
        <f t="shared" si="32"/>
        <v>0</v>
      </c>
      <c r="C92" s="134">
        <f t="shared" si="32"/>
        <v>0</v>
      </c>
      <c r="D92" s="119">
        <f t="shared" si="32"/>
        <v>0</v>
      </c>
      <c r="E92" s="119">
        <f t="shared" si="32"/>
        <v>0</v>
      </c>
      <c r="F92" s="119">
        <f t="shared" si="32"/>
        <v>0</v>
      </c>
      <c r="G92" s="121">
        <f t="shared" si="32"/>
        <v>0</v>
      </c>
    </row>
    <row r="93" spans="1:7" ht="25.5" x14ac:dyDescent="0.2">
      <c r="A93" s="114" t="str">
        <f t="shared" si="30"/>
        <v>Facility Subtype Description &gt;</v>
      </c>
      <c r="B93" s="134">
        <f t="shared" si="32"/>
        <v>0</v>
      </c>
      <c r="C93" s="134">
        <f t="shared" si="32"/>
        <v>0</v>
      </c>
      <c r="D93" s="119">
        <f t="shared" si="32"/>
        <v>0</v>
      </c>
      <c r="E93" s="119">
        <f t="shared" si="32"/>
        <v>0</v>
      </c>
      <c r="F93" s="119">
        <f t="shared" si="32"/>
        <v>0</v>
      </c>
      <c r="G93" s="121">
        <f t="shared" si="32"/>
        <v>0</v>
      </c>
    </row>
    <row r="94" spans="1:7" ht="13.5" thickBot="1" x14ac:dyDescent="0.25">
      <c r="A94" s="115" t="str">
        <f t="shared" si="30"/>
        <v>Comments &gt;</v>
      </c>
      <c r="B94" s="116" t="str">
        <f>IF(T51=0,"",T51)</f>
        <v/>
      </c>
      <c r="C94" s="116" t="str">
        <f>IF(U51=0,"",U51)</f>
        <v/>
      </c>
      <c r="D94" s="146"/>
      <c r="E94" s="146"/>
      <c r="F94" s="146"/>
      <c r="G94" s="131" t="str">
        <f>IF(Y51=0,"",Y51)</f>
        <v/>
      </c>
    </row>
    <row r="95" spans="1:7" ht="13.5" thickBot="1" x14ac:dyDescent="0.25"/>
    <row r="96" spans="1:7" x14ac:dyDescent="0.2">
      <c r="A96" s="109" t="str">
        <f>A83</f>
        <v>Facility Number &gt;</v>
      </c>
      <c r="B96" s="117">
        <f t="shared" ref="B96:G96" si="33">AL9</f>
        <v>0</v>
      </c>
      <c r="C96" s="145">
        <f t="shared" si="33"/>
        <v>0</v>
      </c>
      <c r="D96" s="145">
        <f t="shared" si="33"/>
        <v>0</v>
      </c>
      <c r="E96" s="145">
        <f t="shared" si="33"/>
        <v>0</v>
      </c>
      <c r="F96" s="145">
        <f t="shared" si="33"/>
        <v>0</v>
      </c>
      <c r="G96" s="129">
        <f t="shared" si="33"/>
        <v>0</v>
      </c>
    </row>
    <row r="97" spans="1:7" x14ac:dyDescent="0.2">
      <c r="A97" s="123" t="str">
        <f t="shared" ref="A97:A107" si="34">A84</f>
        <v xml:space="preserve">Foreman &gt; </v>
      </c>
      <c r="B97" s="134" t="str">
        <f t="shared" ref="B97:G101" si="35">IF(AL11=0,"",AL11)</f>
        <v/>
      </c>
      <c r="C97" s="119" t="str">
        <f t="shared" si="35"/>
        <v/>
      </c>
      <c r="D97" s="119" t="str">
        <f t="shared" si="35"/>
        <v/>
      </c>
      <c r="E97" s="119" t="str">
        <f t="shared" si="35"/>
        <v/>
      </c>
      <c r="F97" s="119" t="str">
        <f t="shared" si="35"/>
        <v/>
      </c>
      <c r="G97" s="121" t="str">
        <f t="shared" si="35"/>
        <v/>
      </c>
    </row>
    <row r="98" spans="1:7" x14ac:dyDescent="0.2">
      <c r="A98" s="110" t="str">
        <f t="shared" si="34"/>
        <v xml:space="preserve">Lead Operator &gt; </v>
      </c>
      <c r="B98" s="134" t="str">
        <f t="shared" si="35"/>
        <v/>
      </c>
      <c r="C98" s="119" t="str">
        <f t="shared" si="35"/>
        <v/>
      </c>
      <c r="D98" s="119" t="str">
        <f t="shared" si="35"/>
        <v/>
      </c>
      <c r="E98" s="119" t="str">
        <f t="shared" si="35"/>
        <v/>
      </c>
      <c r="F98" s="119" t="str">
        <f t="shared" si="35"/>
        <v/>
      </c>
      <c r="G98" s="121" t="str">
        <f t="shared" si="35"/>
        <v/>
      </c>
    </row>
    <row r="99" spans="1:7" x14ac:dyDescent="0.2">
      <c r="A99" s="110" t="str">
        <f t="shared" si="34"/>
        <v xml:space="preserve">Production Accountant &gt; </v>
      </c>
      <c r="B99" s="135" t="str">
        <f t="shared" si="35"/>
        <v/>
      </c>
      <c r="C99" s="132" t="str">
        <f t="shared" si="35"/>
        <v/>
      </c>
      <c r="D99" s="132" t="str">
        <f t="shared" si="35"/>
        <v/>
      </c>
      <c r="E99" s="132" t="str">
        <f t="shared" si="35"/>
        <v/>
      </c>
      <c r="F99" s="132" t="str">
        <f t="shared" si="35"/>
        <v/>
      </c>
      <c r="G99" s="133" t="str">
        <f t="shared" si="35"/>
        <v/>
      </c>
    </row>
    <row r="100" spans="1:7" x14ac:dyDescent="0.2">
      <c r="A100" s="110" t="str">
        <f t="shared" si="34"/>
        <v xml:space="preserve">Production Engineer &gt; </v>
      </c>
      <c r="B100" s="136" t="str">
        <f t="shared" si="35"/>
        <v/>
      </c>
      <c r="C100" s="122" t="str">
        <f t="shared" si="35"/>
        <v/>
      </c>
      <c r="D100" s="122" t="str">
        <f t="shared" si="35"/>
        <v/>
      </c>
      <c r="E100" s="122" t="str">
        <f t="shared" si="35"/>
        <v/>
      </c>
      <c r="F100" s="122" t="str">
        <f t="shared" si="35"/>
        <v/>
      </c>
      <c r="G100" s="130" t="str">
        <f t="shared" si="35"/>
        <v/>
      </c>
    </row>
    <row r="101" spans="1:7" x14ac:dyDescent="0.2">
      <c r="A101" s="110" t="str">
        <f t="shared" si="34"/>
        <v xml:space="preserve">Facilities Engineer &gt; </v>
      </c>
      <c r="B101" s="136" t="str">
        <f t="shared" si="35"/>
        <v/>
      </c>
      <c r="C101" s="122" t="str">
        <f t="shared" si="35"/>
        <v/>
      </c>
      <c r="D101" s="122" t="str">
        <f t="shared" si="35"/>
        <v/>
      </c>
      <c r="E101" s="122" t="str">
        <f t="shared" si="35"/>
        <v/>
      </c>
      <c r="F101" s="122" t="str">
        <f t="shared" si="35"/>
        <v/>
      </c>
      <c r="G101" s="130" t="str">
        <f t="shared" si="35"/>
        <v/>
      </c>
    </row>
    <row r="102" spans="1:7" x14ac:dyDescent="0.2">
      <c r="A102" s="111" t="str">
        <f t="shared" si="34"/>
        <v xml:space="preserve">Facility Name &gt; </v>
      </c>
      <c r="B102" s="134">
        <f t="shared" ref="B102:G106" si="36">AL16</f>
        <v>0</v>
      </c>
      <c r="C102" s="119">
        <f t="shared" si="36"/>
        <v>0</v>
      </c>
      <c r="D102" s="119">
        <f t="shared" si="36"/>
        <v>0</v>
      </c>
      <c r="E102" s="119">
        <f t="shared" si="36"/>
        <v>0</v>
      </c>
      <c r="F102" s="119">
        <f t="shared" si="36"/>
        <v>0</v>
      </c>
      <c r="G102" s="121">
        <f t="shared" si="36"/>
        <v>0</v>
      </c>
    </row>
    <row r="103" spans="1:7" x14ac:dyDescent="0.2">
      <c r="A103" s="111" t="str">
        <f t="shared" si="34"/>
        <v xml:space="preserve">Facility Location&gt; </v>
      </c>
      <c r="B103" s="134">
        <f t="shared" si="36"/>
        <v>0</v>
      </c>
      <c r="C103" s="119">
        <f t="shared" si="36"/>
        <v>0</v>
      </c>
      <c r="D103" s="119">
        <f t="shared" si="36"/>
        <v>0</v>
      </c>
      <c r="E103" s="119">
        <f t="shared" si="36"/>
        <v>0</v>
      </c>
      <c r="F103" s="119">
        <f t="shared" si="36"/>
        <v>0</v>
      </c>
      <c r="G103" s="121">
        <f t="shared" si="36"/>
        <v>0</v>
      </c>
    </row>
    <row r="104" spans="1:7" x14ac:dyDescent="0.2">
      <c r="A104" s="112" t="str">
        <f t="shared" si="34"/>
        <v>Facility &gt;</v>
      </c>
      <c r="B104" s="134">
        <f t="shared" si="36"/>
        <v>0</v>
      </c>
      <c r="C104" s="119">
        <f t="shared" si="36"/>
        <v>0</v>
      </c>
      <c r="D104" s="119">
        <f t="shared" si="36"/>
        <v>0</v>
      </c>
      <c r="E104" s="119">
        <f t="shared" si="36"/>
        <v>0</v>
      </c>
      <c r="F104" s="119">
        <f t="shared" si="36"/>
        <v>0</v>
      </c>
      <c r="G104" s="121">
        <f t="shared" si="36"/>
        <v>0</v>
      </c>
    </row>
    <row r="105" spans="1:7" x14ac:dyDescent="0.2">
      <c r="A105" s="113" t="str">
        <f t="shared" si="34"/>
        <v>Facility Subtype &gt;</v>
      </c>
      <c r="B105" s="134">
        <f t="shared" si="36"/>
        <v>0</v>
      </c>
      <c r="C105" s="119">
        <f t="shared" si="36"/>
        <v>0</v>
      </c>
      <c r="D105" s="119">
        <f t="shared" si="36"/>
        <v>0</v>
      </c>
      <c r="E105" s="119">
        <f t="shared" si="36"/>
        <v>0</v>
      </c>
      <c r="F105" s="119">
        <f t="shared" si="36"/>
        <v>0</v>
      </c>
      <c r="G105" s="121">
        <f t="shared" si="36"/>
        <v>0</v>
      </c>
    </row>
    <row r="106" spans="1:7" ht="25.5" x14ac:dyDescent="0.2">
      <c r="A106" s="114" t="str">
        <f t="shared" si="34"/>
        <v>Facility Subtype Description &gt;</v>
      </c>
      <c r="B106" s="134">
        <f t="shared" si="36"/>
        <v>0</v>
      </c>
      <c r="C106" s="119">
        <f t="shared" si="36"/>
        <v>0</v>
      </c>
      <c r="D106" s="119">
        <f t="shared" si="36"/>
        <v>0</v>
      </c>
      <c r="E106" s="119">
        <f t="shared" si="36"/>
        <v>0</v>
      </c>
      <c r="F106" s="119">
        <f t="shared" si="36"/>
        <v>0</v>
      </c>
      <c r="G106" s="121">
        <f t="shared" si="36"/>
        <v>0</v>
      </c>
    </row>
    <row r="107" spans="1:7" ht="13.5" thickBot="1" x14ac:dyDescent="0.25">
      <c r="A107" s="115" t="str">
        <f t="shared" si="34"/>
        <v>Comments &gt;</v>
      </c>
      <c r="B107" s="116" t="str">
        <f t="shared" ref="B107:G107" si="37">IF(W64=0,"",W64)</f>
        <v/>
      </c>
      <c r="C107" s="146" t="str">
        <f t="shared" si="37"/>
        <v/>
      </c>
      <c r="D107" s="146" t="str">
        <f t="shared" si="37"/>
        <v/>
      </c>
      <c r="E107" s="146" t="str">
        <f t="shared" si="37"/>
        <v/>
      </c>
      <c r="F107" s="146" t="str">
        <f t="shared" si="37"/>
        <v/>
      </c>
      <c r="G107" s="131" t="str">
        <f t="shared" si="37"/>
        <v/>
      </c>
    </row>
    <row r="108" spans="1:7" ht="13.5" thickBot="1" x14ac:dyDescent="0.25"/>
    <row r="109" spans="1:7" x14ac:dyDescent="0.2">
      <c r="A109" s="109" t="str">
        <f>A96</f>
        <v>Facility Number &gt;</v>
      </c>
      <c r="B109" s="117">
        <f t="shared" ref="B109:G109" si="38">AR9</f>
        <v>0</v>
      </c>
      <c r="C109" s="145">
        <f t="shared" si="38"/>
        <v>0</v>
      </c>
      <c r="D109" s="145">
        <f t="shared" si="38"/>
        <v>0</v>
      </c>
      <c r="E109" s="145">
        <f t="shared" si="38"/>
        <v>0</v>
      </c>
      <c r="F109" s="145">
        <f t="shared" si="38"/>
        <v>0</v>
      </c>
      <c r="G109" s="129">
        <f t="shared" si="38"/>
        <v>0</v>
      </c>
    </row>
    <row r="110" spans="1:7" x14ac:dyDescent="0.2">
      <c r="A110" s="123" t="str">
        <f t="shared" ref="A110:A120" si="39">A97</f>
        <v xml:space="preserve">Foreman &gt; </v>
      </c>
      <c r="B110" s="134">
        <f t="shared" ref="B110:B119" si="40">AR11</f>
        <v>0</v>
      </c>
      <c r="C110" s="119">
        <f t="shared" ref="C110:C119" si="41">AS11</f>
        <v>0</v>
      </c>
      <c r="D110" s="119">
        <f t="shared" ref="D110:D119" si="42">AT11</f>
        <v>0</v>
      </c>
      <c r="E110" s="119">
        <f t="shared" ref="E110:E119" si="43">AU11</f>
        <v>0</v>
      </c>
      <c r="F110" s="119">
        <f t="shared" ref="F110:F119" si="44">AV11</f>
        <v>0</v>
      </c>
      <c r="G110" s="121">
        <f t="shared" ref="G110:G119" si="45">AW11</f>
        <v>0</v>
      </c>
    </row>
    <row r="111" spans="1:7" x14ac:dyDescent="0.2">
      <c r="A111" s="110" t="str">
        <f t="shared" si="39"/>
        <v xml:space="preserve">Lead Operator &gt; </v>
      </c>
      <c r="B111" s="134">
        <f t="shared" si="40"/>
        <v>0</v>
      </c>
      <c r="C111" s="119">
        <f t="shared" si="41"/>
        <v>0</v>
      </c>
      <c r="D111" s="119">
        <f t="shared" si="42"/>
        <v>0</v>
      </c>
      <c r="E111" s="119">
        <f t="shared" si="43"/>
        <v>0</v>
      </c>
      <c r="F111" s="119">
        <f t="shared" si="44"/>
        <v>0</v>
      </c>
      <c r="G111" s="121">
        <f t="shared" si="45"/>
        <v>0</v>
      </c>
    </row>
    <row r="112" spans="1:7" x14ac:dyDescent="0.2">
      <c r="A112" s="110" t="str">
        <f t="shared" si="39"/>
        <v xml:space="preserve">Production Accountant &gt; </v>
      </c>
      <c r="B112" s="135">
        <f t="shared" si="40"/>
        <v>0</v>
      </c>
      <c r="C112" s="132">
        <f t="shared" si="41"/>
        <v>0</v>
      </c>
      <c r="D112" s="132">
        <f t="shared" si="42"/>
        <v>0</v>
      </c>
      <c r="E112" s="132">
        <f t="shared" si="43"/>
        <v>0</v>
      </c>
      <c r="F112" s="132">
        <f t="shared" si="44"/>
        <v>0</v>
      </c>
      <c r="G112" s="133">
        <f t="shared" si="45"/>
        <v>0</v>
      </c>
    </row>
    <row r="113" spans="1:7" x14ac:dyDescent="0.2">
      <c r="A113" s="110" t="str">
        <f t="shared" si="39"/>
        <v xml:space="preserve">Production Engineer &gt; </v>
      </c>
      <c r="B113" s="136">
        <f t="shared" si="40"/>
        <v>0</v>
      </c>
      <c r="C113" s="122">
        <f t="shared" si="41"/>
        <v>0</v>
      </c>
      <c r="D113" s="122">
        <f t="shared" si="42"/>
        <v>0</v>
      </c>
      <c r="E113" s="122">
        <f t="shared" si="43"/>
        <v>0</v>
      </c>
      <c r="F113" s="122">
        <f t="shared" si="44"/>
        <v>0</v>
      </c>
      <c r="G113" s="130">
        <f t="shared" si="45"/>
        <v>0</v>
      </c>
    </row>
    <row r="114" spans="1:7" x14ac:dyDescent="0.2">
      <c r="A114" s="110" t="str">
        <f t="shared" si="39"/>
        <v xml:space="preserve">Facilities Engineer &gt; </v>
      </c>
      <c r="B114" s="136">
        <f t="shared" si="40"/>
        <v>0</v>
      </c>
      <c r="C114" s="122">
        <f t="shared" si="41"/>
        <v>0</v>
      </c>
      <c r="D114" s="122">
        <f t="shared" si="42"/>
        <v>0</v>
      </c>
      <c r="E114" s="122">
        <f t="shared" si="43"/>
        <v>0</v>
      </c>
      <c r="F114" s="122">
        <f t="shared" si="44"/>
        <v>0</v>
      </c>
      <c r="G114" s="130">
        <f t="shared" si="45"/>
        <v>0</v>
      </c>
    </row>
    <row r="115" spans="1:7" x14ac:dyDescent="0.2">
      <c r="A115" s="111" t="str">
        <f t="shared" si="39"/>
        <v xml:space="preserve">Facility Name &gt; </v>
      </c>
      <c r="B115" s="134">
        <f t="shared" si="40"/>
        <v>0</v>
      </c>
      <c r="C115" s="119">
        <f t="shared" si="41"/>
        <v>0</v>
      </c>
      <c r="D115" s="119">
        <f t="shared" si="42"/>
        <v>0</v>
      </c>
      <c r="E115" s="119">
        <f t="shared" si="43"/>
        <v>0</v>
      </c>
      <c r="F115" s="119">
        <f t="shared" si="44"/>
        <v>0</v>
      </c>
      <c r="G115" s="121">
        <f t="shared" si="45"/>
        <v>0</v>
      </c>
    </row>
    <row r="116" spans="1:7" x14ac:dyDescent="0.2">
      <c r="A116" s="111" t="str">
        <f t="shared" si="39"/>
        <v xml:space="preserve">Facility Location&gt; </v>
      </c>
      <c r="B116" s="134">
        <f t="shared" si="40"/>
        <v>0</v>
      </c>
      <c r="C116" s="119">
        <f t="shared" si="41"/>
        <v>0</v>
      </c>
      <c r="D116" s="119">
        <f t="shared" si="42"/>
        <v>0</v>
      </c>
      <c r="E116" s="119">
        <f t="shared" si="43"/>
        <v>0</v>
      </c>
      <c r="F116" s="119">
        <f t="shared" si="44"/>
        <v>0</v>
      </c>
      <c r="G116" s="121">
        <f t="shared" si="45"/>
        <v>0</v>
      </c>
    </row>
    <row r="117" spans="1:7" x14ac:dyDescent="0.2">
      <c r="A117" s="112" t="str">
        <f t="shared" si="39"/>
        <v>Facility &gt;</v>
      </c>
      <c r="B117" s="134">
        <f t="shared" si="40"/>
        <v>0</v>
      </c>
      <c r="C117" s="119">
        <f t="shared" si="41"/>
        <v>0</v>
      </c>
      <c r="D117" s="119">
        <f t="shared" si="42"/>
        <v>0</v>
      </c>
      <c r="E117" s="119">
        <f t="shared" si="43"/>
        <v>0</v>
      </c>
      <c r="F117" s="119">
        <f t="shared" si="44"/>
        <v>0</v>
      </c>
      <c r="G117" s="121">
        <f t="shared" si="45"/>
        <v>0</v>
      </c>
    </row>
    <row r="118" spans="1:7" x14ac:dyDescent="0.2">
      <c r="A118" s="113" t="str">
        <f t="shared" si="39"/>
        <v>Facility Subtype &gt;</v>
      </c>
      <c r="B118" s="134">
        <f t="shared" si="40"/>
        <v>0</v>
      </c>
      <c r="C118" s="119">
        <f t="shared" si="41"/>
        <v>0</v>
      </c>
      <c r="D118" s="119">
        <f t="shared" si="42"/>
        <v>0</v>
      </c>
      <c r="E118" s="119">
        <f t="shared" si="43"/>
        <v>0</v>
      </c>
      <c r="F118" s="119">
        <f t="shared" si="44"/>
        <v>0</v>
      </c>
      <c r="G118" s="121">
        <f t="shared" si="45"/>
        <v>0</v>
      </c>
    </row>
    <row r="119" spans="1:7" ht="25.5" x14ac:dyDescent="0.2">
      <c r="A119" s="114" t="str">
        <f t="shared" si="39"/>
        <v>Facility Subtype Description &gt;</v>
      </c>
      <c r="B119" s="134">
        <f t="shared" si="40"/>
        <v>0</v>
      </c>
      <c r="C119" s="119">
        <f t="shared" si="41"/>
        <v>0</v>
      </c>
      <c r="D119" s="119">
        <f t="shared" si="42"/>
        <v>0</v>
      </c>
      <c r="E119" s="119">
        <f t="shared" si="43"/>
        <v>0</v>
      </c>
      <c r="F119" s="119">
        <f t="shared" si="44"/>
        <v>0</v>
      </c>
      <c r="G119" s="121">
        <f t="shared" si="45"/>
        <v>0</v>
      </c>
    </row>
    <row r="120" spans="1:7" ht="13.5" thickBot="1" x14ac:dyDescent="0.25">
      <c r="A120" s="115" t="str">
        <f t="shared" si="39"/>
        <v>Comments &gt;</v>
      </c>
      <c r="B120" s="116">
        <f t="shared" ref="B120:G120" si="46">AR23</f>
        <v>0</v>
      </c>
      <c r="C120" s="146">
        <f t="shared" si="46"/>
        <v>0</v>
      </c>
      <c r="D120" s="146">
        <f t="shared" si="46"/>
        <v>0</v>
      </c>
      <c r="E120" s="146">
        <f t="shared" si="46"/>
        <v>0</v>
      </c>
      <c r="F120" s="146">
        <f t="shared" si="46"/>
        <v>0</v>
      </c>
      <c r="G120" s="131">
        <f t="shared" si="46"/>
        <v>0</v>
      </c>
    </row>
    <row r="121" spans="1:7" ht="13.5" thickBot="1" x14ac:dyDescent="0.25"/>
    <row r="122" spans="1:7" x14ac:dyDescent="0.2">
      <c r="A122" s="109" t="str">
        <f>A109</f>
        <v>Facility Number &gt;</v>
      </c>
      <c r="B122" s="117">
        <f t="shared" ref="B122:G122" si="47">AX9</f>
        <v>0</v>
      </c>
      <c r="C122" s="145">
        <f t="shared" si="47"/>
        <v>0</v>
      </c>
      <c r="D122" s="145">
        <f t="shared" si="47"/>
        <v>0</v>
      </c>
      <c r="E122" s="145">
        <f t="shared" si="47"/>
        <v>0</v>
      </c>
      <c r="F122" s="145">
        <f t="shared" si="47"/>
        <v>0</v>
      </c>
      <c r="G122" s="129">
        <f t="shared" si="47"/>
        <v>0</v>
      </c>
    </row>
    <row r="123" spans="1:7" x14ac:dyDescent="0.2">
      <c r="A123" s="123" t="str">
        <f t="shared" ref="A123:A133" si="48">A110</f>
        <v xml:space="preserve">Foreman &gt; </v>
      </c>
      <c r="B123" s="134">
        <f t="shared" ref="B123:B132" si="49">AX11</f>
        <v>0</v>
      </c>
      <c r="C123" s="119">
        <f t="shared" ref="C123:C132" si="50">AY11</f>
        <v>0</v>
      </c>
      <c r="D123" s="119">
        <f t="shared" ref="D123:D132" si="51">AZ11</f>
        <v>0</v>
      </c>
      <c r="E123" s="119">
        <f t="shared" ref="E123:E132" si="52">BA11</f>
        <v>0</v>
      </c>
      <c r="F123" s="119">
        <f t="shared" ref="F123:F132" si="53">BB11</f>
        <v>0</v>
      </c>
      <c r="G123" s="121">
        <f t="shared" ref="G123:G132" si="54">BC11</f>
        <v>0</v>
      </c>
    </row>
    <row r="124" spans="1:7" x14ac:dyDescent="0.2">
      <c r="A124" s="110" t="str">
        <f t="shared" si="48"/>
        <v xml:space="preserve">Lead Operator &gt; </v>
      </c>
      <c r="B124" s="134">
        <f t="shared" si="49"/>
        <v>0</v>
      </c>
      <c r="C124" s="119">
        <f t="shared" si="50"/>
        <v>0</v>
      </c>
      <c r="D124" s="119">
        <f t="shared" si="51"/>
        <v>0</v>
      </c>
      <c r="E124" s="119">
        <f t="shared" si="52"/>
        <v>0</v>
      </c>
      <c r="F124" s="119">
        <f t="shared" si="53"/>
        <v>0</v>
      </c>
      <c r="G124" s="121">
        <f t="shared" si="54"/>
        <v>0</v>
      </c>
    </row>
    <row r="125" spans="1:7" x14ac:dyDescent="0.2">
      <c r="A125" s="110" t="str">
        <f t="shared" si="48"/>
        <v xml:space="preserve">Production Accountant &gt; </v>
      </c>
      <c r="B125" s="135">
        <f t="shared" si="49"/>
        <v>0</v>
      </c>
      <c r="C125" s="132">
        <f t="shared" si="50"/>
        <v>0</v>
      </c>
      <c r="D125" s="132">
        <f t="shared" si="51"/>
        <v>0</v>
      </c>
      <c r="E125" s="132">
        <f t="shared" si="52"/>
        <v>0</v>
      </c>
      <c r="F125" s="132">
        <f t="shared" si="53"/>
        <v>0</v>
      </c>
      <c r="G125" s="133">
        <f t="shared" si="54"/>
        <v>0</v>
      </c>
    </row>
    <row r="126" spans="1:7" x14ac:dyDescent="0.2">
      <c r="A126" s="110" t="str">
        <f t="shared" si="48"/>
        <v xml:space="preserve">Production Engineer &gt; </v>
      </c>
      <c r="B126" s="136">
        <f t="shared" si="49"/>
        <v>0</v>
      </c>
      <c r="C126" s="122">
        <f t="shared" si="50"/>
        <v>0</v>
      </c>
      <c r="D126" s="122">
        <f t="shared" si="51"/>
        <v>0</v>
      </c>
      <c r="E126" s="122">
        <f t="shared" si="52"/>
        <v>0</v>
      </c>
      <c r="F126" s="122">
        <f t="shared" si="53"/>
        <v>0</v>
      </c>
      <c r="G126" s="130">
        <f t="shared" si="54"/>
        <v>0</v>
      </c>
    </row>
    <row r="127" spans="1:7" x14ac:dyDescent="0.2">
      <c r="A127" s="110" t="str">
        <f t="shared" si="48"/>
        <v xml:space="preserve">Facilities Engineer &gt; </v>
      </c>
      <c r="B127" s="136">
        <f t="shared" si="49"/>
        <v>0</v>
      </c>
      <c r="C127" s="122">
        <f t="shared" si="50"/>
        <v>0</v>
      </c>
      <c r="D127" s="122">
        <f t="shared" si="51"/>
        <v>0</v>
      </c>
      <c r="E127" s="122">
        <f t="shared" si="52"/>
        <v>0</v>
      </c>
      <c r="F127" s="122">
        <f t="shared" si="53"/>
        <v>0</v>
      </c>
      <c r="G127" s="130">
        <f t="shared" si="54"/>
        <v>0</v>
      </c>
    </row>
    <row r="128" spans="1:7" x14ac:dyDescent="0.2">
      <c r="A128" s="111" t="str">
        <f t="shared" si="48"/>
        <v xml:space="preserve">Facility Name &gt; </v>
      </c>
      <c r="B128" s="134">
        <f t="shared" si="49"/>
        <v>0</v>
      </c>
      <c r="C128" s="119">
        <f t="shared" si="50"/>
        <v>0</v>
      </c>
      <c r="D128" s="119">
        <f t="shared" si="51"/>
        <v>0</v>
      </c>
      <c r="E128" s="119">
        <f t="shared" si="52"/>
        <v>0</v>
      </c>
      <c r="F128" s="119">
        <f t="shared" si="53"/>
        <v>0</v>
      </c>
      <c r="G128" s="121">
        <f t="shared" si="54"/>
        <v>0</v>
      </c>
    </row>
    <row r="129" spans="1:7" x14ac:dyDescent="0.2">
      <c r="A129" s="111" t="str">
        <f t="shared" si="48"/>
        <v xml:space="preserve">Facility Location&gt; </v>
      </c>
      <c r="B129" s="134">
        <f t="shared" si="49"/>
        <v>0</v>
      </c>
      <c r="C129" s="119">
        <f t="shared" si="50"/>
        <v>0</v>
      </c>
      <c r="D129" s="119">
        <f t="shared" si="51"/>
        <v>0</v>
      </c>
      <c r="E129" s="119">
        <f t="shared" si="52"/>
        <v>0</v>
      </c>
      <c r="F129" s="119">
        <f t="shared" si="53"/>
        <v>0</v>
      </c>
      <c r="G129" s="121">
        <f t="shared" si="54"/>
        <v>0</v>
      </c>
    </row>
    <row r="130" spans="1:7" x14ac:dyDescent="0.2">
      <c r="A130" s="112" t="str">
        <f t="shared" si="48"/>
        <v>Facility &gt;</v>
      </c>
      <c r="B130" s="134">
        <f t="shared" si="49"/>
        <v>0</v>
      </c>
      <c r="C130" s="119">
        <f t="shared" si="50"/>
        <v>0</v>
      </c>
      <c r="D130" s="119">
        <f t="shared" si="51"/>
        <v>0</v>
      </c>
      <c r="E130" s="119">
        <f t="shared" si="52"/>
        <v>0</v>
      </c>
      <c r="F130" s="119">
        <f t="shared" si="53"/>
        <v>0</v>
      </c>
      <c r="G130" s="121">
        <f t="shared" si="54"/>
        <v>0</v>
      </c>
    </row>
    <row r="131" spans="1:7" x14ac:dyDescent="0.2">
      <c r="A131" s="113" t="str">
        <f t="shared" si="48"/>
        <v>Facility Subtype &gt;</v>
      </c>
      <c r="B131" s="134">
        <f t="shared" si="49"/>
        <v>0</v>
      </c>
      <c r="C131" s="119">
        <f t="shared" si="50"/>
        <v>0</v>
      </c>
      <c r="D131" s="119">
        <f t="shared" si="51"/>
        <v>0</v>
      </c>
      <c r="E131" s="119">
        <f t="shared" si="52"/>
        <v>0</v>
      </c>
      <c r="F131" s="119">
        <f t="shared" si="53"/>
        <v>0</v>
      </c>
      <c r="G131" s="121">
        <f t="shared" si="54"/>
        <v>0</v>
      </c>
    </row>
    <row r="132" spans="1:7" ht="25.5" x14ac:dyDescent="0.2">
      <c r="A132" s="114" t="str">
        <f t="shared" si="48"/>
        <v>Facility Subtype Description &gt;</v>
      </c>
      <c r="B132" s="134">
        <f t="shared" si="49"/>
        <v>0</v>
      </c>
      <c r="C132" s="119">
        <f t="shared" si="50"/>
        <v>0</v>
      </c>
      <c r="D132" s="119">
        <f t="shared" si="51"/>
        <v>0</v>
      </c>
      <c r="E132" s="119">
        <f t="shared" si="52"/>
        <v>0</v>
      </c>
      <c r="F132" s="119">
        <f t="shared" si="53"/>
        <v>0</v>
      </c>
      <c r="G132" s="121">
        <f t="shared" si="54"/>
        <v>0</v>
      </c>
    </row>
    <row r="133" spans="1:7" ht="13.5" thickBot="1" x14ac:dyDescent="0.25">
      <c r="A133" s="115" t="str">
        <f t="shared" si="48"/>
        <v>Comments &gt;</v>
      </c>
      <c r="B133" s="116">
        <f t="shared" ref="B133:G133" si="55">AX23</f>
        <v>0</v>
      </c>
      <c r="C133" s="146">
        <f t="shared" si="55"/>
        <v>0</v>
      </c>
      <c r="D133" s="146">
        <f t="shared" si="55"/>
        <v>0</v>
      </c>
      <c r="E133" s="146">
        <f t="shared" si="55"/>
        <v>0</v>
      </c>
      <c r="F133" s="146">
        <f t="shared" si="55"/>
        <v>0</v>
      </c>
      <c r="G133" s="160">
        <f t="shared" si="55"/>
        <v>0</v>
      </c>
    </row>
    <row r="134" spans="1:7" ht="13.5" thickBot="1" x14ac:dyDescent="0.25"/>
    <row r="135" spans="1:7" x14ac:dyDescent="0.2">
      <c r="A135" s="109" t="str">
        <f>A122</f>
        <v>Facility Number &gt;</v>
      </c>
      <c r="B135" s="117">
        <f t="shared" ref="B135:G135" si="56">BD9</f>
        <v>0</v>
      </c>
      <c r="C135" s="145">
        <f t="shared" si="56"/>
        <v>0</v>
      </c>
      <c r="D135" s="145">
        <f t="shared" si="56"/>
        <v>0</v>
      </c>
      <c r="E135" s="145">
        <f t="shared" si="56"/>
        <v>0</v>
      </c>
      <c r="F135" s="145">
        <f t="shared" si="56"/>
        <v>0</v>
      </c>
      <c r="G135" s="129">
        <f t="shared" si="56"/>
        <v>0</v>
      </c>
    </row>
    <row r="136" spans="1:7" x14ac:dyDescent="0.2">
      <c r="A136" s="123" t="str">
        <f t="shared" ref="A136:A146" si="57">A123</f>
        <v xml:space="preserve">Foreman &gt; </v>
      </c>
      <c r="B136" s="134">
        <f t="shared" ref="B136:B145" si="58">BD11</f>
        <v>0</v>
      </c>
      <c r="C136" s="119">
        <f t="shared" ref="C136:C145" si="59">BE11</f>
        <v>0</v>
      </c>
      <c r="D136" s="119">
        <f t="shared" ref="D136:D145" si="60">BF11</f>
        <v>0</v>
      </c>
      <c r="E136" s="119">
        <f t="shared" ref="E136:E145" si="61">BG11</f>
        <v>0</v>
      </c>
      <c r="F136" s="119">
        <f t="shared" ref="F136:F145" si="62">BH11</f>
        <v>0</v>
      </c>
      <c r="G136" s="121">
        <f t="shared" ref="G136:G145" si="63">BI11</f>
        <v>0</v>
      </c>
    </row>
    <row r="137" spans="1:7" x14ac:dyDescent="0.2">
      <c r="A137" s="110" t="str">
        <f t="shared" si="57"/>
        <v xml:space="preserve">Lead Operator &gt; </v>
      </c>
      <c r="B137" s="134">
        <f t="shared" si="58"/>
        <v>0</v>
      </c>
      <c r="C137" s="119">
        <f t="shared" si="59"/>
        <v>0</v>
      </c>
      <c r="D137" s="119">
        <f t="shared" si="60"/>
        <v>0</v>
      </c>
      <c r="E137" s="119">
        <f t="shared" si="61"/>
        <v>0</v>
      </c>
      <c r="F137" s="119">
        <f t="shared" si="62"/>
        <v>0</v>
      </c>
      <c r="G137" s="121">
        <f t="shared" si="63"/>
        <v>0</v>
      </c>
    </row>
    <row r="138" spans="1:7" x14ac:dyDescent="0.2">
      <c r="A138" s="110" t="str">
        <f t="shared" si="57"/>
        <v xml:space="preserve">Production Accountant &gt; </v>
      </c>
      <c r="B138" s="135">
        <f t="shared" si="58"/>
        <v>0</v>
      </c>
      <c r="C138" s="132">
        <f t="shared" si="59"/>
        <v>0</v>
      </c>
      <c r="D138" s="132">
        <f t="shared" si="60"/>
        <v>0</v>
      </c>
      <c r="E138" s="132">
        <f t="shared" si="61"/>
        <v>0</v>
      </c>
      <c r="F138" s="132">
        <f t="shared" si="62"/>
        <v>0</v>
      </c>
      <c r="G138" s="133">
        <f t="shared" si="63"/>
        <v>0</v>
      </c>
    </row>
    <row r="139" spans="1:7" x14ac:dyDescent="0.2">
      <c r="A139" s="110" t="str">
        <f t="shared" si="57"/>
        <v xml:space="preserve">Production Engineer &gt; </v>
      </c>
      <c r="B139" s="136">
        <f t="shared" si="58"/>
        <v>0</v>
      </c>
      <c r="C139" s="122">
        <f t="shared" si="59"/>
        <v>0</v>
      </c>
      <c r="D139" s="122">
        <f t="shared" si="60"/>
        <v>0</v>
      </c>
      <c r="E139" s="122">
        <f t="shared" si="61"/>
        <v>0</v>
      </c>
      <c r="F139" s="122">
        <f t="shared" si="62"/>
        <v>0</v>
      </c>
      <c r="G139" s="130">
        <f t="shared" si="63"/>
        <v>0</v>
      </c>
    </row>
    <row r="140" spans="1:7" x14ac:dyDescent="0.2">
      <c r="A140" s="110" t="str">
        <f t="shared" si="57"/>
        <v xml:space="preserve">Facilities Engineer &gt; </v>
      </c>
      <c r="B140" s="136">
        <f t="shared" si="58"/>
        <v>0</v>
      </c>
      <c r="C140" s="122">
        <f t="shared" si="59"/>
        <v>0</v>
      </c>
      <c r="D140" s="122">
        <f t="shared" si="60"/>
        <v>0</v>
      </c>
      <c r="E140" s="122">
        <f t="shared" si="61"/>
        <v>0</v>
      </c>
      <c r="F140" s="122">
        <f t="shared" si="62"/>
        <v>0</v>
      </c>
      <c r="G140" s="130">
        <f t="shared" si="63"/>
        <v>0</v>
      </c>
    </row>
    <row r="141" spans="1:7" x14ac:dyDescent="0.2">
      <c r="A141" s="111" t="str">
        <f t="shared" si="57"/>
        <v xml:space="preserve">Facility Name &gt; </v>
      </c>
      <c r="B141" s="134">
        <f t="shared" si="58"/>
        <v>0</v>
      </c>
      <c r="C141" s="119">
        <f t="shared" si="59"/>
        <v>0</v>
      </c>
      <c r="D141" s="119">
        <f t="shared" si="60"/>
        <v>0</v>
      </c>
      <c r="E141" s="119">
        <f t="shared" si="61"/>
        <v>0</v>
      </c>
      <c r="F141" s="119">
        <f t="shared" si="62"/>
        <v>0</v>
      </c>
      <c r="G141" s="121">
        <f t="shared" si="63"/>
        <v>0</v>
      </c>
    </row>
    <row r="142" spans="1:7" x14ac:dyDescent="0.2">
      <c r="A142" s="111" t="str">
        <f t="shared" si="57"/>
        <v xml:space="preserve">Facility Location&gt; </v>
      </c>
      <c r="B142" s="134">
        <f t="shared" si="58"/>
        <v>0</v>
      </c>
      <c r="C142" s="119">
        <f t="shared" si="59"/>
        <v>0</v>
      </c>
      <c r="D142" s="119">
        <f t="shared" si="60"/>
        <v>0</v>
      </c>
      <c r="E142" s="119">
        <f t="shared" si="61"/>
        <v>0</v>
      </c>
      <c r="F142" s="119">
        <f t="shared" si="62"/>
        <v>0</v>
      </c>
      <c r="G142" s="121">
        <f t="shared" si="63"/>
        <v>0</v>
      </c>
    </row>
    <row r="143" spans="1:7" x14ac:dyDescent="0.2">
      <c r="A143" s="112" t="str">
        <f t="shared" si="57"/>
        <v>Facility &gt;</v>
      </c>
      <c r="B143" s="134">
        <f t="shared" si="58"/>
        <v>0</v>
      </c>
      <c r="C143" s="119">
        <f t="shared" si="59"/>
        <v>0</v>
      </c>
      <c r="D143" s="119">
        <f t="shared" si="60"/>
        <v>0</v>
      </c>
      <c r="E143" s="119">
        <f t="shared" si="61"/>
        <v>0</v>
      </c>
      <c r="F143" s="119">
        <f t="shared" si="62"/>
        <v>0</v>
      </c>
      <c r="G143" s="121">
        <f t="shared" si="63"/>
        <v>0</v>
      </c>
    </row>
    <row r="144" spans="1:7" x14ac:dyDescent="0.2">
      <c r="A144" s="113" t="str">
        <f t="shared" si="57"/>
        <v>Facility Subtype &gt;</v>
      </c>
      <c r="B144" s="134">
        <f t="shared" si="58"/>
        <v>0</v>
      </c>
      <c r="C144" s="119">
        <f t="shared" si="59"/>
        <v>0</v>
      </c>
      <c r="D144" s="119">
        <f t="shared" si="60"/>
        <v>0</v>
      </c>
      <c r="E144" s="119">
        <f t="shared" si="61"/>
        <v>0</v>
      </c>
      <c r="F144" s="119">
        <f t="shared" si="62"/>
        <v>0</v>
      </c>
      <c r="G144" s="121">
        <f t="shared" si="63"/>
        <v>0</v>
      </c>
    </row>
    <row r="145" spans="1:7" ht="25.5" x14ac:dyDescent="0.2">
      <c r="A145" s="114" t="str">
        <f t="shared" si="57"/>
        <v>Facility Subtype Description &gt;</v>
      </c>
      <c r="B145" s="134">
        <f t="shared" si="58"/>
        <v>0</v>
      </c>
      <c r="C145" s="119">
        <f t="shared" si="59"/>
        <v>0</v>
      </c>
      <c r="D145" s="119">
        <f t="shared" si="60"/>
        <v>0</v>
      </c>
      <c r="E145" s="119">
        <f t="shared" si="61"/>
        <v>0</v>
      </c>
      <c r="F145" s="119">
        <f t="shared" si="62"/>
        <v>0</v>
      </c>
      <c r="G145" s="121">
        <f t="shared" si="63"/>
        <v>0</v>
      </c>
    </row>
    <row r="146" spans="1:7" ht="13.5" thickBot="1" x14ac:dyDescent="0.25">
      <c r="A146" s="115" t="str">
        <f t="shared" si="57"/>
        <v>Comments &gt;</v>
      </c>
      <c r="B146" s="116">
        <f t="shared" ref="B146:G146" si="64">BD23</f>
        <v>0</v>
      </c>
      <c r="C146" s="146">
        <f t="shared" si="64"/>
        <v>0</v>
      </c>
      <c r="D146" s="146">
        <f t="shared" si="64"/>
        <v>0</v>
      </c>
      <c r="E146" s="146">
        <f t="shared" si="64"/>
        <v>0</v>
      </c>
      <c r="F146" s="146">
        <f t="shared" si="64"/>
        <v>0</v>
      </c>
      <c r="G146" s="160">
        <f t="shared" si="64"/>
        <v>0</v>
      </c>
    </row>
    <row r="147" spans="1:7" ht="13.5" thickBot="1" x14ac:dyDescent="0.25"/>
    <row r="148" spans="1:7" x14ac:dyDescent="0.2">
      <c r="A148" s="109" t="str">
        <f>A135</f>
        <v>Facility Number &gt;</v>
      </c>
      <c r="B148" s="117">
        <f t="shared" ref="B148:G148" si="65">BJ9</f>
        <v>0</v>
      </c>
      <c r="C148" s="145">
        <f t="shared" si="65"/>
        <v>0</v>
      </c>
      <c r="D148" s="145">
        <f t="shared" si="65"/>
        <v>0</v>
      </c>
      <c r="E148" s="145">
        <f t="shared" si="65"/>
        <v>0</v>
      </c>
      <c r="F148" s="145">
        <f t="shared" si="65"/>
        <v>0</v>
      </c>
      <c r="G148" s="129">
        <f t="shared" si="65"/>
        <v>0</v>
      </c>
    </row>
    <row r="149" spans="1:7" x14ac:dyDescent="0.2">
      <c r="A149" s="123" t="str">
        <f t="shared" ref="A149:A159" si="66">A136</f>
        <v xml:space="preserve">Foreman &gt; </v>
      </c>
      <c r="B149" s="134">
        <f t="shared" ref="B149:B158" si="67">BJ11</f>
        <v>0</v>
      </c>
      <c r="C149" s="119">
        <f t="shared" ref="C149:C158" si="68">BK11</f>
        <v>0</v>
      </c>
      <c r="D149" s="119">
        <f t="shared" ref="D149:D158" si="69">BL11</f>
        <v>0</v>
      </c>
      <c r="E149" s="119">
        <f t="shared" ref="E149:E158" si="70">BM11</f>
        <v>0</v>
      </c>
      <c r="F149" s="119">
        <f t="shared" ref="F149:F158" si="71">BN11</f>
        <v>0</v>
      </c>
      <c r="G149" s="121">
        <f t="shared" ref="G149:G158" si="72">BO11</f>
        <v>0</v>
      </c>
    </row>
    <row r="150" spans="1:7" x14ac:dyDescent="0.2">
      <c r="A150" s="110" t="str">
        <f t="shared" si="66"/>
        <v xml:space="preserve">Lead Operator &gt; </v>
      </c>
      <c r="B150" s="134">
        <f t="shared" si="67"/>
        <v>0</v>
      </c>
      <c r="C150" s="119">
        <f t="shared" si="68"/>
        <v>0</v>
      </c>
      <c r="D150" s="119">
        <f t="shared" si="69"/>
        <v>0</v>
      </c>
      <c r="E150" s="119">
        <f t="shared" si="70"/>
        <v>0</v>
      </c>
      <c r="F150" s="119">
        <f t="shared" si="71"/>
        <v>0</v>
      </c>
      <c r="G150" s="121">
        <f t="shared" si="72"/>
        <v>0</v>
      </c>
    </row>
    <row r="151" spans="1:7" x14ac:dyDescent="0.2">
      <c r="A151" s="110" t="str">
        <f t="shared" si="66"/>
        <v xml:space="preserve">Production Accountant &gt; </v>
      </c>
      <c r="B151" s="135">
        <f t="shared" si="67"/>
        <v>0</v>
      </c>
      <c r="C151" s="132">
        <f t="shared" si="68"/>
        <v>0</v>
      </c>
      <c r="D151" s="132">
        <f t="shared" si="69"/>
        <v>0</v>
      </c>
      <c r="E151" s="132">
        <f t="shared" si="70"/>
        <v>0</v>
      </c>
      <c r="F151" s="132">
        <f t="shared" si="71"/>
        <v>0</v>
      </c>
      <c r="G151" s="133">
        <f t="shared" si="72"/>
        <v>0</v>
      </c>
    </row>
    <row r="152" spans="1:7" x14ac:dyDescent="0.2">
      <c r="A152" s="110" t="str">
        <f t="shared" si="66"/>
        <v xml:space="preserve">Production Engineer &gt; </v>
      </c>
      <c r="B152" s="136">
        <f t="shared" si="67"/>
        <v>0</v>
      </c>
      <c r="C152" s="122">
        <f t="shared" si="68"/>
        <v>0</v>
      </c>
      <c r="D152" s="122">
        <f t="shared" si="69"/>
        <v>0</v>
      </c>
      <c r="E152" s="122">
        <f t="shared" si="70"/>
        <v>0</v>
      </c>
      <c r="F152" s="122">
        <f t="shared" si="71"/>
        <v>0</v>
      </c>
      <c r="G152" s="130">
        <f t="shared" si="72"/>
        <v>0</v>
      </c>
    </row>
    <row r="153" spans="1:7" x14ac:dyDescent="0.2">
      <c r="A153" s="110" t="str">
        <f t="shared" si="66"/>
        <v xml:space="preserve">Facilities Engineer &gt; </v>
      </c>
      <c r="B153" s="136">
        <f t="shared" si="67"/>
        <v>0</v>
      </c>
      <c r="C153" s="122">
        <f t="shared" si="68"/>
        <v>0</v>
      </c>
      <c r="D153" s="122">
        <f t="shared" si="69"/>
        <v>0</v>
      </c>
      <c r="E153" s="122">
        <f t="shared" si="70"/>
        <v>0</v>
      </c>
      <c r="F153" s="122">
        <f t="shared" si="71"/>
        <v>0</v>
      </c>
      <c r="G153" s="130">
        <f t="shared" si="72"/>
        <v>0</v>
      </c>
    </row>
    <row r="154" spans="1:7" x14ac:dyDescent="0.2">
      <c r="A154" s="111" t="str">
        <f t="shared" si="66"/>
        <v xml:space="preserve">Facility Name &gt; </v>
      </c>
      <c r="B154" s="134">
        <f t="shared" si="67"/>
        <v>0</v>
      </c>
      <c r="C154" s="119">
        <f t="shared" si="68"/>
        <v>0</v>
      </c>
      <c r="D154" s="119">
        <f t="shared" si="69"/>
        <v>0</v>
      </c>
      <c r="E154" s="119">
        <f t="shared" si="70"/>
        <v>0</v>
      </c>
      <c r="F154" s="119">
        <f t="shared" si="71"/>
        <v>0</v>
      </c>
      <c r="G154" s="121">
        <f t="shared" si="72"/>
        <v>0</v>
      </c>
    </row>
    <row r="155" spans="1:7" x14ac:dyDescent="0.2">
      <c r="A155" s="111" t="str">
        <f t="shared" si="66"/>
        <v xml:space="preserve">Facility Location&gt; </v>
      </c>
      <c r="B155" s="134">
        <f t="shared" si="67"/>
        <v>0</v>
      </c>
      <c r="C155" s="119">
        <f t="shared" si="68"/>
        <v>0</v>
      </c>
      <c r="D155" s="119">
        <f t="shared" si="69"/>
        <v>0</v>
      </c>
      <c r="E155" s="119">
        <f t="shared" si="70"/>
        <v>0</v>
      </c>
      <c r="F155" s="119">
        <f t="shared" si="71"/>
        <v>0</v>
      </c>
      <c r="G155" s="121">
        <f t="shared" si="72"/>
        <v>0</v>
      </c>
    </row>
    <row r="156" spans="1:7" x14ac:dyDescent="0.2">
      <c r="A156" s="112" t="str">
        <f t="shared" si="66"/>
        <v>Facility &gt;</v>
      </c>
      <c r="B156" s="134">
        <f t="shared" si="67"/>
        <v>0</v>
      </c>
      <c r="C156" s="119">
        <f t="shared" si="68"/>
        <v>0</v>
      </c>
      <c r="D156" s="119">
        <f t="shared" si="69"/>
        <v>0</v>
      </c>
      <c r="E156" s="119">
        <f t="shared" si="70"/>
        <v>0</v>
      </c>
      <c r="F156" s="119">
        <f t="shared" si="71"/>
        <v>0</v>
      </c>
      <c r="G156" s="121">
        <f t="shared" si="72"/>
        <v>0</v>
      </c>
    </row>
    <row r="157" spans="1:7" x14ac:dyDescent="0.2">
      <c r="A157" s="113" t="str">
        <f t="shared" si="66"/>
        <v>Facility Subtype &gt;</v>
      </c>
      <c r="B157" s="134">
        <f t="shared" si="67"/>
        <v>0</v>
      </c>
      <c r="C157" s="119">
        <f t="shared" si="68"/>
        <v>0</v>
      </c>
      <c r="D157" s="119">
        <f t="shared" si="69"/>
        <v>0</v>
      </c>
      <c r="E157" s="119">
        <f t="shared" si="70"/>
        <v>0</v>
      </c>
      <c r="F157" s="119">
        <f t="shared" si="71"/>
        <v>0</v>
      </c>
      <c r="G157" s="121">
        <f t="shared" si="72"/>
        <v>0</v>
      </c>
    </row>
    <row r="158" spans="1:7" ht="25.5" x14ac:dyDescent="0.2">
      <c r="A158" s="114" t="str">
        <f t="shared" si="66"/>
        <v>Facility Subtype Description &gt;</v>
      </c>
      <c r="B158" s="134">
        <f t="shared" si="67"/>
        <v>0</v>
      </c>
      <c r="C158" s="119">
        <f t="shared" si="68"/>
        <v>0</v>
      </c>
      <c r="D158" s="119">
        <f t="shared" si="69"/>
        <v>0</v>
      </c>
      <c r="E158" s="119">
        <f t="shared" si="70"/>
        <v>0</v>
      </c>
      <c r="F158" s="119">
        <f t="shared" si="71"/>
        <v>0</v>
      </c>
      <c r="G158" s="121">
        <f t="shared" si="72"/>
        <v>0</v>
      </c>
    </row>
    <row r="159" spans="1:7" ht="13.5" thickBot="1" x14ac:dyDescent="0.25">
      <c r="A159" s="115" t="str">
        <f t="shared" si="66"/>
        <v>Comments &gt;</v>
      </c>
      <c r="B159" s="116">
        <f t="shared" ref="B159:G159" si="73">BJ23</f>
        <v>0</v>
      </c>
      <c r="C159" s="146">
        <f t="shared" si="73"/>
        <v>0</v>
      </c>
      <c r="D159" s="146">
        <f t="shared" si="73"/>
        <v>0</v>
      </c>
      <c r="E159" s="146">
        <f t="shared" si="73"/>
        <v>0</v>
      </c>
      <c r="F159" s="146">
        <f t="shared" si="73"/>
        <v>0</v>
      </c>
      <c r="G159" s="160">
        <f t="shared" si="73"/>
        <v>0</v>
      </c>
    </row>
    <row r="163" spans="1:67" x14ac:dyDescent="0.2">
      <c r="H163" t="str">
        <f t="shared" ref="H163:BN163" si="74">SUBSTITUTE(H18," ","")</f>
        <v/>
      </c>
      <c r="I163" t="str">
        <f t="shared" si="74"/>
        <v/>
      </c>
      <c r="J163" t="str">
        <f t="shared" si="74"/>
        <v/>
      </c>
      <c r="K163" t="str">
        <f t="shared" si="74"/>
        <v/>
      </c>
      <c r="L163" t="str">
        <f t="shared" si="74"/>
        <v/>
      </c>
      <c r="M163" t="str">
        <f t="shared" si="74"/>
        <v/>
      </c>
      <c r="N163" t="str">
        <f t="shared" si="74"/>
        <v/>
      </c>
      <c r="O163" t="str">
        <f t="shared" si="74"/>
        <v/>
      </c>
      <c r="P163" t="str">
        <f t="shared" si="74"/>
        <v/>
      </c>
      <c r="Q163" t="str">
        <f t="shared" si="74"/>
        <v/>
      </c>
      <c r="R163" t="str">
        <f t="shared" si="74"/>
        <v/>
      </c>
      <c r="S163" t="str">
        <f t="shared" si="74"/>
        <v/>
      </c>
      <c r="T163" t="str">
        <f t="shared" si="74"/>
        <v/>
      </c>
      <c r="U163" t="str">
        <f t="shared" si="74"/>
        <v/>
      </c>
      <c r="V163" t="str">
        <f t="shared" si="74"/>
        <v/>
      </c>
      <c r="W163" t="str">
        <f t="shared" si="74"/>
        <v/>
      </c>
      <c r="X163" t="str">
        <f t="shared" si="74"/>
        <v/>
      </c>
      <c r="Y163" t="str">
        <f t="shared" si="74"/>
        <v/>
      </c>
      <c r="Z163" t="str">
        <f t="shared" si="74"/>
        <v/>
      </c>
      <c r="AA163" t="str">
        <f t="shared" si="74"/>
        <v/>
      </c>
      <c r="AB163" t="str">
        <f t="shared" si="74"/>
        <v/>
      </c>
      <c r="AC163" t="str">
        <f t="shared" si="74"/>
        <v/>
      </c>
      <c r="AD163" t="str">
        <f t="shared" si="74"/>
        <v/>
      </c>
      <c r="AE163" t="str">
        <f t="shared" si="74"/>
        <v/>
      </c>
      <c r="AF163" t="str">
        <f t="shared" si="74"/>
        <v/>
      </c>
      <c r="AG163" t="str">
        <f t="shared" si="74"/>
        <v/>
      </c>
      <c r="AH163" t="str">
        <f t="shared" si="74"/>
        <v/>
      </c>
      <c r="AI163" t="str">
        <f t="shared" si="74"/>
        <v/>
      </c>
      <c r="AJ163" t="str">
        <f t="shared" si="74"/>
        <v/>
      </c>
      <c r="AK163" t="str">
        <f t="shared" si="74"/>
        <v/>
      </c>
      <c r="AL163" t="str">
        <f t="shared" si="74"/>
        <v/>
      </c>
      <c r="AM163" t="str">
        <f t="shared" si="74"/>
        <v/>
      </c>
      <c r="AN163" t="str">
        <f t="shared" si="74"/>
        <v/>
      </c>
      <c r="AO163" t="str">
        <f t="shared" si="74"/>
        <v/>
      </c>
      <c r="AP163" t="str">
        <f t="shared" si="74"/>
        <v/>
      </c>
      <c r="AQ163" t="str">
        <f t="shared" si="74"/>
        <v/>
      </c>
      <c r="AR163" t="str">
        <f t="shared" si="74"/>
        <v/>
      </c>
      <c r="AS163" t="str">
        <f t="shared" si="74"/>
        <v/>
      </c>
      <c r="AT163" t="str">
        <f t="shared" si="74"/>
        <v/>
      </c>
      <c r="AU163" t="str">
        <f t="shared" si="74"/>
        <v/>
      </c>
      <c r="AV163" t="str">
        <f t="shared" si="74"/>
        <v/>
      </c>
      <c r="AW163" t="str">
        <f t="shared" si="74"/>
        <v/>
      </c>
      <c r="AX163" t="str">
        <f t="shared" si="74"/>
        <v/>
      </c>
      <c r="AY163" t="str">
        <f t="shared" si="74"/>
        <v/>
      </c>
      <c r="AZ163" t="str">
        <f t="shared" si="74"/>
        <v/>
      </c>
      <c r="BA163" t="str">
        <f t="shared" si="74"/>
        <v/>
      </c>
      <c r="BB163" t="str">
        <f t="shared" si="74"/>
        <v/>
      </c>
      <c r="BC163" t="str">
        <f t="shared" si="74"/>
        <v/>
      </c>
      <c r="BD163" t="str">
        <f t="shared" si="74"/>
        <v/>
      </c>
      <c r="BE163" t="str">
        <f t="shared" si="74"/>
        <v/>
      </c>
      <c r="BF163" t="str">
        <f t="shared" si="74"/>
        <v/>
      </c>
      <c r="BG163" t="str">
        <f t="shared" si="74"/>
        <v/>
      </c>
      <c r="BH163" t="str">
        <f t="shared" si="74"/>
        <v/>
      </c>
      <c r="BI163" t="str">
        <f t="shared" si="74"/>
        <v/>
      </c>
      <c r="BJ163" t="str">
        <f t="shared" si="74"/>
        <v/>
      </c>
      <c r="BK163" t="str">
        <f t="shared" si="74"/>
        <v/>
      </c>
      <c r="BL163" t="str">
        <f t="shared" si="74"/>
        <v/>
      </c>
      <c r="BM163" t="str">
        <f t="shared" si="74"/>
        <v/>
      </c>
      <c r="BN163" t="str">
        <f t="shared" si="74"/>
        <v/>
      </c>
      <c r="BO163" t="str">
        <f>SUBSTITUTE(BO18," ","")</f>
        <v/>
      </c>
    </row>
    <row r="167" spans="1:67" x14ac:dyDescent="0.2">
      <c r="A167" s="108" t="s">
        <v>853</v>
      </c>
      <c r="B167" t="str">
        <f t="shared" ref="B167:G167" si="75">SUBSTITUTE(B18," ","")</f>
        <v>ABBT0113955</v>
      </c>
      <c r="C167" t="str">
        <f t="shared" si="75"/>
        <v>ABBT0143998</v>
      </c>
      <c r="D167" t="str">
        <f t="shared" si="75"/>
        <v>ABGS0082885</v>
      </c>
      <c r="E167" t="str">
        <f t="shared" si="75"/>
        <v>ABGS0127239</v>
      </c>
      <c r="F167" t="str">
        <f t="shared" si="75"/>
        <v>ABIF0119990</v>
      </c>
      <c r="G167" t="str">
        <f t="shared" si="75"/>
        <v/>
      </c>
    </row>
    <row r="179" spans="1:4" x14ac:dyDescent="0.2">
      <c r="A179" s="167" t="s">
        <v>880</v>
      </c>
      <c r="B179" s="3" t="s">
        <v>1018</v>
      </c>
      <c r="C179" t="s">
        <v>919</v>
      </c>
      <c r="D179" t="s">
        <v>1010</v>
      </c>
    </row>
    <row r="180" spans="1:4" x14ac:dyDescent="0.2">
      <c r="A180" s="167" t="s">
        <v>881</v>
      </c>
      <c r="B180" s="3" t="s">
        <v>1019</v>
      </c>
      <c r="C180" t="s">
        <v>920</v>
      </c>
      <c r="D180" t="s">
        <v>1010</v>
      </c>
    </row>
    <row r="181" spans="1:4" x14ac:dyDescent="0.2">
      <c r="A181" s="167" t="s">
        <v>1011</v>
      </c>
      <c r="B181" s="3" t="s">
        <v>1019</v>
      </c>
      <c r="C181" t="s">
        <v>921</v>
      </c>
      <c r="D181" t="s">
        <v>1012</v>
      </c>
    </row>
    <row r="182" spans="1:4" x14ac:dyDescent="0.2">
      <c r="A182" s="167" t="s">
        <v>882</v>
      </c>
      <c r="B182" s="3" t="s">
        <v>1020</v>
      </c>
      <c r="C182" t="s">
        <v>922</v>
      </c>
      <c r="D182" t="s">
        <v>1012</v>
      </c>
    </row>
    <row r="183" spans="1:4" x14ac:dyDescent="0.2">
      <c r="A183" s="167" t="s">
        <v>883</v>
      </c>
      <c r="B183" s="3" t="s">
        <v>1021</v>
      </c>
      <c r="C183" t="s">
        <v>923</v>
      </c>
      <c r="D183" t="s">
        <v>1012</v>
      </c>
    </row>
    <row r="184" spans="1:4" x14ac:dyDescent="0.2">
      <c r="A184" s="167" t="s">
        <v>884</v>
      </c>
      <c r="B184" s="3" t="s">
        <v>1022</v>
      </c>
      <c r="C184" t="s">
        <v>924</v>
      </c>
      <c r="D184" t="s">
        <v>1012</v>
      </c>
    </row>
    <row r="185" spans="1:4" x14ac:dyDescent="0.2">
      <c r="A185" s="167" t="s">
        <v>885</v>
      </c>
      <c r="B185" s="3" t="s">
        <v>1023</v>
      </c>
      <c r="C185" t="s">
        <v>925</v>
      </c>
      <c r="D185" t="s">
        <v>1012</v>
      </c>
    </row>
    <row r="186" spans="1:4" x14ac:dyDescent="0.2">
      <c r="A186" s="167" t="s">
        <v>886</v>
      </c>
      <c r="B186" s="3" t="s">
        <v>1024</v>
      </c>
      <c r="C186" t="s">
        <v>926</v>
      </c>
      <c r="D186" t="s">
        <v>1012</v>
      </c>
    </row>
    <row r="187" spans="1:4" x14ac:dyDescent="0.2">
      <c r="A187" s="167" t="s">
        <v>887</v>
      </c>
      <c r="B187" s="3" t="s">
        <v>1025</v>
      </c>
      <c r="C187" t="s">
        <v>927</v>
      </c>
      <c r="D187" t="s">
        <v>1012</v>
      </c>
    </row>
    <row r="188" spans="1:4" x14ac:dyDescent="0.2">
      <c r="A188" s="167" t="s">
        <v>888</v>
      </c>
      <c r="B188" s="3" t="s">
        <v>1026</v>
      </c>
      <c r="C188" t="s">
        <v>928</v>
      </c>
      <c r="D188" t="s">
        <v>1012</v>
      </c>
    </row>
    <row r="189" spans="1:4" x14ac:dyDescent="0.2">
      <c r="A189" s="167" t="s">
        <v>889</v>
      </c>
      <c r="B189" s="3" t="s">
        <v>1027</v>
      </c>
      <c r="C189" t="s">
        <v>929</v>
      </c>
      <c r="D189" t="s">
        <v>1012</v>
      </c>
    </row>
    <row r="190" spans="1:4" x14ac:dyDescent="0.2">
      <c r="A190" s="167" t="s">
        <v>890</v>
      </c>
      <c r="B190" s="3" t="s">
        <v>1028</v>
      </c>
      <c r="C190" t="s">
        <v>930</v>
      </c>
      <c r="D190" t="s">
        <v>1012</v>
      </c>
    </row>
    <row r="191" spans="1:4" x14ac:dyDescent="0.2">
      <c r="A191" s="167" t="s">
        <v>891</v>
      </c>
      <c r="B191" s="3" t="s">
        <v>1029</v>
      </c>
      <c r="C191" t="s">
        <v>931</v>
      </c>
      <c r="D191" t="s">
        <v>1012</v>
      </c>
    </row>
    <row r="192" spans="1:4" x14ac:dyDescent="0.2">
      <c r="A192" s="167" t="s">
        <v>892</v>
      </c>
      <c r="B192" s="3" t="s">
        <v>1030</v>
      </c>
      <c r="C192" t="s">
        <v>932</v>
      </c>
      <c r="D192" t="s">
        <v>1012</v>
      </c>
    </row>
    <row r="193" spans="1:4" x14ac:dyDescent="0.2">
      <c r="A193" s="167" t="s">
        <v>893</v>
      </c>
      <c r="B193" s="3" t="s">
        <v>1031</v>
      </c>
      <c r="C193" t="s">
        <v>933</v>
      </c>
      <c r="D193" t="s">
        <v>1012</v>
      </c>
    </row>
    <row r="194" spans="1:4" x14ac:dyDescent="0.2">
      <c r="A194" s="167" t="s">
        <v>894</v>
      </c>
      <c r="B194" s="3" t="s">
        <v>1032</v>
      </c>
      <c r="C194" t="s">
        <v>934</v>
      </c>
      <c r="D194" t="s">
        <v>1012</v>
      </c>
    </row>
    <row r="195" spans="1:4" x14ac:dyDescent="0.2">
      <c r="A195" s="167" t="s">
        <v>895</v>
      </c>
      <c r="B195" s="3" t="s">
        <v>1018</v>
      </c>
      <c r="C195" t="s">
        <v>935</v>
      </c>
      <c r="D195" t="s">
        <v>1012</v>
      </c>
    </row>
    <row r="196" spans="1:4" x14ac:dyDescent="0.2">
      <c r="A196" s="167" t="s">
        <v>896</v>
      </c>
      <c r="B196" s="3" t="s">
        <v>1033</v>
      </c>
      <c r="C196" t="s">
        <v>936</v>
      </c>
      <c r="D196" t="s">
        <v>1012</v>
      </c>
    </row>
    <row r="197" spans="1:4" x14ac:dyDescent="0.2">
      <c r="A197" s="167" t="s">
        <v>897</v>
      </c>
      <c r="B197" s="3" t="s">
        <v>1034</v>
      </c>
      <c r="C197" t="s">
        <v>937</v>
      </c>
      <c r="D197" t="s">
        <v>1012</v>
      </c>
    </row>
    <row r="198" spans="1:4" x14ac:dyDescent="0.2">
      <c r="A198" s="167" t="s">
        <v>898</v>
      </c>
      <c r="B198" s="3" t="s">
        <v>1035</v>
      </c>
      <c r="C198" t="s">
        <v>938</v>
      </c>
      <c r="D198" t="s">
        <v>1012</v>
      </c>
    </row>
    <row r="199" spans="1:4" x14ac:dyDescent="0.2">
      <c r="A199" s="167" t="s">
        <v>899</v>
      </c>
      <c r="B199" s="3" t="s">
        <v>1036</v>
      </c>
      <c r="C199" t="s">
        <v>939</v>
      </c>
      <c r="D199" t="s">
        <v>1012</v>
      </c>
    </row>
    <row r="200" spans="1:4" x14ac:dyDescent="0.2">
      <c r="A200" s="167" t="s">
        <v>900</v>
      </c>
      <c r="B200" s="3" t="s">
        <v>1037</v>
      </c>
      <c r="C200" t="s">
        <v>940</v>
      </c>
      <c r="D200" t="s">
        <v>1012</v>
      </c>
    </row>
    <row r="201" spans="1:4" x14ac:dyDescent="0.2">
      <c r="A201" s="167" t="s">
        <v>901</v>
      </c>
      <c r="B201" s="3" t="s">
        <v>1038</v>
      </c>
      <c r="C201" t="s">
        <v>941</v>
      </c>
      <c r="D201" t="s">
        <v>1012</v>
      </c>
    </row>
    <row r="202" spans="1:4" x14ac:dyDescent="0.2">
      <c r="A202" s="167" t="s">
        <v>902</v>
      </c>
      <c r="B202" s="3" t="s">
        <v>1039</v>
      </c>
      <c r="C202" t="s">
        <v>942</v>
      </c>
      <c r="D202" t="s">
        <v>1012</v>
      </c>
    </row>
    <row r="203" spans="1:4" x14ac:dyDescent="0.2">
      <c r="A203" s="167" t="s">
        <v>903</v>
      </c>
      <c r="B203" s="3" t="s">
        <v>1040</v>
      </c>
      <c r="C203" t="s">
        <v>943</v>
      </c>
      <c r="D203" t="s">
        <v>1012</v>
      </c>
    </row>
    <row r="204" spans="1:4" x14ac:dyDescent="0.2">
      <c r="A204" s="167" t="s">
        <v>904</v>
      </c>
      <c r="B204" s="3" t="s">
        <v>1041</v>
      </c>
      <c r="C204" t="s">
        <v>944</v>
      </c>
      <c r="D204" t="s">
        <v>1012</v>
      </c>
    </row>
    <row r="205" spans="1:4" x14ac:dyDescent="0.2">
      <c r="A205" s="167" t="s">
        <v>905</v>
      </c>
      <c r="B205" s="3" t="s">
        <v>1042</v>
      </c>
      <c r="C205" t="s">
        <v>945</v>
      </c>
      <c r="D205" t="s">
        <v>1012</v>
      </c>
    </row>
    <row r="206" spans="1:4" x14ac:dyDescent="0.2">
      <c r="A206" s="167" t="s">
        <v>906</v>
      </c>
      <c r="B206" s="3" t="s">
        <v>1041</v>
      </c>
      <c r="C206" t="s">
        <v>946</v>
      </c>
      <c r="D206" t="s">
        <v>1012</v>
      </c>
    </row>
    <row r="207" spans="1:4" x14ac:dyDescent="0.2">
      <c r="A207" s="167" t="s">
        <v>907</v>
      </c>
      <c r="B207" s="3" t="s">
        <v>1043</v>
      </c>
      <c r="C207" t="s">
        <v>947</v>
      </c>
      <c r="D207" t="s">
        <v>1012</v>
      </c>
    </row>
    <row r="208" spans="1:4" x14ac:dyDescent="0.2">
      <c r="A208" s="167" t="s">
        <v>908</v>
      </c>
      <c r="B208" s="3" t="s">
        <v>1044</v>
      </c>
      <c r="C208" t="s">
        <v>948</v>
      </c>
      <c r="D208" t="s">
        <v>1012</v>
      </c>
    </row>
    <row r="209" spans="1:4" x14ac:dyDescent="0.2">
      <c r="A209" s="167" t="s">
        <v>909</v>
      </c>
      <c r="B209" s="3" t="s">
        <v>1028</v>
      </c>
      <c r="C209" t="s">
        <v>949</v>
      </c>
      <c r="D209" t="s">
        <v>1013</v>
      </c>
    </row>
    <row r="210" spans="1:4" x14ac:dyDescent="0.2">
      <c r="A210" s="167" t="s">
        <v>910</v>
      </c>
      <c r="B210" s="3" t="s">
        <v>1045</v>
      </c>
      <c r="C210" t="s">
        <v>950</v>
      </c>
      <c r="D210" t="s">
        <v>1013</v>
      </c>
    </row>
    <row r="211" spans="1:4" x14ac:dyDescent="0.2">
      <c r="A211" s="167" t="s">
        <v>911</v>
      </c>
      <c r="B211" s="3" t="s">
        <v>1046</v>
      </c>
      <c r="C211" t="s">
        <v>951</v>
      </c>
      <c r="D211" t="s">
        <v>1013</v>
      </c>
    </row>
    <row r="212" spans="1:4" x14ac:dyDescent="0.2">
      <c r="A212" s="167" t="s">
        <v>912</v>
      </c>
      <c r="B212" s="3" t="s">
        <v>1047</v>
      </c>
      <c r="C212" t="s">
        <v>952</v>
      </c>
      <c r="D212" t="s">
        <v>1013</v>
      </c>
    </row>
    <row r="213" spans="1:4" x14ac:dyDescent="0.2">
      <c r="A213" s="167" t="s">
        <v>913</v>
      </c>
      <c r="B213" s="3" t="s">
        <v>1048</v>
      </c>
      <c r="C213" t="s">
        <v>953</v>
      </c>
      <c r="D213" t="s">
        <v>1013</v>
      </c>
    </row>
    <row r="214" spans="1:4" x14ac:dyDescent="0.2">
      <c r="A214" s="167" t="s">
        <v>914</v>
      </c>
      <c r="B214" s="3" t="s">
        <v>1049</v>
      </c>
      <c r="C214" t="s">
        <v>954</v>
      </c>
      <c r="D214" t="s">
        <v>1013</v>
      </c>
    </row>
    <row r="215" spans="1:4" x14ac:dyDescent="0.2">
      <c r="A215" s="167" t="s">
        <v>915</v>
      </c>
      <c r="B215" s="3" t="s">
        <v>1050</v>
      </c>
      <c r="C215" t="s">
        <v>955</v>
      </c>
      <c r="D215" t="s">
        <v>1014</v>
      </c>
    </row>
    <row r="216" spans="1:4" x14ac:dyDescent="0.2">
      <c r="A216" s="167" t="s">
        <v>916</v>
      </c>
      <c r="B216" s="3" t="s">
        <v>1050</v>
      </c>
      <c r="C216" t="s">
        <v>956</v>
      </c>
      <c r="D216" t="s">
        <v>1015</v>
      </c>
    </row>
    <row r="217" spans="1:4" x14ac:dyDescent="0.2">
      <c r="A217" s="167" t="s">
        <v>917</v>
      </c>
      <c r="B217" s="3" t="s">
        <v>1024</v>
      </c>
      <c r="C217" t="s">
        <v>957</v>
      </c>
      <c r="D217" t="s">
        <v>1016</v>
      </c>
    </row>
    <row r="218" spans="1:4" x14ac:dyDescent="0.2">
      <c r="A218" s="167" t="s">
        <v>918</v>
      </c>
      <c r="B218" s="3" t="s">
        <v>1051</v>
      </c>
      <c r="C218" t="s">
        <v>958</v>
      </c>
      <c r="D218" t="s">
        <v>1016</v>
      </c>
    </row>
    <row r="219" spans="1:4" x14ac:dyDescent="0.2">
      <c r="A219" s="167" t="s">
        <v>959</v>
      </c>
      <c r="B219" s="3" t="s">
        <v>1052</v>
      </c>
      <c r="C219" t="s">
        <v>960</v>
      </c>
      <c r="D219" t="s">
        <v>1010</v>
      </c>
    </row>
    <row r="220" spans="1:4" x14ac:dyDescent="0.2">
      <c r="A220" s="167" t="s">
        <v>961</v>
      </c>
      <c r="B220" s="3" t="s">
        <v>1053</v>
      </c>
      <c r="C220" t="s">
        <v>962</v>
      </c>
      <c r="D220" t="s">
        <v>1012</v>
      </c>
    </row>
    <row r="221" spans="1:4" x14ac:dyDescent="0.2">
      <c r="A221" s="167" t="s">
        <v>963</v>
      </c>
      <c r="B221" s="3" t="s">
        <v>1052</v>
      </c>
      <c r="C221" t="s">
        <v>964</v>
      </c>
      <c r="D221" t="s">
        <v>1012</v>
      </c>
    </row>
    <row r="222" spans="1:4" x14ac:dyDescent="0.2">
      <c r="A222" s="167" t="s">
        <v>965</v>
      </c>
      <c r="B222" s="3" t="s">
        <v>1052</v>
      </c>
      <c r="C222" t="s">
        <v>966</v>
      </c>
      <c r="D222" t="s">
        <v>1012</v>
      </c>
    </row>
    <row r="223" spans="1:4" x14ac:dyDescent="0.2">
      <c r="A223" s="167" t="s">
        <v>967</v>
      </c>
      <c r="B223" s="3" t="s">
        <v>1052</v>
      </c>
      <c r="C223" t="s">
        <v>968</v>
      </c>
      <c r="D223" t="s">
        <v>1012</v>
      </c>
    </row>
    <row r="224" spans="1:4" x14ac:dyDescent="0.2">
      <c r="A224" s="167" t="s">
        <v>969</v>
      </c>
      <c r="B224" s="3" t="s">
        <v>1054</v>
      </c>
      <c r="C224" t="s">
        <v>970</v>
      </c>
      <c r="D224" t="s">
        <v>1012</v>
      </c>
    </row>
    <row r="225" spans="1:4" x14ac:dyDescent="0.2">
      <c r="A225" s="167" t="s">
        <v>971</v>
      </c>
      <c r="B225" s="3" t="s">
        <v>1055</v>
      </c>
      <c r="C225" t="s">
        <v>972</v>
      </c>
      <c r="D225" t="s">
        <v>1012</v>
      </c>
    </row>
    <row r="226" spans="1:4" x14ac:dyDescent="0.2">
      <c r="A226" s="167" t="s">
        <v>973</v>
      </c>
      <c r="B226" s="3" t="s">
        <v>1056</v>
      </c>
      <c r="C226" t="s">
        <v>974</v>
      </c>
      <c r="D226" t="s">
        <v>1012</v>
      </c>
    </row>
    <row r="227" spans="1:4" x14ac:dyDescent="0.2">
      <c r="A227" s="167" t="s">
        <v>975</v>
      </c>
      <c r="B227" s="3" t="s">
        <v>1057</v>
      </c>
      <c r="C227" t="s">
        <v>976</v>
      </c>
      <c r="D227" t="s">
        <v>1012</v>
      </c>
    </row>
    <row r="228" spans="1:4" x14ac:dyDescent="0.2">
      <c r="A228" s="167" t="s">
        <v>977</v>
      </c>
      <c r="B228" s="3" t="s">
        <v>1058</v>
      </c>
      <c r="C228" t="s">
        <v>978</v>
      </c>
      <c r="D228" t="s">
        <v>1012</v>
      </c>
    </row>
    <row r="229" spans="1:4" x14ac:dyDescent="0.2">
      <c r="A229" s="167" t="s">
        <v>979</v>
      </c>
      <c r="B229" s="3" t="s">
        <v>1059</v>
      </c>
      <c r="C229" t="s">
        <v>980</v>
      </c>
      <c r="D229" t="s">
        <v>1012</v>
      </c>
    </row>
    <row r="230" spans="1:4" x14ac:dyDescent="0.2">
      <c r="A230" s="167" t="s">
        <v>981</v>
      </c>
      <c r="B230" s="3" t="s">
        <v>1060</v>
      </c>
      <c r="C230" t="s">
        <v>982</v>
      </c>
      <c r="D230" t="s">
        <v>1012</v>
      </c>
    </row>
    <row r="231" spans="1:4" x14ac:dyDescent="0.2">
      <c r="A231" s="167" t="s">
        <v>983</v>
      </c>
      <c r="B231" s="3" t="s">
        <v>1061</v>
      </c>
      <c r="C231" t="s">
        <v>984</v>
      </c>
      <c r="D231" t="s">
        <v>1012</v>
      </c>
    </row>
    <row r="232" spans="1:4" x14ac:dyDescent="0.2">
      <c r="A232" s="167" t="s">
        <v>1017</v>
      </c>
      <c r="B232" s="3" t="s">
        <v>1062</v>
      </c>
      <c r="C232" t="s">
        <v>985</v>
      </c>
      <c r="D232" t="s">
        <v>1013</v>
      </c>
    </row>
    <row r="233" spans="1:4" x14ac:dyDescent="0.2">
      <c r="A233" s="167" t="s">
        <v>986</v>
      </c>
      <c r="B233" s="3" t="s">
        <v>1057</v>
      </c>
      <c r="C233" t="s">
        <v>987</v>
      </c>
      <c r="D233" t="s">
        <v>1014</v>
      </c>
    </row>
    <row r="234" spans="1:4" x14ac:dyDescent="0.2">
      <c r="A234" s="167" t="s">
        <v>988</v>
      </c>
      <c r="B234" s="3" t="s">
        <v>1063</v>
      </c>
      <c r="C234" t="s">
        <v>989</v>
      </c>
      <c r="D234" t="s">
        <v>1010</v>
      </c>
    </row>
    <row r="235" spans="1:4" x14ac:dyDescent="0.2">
      <c r="A235" s="167" t="s">
        <v>990</v>
      </c>
      <c r="B235" s="3" t="s">
        <v>1064</v>
      </c>
      <c r="C235" t="s">
        <v>991</v>
      </c>
      <c r="D235" t="s">
        <v>1012</v>
      </c>
    </row>
    <row r="236" spans="1:4" x14ac:dyDescent="0.2">
      <c r="A236" s="167" t="s">
        <v>992</v>
      </c>
      <c r="B236" s="3" t="s">
        <v>1063</v>
      </c>
      <c r="C236" t="s">
        <v>993</v>
      </c>
      <c r="D236" t="s">
        <v>1012</v>
      </c>
    </row>
    <row r="237" spans="1:4" x14ac:dyDescent="0.2">
      <c r="A237" s="167" t="s">
        <v>994</v>
      </c>
      <c r="B237" s="3" t="s">
        <v>1065</v>
      </c>
      <c r="C237" t="s">
        <v>995</v>
      </c>
      <c r="D237" t="s">
        <v>1012</v>
      </c>
    </row>
    <row r="238" spans="1:4" x14ac:dyDescent="0.2">
      <c r="A238" s="167" t="s">
        <v>996</v>
      </c>
      <c r="B238" s="3" t="s">
        <v>1066</v>
      </c>
      <c r="C238" t="s">
        <v>997</v>
      </c>
      <c r="D238" t="s">
        <v>1012</v>
      </c>
    </row>
    <row r="239" spans="1:4" x14ac:dyDescent="0.2">
      <c r="A239" s="167" t="s">
        <v>998</v>
      </c>
      <c r="B239" s="3" t="s">
        <v>1067</v>
      </c>
      <c r="C239" t="s">
        <v>999</v>
      </c>
      <c r="D239" t="s">
        <v>1012</v>
      </c>
    </row>
    <row r="240" spans="1:4" x14ac:dyDescent="0.2">
      <c r="A240" s="167" t="s">
        <v>1000</v>
      </c>
      <c r="B240" s="3" t="s">
        <v>1068</v>
      </c>
      <c r="C240" t="s">
        <v>1001</v>
      </c>
      <c r="D240" t="s">
        <v>1012</v>
      </c>
    </row>
    <row r="241" spans="1:4" x14ac:dyDescent="0.2">
      <c r="A241" s="167" t="s">
        <v>1002</v>
      </c>
      <c r="B241" s="3" t="s">
        <v>1069</v>
      </c>
      <c r="C241" t="s">
        <v>1003</v>
      </c>
      <c r="D241" t="s">
        <v>1012</v>
      </c>
    </row>
    <row r="242" spans="1:4" x14ac:dyDescent="0.2">
      <c r="A242" s="167" t="s">
        <v>1004</v>
      </c>
      <c r="B242" s="3" t="s">
        <v>1058</v>
      </c>
      <c r="C242" t="s">
        <v>1005</v>
      </c>
      <c r="D242" t="s">
        <v>1012</v>
      </c>
    </row>
    <row r="243" spans="1:4" x14ac:dyDescent="0.2">
      <c r="A243" s="167" t="s">
        <v>1006</v>
      </c>
      <c r="B243" s="3" t="s">
        <v>1059</v>
      </c>
      <c r="C243" t="s">
        <v>1007</v>
      </c>
      <c r="D243" t="s">
        <v>1012</v>
      </c>
    </row>
    <row r="244" spans="1:4" x14ac:dyDescent="0.2">
      <c r="A244" s="167" t="s">
        <v>1008</v>
      </c>
      <c r="B244" s="3" t="s">
        <v>1070</v>
      </c>
      <c r="C244" t="s">
        <v>1009</v>
      </c>
      <c r="D244" t="s">
        <v>1012</v>
      </c>
    </row>
  </sheetData>
  <sheetProtection selectLockedCells="1"/>
  <sortState ref="B111:B131">
    <sortCondition ref="B111"/>
  </sortState>
  <dataConsolidate/>
  <mergeCells count="5">
    <mergeCell ref="G4:G5"/>
    <mergeCell ref="F4:F5"/>
    <mergeCell ref="C2:G3"/>
    <mergeCell ref="D4:E5"/>
    <mergeCell ref="C4:C5"/>
  </mergeCells>
  <pageMargins left="0.7" right="0.7" top="0.75" bottom="0.75" header="0.3" footer="0.3"/>
  <pageSetup scale="92"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0000"/>
    <pageSetUpPr fitToPage="1"/>
  </sheetPr>
  <dimension ref="A1:W28"/>
  <sheetViews>
    <sheetView tabSelected="1" zoomScale="80" zoomScaleNormal="80" zoomScaleSheetLayoutView="70" workbookViewId="0">
      <selection activeCell="I2" sqref="I2"/>
    </sheetView>
  </sheetViews>
  <sheetFormatPr defaultColWidth="9.140625" defaultRowHeight="12.75" x14ac:dyDescent="0.2"/>
  <cols>
    <col min="1" max="3" width="9.140625" style="5" customWidth="1"/>
    <col min="4" max="4" width="75.7109375" style="5" customWidth="1"/>
    <col min="5" max="5" width="6.7109375" style="4" customWidth="1"/>
    <col min="6" max="6" width="16.7109375" style="50" customWidth="1"/>
    <col min="7" max="7" width="12.7109375" style="50" customWidth="1"/>
    <col min="8" max="8" width="12.7109375" style="8" customWidth="1"/>
    <col min="9" max="9" width="26.7109375" style="5" customWidth="1"/>
    <col min="10" max="70" width="17.5703125" style="5" customWidth="1"/>
    <col min="71" max="16384" width="9.140625" style="5"/>
  </cols>
  <sheetData>
    <row r="1" spans="1:14" x14ac:dyDescent="0.2">
      <c r="D1" s="28"/>
      <c r="E1" s="5"/>
      <c r="F1" s="3"/>
      <c r="I1"/>
      <c r="J1"/>
      <c r="K1"/>
    </row>
    <row r="2" spans="1:14" customFormat="1" x14ac:dyDescent="0.2">
      <c r="A2" s="5"/>
      <c r="B2" s="5"/>
      <c r="C2" s="5"/>
      <c r="D2" s="28"/>
      <c r="E2" s="5"/>
      <c r="F2" s="5"/>
      <c r="G2" s="50"/>
      <c r="H2" s="50"/>
      <c r="I2" s="195" t="str">
        <f>'Facility List'!A11</f>
        <v xml:space="preserve">Foreman &gt; </v>
      </c>
      <c r="J2" s="195" t="str">
        <f>'Facility List'!B11</f>
        <v>Chad Moore</v>
      </c>
      <c r="K2" s="195" t="str">
        <f>'Facility List'!C11</f>
        <v>Chad Moore</v>
      </c>
      <c r="L2" s="195" t="str">
        <f>'Facility List'!D11</f>
        <v>Chad Moore</v>
      </c>
      <c r="M2" s="195" t="str">
        <f>'Facility List'!E11</f>
        <v>Chad Moore</v>
      </c>
      <c r="N2" s="195" t="str">
        <f>'Facility List'!F11</f>
        <v>Chad Moore</v>
      </c>
    </row>
    <row r="3" spans="1:14" customFormat="1" ht="23.25" x14ac:dyDescent="0.2">
      <c r="A3" s="5"/>
      <c r="B3" s="5"/>
      <c r="C3" s="5"/>
      <c r="D3" s="208" t="str">
        <f>"Property: "&amp;'Facility List'!D4</f>
        <v>Property: Karr</v>
      </c>
      <c r="E3" s="29"/>
      <c r="F3" s="5"/>
      <c r="G3" s="50"/>
      <c r="H3" s="50"/>
      <c r="I3" s="195" t="str">
        <f>'Facility List'!A12</f>
        <v xml:space="preserve">Lead Operator &gt; </v>
      </c>
      <c r="J3" s="195">
        <f>'Facility List'!B12</f>
        <v>0</v>
      </c>
      <c r="K3" s="195" t="str">
        <f>'Facility List'!C12</f>
        <v/>
      </c>
      <c r="L3" s="195" t="str">
        <f>'Facility List'!D12</f>
        <v/>
      </c>
      <c r="M3" s="195" t="str">
        <f>'Facility List'!E12</f>
        <v/>
      </c>
      <c r="N3" s="195" t="str">
        <f>'Facility List'!F12</f>
        <v/>
      </c>
    </row>
    <row r="4" spans="1:14"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95" t="str">
        <f>'Facility List'!B13</f>
        <v>Nathan Hopkin</v>
      </c>
      <c r="K4" s="195" t="str">
        <f>'Facility List'!C13</f>
        <v>Nathan Hopkin</v>
      </c>
      <c r="L4" s="195" t="str">
        <f>'Facility List'!D13</f>
        <v>Nathan Hopkin</v>
      </c>
      <c r="M4" s="195" t="str">
        <f>'Facility List'!E13</f>
        <v>Nathan Hopkin</v>
      </c>
      <c r="N4" s="195" t="str">
        <f>'Facility List'!F13</f>
        <v>Nathan Hopkin</v>
      </c>
    </row>
    <row r="5" spans="1:14" customFormat="1" x14ac:dyDescent="0.2">
      <c r="A5" s="5"/>
      <c r="B5" s="5"/>
      <c r="C5" s="5"/>
      <c r="D5" s="28"/>
      <c r="E5" s="5"/>
      <c r="F5" s="5"/>
      <c r="G5" s="50"/>
      <c r="H5" s="50"/>
      <c r="I5" s="195" t="str">
        <f>'Facility List'!A14</f>
        <v xml:space="preserve">Production Engineer &gt; </v>
      </c>
      <c r="J5" s="195" t="str">
        <f>'Facility List'!B14</f>
        <v>Grant Woodford</v>
      </c>
      <c r="K5" s="195" t="str">
        <f>'Facility List'!C14</f>
        <v>Grant Woodford</v>
      </c>
      <c r="L5" s="195" t="str">
        <f>'Facility List'!D14</f>
        <v>Grant Woodford</v>
      </c>
      <c r="M5" s="195" t="str">
        <f>'Facility List'!E14</f>
        <v>Grant Woodford</v>
      </c>
      <c r="N5" s="195" t="str">
        <f>'Facility List'!F14</f>
        <v>Grant Woodford</v>
      </c>
    </row>
    <row r="6" spans="1:14" customFormat="1" x14ac:dyDescent="0.2">
      <c r="A6" s="5"/>
      <c r="B6" s="5"/>
      <c r="C6" s="5"/>
      <c r="D6" s="28"/>
      <c r="E6" s="5"/>
      <c r="F6" s="5"/>
      <c r="G6" s="50"/>
      <c r="H6" s="50"/>
      <c r="I6" s="195" t="str">
        <f>'Facility List'!A15</f>
        <v xml:space="preserve">Facilities Engineer &gt; </v>
      </c>
      <c r="J6" s="195">
        <f>'Facility List'!B15</f>
        <v>0</v>
      </c>
      <c r="K6" s="195" t="str">
        <f>'Facility List'!C15</f>
        <v/>
      </c>
      <c r="L6" s="195" t="str">
        <f>'Facility List'!D15</f>
        <v/>
      </c>
      <c r="M6" s="195" t="str">
        <f>'Facility List'!E15</f>
        <v/>
      </c>
      <c r="N6" s="195" t="str">
        <f>'Facility List'!F15</f>
        <v/>
      </c>
    </row>
    <row r="7" spans="1:14" customFormat="1" ht="13.5" customHeight="1" thickBot="1" x14ac:dyDescent="0.25">
      <c r="A7" s="5"/>
      <c r="B7" s="5"/>
      <c r="C7" s="349"/>
      <c r="D7" s="349"/>
      <c r="E7" s="5"/>
      <c r="F7" s="5"/>
      <c r="G7" s="50"/>
      <c r="H7" s="50"/>
      <c r="I7" s="195" t="str">
        <f>'Facility List'!A16</f>
        <v xml:space="preserve">Facility Name &gt; </v>
      </c>
      <c r="J7" s="195" t="str">
        <f>'Facility List'!B16</f>
        <v>PARA 06-18-066-04W6M</v>
      </c>
      <c r="K7" s="195" t="str">
        <f>'Facility List'!C16</f>
        <v>PARA HZ KARR 3-22-66-5W6 GSWB</v>
      </c>
      <c r="L7" s="195" t="str">
        <f>'Facility List'!D16</f>
        <v>GOLD CREEK 15-19-066-04W6 GGS</v>
      </c>
      <c r="M7" s="195" t="str">
        <f>'Facility List'!E16</f>
        <v>PARA KARR 06-18 COMPRESSOR</v>
      </c>
      <c r="N7" s="195" t="str">
        <f>'Facility List'!F16</f>
        <v>PARA 102 KARR 5-18-66-4 DISPOSAL</v>
      </c>
    </row>
    <row r="8" spans="1:14" customFormat="1" ht="16.5" thickBot="1" x14ac:dyDescent="0.25">
      <c r="A8" s="5"/>
      <c r="B8" s="21"/>
      <c r="C8" s="47" t="s">
        <v>772</v>
      </c>
      <c r="D8" s="33"/>
      <c r="E8" s="34"/>
      <c r="F8" s="34"/>
      <c r="G8" s="51"/>
      <c r="H8" s="51"/>
      <c r="I8" s="195" t="str">
        <f>'Facility List'!A19</f>
        <v>Facility Subtype &gt;</v>
      </c>
      <c r="J8" s="195">
        <f>'Facility List'!B19</f>
        <v>361</v>
      </c>
      <c r="K8" s="195">
        <f>'Facility List'!C19</f>
        <v>351</v>
      </c>
      <c r="L8" s="195">
        <f>'Facility List'!D19</f>
        <v>621</v>
      </c>
      <c r="M8" s="195">
        <f>'Facility List'!E19</f>
        <v>621</v>
      </c>
      <c r="N8" s="195">
        <f>'Facility List'!F19</f>
        <v>503</v>
      </c>
    </row>
    <row r="9" spans="1:14" customFormat="1" ht="16.5" thickBot="1" x14ac:dyDescent="0.25">
      <c r="A9" s="5"/>
      <c r="B9" s="21"/>
      <c r="C9" s="48"/>
      <c r="D9" s="46"/>
      <c r="E9" s="34"/>
      <c r="F9" s="34"/>
      <c r="G9" s="51"/>
      <c r="H9" s="51"/>
      <c r="I9" s="195" t="str">
        <f>'Facility List'!A20</f>
        <v>Facility Subtype Description &gt;</v>
      </c>
      <c r="J9" s="195" t="str">
        <f>'Facility List'!B20</f>
        <v>Gas Multiwell Group Battery</v>
      </c>
      <c r="K9" s="195" t="str">
        <f>'Facility List'!C20</f>
        <v>Gas Single Well Battery</v>
      </c>
      <c r="L9" s="195" t="str">
        <f>'Facility List'!D20</f>
        <v>Gas Gathering System</v>
      </c>
      <c r="M9" s="195" t="str">
        <f>'Facility List'!E20</f>
        <v>Gas Gathering System</v>
      </c>
      <c r="N9" s="195" t="str">
        <f>'Facility List'!F20</f>
        <v>Disposal</v>
      </c>
    </row>
    <row r="10" spans="1:14" ht="48" thickBot="1" x14ac:dyDescent="0.25">
      <c r="A10" s="251"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14" ht="30" x14ac:dyDescent="0.2">
      <c r="A11" s="25">
        <v>1</v>
      </c>
      <c r="B11" s="25" t="s">
        <v>128</v>
      </c>
      <c r="C11" s="40" t="s">
        <v>475</v>
      </c>
      <c r="D11" s="276" t="s">
        <v>665</v>
      </c>
      <c r="E11" s="277" t="str">
        <f>VLOOKUP(B11,NCESub[[#Data],[NCE]:[NCE Risk]],3,FALSE)</f>
        <v>High</v>
      </c>
      <c r="F11" s="304"/>
      <c r="G11" s="52"/>
      <c r="H11" s="278"/>
      <c r="I11"/>
      <c r="J11" s="31">
        <f>IF(HLOOKUP(J$8,Applicability[#Data],(VLOOKUP($B11,Applicability[#Data],2,FALSE)),FALSE)="y",$F11,"N/A")</f>
        <v>0</v>
      </c>
      <c r="K11" s="31">
        <f>IF(HLOOKUP(K$8,Applicability[#Data],(VLOOKUP($B11,Applicability[#Data],2,FALSE)),FALSE)="y",$F11,"N/A")</f>
        <v>0</v>
      </c>
      <c r="L11" s="31">
        <f>IF(HLOOKUP(L$8,Applicability[#Data],(VLOOKUP($B11,Applicability[#Data],2,FALSE)),FALSE)="y",$F11,"N/A")</f>
        <v>0</v>
      </c>
      <c r="M11" s="31">
        <f>IF(HLOOKUP(M$8,Applicability[#Data],(VLOOKUP($B11,Applicability[#Data],2,FALSE)),FALSE)="y",$F11,"N/A")</f>
        <v>0</v>
      </c>
      <c r="N11" s="31">
        <f>IF(HLOOKUP(N$8,Applicability[#Data],(VLOOKUP($B11,Applicability[#Data],2,FALSE)),FALSE)="y",$F11,"N/A")</f>
        <v>0</v>
      </c>
    </row>
    <row r="12" spans="1:14" ht="30" x14ac:dyDescent="0.2">
      <c r="A12" s="25">
        <v>1</v>
      </c>
      <c r="B12" s="25" t="s">
        <v>131</v>
      </c>
      <c r="C12" s="40" t="s">
        <v>477</v>
      </c>
      <c r="D12" s="276" t="s">
        <v>667</v>
      </c>
      <c r="E12" s="277" t="str">
        <f>VLOOKUP(B12,NCESub[[#Data],[NCE]:[NCE Risk]],3,FALSE)</f>
        <v>High</v>
      </c>
      <c r="F12" s="304"/>
      <c r="G12" s="52"/>
      <c r="H12" s="278"/>
      <c r="I12"/>
      <c r="J12" s="31">
        <f>IF(HLOOKUP(J$8,Applicability[#Data],(VLOOKUP($B12,Applicability[#Data],2,FALSE)),FALSE)="y",$F12,"N/A")</f>
        <v>0</v>
      </c>
      <c r="K12" s="31">
        <f>IF(HLOOKUP(K$8,Applicability[#Data],(VLOOKUP($B12,Applicability[#Data],2,FALSE)),FALSE)="y",$F12,"N/A")</f>
        <v>0</v>
      </c>
      <c r="L12" s="31">
        <f>IF(HLOOKUP(L$8,Applicability[#Data],(VLOOKUP($B12,Applicability[#Data],2,FALSE)),FALSE)="y",$F12,"N/A")</f>
        <v>0</v>
      </c>
      <c r="M12" s="31">
        <f>IF(HLOOKUP(M$8,Applicability[#Data],(VLOOKUP($B12,Applicability[#Data],2,FALSE)),FALSE)="y",$F12,"N/A")</f>
        <v>0</v>
      </c>
      <c r="N12" s="31">
        <f>IF(HLOOKUP(N$8,Applicability[#Data],(VLOOKUP($B12,Applicability[#Data],2,FALSE)),FALSE)="y",$F12,"N/A")</f>
        <v>0</v>
      </c>
    </row>
    <row r="13" spans="1:14" ht="30" x14ac:dyDescent="0.2">
      <c r="A13" s="25">
        <v>1</v>
      </c>
      <c r="B13" s="25" t="s">
        <v>76</v>
      </c>
      <c r="C13" s="40" t="s">
        <v>481</v>
      </c>
      <c r="D13" s="276" t="s">
        <v>766</v>
      </c>
      <c r="E13" s="277" t="str">
        <f>VLOOKUP(B13,NCESub[[#Data],[NCE]:[NCE Risk]],3,FALSE)</f>
        <v>Low</v>
      </c>
      <c r="F13" s="304"/>
      <c r="G13" s="52"/>
      <c r="H13" s="278"/>
      <c r="I13"/>
      <c r="J13" s="31">
        <f>IF(HLOOKUP(J$8,Applicability[#Data],(VLOOKUP($B13,Applicability[#Data],2,FALSE)),FALSE)="y",$F13,"N/A")</f>
        <v>0</v>
      </c>
      <c r="K13" s="31">
        <f>IF(HLOOKUP(K$8,Applicability[#Data],(VLOOKUP($B13,Applicability[#Data],2,FALSE)),FALSE)="y",$F13,"N/A")</f>
        <v>0</v>
      </c>
      <c r="L13" s="31">
        <f>IF(HLOOKUP(L$8,Applicability[#Data],(VLOOKUP($B13,Applicability[#Data],2,FALSE)),FALSE)="y",$F13,"N/A")</f>
        <v>0</v>
      </c>
      <c r="M13" s="31">
        <f>IF(HLOOKUP(M$8,Applicability[#Data],(VLOOKUP($B13,Applicability[#Data],2,FALSE)),FALSE)="y",$F13,"N/A")</f>
        <v>0</v>
      </c>
      <c r="N13" s="31">
        <f>IF(HLOOKUP(N$8,Applicability[#Data],(VLOOKUP($B13,Applicability[#Data],2,FALSE)),FALSE)="y",$F13,"N/A")</f>
        <v>0</v>
      </c>
    </row>
    <row r="14" spans="1:14" ht="30" x14ac:dyDescent="0.2">
      <c r="A14" s="25">
        <v>1</v>
      </c>
      <c r="B14" s="25" t="s">
        <v>107</v>
      </c>
      <c r="C14" s="40" t="s">
        <v>479</v>
      </c>
      <c r="D14" s="276" t="s">
        <v>668</v>
      </c>
      <c r="E14" s="277" t="str">
        <f>VLOOKUP(B14,NCESub[[#Data],[NCE]:[NCE Risk]],3,FALSE)</f>
        <v>Low</v>
      </c>
      <c r="F14" s="304"/>
      <c r="G14" s="52"/>
      <c r="H14" s="278"/>
      <c r="I14"/>
      <c r="J14" s="31">
        <f>IF(HLOOKUP(J$8,Applicability[#Data],(VLOOKUP($B14,Applicability[#Data],2,FALSE)),FALSE)="y",$F14,"N/A")</f>
        <v>0</v>
      </c>
      <c r="K14" s="31">
        <f>IF(HLOOKUP(K$8,Applicability[#Data],(VLOOKUP($B14,Applicability[#Data],2,FALSE)),FALSE)="y",$F14,"N/A")</f>
        <v>0</v>
      </c>
      <c r="L14" s="31">
        <f>IF(HLOOKUP(L$8,Applicability[#Data],(VLOOKUP($B14,Applicability[#Data],2,FALSE)),FALSE)="y",$F14,"N/A")</f>
        <v>0</v>
      </c>
      <c r="M14" s="31">
        <f>IF(HLOOKUP(M$8,Applicability[#Data],(VLOOKUP($B14,Applicability[#Data],2,FALSE)),FALSE)="y",$F14,"N/A")</f>
        <v>0</v>
      </c>
      <c r="N14" s="31">
        <f>IF(HLOOKUP(N$8,Applicability[#Data],(VLOOKUP($B14,Applicability[#Data],2,FALSE)),FALSE)="y",$F14,"N/A")</f>
        <v>0</v>
      </c>
    </row>
    <row r="15" spans="1:14" ht="30" x14ac:dyDescent="0.2">
      <c r="A15" s="25">
        <v>1</v>
      </c>
      <c r="B15" s="25" t="s">
        <v>54</v>
      </c>
      <c r="C15" s="40" t="s">
        <v>483</v>
      </c>
      <c r="D15" s="276" t="s">
        <v>669</v>
      </c>
      <c r="E15" s="277" t="str">
        <f>VLOOKUP(B15,NCESub[[#Data],[NCE]:[NCE Risk]],3,FALSE)</f>
        <v>Low</v>
      </c>
      <c r="F15" s="304"/>
      <c r="G15" s="52"/>
      <c r="H15" s="278"/>
      <c r="I15"/>
      <c r="J15" s="31">
        <f>IF(HLOOKUP(J$8,Applicability[#Data],(VLOOKUP($B15,Applicability[#Data],2,FALSE)),FALSE)="y",$F15,"N/A")</f>
        <v>0</v>
      </c>
      <c r="K15" s="31">
        <f>IF(HLOOKUP(K$8,Applicability[#Data],(VLOOKUP($B15,Applicability[#Data],2,FALSE)),FALSE)="y",$F15,"N/A")</f>
        <v>0</v>
      </c>
      <c r="L15" s="31">
        <f>IF(HLOOKUP(L$8,Applicability[#Data],(VLOOKUP($B15,Applicability[#Data],2,FALSE)),FALSE)="y",$F15,"N/A")</f>
        <v>0</v>
      </c>
      <c r="M15" s="31">
        <f>IF(HLOOKUP(M$8,Applicability[#Data],(VLOOKUP($B15,Applicability[#Data],2,FALSE)),FALSE)="y",$F15,"N/A")</f>
        <v>0</v>
      </c>
      <c r="N15" s="31">
        <f>IF(HLOOKUP(N$8,Applicability[#Data],(VLOOKUP($B15,Applicability[#Data],2,FALSE)),FALSE)="y",$F15,"N/A")</f>
        <v>0</v>
      </c>
    </row>
    <row r="16" spans="1:14" ht="30" x14ac:dyDescent="0.2">
      <c r="A16" s="25">
        <v>1</v>
      </c>
      <c r="B16" s="25" t="s">
        <v>125</v>
      </c>
      <c r="C16" s="40" t="s">
        <v>768</v>
      </c>
      <c r="D16" s="276" t="s">
        <v>770</v>
      </c>
      <c r="E16" s="277" t="str">
        <f>VLOOKUP(B16,NCESub[[#Data],[NCE]:[NCE Risk]],3,FALSE)</f>
        <v>Low</v>
      </c>
      <c r="F16" s="304"/>
      <c r="G16" s="52"/>
      <c r="H16" s="278"/>
      <c r="I16"/>
      <c r="J16" s="31">
        <f>IF(HLOOKUP(J$8,Applicability[#Data],(VLOOKUP($B16,Applicability[#Data],2,FALSE)),FALSE)="y",$F16,"N/A")</f>
        <v>0</v>
      </c>
      <c r="K16" s="31">
        <f>IF(HLOOKUP(K$8,Applicability[#Data],(VLOOKUP($B16,Applicability[#Data],2,FALSE)),FALSE)="y",$F16,"N/A")</f>
        <v>0</v>
      </c>
      <c r="L16" s="31">
        <f>IF(HLOOKUP(L$8,Applicability[#Data],(VLOOKUP($B16,Applicability[#Data],2,FALSE)),FALSE)="y",$F16,"N/A")</f>
        <v>0</v>
      </c>
      <c r="M16" s="31">
        <f>IF(HLOOKUP(M$8,Applicability[#Data],(VLOOKUP($B16,Applicability[#Data],2,FALSE)),FALSE)="y",$F16,"N/A")</f>
        <v>0</v>
      </c>
      <c r="N16" s="31">
        <f>IF(HLOOKUP(N$8,Applicability[#Data],(VLOOKUP($B16,Applicability[#Data],2,FALSE)),FALSE)="y",$F16,"N/A")</f>
        <v>0</v>
      </c>
    </row>
    <row r="17" spans="1:23" ht="30" x14ac:dyDescent="0.2">
      <c r="A17" s="25">
        <v>1</v>
      </c>
      <c r="B17" s="25" t="s">
        <v>132</v>
      </c>
      <c r="C17" s="40" t="s">
        <v>485</v>
      </c>
      <c r="D17" s="276" t="s">
        <v>674</v>
      </c>
      <c r="E17" s="277" t="str">
        <f>VLOOKUP(B17,NCESub[[#Data],[NCE]:[NCE Risk]],3,FALSE)</f>
        <v>Low</v>
      </c>
      <c r="F17" s="304"/>
      <c r="G17" s="52"/>
      <c r="H17" s="278"/>
      <c r="I17"/>
      <c r="J17" s="31">
        <f>IF(HLOOKUP(J$8,Applicability[#Data],(VLOOKUP($B17,Applicability[#Data],2,FALSE)),FALSE)="y",$F17,"N/A")</f>
        <v>0</v>
      </c>
      <c r="K17" s="31">
        <f>IF(HLOOKUP(K$8,Applicability[#Data],(VLOOKUP($B17,Applicability[#Data],2,FALSE)),FALSE)="y",$F17,"N/A")</f>
        <v>0</v>
      </c>
      <c r="L17" s="31">
        <f>IF(HLOOKUP(L$8,Applicability[#Data],(VLOOKUP($B17,Applicability[#Data],2,FALSE)),FALSE)="y",$F17,"N/A")</f>
        <v>0</v>
      </c>
      <c r="M17" s="31">
        <f>IF(HLOOKUP(M$8,Applicability[#Data],(VLOOKUP($B17,Applicability[#Data],2,FALSE)),FALSE)="y",$F17,"N/A")</f>
        <v>0</v>
      </c>
      <c r="N17" s="31">
        <f>IF(HLOOKUP(N$8,Applicability[#Data],(VLOOKUP($B17,Applicability[#Data],2,FALSE)),FALSE)="y",$F17,"N/A")</f>
        <v>0</v>
      </c>
    </row>
    <row r="18" spans="1:23" ht="60" x14ac:dyDescent="0.2">
      <c r="A18" s="25">
        <v>1</v>
      </c>
      <c r="B18" s="25" t="s">
        <v>634</v>
      </c>
      <c r="C18" s="40" t="s">
        <v>796</v>
      </c>
      <c r="D18" s="276" t="s">
        <v>1711</v>
      </c>
      <c r="E18" s="277" t="str">
        <f>VLOOKUP(B18,NCESub[[#Data],[NCE]:[NCE Risk]],3,FALSE)</f>
        <v>High</v>
      </c>
      <c r="F18" s="304"/>
      <c r="G18" s="52"/>
      <c r="H18" s="278"/>
      <c r="I18"/>
      <c r="J18" s="31">
        <f>IF(HLOOKUP(J$8,Applicability[#Data],(VLOOKUP($B18,Applicability[#Data],2,FALSE)),FALSE)="y",$F18,"N/A")</f>
        <v>0</v>
      </c>
      <c r="K18" s="31">
        <f>IF(HLOOKUP(K$8,Applicability[#Data],(VLOOKUP($B18,Applicability[#Data],2,FALSE)),FALSE)="y",$F18,"N/A")</f>
        <v>0</v>
      </c>
      <c r="L18" s="31">
        <f>IF(HLOOKUP(L$8,Applicability[#Data],(VLOOKUP($B18,Applicability[#Data],2,FALSE)),FALSE)="y",$F18,"N/A")</f>
        <v>0</v>
      </c>
      <c r="M18" s="31">
        <f>IF(HLOOKUP(M$8,Applicability[#Data],(VLOOKUP($B18,Applicability[#Data],2,FALSE)),FALSE)="y",$F18,"N/A")</f>
        <v>0</v>
      </c>
      <c r="N18" s="31">
        <f>IF(HLOOKUP(N$8,Applicability[#Data],(VLOOKUP($B18,Applicability[#Data],2,FALSE)),FALSE)="y",$F18,"N/A")</f>
        <v>0</v>
      </c>
    </row>
    <row r="19" spans="1:23" ht="30" x14ac:dyDescent="0.2">
      <c r="A19" s="25">
        <v>7</v>
      </c>
      <c r="B19" s="25" t="s">
        <v>716</v>
      </c>
      <c r="C19" s="40" t="s">
        <v>722</v>
      </c>
      <c r="D19" s="276" t="s">
        <v>723</v>
      </c>
      <c r="E19" s="277" t="str">
        <f>VLOOKUP(B19,NCESub[[#Data],[NCE]:[NCE Risk]],3,FALSE)</f>
        <v>High</v>
      </c>
      <c r="F19" s="304"/>
      <c r="G19" s="52"/>
      <c r="H19" s="278"/>
      <c r="I19"/>
      <c r="J19" s="31">
        <f>IF(HLOOKUP(J$8,Applicability[#Data],(VLOOKUP($B19,Applicability[#Data],2,FALSE)),FALSE)="y",$F19,"N/A")</f>
        <v>0</v>
      </c>
      <c r="K19" s="31">
        <f>IF(HLOOKUP(K$8,Applicability[#Data],(VLOOKUP($B19,Applicability[#Data],2,FALSE)),FALSE)="y",$F19,"N/A")</f>
        <v>0</v>
      </c>
      <c r="L19" s="31">
        <f>IF(HLOOKUP(L$8,Applicability[#Data],(VLOOKUP($B19,Applicability[#Data],2,FALSE)),FALSE)="y",$F19,"N/A")</f>
        <v>0</v>
      </c>
      <c r="M19" s="31">
        <f>IF(HLOOKUP(M$8,Applicability[#Data],(VLOOKUP($B19,Applicability[#Data],2,FALSE)),FALSE)="y",$F19,"N/A")</f>
        <v>0</v>
      </c>
      <c r="N19" s="31">
        <f>IF(HLOOKUP(N$8,Applicability[#Data],(VLOOKUP($B19,Applicability[#Data],2,FALSE)),FALSE)="y",$F19,"N/A")</f>
        <v>0</v>
      </c>
    </row>
    <row r="20" spans="1:23" ht="60" x14ac:dyDescent="0.2">
      <c r="A20" s="25">
        <v>11</v>
      </c>
      <c r="B20" s="25" t="s">
        <v>140</v>
      </c>
      <c r="C20" s="40" t="s">
        <v>3166</v>
      </c>
      <c r="D20" s="276" t="s">
        <v>3259</v>
      </c>
      <c r="E20" s="277" t="str">
        <f>VLOOKUP(B20,NCESub[[#Data],[NCE]:[NCE Risk]],3,FALSE)</f>
        <v>High</v>
      </c>
      <c r="F20" s="304"/>
      <c r="G20" s="52"/>
      <c r="H20" s="278"/>
      <c r="I20"/>
      <c r="J20" s="31">
        <f>IF(HLOOKUP(J$8,Applicability[#Data],(VLOOKUP($B20,Applicability[#Data],2,FALSE)),FALSE)="y",$F20,"N/A")</f>
        <v>0</v>
      </c>
      <c r="K20" s="31">
        <f>IF(HLOOKUP(K$8,Applicability[#Data],(VLOOKUP($B20,Applicability[#Data],2,FALSE)),FALSE)="y",$F20,"N/A")</f>
        <v>0</v>
      </c>
      <c r="L20" s="31">
        <f>IF(HLOOKUP(L$8,Applicability[#Data],(VLOOKUP($B20,Applicability[#Data],2,FALSE)),FALSE)="y",$F20,"N/A")</f>
        <v>0</v>
      </c>
      <c r="M20" s="31">
        <f>IF(HLOOKUP(M$8,Applicability[#Data],(VLOOKUP($B20,Applicability[#Data],2,FALSE)),FALSE)="y",$F20,"N/A")</f>
        <v>0</v>
      </c>
      <c r="N20" s="31">
        <f>IF(HLOOKUP(N$8,Applicability[#Data],(VLOOKUP($B20,Applicability[#Data],2,FALSE)),FALSE)="y",$F20,"N/A")</f>
        <v>0</v>
      </c>
    </row>
    <row r="21" spans="1:23" ht="60" x14ac:dyDescent="0.2">
      <c r="A21" s="25">
        <v>11</v>
      </c>
      <c r="B21" s="25" t="s">
        <v>140</v>
      </c>
      <c r="C21" s="40" t="s">
        <v>3169</v>
      </c>
      <c r="D21" s="276" t="s">
        <v>3170</v>
      </c>
      <c r="E21" s="277" t="str">
        <f>VLOOKUP(B21,NCESub[[#Data],[NCE]:[NCE Risk]],3,FALSE)</f>
        <v>High</v>
      </c>
      <c r="F21" s="304"/>
      <c r="G21" s="52"/>
      <c r="H21" s="278"/>
      <c r="I21"/>
      <c r="J21" s="31">
        <f>IF(HLOOKUP(J$8,Applicability[#Data],(VLOOKUP($B21,Applicability[#Data],2,FALSE)),FALSE)="y",$F21,"N/A")</f>
        <v>0</v>
      </c>
      <c r="K21" s="31">
        <f>IF(HLOOKUP(K$8,Applicability[#Data],(VLOOKUP($B21,Applicability[#Data],2,FALSE)),FALSE)="y",$F21,"N/A")</f>
        <v>0</v>
      </c>
      <c r="L21" s="31">
        <f>IF(HLOOKUP(L$8,Applicability[#Data],(VLOOKUP($B21,Applicability[#Data],2,FALSE)),FALSE)="y",$F21,"N/A")</f>
        <v>0</v>
      </c>
      <c r="M21" s="31">
        <f>IF(HLOOKUP(M$8,Applicability[#Data],(VLOOKUP($B21,Applicability[#Data],2,FALSE)),FALSE)="y",$F21,"N/A")</f>
        <v>0</v>
      </c>
      <c r="N21" s="31">
        <f>IF(HLOOKUP(N$8,Applicability[#Data],(VLOOKUP($B21,Applicability[#Data],2,FALSE)),FALSE)="y",$F21,"N/A")</f>
        <v>0</v>
      </c>
    </row>
    <row r="22" spans="1:23" ht="60" x14ac:dyDescent="0.2">
      <c r="A22" s="25">
        <v>11</v>
      </c>
      <c r="B22" s="25" t="s">
        <v>140</v>
      </c>
      <c r="C22" s="40" t="s">
        <v>3171</v>
      </c>
      <c r="D22" s="276" t="s">
        <v>3172</v>
      </c>
      <c r="E22" s="277" t="str">
        <f>VLOOKUP(B22,NCESub[[#Data],[NCE]:[NCE Risk]],3,FALSE)</f>
        <v>High</v>
      </c>
      <c r="F22" s="304"/>
      <c r="G22" s="52"/>
      <c r="H22" s="278"/>
      <c r="I22"/>
      <c r="J22" s="31">
        <f>IF(HLOOKUP(J$8,Applicability[#Data],(VLOOKUP($B22,Applicability[#Data],2,FALSE)),FALSE)="y",$F22,"N/A")</f>
        <v>0</v>
      </c>
      <c r="K22" s="31">
        <f>IF(HLOOKUP(K$8,Applicability[#Data],(VLOOKUP($B22,Applicability[#Data],2,FALSE)),FALSE)="y",$F22,"N/A")</f>
        <v>0</v>
      </c>
      <c r="L22" s="31">
        <f>IF(HLOOKUP(L$8,Applicability[#Data],(VLOOKUP($B22,Applicability[#Data],2,FALSE)),FALSE)="y",$F22,"N/A")</f>
        <v>0</v>
      </c>
      <c r="M22" s="31">
        <f>IF(HLOOKUP(M$8,Applicability[#Data],(VLOOKUP($B22,Applicability[#Data],2,FALSE)),FALSE)="y",$F22,"N/A")</f>
        <v>0</v>
      </c>
      <c r="N22" s="31">
        <f>IF(HLOOKUP(N$8,Applicability[#Data],(VLOOKUP($B22,Applicability[#Data],2,FALSE)),FALSE)="y",$F22,"N/A")</f>
        <v>0</v>
      </c>
    </row>
    <row r="23" spans="1:23" ht="30" x14ac:dyDescent="0.2">
      <c r="A23" s="25">
        <v>11</v>
      </c>
      <c r="B23" s="25" t="s">
        <v>809</v>
      </c>
      <c r="C23" s="40" t="s">
        <v>816</v>
      </c>
      <c r="D23" s="276" t="s">
        <v>1401</v>
      </c>
      <c r="E23" s="277" t="str">
        <f>VLOOKUP(B23,NCESub[[#Data],[NCE]:[NCE Risk]],3,FALSE)</f>
        <v>High</v>
      </c>
      <c r="F23" s="304"/>
      <c r="G23" s="52"/>
      <c r="H23" s="278"/>
      <c r="I23"/>
      <c r="J23" s="31">
        <f>IF(HLOOKUP(J$8,Applicability[#Data],(VLOOKUP($B23,Applicability[#Data],2,FALSE)),FALSE)="y",$F23,"N/A")</f>
        <v>0</v>
      </c>
      <c r="K23" s="31">
        <f>IF(HLOOKUP(K$8,Applicability[#Data],(VLOOKUP($B23,Applicability[#Data],2,FALSE)),FALSE)="y",$F23,"N/A")</f>
        <v>0</v>
      </c>
      <c r="L23" s="31">
        <f>IF(HLOOKUP(L$8,Applicability[#Data],(VLOOKUP($B23,Applicability[#Data],2,FALSE)),FALSE)="y",$F23,"N/A")</f>
        <v>0</v>
      </c>
      <c r="M23" s="31">
        <f>IF(HLOOKUP(M$8,Applicability[#Data],(VLOOKUP($B23,Applicability[#Data],2,FALSE)),FALSE)="y",$F23,"N/A")</f>
        <v>0</v>
      </c>
      <c r="N23" s="31">
        <f>IF(HLOOKUP(N$8,Applicability[#Data],(VLOOKUP($B23,Applicability[#Data],2,FALSE)),FALSE)="y",$F23,"N/A")</f>
        <v>0</v>
      </c>
    </row>
    <row r="24" spans="1:23" s="8" customFormat="1" ht="30" x14ac:dyDescent="0.2">
      <c r="A24" s="25">
        <v>11</v>
      </c>
      <c r="B24" s="25" t="s">
        <v>811</v>
      </c>
      <c r="C24" s="40" t="s">
        <v>818</v>
      </c>
      <c r="D24" s="276" t="s">
        <v>840</v>
      </c>
      <c r="E24" s="277" t="str">
        <f>VLOOKUP(B24,NCESub[[#Data],[NCE]:[NCE Risk]],3,FALSE)</f>
        <v>High</v>
      </c>
      <c r="F24" s="304"/>
      <c r="G24" s="52"/>
      <c r="H24" s="278"/>
      <c r="I24"/>
      <c r="J24" s="31">
        <f>IF(HLOOKUP(J$8,Applicability[#Data],(VLOOKUP($B24,Applicability[#Data],2,FALSE)),FALSE)="y",$F24,"N/A")</f>
        <v>0</v>
      </c>
      <c r="K24" s="31">
        <f>IF(HLOOKUP(K$8,Applicability[#Data],(VLOOKUP($B24,Applicability[#Data],2,FALSE)),FALSE)="y",$F24,"N/A")</f>
        <v>0</v>
      </c>
      <c r="L24" s="31">
        <f>IF(HLOOKUP(L$8,Applicability[#Data],(VLOOKUP($B24,Applicability[#Data],2,FALSE)),FALSE)="y",$F24,"N/A")</f>
        <v>0</v>
      </c>
      <c r="M24" s="31">
        <f>IF(HLOOKUP(M$8,Applicability[#Data],(VLOOKUP($B24,Applicability[#Data],2,FALSE)),FALSE)="y",$F24,"N/A")</f>
        <v>0</v>
      </c>
      <c r="N24" s="31">
        <f>IF(HLOOKUP(N$8,Applicability[#Data],(VLOOKUP($B24,Applicability[#Data],2,FALSE)),FALSE)="y",$F24,"N/A")</f>
        <v>0</v>
      </c>
    </row>
    <row r="25" spans="1:23" ht="30" x14ac:dyDescent="0.2">
      <c r="A25" s="25">
        <v>11</v>
      </c>
      <c r="B25" s="25" t="s">
        <v>813</v>
      </c>
      <c r="C25" s="40" t="s">
        <v>820</v>
      </c>
      <c r="D25" s="276" t="s">
        <v>841</v>
      </c>
      <c r="E25" s="277" t="str">
        <f>VLOOKUP(B25,NCESub[[#Data],[NCE]:[NCE Risk]],3,FALSE)</f>
        <v>High</v>
      </c>
      <c r="F25" s="304"/>
      <c r="G25" s="52"/>
      <c r="H25" s="278"/>
      <c r="I25"/>
      <c r="J25" s="31">
        <f>IF(HLOOKUP(J$8,Applicability[#Data],(VLOOKUP($B25,Applicability[#Data],2,FALSE)),FALSE)="y",$F25,"N/A")</f>
        <v>0</v>
      </c>
      <c r="K25" s="31">
        <f>IF(HLOOKUP(K$8,Applicability[#Data],(VLOOKUP($B25,Applicability[#Data],2,FALSE)),FALSE)="y",$F25,"N/A")</f>
        <v>0</v>
      </c>
      <c r="L25" s="31">
        <f>IF(HLOOKUP(L$8,Applicability[#Data],(VLOOKUP($B25,Applicability[#Data],2,FALSE)),FALSE)="y",$F25,"N/A")</f>
        <v>0</v>
      </c>
      <c r="M25" s="31">
        <f>IF(HLOOKUP(M$8,Applicability[#Data],(VLOOKUP($B25,Applicability[#Data],2,FALSE)),FALSE)="y",$F25,"N/A")</f>
        <v>0</v>
      </c>
      <c r="N25" s="31">
        <f>IF(HLOOKUP(N$8,Applicability[#Data],(VLOOKUP($B25,Applicability[#Data],2,FALSE)),FALSE)="y",$F25,"N/A")</f>
        <v>0</v>
      </c>
    </row>
    <row r="26" spans="1:23" ht="30" x14ac:dyDescent="0.2">
      <c r="A26" s="25">
        <v>11</v>
      </c>
      <c r="B26" s="25" t="s">
        <v>815</v>
      </c>
      <c r="C26" s="40" t="s">
        <v>822</v>
      </c>
      <c r="D26" s="276" t="s">
        <v>851</v>
      </c>
      <c r="E26" s="277" t="str">
        <f>VLOOKUP(B26,NCESub[[#Data],[NCE]:[NCE Risk]],3,FALSE)</f>
        <v>High</v>
      </c>
      <c r="F26" s="304"/>
      <c r="G26" s="52"/>
      <c r="H26" s="278"/>
      <c r="I26"/>
      <c r="J26" s="31">
        <f>IF(HLOOKUP(J$8,Applicability[#Data],(VLOOKUP($B26,Applicability[#Data],2,FALSE)),FALSE)="y",$F26,"N/A")</f>
        <v>0</v>
      </c>
      <c r="K26" s="31">
        <f>IF(HLOOKUP(K$8,Applicability[#Data],(VLOOKUP($B26,Applicability[#Data],2,FALSE)),FALSE)="y",$F26,"N/A")</f>
        <v>0</v>
      </c>
      <c r="L26" s="31">
        <f>IF(HLOOKUP(L$8,Applicability[#Data],(VLOOKUP($B26,Applicability[#Data],2,FALSE)),FALSE)="y",$F26,"N/A")</f>
        <v>0</v>
      </c>
      <c r="M26" s="31">
        <f>IF(HLOOKUP(M$8,Applicability[#Data],(VLOOKUP($B26,Applicability[#Data],2,FALSE)),FALSE)="y",$F26,"N/A")</f>
        <v>0</v>
      </c>
      <c r="N26" s="31">
        <f>IF(HLOOKUP(N$8,Applicability[#Data],(VLOOKUP($B26,Applicability[#Data],2,FALSE)),FALSE)="y",$F26,"N/A")</f>
        <v>0</v>
      </c>
    </row>
    <row r="27" spans="1:23" x14ac:dyDescent="0.2">
      <c r="W27" s="5">
        <f>66-21</f>
        <v>45</v>
      </c>
    </row>
    <row r="28" spans="1:23" x14ac:dyDescent="0.2">
      <c r="C28" s="3" t="s">
        <v>3270</v>
      </c>
    </row>
  </sheetData>
  <sheetProtection selectLockedCells="1"/>
  <dataConsolidate/>
  <mergeCells count="1">
    <mergeCell ref="C7:D7"/>
  </mergeCells>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Lookups!$B$3:$B$6</xm:f>
          </x14:formula1>
          <xm:sqref>F11:F26</xm:sqref>
        </x14:dataValidation>
        <x14:dataValidation type="list" allowBlank="1" showInputMessage="1" showErrorMessage="1">
          <x14:formula1>
            <xm:f>Lookups!$D$3:$D$8</xm:f>
          </x14:formula1>
          <xm:sqref>G11:G26</xm:sqref>
        </x14:dataValidation>
        <x14:dataValidation type="list" errorStyle="information" allowBlank="1" showInputMessage="1" showErrorMessage="1" errorTitle="New Value?" error="If this is a new control performer role, please have it added to the list.">
          <x14:formula1>
            <xm:f>Lookups!$F$3:$F$14</xm:f>
          </x14:formula1>
          <xm:sqref>H11:H26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pageSetUpPr fitToPage="1"/>
  </sheetPr>
  <dimension ref="A1:N28"/>
  <sheetViews>
    <sheetView zoomScale="80" zoomScaleNormal="80" zoomScaleSheetLayoutView="70" workbookViewId="0">
      <selection activeCell="I2" sqref="I2:I9"/>
    </sheetView>
  </sheetViews>
  <sheetFormatPr defaultColWidth="9.140625" defaultRowHeight="12.75" x14ac:dyDescent="0.2"/>
  <cols>
    <col min="1" max="2" width="9.140625" style="5" customWidth="1"/>
    <col min="3" max="3" width="9.28515625" style="5" customWidth="1"/>
    <col min="4" max="4" width="75.7109375" style="5" customWidth="1"/>
    <col min="5" max="5" width="6.7109375" style="4" customWidth="1"/>
    <col min="6" max="6" width="16.7109375" style="50" customWidth="1"/>
    <col min="7" max="7" width="12.7109375" style="50" customWidth="1"/>
    <col min="8" max="8" width="12.7109375" style="8" customWidth="1"/>
    <col min="9" max="9" width="26.7109375" style="5" customWidth="1"/>
    <col min="10" max="73" width="17.5703125" style="5" customWidth="1"/>
    <col min="74" max="16384" width="9.140625" style="5"/>
  </cols>
  <sheetData>
    <row r="1" spans="1:14" x14ac:dyDescent="0.2">
      <c r="D1" s="28"/>
      <c r="E1" s="5"/>
      <c r="F1" s="3"/>
      <c r="H1" s="50"/>
      <c r="I1" s="8"/>
      <c r="J1"/>
    </row>
    <row r="2" spans="1:14" customFormat="1" x14ac:dyDescent="0.2">
      <c r="A2" s="5"/>
      <c r="B2" s="5"/>
      <c r="C2" s="5"/>
      <c r="D2" s="28"/>
      <c r="E2" s="5"/>
      <c r="F2" s="5"/>
      <c r="G2" s="50"/>
      <c r="H2" s="50"/>
      <c r="I2" s="195" t="str">
        <f>'Facility List'!A11</f>
        <v xml:space="preserve">Foreman &gt; </v>
      </c>
      <c r="J2" s="195" t="str">
        <f>'Facility List'!B11</f>
        <v>Chad Moore</v>
      </c>
      <c r="K2" s="195" t="str">
        <f>'Facility List'!C11</f>
        <v>Chad Moore</v>
      </c>
      <c r="L2" s="195" t="str">
        <f>'Facility List'!D11</f>
        <v>Chad Moore</v>
      </c>
      <c r="M2" s="195" t="str">
        <f>'Facility List'!E11</f>
        <v>Chad Moore</v>
      </c>
      <c r="N2" s="195" t="str">
        <f>'Facility List'!F11</f>
        <v>Chad Moore</v>
      </c>
    </row>
    <row r="3" spans="1:14" customFormat="1" ht="23.25" x14ac:dyDescent="0.2">
      <c r="A3" s="5"/>
      <c r="B3" s="5"/>
      <c r="C3" s="5"/>
      <c r="D3" s="208" t="str">
        <f>"Property: "&amp;'Facility List'!D4</f>
        <v>Property: Karr</v>
      </c>
      <c r="E3" s="29"/>
      <c r="F3" s="5"/>
      <c r="G3" s="50"/>
      <c r="H3" s="50"/>
      <c r="I3" s="195" t="str">
        <f>'Facility List'!A12</f>
        <v xml:space="preserve">Lead Operator &gt; </v>
      </c>
      <c r="J3" s="195">
        <f>'Facility List'!B12</f>
        <v>0</v>
      </c>
      <c r="K3" s="195" t="str">
        <f>'Facility List'!C12</f>
        <v/>
      </c>
      <c r="L3" s="195" t="str">
        <f>'Facility List'!D12</f>
        <v/>
      </c>
      <c r="M3" s="195" t="str">
        <f>'Facility List'!E12</f>
        <v/>
      </c>
      <c r="N3" s="195" t="str">
        <f>'Facility List'!F12</f>
        <v/>
      </c>
    </row>
    <row r="4" spans="1:14"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95" t="str">
        <f>'Facility List'!B13</f>
        <v>Nathan Hopkin</v>
      </c>
      <c r="K4" s="195" t="str">
        <f>'Facility List'!C13</f>
        <v>Nathan Hopkin</v>
      </c>
      <c r="L4" s="195" t="str">
        <f>'Facility List'!D13</f>
        <v>Nathan Hopkin</v>
      </c>
      <c r="M4" s="195" t="str">
        <f>'Facility List'!E13</f>
        <v>Nathan Hopkin</v>
      </c>
      <c r="N4" s="195" t="str">
        <f>'Facility List'!F13</f>
        <v>Nathan Hopkin</v>
      </c>
    </row>
    <row r="5" spans="1:14" customFormat="1" x14ac:dyDescent="0.2">
      <c r="A5" s="5"/>
      <c r="B5" s="5"/>
      <c r="C5" s="5"/>
      <c r="D5" s="28"/>
      <c r="E5" s="5"/>
      <c r="F5" s="5"/>
      <c r="G5" s="50"/>
      <c r="H5" s="50"/>
      <c r="I5" s="195" t="str">
        <f>'Facility List'!A14</f>
        <v xml:space="preserve">Production Engineer &gt; </v>
      </c>
      <c r="J5" s="195" t="str">
        <f>'Facility List'!B14</f>
        <v>Grant Woodford</v>
      </c>
      <c r="K5" s="195" t="str">
        <f>'Facility List'!C14</f>
        <v>Grant Woodford</v>
      </c>
      <c r="L5" s="195" t="str">
        <f>'Facility List'!D14</f>
        <v>Grant Woodford</v>
      </c>
      <c r="M5" s="195" t="str">
        <f>'Facility List'!E14</f>
        <v>Grant Woodford</v>
      </c>
      <c r="N5" s="195" t="str">
        <f>'Facility List'!F14</f>
        <v>Grant Woodford</v>
      </c>
    </row>
    <row r="6" spans="1:14" customFormat="1" x14ac:dyDescent="0.2">
      <c r="A6" s="5"/>
      <c r="B6" s="5"/>
      <c r="C6" s="5"/>
      <c r="D6" s="28"/>
      <c r="E6" s="5"/>
      <c r="F6" s="5"/>
      <c r="G6" s="50"/>
      <c r="H6" s="50"/>
      <c r="I6" s="195" t="str">
        <f>'Facility List'!A15</f>
        <v xml:space="preserve">Facilities Engineer &gt; </v>
      </c>
      <c r="J6" s="195">
        <f>'Facility List'!B15</f>
        <v>0</v>
      </c>
      <c r="K6" s="195" t="str">
        <f>'Facility List'!C15</f>
        <v/>
      </c>
      <c r="L6" s="195" t="str">
        <f>'Facility List'!D15</f>
        <v/>
      </c>
      <c r="M6" s="195" t="str">
        <f>'Facility List'!E15</f>
        <v/>
      </c>
      <c r="N6" s="195" t="str">
        <f>'Facility List'!F15</f>
        <v/>
      </c>
    </row>
    <row r="7" spans="1:14" customFormat="1" ht="12" customHeight="1" thickBot="1" x14ac:dyDescent="0.25">
      <c r="A7" s="5"/>
      <c r="B7" s="5"/>
      <c r="C7" s="349"/>
      <c r="D7" s="349"/>
      <c r="E7" s="5"/>
      <c r="F7" s="5"/>
      <c r="G7" s="50"/>
      <c r="H7" s="50"/>
      <c r="I7" s="195" t="str">
        <f>'Facility List'!A16</f>
        <v xml:space="preserve">Facility Name &gt; </v>
      </c>
      <c r="J7" s="195" t="str">
        <f>'Facility List'!B16</f>
        <v>PARA 06-18-066-04W6M</v>
      </c>
      <c r="K7" s="195" t="str">
        <f>'Facility List'!C16</f>
        <v>PARA HZ KARR 3-22-66-5W6 GSWB</v>
      </c>
      <c r="L7" s="195" t="str">
        <f>'Facility List'!D16</f>
        <v>GOLD CREEK 15-19-066-04W6 GGS</v>
      </c>
      <c r="M7" s="195" t="str">
        <f>'Facility List'!E16</f>
        <v>PARA KARR 06-18 COMPRESSOR</v>
      </c>
      <c r="N7" s="195" t="str">
        <f>'Facility List'!F16</f>
        <v>PARA 102 KARR 5-18-66-4 DISPOSAL</v>
      </c>
    </row>
    <row r="8" spans="1:14" customFormat="1" ht="16.5" thickBot="1" x14ac:dyDescent="0.25">
      <c r="A8" s="5"/>
      <c r="B8" s="21"/>
      <c r="C8" s="47" t="s">
        <v>773</v>
      </c>
      <c r="D8" s="33"/>
      <c r="E8" s="34"/>
      <c r="F8" s="34"/>
      <c r="G8" s="51"/>
      <c r="H8" s="51"/>
      <c r="I8" s="195" t="str">
        <f>'Facility List'!A19</f>
        <v>Facility Subtype &gt;</v>
      </c>
      <c r="J8" s="195">
        <f>'Facility List'!B19</f>
        <v>361</v>
      </c>
      <c r="K8" s="195">
        <f>'Facility List'!C19</f>
        <v>351</v>
      </c>
      <c r="L8" s="195">
        <f>'Facility List'!D19</f>
        <v>621</v>
      </c>
      <c r="M8" s="195">
        <f>'Facility List'!E19</f>
        <v>621</v>
      </c>
      <c r="N8" s="195">
        <f>'Facility List'!F19</f>
        <v>503</v>
      </c>
    </row>
    <row r="9" spans="1:14" customFormat="1" ht="16.5" thickBot="1" x14ac:dyDescent="0.25">
      <c r="A9" s="5"/>
      <c r="B9" s="21"/>
      <c r="C9" s="48"/>
      <c r="D9" s="46"/>
      <c r="E9" s="34"/>
      <c r="F9" s="34"/>
      <c r="G9" s="51"/>
      <c r="H9" s="51"/>
      <c r="I9" s="195" t="str">
        <f>'Facility List'!A20</f>
        <v>Facility Subtype Description &gt;</v>
      </c>
      <c r="J9" s="195" t="str">
        <f>'Facility List'!B20</f>
        <v>Gas Multiwell Group Battery</v>
      </c>
      <c r="K9" s="195" t="str">
        <f>'Facility List'!C20</f>
        <v>Gas Single Well Battery</v>
      </c>
      <c r="L9" s="195" t="str">
        <f>'Facility List'!D20</f>
        <v>Gas Gathering System</v>
      </c>
      <c r="M9" s="195" t="str">
        <f>'Facility List'!E20</f>
        <v>Gas Gathering System</v>
      </c>
      <c r="N9" s="195" t="str">
        <f>'Facility List'!F20</f>
        <v>Disposal</v>
      </c>
    </row>
    <row r="10" spans="1:14" ht="48" thickBot="1" x14ac:dyDescent="0.25">
      <c r="A10" s="239"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14" ht="30" x14ac:dyDescent="0.2">
      <c r="A11" s="25">
        <v>1</v>
      </c>
      <c r="B11" s="25" t="s">
        <v>128</v>
      </c>
      <c r="C11" s="40" t="s">
        <v>476</v>
      </c>
      <c r="D11" s="276" t="s">
        <v>535</v>
      </c>
      <c r="E11" s="277" t="str">
        <f>VLOOKUP(B11,NCESub[[#Data],[NCE]:[NCE Risk]],3,FALSE)</f>
        <v>High</v>
      </c>
      <c r="F11" s="304"/>
      <c r="G11" s="52"/>
      <c r="H11" s="278"/>
      <c r="I11"/>
      <c r="J11" s="31">
        <f>IF(HLOOKUP(J$8,Applicability[#Data],(VLOOKUP($B11,Applicability[#Data],2,FALSE)),FALSE)="y",$F11,"N/A")</f>
        <v>0</v>
      </c>
      <c r="K11" s="31">
        <f>IF(HLOOKUP(K$8,Applicability[#Data],(VLOOKUP($B11,Applicability[#Data],2,FALSE)),FALSE)="y",$F11,"N/A")</f>
        <v>0</v>
      </c>
      <c r="L11" s="31">
        <f>IF(HLOOKUP(L$8,Applicability[#Data],(VLOOKUP($B11,Applicability[#Data],2,FALSE)),FALSE)="y",$F11,"N/A")</f>
        <v>0</v>
      </c>
      <c r="M11" s="31">
        <f>IF(HLOOKUP(M$8,Applicability[#Data],(VLOOKUP($B11,Applicability[#Data],2,FALSE)),FALSE)="y",$F11,"N/A")</f>
        <v>0</v>
      </c>
      <c r="N11" s="31">
        <f>IF(HLOOKUP(N$8,Applicability[#Data],(VLOOKUP($B11,Applicability[#Data],2,FALSE)),FALSE)="y",$F11,"N/A")</f>
        <v>0</v>
      </c>
    </row>
    <row r="12" spans="1:14" ht="30" x14ac:dyDescent="0.2">
      <c r="A12" s="25">
        <v>1</v>
      </c>
      <c r="B12" s="25" t="s">
        <v>131</v>
      </c>
      <c r="C12" s="40" t="s">
        <v>478</v>
      </c>
      <c r="D12" s="276" t="s">
        <v>537</v>
      </c>
      <c r="E12" s="277" t="str">
        <f>VLOOKUP(B12,NCESub[[#Data],[NCE]:[NCE Risk]],3,FALSE)</f>
        <v>High</v>
      </c>
      <c r="F12" s="304"/>
      <c r="G12" s="52"/>
      <c r="H12" s="278"/>
      <c r="I12"/>
      <c r="J12" s="31">
        <f>IF(HLOOKUP(J$8,Applicability[#Data],(VLOOKUP($B12,Applicability[#Data],2,FALSE)),FALSE)="y",$F12,"N/A")</f>
        <v>0</v>
      </c>
      <c r="K12" s="31">
        <f>IF(HLOOKUP(K$8,Applicability[#Data],(VLOOKUP($B12,Applicability[#Data],2,FALSE)),FALSE)="y",$F12,"N/A")</f>
        <v>0</v>
      </c>
      <c r="L12" s="31">
        <f>IF(HLOOKUP(L$8,Applicability[#Data],(VLOOKUP($B12,Applicability[#Data],2,FALSE)),FALSE)="y",$F12,"N/A")</f>
        <v>0</v>
      </c>
      <c r="M12" s="31">
        <f>IF(HLOOKUP(M$8,Applicability[#Data],(VLOOKUP($B12,Applicability[#Data],2,FALSE)),FALSE)="y",$F12,"N/A")</f>
        <v>0</v>
      </c>
      <c r="N12" s="31">
        <f>IF(HLOOKUP(N$8,Applicability[#Data],(VLOOKUP($B12,Applicability[#Data],2,FALSE)),FALSE)="y",$F12,"N/A")</f>
        <v>0</v>
      </c>
    </row>
    <row r="13" spans="1:14" ht="30" customHeight="1" x14ac:dyDescent="0.2">
      <c r="A13" s="25">
        <v>1</v>
      </c>
      <c r="B13" s="25" t="s">
        <v>76</v>
      </c>
      <c r="C13" s="40" t="s">
        <v>482</v>
      </c>
      <c r="D13" s="276" t="s">
        <v>538</v>
      </c>
      <c r="E13" s="277" t="str">
        <f>VLOOKUP(B13,NCESub[[#Data],[NCE]:[NCE Risk]],3,FALSE)</f>
        <v>Low</v>
      </c>
      <c r="F13" s="304"/>
      <c r="G13" s="52"/>
      <c r="H13" s="278"/>
      <c r="I13"/>
      <c r="J13" s="31">
        <f>IF(HLOOKUP(J$8,Applicability[#Data],(VLOOKUP($B13,Applicability[#Data],2,FALSE)),FALSE)="y",$F13,"N/A")</f>
        <v>0</v>
      </c>
      <c r="K13" s="31">
        <f>IF(HLOOKUP(K$8,Applicability[#Data],(VLOOKUP($B13,Applicability[#Data],2,FALSE)),FALSE)="y",$F13,"N/A")</f>
        <v>0</v>
      </c>
      <c r="L13" s="31">
        <f>IF(HLOOKUP(L$8,Applicability[#Data],(VLOOKUP($B13,Applicability[#Data],2,FALSE)),FALSE)="y",$F13,"N/A")</f>
        <v>0</v>
      </c>
      <c r="M13" s="31">
        <f>IF(HLOOKUP(M$8,Applicability[#Data],(VLOOKUP($B13,Applicability[#Data],2,FALSE)),FALSE)="y",$F13,"N/A")</f>
        <v>0</v>
      </c>
      <c r="N13" s="31">
        <f>IF(HLOOKUP(N$8,Applicability[#Data],(VLOOKUP($B13,Applicability[#Data],2,FALSE)),FALSE)="y",$F13,"N/A")</f>
        <v>0</v>
      </c>
    </row>
    <row r="14" spans="1:14" ht="30" x14ac:dyDescent="0.2">
      <c r="A14" s="25">
        <v>1</v>
      </c>
      <c r="B14" s="25" t="s">
        <v>107</v>
      </c>
      <c r="C14" s="40" t="s">
        <v>480</v>
      </c>
      <c r="D14" s="276" t="s">
        <v>539</v>
      </c>
      <c r="E14" s="277" t="str">
        <f>VLOOKUP(B14,NCESub[[#Data],[NCE]:[NCE Risk]],3,FALSE)</f>
        <v>Low</v>
      </c>
      <c r="F14" s="304"/>
      <c r="G14" s="52"/>
      <c r="H14" s="278"/>
      <c r="I14"/>
      <c r="J14" s="31">
        <f>IF(HLOOKUP(J$8,Applicability[#Data],(VLOOKUP($B14,Applicability[#Data],2,FALSE)),FALSE)="y",$F14,"N/A")</f>
        <v>0</v>
      </c>
      <c r="K14" s="31">
        <f>IF(HLOOKUP(K$8,Applicability[#Data],(VLOOKUP($B14,Applicability[#Data],2,FALSE)),FALSE)="y",$F14,"N/A")</f>
        <v>0</v>
      </c>
      <c r="L14" s="31">
        <f>IF(HLOOKUP(L$8,Applicability[#Data],(VLOOKUP($B14,Applicability[#Data],2,FALSE)),FALSE)="y",$F14,"N/A")</f>
        <v>0</v>
      </c>
      <c r="M14" s="31">
        <f>IF(HLOOKUP(M$8,Applicability[#Data],(VLOOKUP($B14,Applicability[#Data],2,FALSE)),FALSE)="y",$F14,"N/A")</f>
        <v>0</v>
      </c>
      <c r="N14" s="31">
        <f>IF(HLOOKUP(N$8,Applicability[#Data],(VLOOKUP($B14,Applicability[#Data],2,FALSE)),FALSE)="y",$F14,"N/A")</f>
        <v>0</v>
      </c>
    </row>
    <row r="15" spans="1:14" ht="30" x14ac:dyDescent="0.2">
      <c r="A15" s="25">
        <v>1</v>
      </c>
      <c r="B15" s="25" t="s">
        <v>54</v>
      </c>
      <c r="C15" s="40" t="s">
        <v>484</v>
      </c>
      <c r="D15" s="276" t="s">
        <v>670</v>
      </c>
      <c r="E15" s="277" t="str">
        <f>VLOOKUP(B15,NCESub[[#Data],[NCE]:[NCE Risk]],3,FALSE)</f>
        <v>Low</v>
      </c>
      <c r="F15" s="304"/>
      <c r="G15" s="52"/>
      <c r="H15" s="278"/>
      <c r="I15"/>
      <c r="J15" s="31">
        <f>IF(HLOOKUP(J$8,Applicability[#Data],(VLOOKUP($B15,Applicability[#Data],2,FALSE)),FALSE)="y",$F15,"N/A")</f>
        <v>0</v>
      </c>
      <c r="K15" s="31">
        <f>IF(HLOOKUP(K$8,Applicability[#Data],(VLOOKUP($B15,Applicability[#Data],2,FALSE)),FALSE)="y",$F15,"N/A")</f>
        <v>0</v>
      </c>
      <c r="L15" s="31">
        <f>IF(HLOOKUP(L$8,Applicability[#Data],(VLOOKUP($B15,Applicability[#Data],2,FALSE)),FALSE)="y",$F15,"N/A")</f>
        <v>0</v>
      </c>
      <c r="M15" s="31">
        <f>IF(HLOOKUP(M$8,Applicability[#Data],(VLOOKUP($B15,Applicability[#Data],2,FALSE)),FALSE)="y",$F15,"N/A")</f>
        <v>0</v>
      </c>
      <c r="N15" s="31">
        <f>IF(HLOOKUP(N$8,Applicability[#Data],(VLOOKUP($B15,Applicability[#Data],2,FALSE)),FALSE)="y",$F15,"N/A")</f>
        <v>0</v>
      </c>
    </row>
    <row r="16" spans="1:14" ht="30" customHeight="1" x14ac:dyDescent="0.2">
      <c r="A16" s="25">
        <v>1</v>
      </c>
      <c r="B16" s="25" t="s">
        <v>125</v>
      </c>
      <c r="C16" s="40" t="s">
        <v>769</v>
      </c>
      <c r="D16" s="276" t="s">
        <v>771</v>
      </c>
      <c r="E16" s="277" t="str">
        <f>VLOOKUP(B16,NCESub[[#Data],[NCE]:[NCE Risk]],3,FALSE)</f>
        <v>Low</v>
      </c>
      <c r="F16" s="304"/>
      <c r="G16" s="52"/>
      <c r="H16" s="278"/>
      <c r="I16"/>
      <c r="J16" s="31">
        <f>IF(HLOOKUP(J$8,Applicability[#Data],(VLOOKUP($B16,Applicability[#Data],2,FALSE)),FALSE)="y",$F16,"N/A")</f>
        <v>0</v>
      </c>
      <c r="K16" s="31">
        <f>IF(HLOOKUP(K$8,Applicability[#Data],(VLOOKUP($B16,Applicability[#Data],2,FALSE)),FALSE)="y",$F16,"N/A")</f>
        <v>0</v>
      </c>
      <c r="L16" s="31">
        <f>IF(HLOOKUP(L$8,Applicability[#Data],(VLOOKUP($B16,Applicability[#Data],2,FALSE)),FALSE)="y",$F16,"N/A")</f>
        <v>0</v>
      </c>
      <c r="M16" s="31">
        <f>IF(HLOOKUP(M$8,Applicability[#Data],(VLOOKUP($B16,Applicability[#Data],2,FALSE)),FALSE)="y",$F16,"N/A")</f>
        <v>0</v>
      </c>
      <c r="N16" s="31">
        <f>IF(HLOOKUP(N$8,Applicability[#Data],(VLOOKUP($B16,Applicability[#Data],2,FALSE)),FALSE)="y",$F16,"N/A")</f>
        <v>0</v>
      </c>
    </row>
    <row r="17" spans="1:14" ht="30" x14ac:dyDescent="0.2">
      <c r="A17" s="25">
        <v>1</v>
      </c>
      <c r="B17" s="25" t="s">
        <v>132</v>
      </c>
      <c r="C17" s="40" t="s">
        <v>486</v>
      </c>
      <c r="D17" s="276" t="s">
        <v>855</v>
      </c>
      <c r="E17" s="277" t="str">
        <f>VLOOKUP(B17,NCESub[[#Data],[NCE]:[NCE Risk]],3,FALSE)</f>
        <v>Low</v>
      </c>
      <c r="F17" s="304"/>
      <c r="G17" s="52"/>
      <c r="H17" s="278"/>
      <c r="I17"/>
      <c r="J17" s="31">
        <f>IF(HLOOKUP(J$8,Applicability[#Data],(VLOOKUP($B17,Applicability[#Data],2,FALSE)),FALSE)="y",$F17,"N/A")</f>
        <v>0</v>
      </c>
      <c r="K17" s="31">
        <f>IF(HLOOKUP(K$8,Applicability[#Data],(VLOOKUP($B17,Applicability[#Data],2,FALSE)),FALSE)="y",$F17,"N/A")</f>
        <v>0</v>
      </c>
      <c r="L17" s="31">
        <f>IF(HLOOKUP(L$8,Applicability[#Data],(VLOOKUP($B17,Applicability[#Data],2,FALSE)),FALSE)="y",$F17,"N/A")</f>
        <v>0</v>
      </c>
      <c r="M17" s="31">
        <f>IF(HLOOKUP(M$8,Applicability[#Data],(VLOOKUP($B17,Applicability[#Data],2,FALSE)),FALSE)="y",$F17,"N/A")</f>
        <v>0</v>
      </c>
      <c r="N17" s="31">
        <f>IF(HLOOKUP(N$8,Applicability[#Data],(VLOOKUP($B17,Applicability[#Data],2,FALSE)),FALSE)="y",$F17,"N/A")</f>
        <v>0</v>
      </c>
    </row>
    <row r="18" spans="1:14" ht="60" x14ac:dyDescent="0.2">
      <c r="A18" s="25">
        <v>1</v>
      </c>
      <c r="B18" s="25" t="s">
        <v>634</v>
      </c>
      <c r="C18" s="40" t="s">
        <v>799</v>
      </c>
      <c r="D18" s="276" t="s">
        <v>856</v>
      </c>
      <c r="E18" s="277" t="str">
        <f>VLOOKUP(B18,NCESub[[#Data],[NCE]:[NCE Risk]],3,FALSE)</f>
        <v>High</v>
      </c>
      <c r="F18" s="304"/>
      <c r="G18" s="52"/>
      <c r="H18" s="278"/>
      <c r="I18"/>
      <c r="J18" s="31">
        <f>IF(HLOOKUP(J$8,Applicability[#Data],(VLOOKUP($B18,Applicability[#Data],2,FALSE)),FALSE)="y",$F18,"N/A")</f>
        <v>0</v>
      </c>
      <c r="K18" s="31">
        <f>IF(HLOOKUP(K$8,Applicability[#Data],(VLOOKUP($B18,Applicability[#Data],2,FALSE)),FALSE)="y",$F18,"N/A")</f>
        <v>0</v>
      </c>
      <c r="L18" s="31">
        <f>IF(HLOOKUP(L$8,Applicability[#Data],(VLOOKUP($B18,Applicability[#Data],2,FALSE)),FALSE)="y",$F18,"N/A")</f>
        <v>0</v>
      </c>
      <c r="M18" s="31">
        <f>IF(HLOOKUP(M$8,Applicability[#Data],(VLOOKUP($B18,Applicability[#Data],2,FALSE)),FALSE)="y",$F18,"N/A")</f>
        <v>0</v>
      </c>
      <c r="N18" s="31">
        <f>IF(HLOOKUP(N$8,Applicability[#Data],(VLOOKUP($B18,Applicability[#Data],2,FALSE)),FALSE)="y",$F18,"N/A")</f>
        <v>0</v>
      </c>
    </row>
    <row r="19" spans="1:14" ht="30" x14ac:dyDescent="0.2">
      <c r="A19" s="25">
        <v>7</v>
      </c>
      <c r="B19" s="25" t="s">
        <v>716</v>
      </c>
      <c r="C19" s="40" t="s">
        <v>724</v>
      </c>
      <c r="D19" s="276" t="s">
        <v>749</v>
      </c>
      <c r="E19" s="277" t="str">
        <f>VLOOKUP(B19,NCESub[[#Data],[NCE]:[NCE Risk]],3,FALSE)</f>
        <v>High</v>
      </c>
      <c r="F19" s="304"/>
      <c r="G19" s="52"/>
      <c r="H19" s="278"/>
      <c r="I19"/>
      <c r="J19" s="31">
        <f>IF(HLOOKUP(J$8,Applicability[#Data],(VLOOKUP($B19,Applicability[#Data],2,FALSE)),FALSE)="y",$F19,"N/A")</f>
        <v>0</v>
      </c>
      <c r="K19" s="31">
        <f>IF(HLOOKUP(K$8,Applicability[#Data],(VLOOKUP($B19,Applicability[#Data],2,FALSE)),FALSE)="y",$F19,"N/A")</f>
        <v>0</v>
      </c>
      <c r="L19" s="31">
        <f>IF(HLOOKUP(L$8,Applicability[#Data],(VLOOKUP($B19,Applicability[#Data],2,FALSE)),FALSE)="y",$F19,"N/A")</f>
        <v>0</v>
      </c>
      <c r="M19" s="31">
        <f>IF(HLOOKUP(M$8,Applicability[#Data],(VLOOKUP($B19,Applicability[#Data],2,FALSE)),FALSE)="y",$F19,"N/A")</f>
        <v>0</v>
      </c>
      <c r="N19" s="31">
        <f>IF(HLOOKUP(N$8,Applicability[#Data],(VLOOKUP($B19,Applicability[#Data],2,FALSE)),FALSE)="y",$F19,"N/A")</f>
        <v>0</v>
      </c>
    </row>
    <row r="20" spans="1:14" ht="60" x14ac:dyDescent="0.2">
      <c r="A20" s="25">
        <v>11</v>
      </c>
      <c r="B20" s="25" t="s">
        <v>140</v>
      </c>
      <c r="C20" s="40" t="s">
        <v>3166</v>
      </c>
      <c r="D20" s="276" t="s">
        <v>3259</v>
      </c>
      <c r="E20" s="277" t="str">
        <f>VLOOKUP(B20,NCESub[[#Data],[NCE]:[NCE Risk]],3,FALSE)</f>
        <v>High</v>
      </c>
      <c r="F20" s="304"/>
      <c r="G20" s="52"/>
      <c r="H20" s="278"/>
      <c r="I20"/>
      <c r="J20" s="31">
        <f>IF(HLOOKUP(J$8,Applicability[#Data],(VLOOKUP($B20,Applicability[#Data],2,FALSE)),FALSE)="y",$F20,"N/A")</f>
        <v>0</v>
      </c>
      <c r="K20" s="31">
        <f>IF(HLOOKUP(K$8,Applicability[#Data],(VLOOKUP($B20,Applicability[#Data],2,FALSE)),FALSE)="y",$F20,"N/A")</f>
        <v>0</v>
      </c>
      <c r="L20" s="31">
        <f>IF(HLOOKUP(L$8,Applicability[#Data],(VLOOKUP($B20,Applicability[#Data],2,FALSE)),FALSE)="y",$F20,"N/A")</f>
        <v>0</v>
      </c>
      <c r="M20" s="31">
        <f>IF(HLOOKUP(M$8,Applicability[#Data],(VLOOKUP($B20,Applicability[#Data],2,FALSE)),FALSE)="y",$F20,"N/A")</f>
        <v>0</v>
      </c>
      <c r="N20" s="31">
        <f>IF(HLOOKUP(N$8,Applicability[#Data],(VLOOKUP($B20,Applicability[#Data],2,FALSE)),FALSE)="y",$F20,"N/A")</f>
        <v>0</v>
      </c>
    </row>
    <row r="21" spans="1:14" ht="60" x14ac:dyDescent="0.2">
      <c r="A21" s="25">
        <v>11</v>
      </c>
      <c r="B21" s="25" t="s">
        <v>140</v>
      </c>
      <c r="C21" s="40" t="s">
        <v>3169</v>
      </c>
      <c r="D21" s="276" t="s">
        <v>3170</v>
      </c>
      <c r="E21" s="277" t="str">
        <f>VLOOKUP(B21,NCESub[[#Data],[NCE]:[NCE Risk]],3,FALSE)</f>
        <v>High</v>
      </c>
      <c r="F21" s="304"/>
      <c r="G21" s="52"/>
      <c r="H21" s="278"/>
      <c r="I21"/>
      <c r="J21" s="31">
        <f>IF(HLOOKUP(J$8,Applicability[#Data],(VLOOKUP($B21,Applicability[#Data],2,FALSE)),FALSE)="y",$F21,"N/A")</f>
        <v>0</v>
      </c>
      <c r="K21" s="31">
        <f>IF(HLOOKUP(K$8,Applicability[#Data],(VLOOKUP($B21,Applicability[#Data],2,FALSE)),FALSE)="y",$F21,"N/A")</f>
        <v>0</v>
      </c>
      <c r="L21" s="31">
        <f>IF(HLOOKUP(L$8,Applicability[#Data],(VLOOKUP($B21,Applicability[#Data],2,FALSE)),FALSE)="y",$F21,"N/A")</f>
        <v>0</v>
      </c>
      <c r="M21" s="31">
        <f>IF(HLOOKUP(M$8,Applicability[#Data],(VLOOKUP($B21,Applicability[#Data],2,FALSE)),FALSE)="y",$F21,"N/A")</f>
        <v>0</v>
      </c>
      <c r="N21" s="31">
        <f>IF(HLOOKUP(N$8,Applicability[#Data],(VLOOKUP($B21,Applicability[#Data],2,FALSE)),FALSE)="y",$F21,"N/A")</f>
        <v>0</v>
      </c>
    </row>
    <row r="22" spans="1:14" ht="60" x14ac:dyDescent="0.2">
      <c r="A22" s="25">
        <v>11</v>
      </c>
      <c r="B22" s="25" t="s">
        <v>140</v>
      </c>
      <c r="C22" s="40" t="s">
        <v>3171</v>
      </c>
      <c r="D22" s="276" t="s">
        <v>3172</v>
      </c>
      <c r="E22" s="277" t="str">
        <f>VLOOKUP(B22,NCESub[[#Data],[NCE]:[NCE Risk]],3,FALSE)</f>
        <v>High</v>
      </c>
      <c r="F22" s="304"/>
      <c r="G22" s="52"/>
      <c r="H22" s="278"/>
      <c r="I22"/>
      <c r="J22" s="31">
        <f>IF(HLOOKUP(J$8,Applicability[#Data],(VLOOKUP($B22,Applicability[#Data],2,FALSE)),FALSE)="y",$F22,"N/A")</f>
        <v>0</v>
      </c>
      <c r="K22" s="31">
        <f>IF(HLOOKUP(K$8,Applicability[#Data],(VLOOKUP($B22,Applicability[#Data],2,FALSE)),FALSE)="y",$F22,"N/A")</f>
        <v>0</v>
      </c>
      <c r="L22" s="31">
        <f>IF(HLOOKUP(L$8,Applicability[#Data],(VLOOKUP($B22,Applicability[#Data],2,FALSE)),FALSE)="y",$F22,"N/A")</f>
        <v>0</v>
      </c>
      <c r="M22" s="31">
        <f>IF(HLOOKUP(M$8,Applicability[#Data],(VLOOKUP($B22,Applicability[#Data],2,FALSE)),FALSE)="y",$F22,"N/A")</f>
        <v>0</v>
      </c>
      <c r="N22" s="31">
        <f>IF(HLOOKUP(N$8,Applicability[#Data],(VLOOKUP($B22,Applicability[#Data],2,FALSE)),FALSE)="y",$F22,"N/A")</f>
        <v>0</v>
      </c>
    </row>
    <row r="23" spans="1:14" ht="30" x14ac:dyDescent="0.2">
      <c r="A23" s="25">
        <v>11</v>
      </c>
      <c r="B23" s="25" t="s">
        <v>809</v>
      </c>
      <c r="C23" s="40" t="s">
        <v>817</v>
      </c>
      <c r="D23" s="276" t="s">
        <v>1398</v>
      </c>
      <c r="E23" s="277" t="str">
        <f>VLOOKUP(B23,NCESub[[#Data],[NCE]:[NCE Risk]],3,FALSE)</f>
        <v>High</v>
      </c>
      <c r="F23" s="304"/>
      <c r="G23" s="52"/>
      <c r="H23" s="278"/>
      <c r="I23"/>
      <c r="J23" s="31">
        <f>IF(HLOOKUP(J$8,Applicability[#Data],(VLOOKUP($B23,Applicability[#Data],2,FALSE)),FALSE)="y",$F23,"N/A")</f>
        <v>0</v>
      </c>
      <c r="K23" s="31">
        <f>IF(HLOOKUP(K$8,Applicability[#Data],(VLOOKUP($B23,Applicability[#Data],2,FALSE)),FALSE)="y",$F23,"N/A")</f>
        <v>0</v>
      </c>
      <c r="L23" s="31">
        <f>IF(HLOOKUP(L$8,Applicability[#Data],(VLOOKUP($B23,Applicability[#Data],2,FALSE)),FALSE)="y",$F23,"N/A")</f>
        <v>0</v>
      </c>
      <c r="M23" s="31">
        <f>IF(HLOOKUP(M$8,Applicability[#Data],(VLOOKUP($B23,Applicability[#Data],2,FALSE)),FALSE)="y",$F23,"N/A")</f>
        <v>0</v>
      </c>
      <c r="N23" s="31">
        <f>IF(HLOOKUP(N$8,Applicability[#Data],(VLOOKUP($B23,Applicability[#Data],2,FALSE)),FALSE)="y",$F23,"N/A")</f>
        <v>0</v>
      </c>
    </row>
    <row r="24" spans="1:14" s="8" customFormat="1" ht="30" x14ac:dyDescent="0.2">
      <c r="A24" s="25">
        <v>11</v>
      </c>
      <c r="B24" s="25" t="s">
        <v>811</v>
      </c>
      <c r="C24" s="40" t="s">
        <v>819</v>
      </c>
      <c r="D24" s="276" t="s">
        <v>859</v>
      </c>
      <c r="E24" s="277" t="str">
        <f>VLOOKUP(B24,NCESub[[#Data],[NCE]:[NCE Risk]],3,FALSE)</f>
        <v>High</v>
      </c>
      <c r="F24" s="304"/>
      <c r="G24" s="52"/>
      <c r="H24" s="278"/>
      <c r="I24"/>
      <c r="J24" s="31">
        <f>IF(HLOOKUP(J$8,Applicability[#Data],(VLOOKUP($B24,Applicability[#Data],2,FALSE)),FALSE)="y",$F24,"N/A")</f>
        <v>0</v>
      </c>
      <c r="K24" s="31">
        <f>IF(HLOOKUP(K$8,Applicability[#Data],(VLOOKUP($B24,Applicability[#Data],2,FALSE)),FALSE)="y",$F24,"N/A")</f>
        <v>0</v>
      </c>
      <c r="L24" s="31">
        <f>IF(HLOOKUP(L$8,Applicability[#Data],(VLOOKUP($B24,Applicability[#Data],2,FALSE)),FALSE)="y",$F24,"N/A")</f>
        <v>0</v>
      </c>
      <c r="M24" s="31">
        <f>IF(HLOOKUP(M$8,Applicability[#Data],(VLOOKUP($B24,Applicability[#Data],2,FALSE)),FALSE)="y",$F24,"N/A")</f>
        <v>0</v>
      </c>
      <c r="N24" s="31">
        <f>IF(HLOOKUP(N$8,Applicability[#Data],(VLOOKUP($B24,Applicability[#Data],2,FALSE)),FALSE)="y",$F24,"N/A")</f>
        <v>0</v>
      </c>
    </row>
    <row r="25" spans="1:14" ht="30" x14ac:dyDescent="0.2">
      <c r="A25" s="25">
        <v>11</v>
      </c>
      <c r="B25" s="25" t="s">
        <v>813</v>
      </c>
      <c r="C25" s="40" t="s">
        <v>821</v>
      </c>
      <c r="D25" s="276" t="s">
        <v>860</v>
      </c>
      <c r="E25" s="277" t="str">
        <f>VLOOKUP(B25,NCESub[[#Data],[NCE]:[NCE Risk]],3,FALSE)</f>
        <v>High</v>
      </c>
      <c r="F25" s="304"/>
      <c r="G25" s="52"/>
      <c r="H25" s="278"/>
      <c r="I25"/>
      <c r="J25" s="31">
        <f>IF(HLOOKUP(J$8,Applicability[#Data],(VLOOKUP($B25,Applicability[#Data],2,FALSE)),FALSE)="y",$F25,"N/A")</f>
        <v>0</v>
      </c>
      <c r="K25" s="31">
        <f>IF(HLOOKUP(K$8,Applicability[#Data],(VLOOKUP($B25,Applicability[#Data],2,FALSE)),FALSE)="y",$F25,"N/A")</f>
        <v>0</v>
      </c>
      <c r="L25" s="31">
        <f>IF(HLOOKUP(L$8,Applicability[#Data],(VLOOKUP($B25,Applicability[#Data],2,FALSE)),FALSE)="y",$F25,"N/A")</f>
        <v>0</v>
      </c>
      <c r="M25" s="31">
        <f>IF(HLOOKUP(M$8,Applicability[#Data],(VLOOKUP($B25,Applicability[#Data],2,FALSE)),FALSE)="y",$F25,"N/A")</f>
        <v>0</v>
      </c>
      <c r="N25" s="31">
        <f>IF(HLOOKUP(N$8,Applicability[#Data],(VLOOKUP($B25,Applicability[#Data],2,FALSE)),FALSE)="y",$F25,"N/A")</f>
        <v>0</v>
      </c>
    </row>
    <row r="26" spans="1:14" ht="30" x14ac:dyDescent="0.2">
      <c r="A26" s="25">
        <v>11</v>
      </c>
      <c r="B26" s="25" t="s">
        <v>815</v>
      </c>
      <c r="C26" s="40" t="s">
        <v>823</v>
      </c>
      <c r="D26" s="276" t="s">
        <v>861</v>
      </c>
      <c r="E26" s="277" t="str">
        <f>VLOOKUP(B26,NCESub[[#Data],[NCE]:[NCE Risk]],3,FALSE)</f>
        <v>High</v>
      </c>
      <c r="F26" s="304"/>
      <c r="G26" s="52"/>
      <c r="H26" s="278"/>
      <c r="I26"/>
      <c r="J26" s="31">
        <f>IF(HLOOKUP(J$8,Applicability[#Data],(VLOOKUP($B26,Applicability[#Data],2,FALSE)),FALSE)="y",$F26,"N/A")</f>
        <v>0</v>
      </c>
      <c r="K26" s="31">
        <f>IF(HLOOKUP(K$8,Applicability[#Data],(VLOOKUP($B26,Applicability[#Data],2,FALSE)),FALSE)="y",$F26,"N/A")</f>
        <v>0</v>
      </c>
      <c r="L26" s="31">
        <f>IF(HLOOKUP(L$8,Applicability[#Data],(VLOOKUP($B26,Applicability[#Data],2,FALSE)),FALSE)="y",$F26,"N/A")</f>
        <v>0</v>
      </c>
      <c r="M26" s="31">
        <f>IF(HLOOKUP(M$8,Applicability[#Data],(VLOOKUP($B26,Applicability[#Data],2,FALSE)),FALSE)="y",$F26,"N/A")</f>
        <v>0</v>
      </c>
      <c r="N26" s="31">
        <f>IF(HLOOKUP(N$8,Applicability[#Data],(VLOOKUP($B26,Applicability[#Data],2,FALSE)),FALSE)="y",$F26,"N/A")</f>
        <v>0</v>
      </c>
    </row>
    <row r="28" spans="1:14" x14ac:dyDescent="0.2">
      <c r="C28" s="3" t="s">
        <v>3270</v>
      </c>
    </row>
  </sheetData>
  <sheetProtection selectLockedCells="1"/>
  <dataConsolidate/>
  <mergeCells count="1">
    <mergeCell ref="C7:D7"/>
  </mergeCells>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Lookups!$B$3:$B$6</xm:f>
          </x14:formula1>
          <xm:sqref>F11:F26</xm:sqref>
        </x14:dataValidation>
        <x14:dataValidation type="list" allowBlank="1" showInputMessage="1" showErrorMessage="1">
          <x14:formula1>
            <xm:f>Lookups!$D$3:$D$8</xm:f>
          </x14:formula1>
          <xm:sqref>G11:G26</xm:sqref>
        </x14:dataValidation>
        <x14:dataValidation type="list" errorStyle="information" allowBlank="1" showInputMessage="1" showErrorMessage="1" errorTitle="New Value?" error="If this is a new control performer role, please have it added to the list.">
          <x14:formula1>
            <xm:f>Lookups!$F$3:$F$14</xm:f>
          </x14:formula1>
          <xm:sqref>H11:H26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pageSetUpPr fitToPage="1"/>
  </sheetPr>
  <dimension ref="A1:XEQ63"/>
  <sheetViews>
    <sheetView topLeftCell="A33" zoomScale="80" zoomScaleNormal="80" workbookViewId="0">
      <selection activeCell="I2" sqref="I2:I9"/>
    </sheetView>
  </sheetViews>
  <sheetFormatPr defaultColWidth="9.140625" defaultRowHeight="12.75" x14ac:dyDescent="0.2"/>
  <cols>
    <col min="1" max="1" width="9.140625" style="5"/>
    <col min="2" max="3" width="9.140625" style="5" customWidth="1"/>
    <col min="4" max="4" width="75.7109375" style="5" customWidth="1"/>
    <col min="5" max="5" width="6.7109375" style="4" customWidth="1"/>
    <col min="6" max="6" width="16.7109375" style="5" customWidth="1"/>
    <col min="7" max="7" width="12.7109375" style="5" customWidth="1"/>
    <col min="8" max="8" width="12.7109375" style="8" customWidth="1"/>
    <col min="9" max="9" width="26.7109375" style="5" customWidth="1"/>
    <col min="10" max="73" width="17.5703125" style="5" customWidth="1"/>
    <col min="74" max="16384" width="9.140625" style="5"/>
  </cols>
  <sheetData>
    <row r="1" spans="1:14" x14ac:dyDescent="0.2">
      <c r="D1" s="28"/>
      <c r="E1" s="5"/>
      <c r="H1" s="5"/>
      <c r="I1" s="8"/>
      <c r="J1"/>
      <c r="K1" s="4"/>
    </row>
    <row r="2" spans="1:14" customFormat="1" x14ac:dyDescent="0.2">
      <c r="A2" s="5"/>
      <c r="B2" s="5"/>
      <c r="C2" s="5"/>
      <c r="D2" s="28"/>
      <c r="E2" s="5"/>
      <c r="F2" s="5"/>
      <c r="G2" s="5"/>
      <c r="H2" s="5"/>
      <c r="I2" s="195" t="str">
        <f>'Facility List'!A11</f>
        <v xml:space="preserve">Foreman &gt; </v>
      </c>
      <c r="J2" s="195" t="str">
        <f>'Facility List'!B11</f>
        <v>Chad Moore</v>
      </c>
      <c r="K2" s="195" t="str">
        <f>'Facility List'!C11</f>
        <v>Chad Moore</v>
      </c>
      <c r="L2" s="195" t="str">
        <f>'Facility List'!D11</f>
        <v>Chad Moore</v>
      </c>
      <c r="M2" s="195" t="str">
        <f>'Facility List'!E11</f>
        <v>Chad Moore</v>
      </c>
      <c r="N2" s="195" t="str">
        <f>'Facility List'!F11</f>
        <v>Chad Moore</v>
      </c>
    </row>
    <row r="3" spans="1:14" customFormat="1" ht="23.25" x14ac:dyDescent="0.2">
      <c r="A3" s="5"/>
      <c r="B3" s="5"/>
      <c r="C3" s="5"/>
      <c r="D3" s="208" t="str">
        <f>"Property: "&amp;'Facility List'!D4</f>
        <v>Property: Karr</v>
      </c>
      <c r="E3" s="29"/>
      <c r="F3" s="5"/>
      <c r="G3" s="5"/>
      <c r="H3" s="5"/>
      <c r="I3" s="195" t="str">
        <f>'Facility List'!A12</f>
        <v xml:space="preserve">Lead Operator &gt; </v>
      </c>
      <c r="J3" s="195">
        <f>'Facility List'!B12</f>
        <v>0</v>
      </c>
      <c r="K3" s="195" t="str">
        <f>'Facility List'!C12</f>
        <v/>
      </c>
      <c r="L3" s="195" t="str">
        <f>'Facility List'!D12</f>
        <v/>
      </c>
      <c r="M3" s="195" t="str">
        <f>'Facility List'!E12</f>
        <v/>
      </c>
      <c r="N3" s="195" t="str">
        <f>'Facility List'!F12</f>
        <v/>
      </c>
    </row>
    <row r="4" spans="1:14" customFormat="1" ht="20.25" x14ac:dyDescent="0.2">
      <c r="A4" s="5"/>
      <c r="B4" s="5"/>
      <c r="C4" s="5"/>
      <c r="D4" s="209" t="str">
        <f>"Evaluation Date: "&amp;TEXT('Facility List'!G4,"yyyy-mm-dd")</f>
        <v>Evaluation Date: 2017-05-26</v>
      </c>
      <c r="E4" s="5"/>
      <c r="F4" s="5"/>
      <c r="G4" s="5"/>
      <c r="H4" s="5"/>
      <c r="I4" s="195" t="str">
        <f>'Facility List'!A13</f>
        <v xml:space="preserve">Production Accountant &gt; </v>
      </c>
      <c r="J4" s="195" t="str">
        <f>'Facility List'!B13</f>
        <v>Nathan Hopkin</v>
      </c>
      <c r="K4" s="195" t="str">
        <f>'Facility List'!C13</f>
        <v>Nathan Hopkin</v>
      </c>
      <c r="L4" s="195" t="str">
        <f>'Facility List'!D13</f>
        <v>Nathan Hopkin</v>
      </c>
      <c r="M4" s="195" t="str">
        <f>'Facility List'!E13</f>
        <v>Nathan Hopkin</v>
      </c>
      <c r="N4" s="195" t="str">
        <f>'Facility List'!F13</f>
        <v>Nathan Hopkin</v>
      </c>
    </row>
    <row r="5" spans="1:14" customFormat="1" x14ac:dyDescent="0.2">
      <c r="A5" s="5"/>
      <c r="B5" s="5"/>
      <c r="C5" s="5"/>
      <c r="D5" s="28"/>
      <c r="E5" s="5"/>
      <c r="F5" s="5"/>
      <c r="G5" s="5"/>
      <c r="H5" s="5"/>
      <c r="I5" s="195" t="str">
        <f>'Facility List'!A14</f>
        <v xml:space="preserve">Production Engineer &gt; </v>
      </c>
      <c r="J5" s="195" t="str">
        <f>'Facility List'!B14</f>
        <v>Grant Woodford</v>
      </c>
      <c r="K5" s="195" t="str">
        <f>'Facility List'!C14</f>
        <v>Grant Woodford</v>
      </c>
      <c r="L5" s="195" t="str">
        <f>'Facility List'!D14</f>
        <v>Grant Woodford</v>
      </c>
      <c r="M5" s="195" t="str">
        <f>'Facility List'!E14</f>
        <v>Grant Woodford</v>
      </c>
      <c r="N5" s="195" t="str">
        <f>'Facility List'!F14</f>
        <v>Grant Woodford</v>
      </c>
    </row>
    <row r="6" spans="1:14" customFormat="1" x14ac:dyDescent="0.2">
      <c r="A6" s="5"/>
      <c r="B6" s="5"/>
      <c r="C6" s="5"/>
      <c r="D6" s="28"/>
      <c r="E6" s="5"/>
      <c r="F6" s="5"/>
      <c r="G6" s="5"/>
      <c r="H6" s="5"/>
      <c r="I6" s="195" t="str">
        <f>'Facility List'!A15</f>
        <v xml:space="preserve">Facilities Engineer &gt; </v>
      </c>
      <c r="J6" s="195">
        <f>'Facility List'!B15</f>
        <v>0</v>
      </c>
      <c r="K6" s="195" t="str">
        <f>'Facility List'!C15</f>
        <v/>
      </c>
      <c r="L6" s="195" t="str">
        <f>'Facility List'!D15</f>
        <v/>
      </c>
      <c r="M6" s="195" t="str">
        <f>'Facility List'!E15</f>
        <v/>
      </c>
      <c r="N6" s="195" t="str">
        <f>'Facility List'!F15</f>
        <v/>
      </c>
    </row>
    <row r="7" spans="1:14" customFormat="1" ht="12" customHeight="1" thickBot="1" x14ac:dyDescent="0.25">
      <c r="A7" s="5"/>
      <c r="B7" s="5"/>
      <c r="C7" s="349"/>
      <c r="D7" s="349"/>
      <c r="E7" s="5"/>
      <c r="F7" s="5"/>
      <c r="G7" s="5"/>
      <c r="H7" s="5"/>
      <c r="I7" s="195" t="str">
        <f>'Facility List'!A16</f>
        <v xml:space="preserve">Facility Name &gt; </v>
      </c>
      <c r="J7" s="195" t="str">
        <f>'Facility List'!B16</f>
        <v>PARA 06-18-066-04W6M</v>
      </c>
      <c r="K7" s="195" t="str">
        <f>'Facility List'!C16</f>
        <v>PARA HZ KARR 3-22-66-5W6 GSWB</v>
      </c>
      <c r="L7" s="195" t="str">
        <f>'Facility List'!D16</f>
        <v>GOLD CREEK 15-19-066-04W6 GGS</v>
      </c>
      <c r="M7" s="195" t="str">
        <f>'Facility List'!E16</f>
        <v>PARA KARR 06-18 COMPRESSOR</v>
      </c>
      <c r="N7" s="195" t="str">
        <f>'Facility List'!F16</f>
        <v>PARA 102 KARR 5-18-66-4 DISPOSAL</v>
      </c>
    </row>
    <row r="8" spans="1:14" customFormat="1" ht="16.5" thickBot="1" x14ac:dyDescent="0.25">
      <c r="A8" s="5"/>
      <c r="B8" s="21"/>
      <c r="C8" s="32" t="s">
        <v>774</v>
      </c>
      <c r="D8" s="33"/>
      <c r="E8" s="34"/>
      <c r="F8" s="34"/>
      <c r="G8" s="34"/>
      <c r="H8" s="34"/>
      <c r="I8" s="195" t="str">
        <f>'Facility List'!A19</f>
        <v>Facility Subtype &gt;</v>
      </c>
      <c r="J8" s="195">
        <f>'Facility List'!B19</f>
        <v>361</v>
      </c>
      <c r="K8" s="195">
        <f>'Facility List'!C19</f>
        <v>351</v>
      </c>
      <c r="L8" s="195">
        <f>'Facility List'!D19</f>
        <v>621</v>
      </c>
      <c r="M8" s="195">
        <f>'Facility List'!E19</f>
        <v>621</v>
      </c>
      <c r="N8" s="195">
        <f>'Facility List'!F19</f>
        <v>503</v>
      </c>
    </row>
    <row r="9" spans="1:14" customFormat="1" ht="16.5" thickBot="1" x14ac:dyDescent="0.25">
      <c r="A9" s="5"/>
      <c r="B9" s="21"/>
      <c r="C9" s="48"/>
      <c r="D9" s="46"/>
      <c r="E9" s="34"/>
      <c r="F9" s="34"/>
      <c r="G9" s="34"/>
      <c r="H9" s="34"/>
      <c r="I9" s="195" t="str">
        <f>'Facility List'!A20</f>
        <v>Facility Subtype Description &gt;</v>
      </c>
      <c r="J9" s="195" t="str">
        <f>'Facility List'!B20</f>
        <v>Gas Multiwell Group Battery</v>
      </c>
      <c r="K9" s="195" t="str">
        <f>'Facility List'!C20</f>
        <v>Gas Single Well Battery</v>
      </c>
      <c r="L9" s="195" t="str">
        <f>'Facility List'!D20</f>
        <v>Gas Gathering System</v>
      </c>
      <c r="M9" s="195" t="str">
        <f>'Facility List'!E20</f>
        <v>Gas Gathering System</v>
      </c>
      <c r="N9" s="195" t="str">
        <f>'Facility List'!F20</f>
        <v>Disposal</v>
      </c>
    </row>
    <row r="10" spans="1:14" ht="48" thickBot="1" x14ac:dyDescent="0.25">
      <c r="A10" s="251"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14" ht="45" x14ac:dyDescent="0.2">
      <c r="A11" s="25">
        <v>2</v>
      </c>
      <c r="B11" s="25" t="s">
        <v>65</v>
      </c>
      <c r="C11" s="40" t="s">
        <v>3052</v>
      </c>
      <c r="D11" s="276" t="s">
        <v>3053</v>
      </c>
      <c r="E11" s="277" t="str">
        <f>VLOOKUP(B11,NCESub[[#Data],[NCE]:[NCE Risk]],3,FALSE)</f>
        <v>Low</v>
      </c>
      <c r="F11" s="52"/>
      <c r="G11" s="52"/>
      <c r="H11" s="278"/>
      <c r="I11"/>
      <c r="J11" s="31">
        <f>IF(HLOOKUP(J$8,Applicability[#Data],(VLOOKUP($B11,Applicability[#Data],2,FALSE)),FALSE)="y",$F11,"N/A")</f>
        <v>0</v>
      </c>
      <c r="K11" s="31">
        <f>IF(HLOOKUP(K$8,Applicability[#Data],(VLOOKUP($B11,Applicability[#Data],2,FALSE)),FALSE)="y",$F11,"N/A")</f>
        <v>0</v>
      </c>
      <c r="L11" s="31">
        <f>IF(HLOOKUP(L$8,Applicability[#Data],(VLOOKUP($B11,Applicability[#Data],2,FALSE)),FALSE)="y",$F11,"N/A")</f>
        <v>0</v>
      </c>
      <c r="M11" s="31">
        <f>IF(HLOOKUP(M$8,Applicability[#Data],(VLOOKUP($B11,Applicability[#Data],2,FALSE)),FALSE)="y",$F11,"N/A")</f>
        <v>0</v>
      </c>
      <c r="N11" s="31">
        <f>IF(HLOOKUP(N$8,Applicability[#Data],(VLOOKUP($B11,Applicability[#Data],2,FALSE)),FALSE)="y",$F11,"N/A")</f>
        <v>0</v>
      </c>
    </row>
    <row r="12" spans="1:14" ht="45" x14ac:dyDescent="0.2">
      <c r="A12" s="25">
        <v>2</v>
      </c>
      <c r="B12" s="25" t="s">
        <v>65</v>
      </c>
      <c r="C12" s="40" t="s">
        <v>3055</v>
      </c>
      <c r="D12" s="276" t="s">
        <v>3219</v>
      </c>
      <c r="E12" s="277" t="str">
        <f>VLOOKUP(B12,NCESub[[#Data],[NCE]:[NCE Risk]],3,FALSE)</f>
        <v>Low</v>
      </c>
      <c r="F12" s="52"/>
      <c r="G12" s="52"/>
      <c r="H12" s="278"/>
      <c r="I12"/>
      <c r="J12" s="31">
        <f>IF(HLOOKUP(J$8,Applicability[#Data],(VLOOKUP($B12,Applicability[#Data],2,FALSE)),FALSE)="y",$F12,"N/A")</f>
        <v>0</v>
      </c>
      <c r="K12" s="31">
        <f>IF(HLOOKUP(K$8,Applicability[#Data],(VLOOKUP($B12,Applicability[#Data],2,FALSE)),FALSE)="y",$F12,"N/A")</f>
        <v>0</v>
      </c>
      <c r="L12" s="31">
        <f>IF(HLOOKUP(L$8,Applicability[#Data],(VLOOKUP($B12,Applicability[#Data],2,FALSE)),FALSE)="y",$F12,"N/A")</f>
        <v>0</v>
      </c>
      <c r="M12" s="31">
        <f>IF(HLOOKUP(M$8,Applicability[#Data],(VLOOKUP($B12,Applicability[#Data],2,FALSE)),FALSE)="y",$F12,"N/A")</f>
        <v>0</v>
      </c>
      <c r="N12" s="31">
        <f>IF(HLOOKUP(N$8,Applicability[#Data],(VLOOKUP($B12,Applicability[#Data],2,FALSE)),FALSE)="y",$F12,"N/A")</f>
        <v>0</v>
      </c>
    </row>
    <row r="13" spans="1:14" ht="45" x14ac:dyDescent="0.2">
      <c r="A13" s="25">
        <v>2</v>
      </c>
      <c r="B13" s="25" t="s">
        <v>65</v>
      </c>
      <c r="C13" s="40" t="s">
        <v>3057</v>
      </c>
      <c r="D13" s="276" t="s">
        <v>3058</v>
      </c>
      <c r="E13" s="277" t="str">
        <f>VLOOKUP(B13,NCESub[[#Data],[NCE]:[NCE Risk]],3,FALSE)</f>
        <v>Low</v>
      </c>
      <c r="F13" s="52"/>
      <c r="G13" s="52"/>
      <c r="H13" s="278"/>
      <c r="I13"/>
      <c r="J13" s="31">
        <f>IF(HLOOKUP(J$8,Applicability[#Data],(VLOOKUP($B13,Applicability[#Data],2,FALSE)),FALSE)="y",$F13,"N/A")</f>
        <v>0</v>
      </c>
      <c r="K13" s="31">
        <f>IF(HLOOKUP(K$8,Applicability[#Data],(VLOOKUP($B13,Applicability[#Data],2,FALSE)),FALSE)="y",$F13,"N/A")</f>
        <v>0</v>
      </c>
      <c r="L13" s="31">
        <f>IF(HLOOKUP(L$8,Applicability[#Data],(VLOOKUP($B13,Applicability[#Data],2,FALSE)),FALSE)="y",$F13,"N/A")</f>
        <v>0</v>
      </c>
      <c r="M13" s="31">
        <f>IF(HLOOKUP(M$8,Applicability[#Data],(VLOOKUP($B13,Applicability[#Data],2,FALSE)),FALSE)="y",$F13,"N/A")</f>
        <v>0</v>
      </c>
      <c r="N13" s="31">
        <f>IF(HLOOKUP(N$8,Applicability[#Data],(VLOOKUP($B13,Applicability[#Data],2,FALSE)),FALSE)="y",$F13,"N/A")</f>
        <v>0</v>
      </c>
    </row>
    <row r="14" spans="1:14" ht="30" customHeight="1" x14ac:dyDescent="0.2">
      <c r="A14" s="25">
        <v>2</v>
      </c>
      <c r="B14" s="25" t="s">
        <v>152</v>
      </c>
      <c r="C14" s="40" t="s">
        <v>286</v>
      </c>
      <c r="D14" s="276" t="s">
        <v>546</v>
      </c>
      <c r="E14" s="277" t="str">
        <f>VLOOKUP(B14,NCESub[[#Data],[NCE]:[NCE Risk]],3,FALSE)</f>
        <v>Low</v>
      </c>
      <c r="F14" s="52"/>
      <c r="G14" s="52"/>
      <c r="H14" s="278"/>
      <c r="I14"/>
      <c r="J14" s="31">
        <f>IF(HLOOKUP(J$8,Applicability[#Data],(VLOOKUP($B14,Applicability[#Data],2,FALSE)),FALSE)="y",$F14,"N/A")</f>
        <v>0</v>
      </c>
      <c r="K14" s="31">
        <f>IF(HLOOKUP(K$8,Applicability[#Data],(VLOOKUP($B14,Applicability[#Data],2,FALSE)),FALSE)="y",$F14,"N/A")</f>
        <v>0</v>
      </c>
      <c r="L14" s="31">
        <f>IF(HLOOKUP(L$8,Applicability[#Data],(VLOOKUP($B14,Applicability[#Data],2,FALSE)),FALSE)="y",$F14,"N/A")</f>
        <v>0</v>
      </c>
      <c r="M14" s="31">
        <f>IF(HLOOKUP(M$8,Applicability[#Data],(VLOOKUP($B14,Applicability[#Data],2,FALSE)),FALSE)="y",$F14,"N/A")</f>
        <v>0</v>
      </c>
      <c r="N14" s="31">
        <f>IF(HLOOKUP(N$8,Applicability[#Data],(VLOOKUP($B14,Applicability[#Data],2,FALSE)),FALSE)="y",$F14,"N/A")</f>
        <v>0</v>
      </c>
    </row>
    <row r="15" spans="1:14" ht="30" x14ac:dyDescent="0.2">
      <c r="A15" s="25">
        <v>2</v>
      </c>
      <c r="B15" s="25" t="s">
        <v>153</v>
      </c>
      <c r="C15" s="40" t="s">
        <v>288</v>
      </c>
      <c r="D15" s="276" t="s">
        <v>677</v>
      </c>
      <c r="E15" s="277" t="str">
        <f>VLOOKUP(B15,NCESub[[#Data],[NCE]:[NCE Risk]],3,FALSE)</f>
        <v>Low</v>
      </c>
      <c r="F15" s="52"/>
      <c r="G15" s="52"/>
      <c r="H15" s="278"/>
      <c r="I15"/>
      <c r="J15" s="31">
        <f>IF(HLOOKUP(J$8,Applicability[#Data],(VLOOKUP($B15,Applicability[#Data],2,FALSE)),FALSE)="y",$F15,"N/A")</f>
        <v>0</v>
      </c>
      <c r="K15" s="31">
        <f>IF(HLOOKUP(K$8,Applicability[#Data],(VLOOKUP($B15,Applicability[#Data],2,FALSE)),FALSE)="y",$F15,"N/A")</f>
        <v>0</v>
      </c>
      <c r="L15" s="31">
        <f>IF(HLOOKUP(L$8,Applicability[#Data],(VLOOKUP($B15,Applicability[#Data],2,FALSE)),FALSE)="y",$F15,"N/A")</f>
        <v>0</v>
      </c>
      <c r="M15" s="31">
        <f>IF(HLOOKUP(M$8,Applicability[#Data],(VLOOKUP($B15,Applicability[#Data],2,FALSE)),FALSE)="y",$F15,"N/A")</f>
        <v>0</v>
      </c>
      <c r="N15" s="31">
        <f>IF(HLOOKUP(N$8,Applicability[#Data],(VLOOKUP($B15,Applicability[#Data],2,FALSE)),FALSE)="y",$F15,"N/A")</f>
        <v>0</v>
      </c>
    </row>
    <row r="16" spans="1:14" ht="45" x14ac:dyDescent="0.2">
      <c r="A16" s="25">
        <v>3</v>
      </c>
      <c r="B16" s="25" t="s">
        <v>133</v>
      </c>
      <c r="C16" s="40" t="s">
        <v>3062</v>
      </c>
      <c r="D16" s="276" t="s">
        <v>3063</v>
      </c>
      <c r="E16" s="277" t="str">
        <f>VLOOKUP(B16,NCESub[[#Data],[NCE]:[NCE Risk]],3,FALSE)</f>
        <v>Low</v>
      </c>
      <c r="F16" s="52"/>
      <c r="G16" s="52"/>
      <c r="H16" s="278"/>
      <c r="I16"/>
      <c r="J16" s="31">
        <f>IF(HLOOKUP(J$8,Applicability[#Data],(VLOOKUP($B16,Applicability[#Data],2,FALSE)),FALSE)="y",$F16,"N/A")</f>
        <v>0</v>
      </c>
      <c r="K16" s="31">
        <f>IF(HLOOKUP(K$8,Applicability[#Data],(VLOOKUP($B16,Applicability[#Data],2,FALSE)),FALSE)="y",$F16,"N/A")</f>
        <v>0</v>
      </c>
      <c r="L16" s="31">
        <f>IF(HLOOKUP(L$8,Applicability[#Data],(VLOOKUP($B16,Applicability[#Data],2,FALSE)),FALSE)="y",$F16,"N/A")</f>
        <v>0</v>
      </c>
      <c r="M16" s="31">
        <f>IF(HLOOKUP(M$8,Applicability[#Data],(VLOOKUP($B16,Applicability[#Data],2,FALSE)),FALSE)="y",$F16,"N/A")</f>
        <v>0</v>
      </c>
      <c r="N16" s="31">
        <f>IF(HLOOKUP(N$8,Applicability[#Data],(VLOOKUP($B16,Applicability[#Data],2,FALSE)),FALSE)="y",$F16,"N/A")</f>
        <v>0</v>
      </c>
    </row>
    <row r="17" spans="1:14" s="8" customFormat="1" ht="30" customHeight="1" x14ac:dyDescent="0.2">
      <c r="A17" s="25">
        <v>3</v>
      </c>
      <c r="B17" s="25" t="s">
        <v>63</v>
      </c>
      <c r="C17" s="40" t="s">
        <v>292</v>
      </c>
      <c r="D17" s="276" t="s">
        <v>548</v>
      </c>
      <c r="E17" s="277" t="str">
        <f>VLOOKUP(B17,NCESub[[#Data],[NCE]:[NCE Risk]],3,FALSE)</f>
        <v>High</v>
      </c>
      <c r="F17" s="52"/>
      <c r="G17" s="52"/>
      <c r="H17" s="278"/>
      <c r="I17"/>
      <c r="J17" s="31">
        <f>IF(HLOOKUP(J$8,Applicability[#Data],(VLOOKUP($B17,Applicability[#Data],2,FALSE)),FALSE)="y",$F17,"N/A")</f>
        <v>0</v>
      </c>
      <c r="K17" s="31">
        <f>IF(HLOOKUP(K$8,Applicability[#Data],(VLOOKUP($B17,Applicability[#Data],2,FALSE)),FALSE)="y",$F17,"N/A")</f>
        <v>0</v>
      </c>
      <c r="L17" s="31">
        <f>IF(HLOOKUP(L$8,Applicability[#Data],(VLOOKUP($B17,Applicability[#Data],2,FALSE)),FALSE)="y",$F17,"N/A")</f>
        <v>0</v>
      </c>
      <c r="M17" s="31">
        <f>IF(HLOOKUP(M$8,Applicability[#Data],(VLOOKUP($B17,Applicability[#Data],2,FALSE)),FALSE)="y",$F17,"N/A")</f>
        <v>0</v>
      </c>
      <c r="N17" s="31">
        <f>IF(HLOOKUP(N$8,Applicability[#Data],(VLOOKUP($B17,Applicability[#Data],2,FALSE)),FALSE)="y",$F17,"N/A")</f>
        <v>0</v>
      </c>
    </row>
    <row r="18" spans="1:14" ht="30" customHeight="1" x14ac:dyDescent="0.2">
      <c r="A18" s="25">
        <v>3</v>
      </c>
      <c r="B18" s="25" t="s">
        <v>204</v>
      </c>
      <c r="C18" s="40" t="s">
        <v>293</v>
      </c>
      <c r="D18" s="276" t="s">
        <v>679</v>
      </c>
      <c r="E18" s="277" t="str">
        <f>VLOOKUP(B18,NCESub[[#Data],[NCE]:[NCE Risk]],3,FALSE)</f>
        <v>Low</v>
      </c>
      <c r="F18" s="52"/>
      <c r="G18" s="52"/>
      <c r="H18" s="278"/>
      <c r="I18"/>
      <c r="J18" s="31">
        <f>IF(HLOOKUP(J$8,Applicability[#Data],(VLOOKUP($B18,Applicability[#Data],2,FALSE)),FALSE)="y",$F18,"N/A")</f>
        <v>0</v>
      </c>
      <c r="K18" s="31">
        <f>IF(HLOOKUP(K$8,Applicability[#Data],(VLOOKUP($B18,Applicability[#Data],2,FALSE)),FALSE)="y",$F18,"N/A")</f>
        <v>0</v>
      </c>
      <c r="L18" s="31">
        <f>IF(HLOOKUP(L$8,Applicability[#Data],(VLOOKUP($B18,Applicability[#Data],2,FALSE)),FALSE)="y",$F18,"N/A")</f>
        <v>0</v>
      </c>
      <c r="M18" s="31">
        <f>IF(HLOOKUP(M$8,Applicability[#Data],(VLOOKUP($B18,Applicability[#Data],2,FALSE)),FALSE)="y",$F18,"N/A")</f>
        <v>0</v>
      </c>
      <c r="N18" s="31">
        <f>IF(HLOOKUP(N$8,Applicability[#Data],(VLOOKUP($B18,Applicability[#Data],2,FALSE)),FALSE)="y",$F18,"N/A")</f>
        <v>0</v>
      </c>
    </row>
    <row r="19" spans="1:14" ht="30" customHeight="1" x14ac:dyDescent="0.2">
      <c r="A19" s="25">
        <v>3</v>
      </c>
      <c r="B19" s="25" t="s">
        <v>134</v>
      </c>
      <c r="C19" s="40" t="s">
        <v>294</v>
      </c>
      <c r="D19" s="276" t="s">
        <v>735</v>
      </c>
      <c r="E19" s="277" t="str">
        <f>VLOOKUP(B19,NCESub[[#Data],[NCE]:[NCE Risk]],3,FALSE)</f>
        <v>Low</v>
      </c>
      <c r="F19" s="52"/>
      <c r="G19" s="52"/>
      <c r="H19" s="278"/>
      <c r="I19"/>
      <c r="J19" s="31">
        <f>IF(HLOOKUP(J$8,Applicability[#Data],(VLOOKUP($B19,Applicability[#Data],2,FALSE)),FALSE)="y",$F19,"N/A")</f>
        <v>0</v>
      </c>
      <c r="K19" s="31">
        <f>IF(HLOOKUP(K$8,Applicability[#Data],(VLOOKUP($B19,Applicability[#Data],2,FALSE)),FALSE)="y",$F19,"N/A")</f>
        <v>0</v>
      </c>
      <c r="L19" s="31">
        <f>IF(HLOOKUP(L$8,Applicability[#Data],(VLOOKUP($B19,Applicability[#Data],2,FALSE)),FALSE)="y",$F19,"N/A")</f>
        <v>0</v>
      </c>
      <c r="M19" s="31">
        <f>IF(HLOOKUP(M$8,Applicability[#Data],(VLOOKUP($B19,Applicability[#Data],2,FALSE)),FALSE)="y",$F19,"N/A")</f>
        <v>0</v>
      </c>
      <c r="N19" s="31">
        <f>IF(HLOOKUP(N$8,Applicability[#Data],(VLOOKUP($B19,Applicability[#Data],2,FALSE)),FALSE)="y",$F19,"N/A")</f>
        <v>0</v>
      </c>
    </row>
    <row r="20" spans="1:14" ht="45" x14ac:dyDescent="0.2">
      <c r="A20" s="25">
        <v>3</v>
      </c>
      <c r="B20" s="25" t="s">
        <v>89</v>
      </c>
      <c r="C20" s="40" t="s">
        <v>3067</v>
      </c>
      <c r="D20" s="276" t="s">
        <v>3068</v>
      </c>
      <c r="E20" s="277" t="str">
        <f>VLOOKUP(B20,NCESub[[#Data],[NCE]:[NCE Risk]],3,FALSE)</f>
        <v>Low</v>
      </c>
      <c r="F20" s="52"/>
      <c r="G20" s="52"/>
      <c r="H20" s="278"/>
      <c r="I20"/>
      <c r="J20" s="31">
        <f>IF(HLOOKUP(J$8,Applicability[#Data],(VLOOKUP($B20,Applicability[#Data],2,FALSE)),FALSE)="y",$F20,"N/A")</f>
        <v>0</v>
      </c>
      <c r="K20" s="31">
        <f>IF(HLOOKUP(K$8,Applicability[#Data],(VLOOKUP($B20,Applicability[#Data],2,FALSE)),FALSE)="y",$F20,"N/A")</f>
        <v>0</v>
      </c>
      <c r="L20" s="31">
        <f>IF(HLOOKUP(L$8,Applicability[#Data],(VLOOKUP($B20,Applicability[#Data],2,FALSE)),FALSE)="y",$F20,"N/A")</f>
        <v>0</v>
      </c>
      <c r="M20" s="31">
        <f>IF(HLOOKUP(M$8,Applicability[#Data],(VLOOKUP($B20,Applicability[#Data],2,FALSE)),FALSE)="y",$F20,"N/A")</f>
        <v>0</v>
      </c>
      <c r="N20" s="31">
        <f>IF(HLOOKUP(N$8,Applicability[#Data],(VLOOKUP($B20,Applicability[#Data],2,FALSE)),FALSE)="y",$F20,"N/A")</f>
        <v>0</v>
      </c>
    </row>
    <row r="21" spans="1:14" ht="45" x14ac:dyDescent="0.2">
      <c r="A21" s="25">
        <v>3</v>
      </c>
      <c r="B21" s="25" t="s">
        <v>89</v>
      </c>
      <c r="C21" s="40" t="s">
        <v>3070</v>
      </c>
      <c r="D21" s="276" t="s">
        <v>3071</v>
      </c>
      <c r="E21" s="277" t="str">
        <f>VLOOKUP(B21,NCESub[[#Data],[NCE]:[NCE Risk]],3,FALSE)</f>
        <v>Low</v>
      </c>
      <c r="F21" s="52"/>
      <c r="G21" s="52"/>
      <c r="H21" s="278"/>
      <c r="I21"/>
      <c r="J21" s="31">
        <f>IF(HLOOKUP(J$8,Applicability[#Data],(VLOOKUP($B21,Applicability[#Data],2,FALSE)),FALSE)="y",$F21,"N/A")</f>
        <v>0</v>
      </c>
      <c r="K21" s="31">
        <f>IF(HLOOKUP(K$8,Applicability[#Data],(VLOOKUP($B21,Applicability[#Data],2,FALSE)),FALSE)="y",$F21,"N/A")</f>
        <v>0</v>
      </c>
      <c r="L21" s="31">
        <f>IF(HLOOKUP(L$8,Applicability[#Data],(VLOOKUP($B21,Applicability[#Data],2,FALSE)),FALSE)="y",$F21,"N/A")</f>
        <v>0</v>
      </c>
      <c r="M21" s="31">
        <f>IF(HLOOKUP(M$8,Applicability[#Data],(VLOOKUP($B21,Applicability[#Data],2,FALSE)),FALSE)="y",$F21,"N/A")</f>
        <v>0</v>
      </c>
      <c r="N21" s="31">
        <f>IF(HLOOKUP(N$8,Applicability[#Data],(VLOOKUP($B21,Applicability[#Data],2,FALSE)),FALSE)="y",$F21,"N/A")</f>
        <v>0</v>
      </c>
    </row>
    <row r="22" spans="1:14" ht="30" customHeight="1" x14ac:dyDescent="0.2">
      <c r="A22" s="25">
        <v>3</v>
      </c>
      <c r="B22" s="25" t="s">
        <v>135</v>
      </c>
      <c r="C22" s="40" t="s">
        <v>296</v>
      </c>
      <c r="D22" s="276" t="s">
        <v>550</v>
      </c>
      <c r="E22" s="277" t="str">
        <f>VLOOKUP(B22,NCESub[[#Data],[NCE]:[NCE Risk]],3,FALSE)</f>
        <v>High</v>
      </c>
      <c r="F22" s="52"/>
      <c r="G22" s="52"/>
      <c r="H22" s="278"/>
      <c r="I22"/>
      <c r="J22" s="31">
        <f>IF(HLOOKUP(J$8,Applicability[#Data],(VLOOKUP($B22,Applicability[#Data],2,FALSE)),FALSE)="y",$F22,"N/A")</f>
        <v>0</v>
      </c>
      <c r="K22" s="31">
        <f>IF(HLOOKUP(K$8,Applicability[#Data],(VLOOKUP($B22,Applicability[#Data],2,FALSE)),FALSE)="y",$F22,"N/A")</f>
        <v>0</v>
      </c>
      <c r="L22" s="31">
        <f>IF(HLOOKUP(L$8,Applicability[#Data],(VLOOKUP($B22,Applicability[#Data],2,FALSE)),FALSE)="y",$F22,"N/A")</f>
        <v>0</v>
      </c>
      <c r="M22" s="31">
        <f>IF(HLOOKUP(M$8,Applicability[#Data],(VLOOKUP($B22,Applicability[#Data],2,FALSE)),FALSE)="y",$F22,"N/A")</f>
        <v>0</v>
      </c>
      <c r="N22" s="31">
        <f>IF(HLOOKUP(N$8,Applicability[#Data],(VLOOKUP($B22,Applicability[#Data],2,FALSE)),FALSE)="y",$F22,"N/A")</f>
        <v>0</v>
      </c>
    </row>
    <row r="23" spans="1:14" ht="45" x14ac:dyDescent="0.2">
      <c r="A23" s="25">
        <v>3</v>
      </c>
      <c r="B23" s="25" t="s">
        <v>154</v>
      </c>
      <c r="C23" s="40" t="s">
        <v>3073</v>
      </c>
      <c r="D23" s="276" t="s">
        <v>3074</v>
      </c>
      <c r="E23" s="277" t="str">
        <f>VLOOKUP(B23,NCESub[[#Data],[NCE]:[NCE Risk]],3,FALSE)</f>
        <v>Low</v>
      </c>
      <c r="F23" s="52"/>
      <c r="G23" s="52"/>
      <c r="H23" s="278"/>
      <c r="I23"/>
      <c r="J23" s="31">
        <f>IF(HLOOKUP(J$8,Applicability[#Data],(VLOOKUP($B23,Applicability[#Data],2,FALSE)),FALSE)="y",$F23,"N/A")</f>
        <v>0</v>
      </c>
      <c r="K23" s="31">
        <f>IF(HLOOKUP(K$8,Applicability[#Data],(VLOOKUP($B23,Applicability[#Data],2,FALSE)),FALSE)="y",$F23,"N/A")</f>
        <v>0</v>
      </c>
      <c r="L23" s="31">
        <f>IF(HLOOKUP(L$8,Applicability[#Data],(VLOOKUP($B23,Applicability[#Data],2,FALSE)),FALSE)="y",$F23,"N/A")</f>
        <v>0</v>
      </c>
      <c r="M23" s="31">
        <f>IF(HLOOKUP(M$8,Applicability[#Data],(VLOOKUP($B23,Applicability[#Data],2,FALSE)),FALSE)="y",$F23,"N/A")</f>
        <v>0</v>
      </c>
      <c r="N23" s="31">
        <f>IF(HLOOKUP(N$8,Applicability[#Data],(VLOOKUP($B23,Applicability[#Data],2,FALSE)),FALSE)="y",$F23,"N/A")</f>
        <v>0</v>
      </c>
    </row>
    <row r="24" spans="1:14" ht="75" x14ac:dyDescent="0.2">
      <c r="A24" s="25">
        <v>4</v>
      </c>
      <c r="B24" s="25" t="s">
        <v>67</v>
      </c>
      <c r="C24" s="40" t="s">
        <v>3085</v>
      </c>
      <c r="D24" s="276" t="s">
        <v>3086</v>
      </c>
      <c r="E24" s="277" t="str">
        <f>VLOOKUP(B24,NCESub[[#Data],[NCE]:[NCE Risk]],3,FALSE)</f>
        <v>Low</v>
      </c>
      <c r="F24" s="52"/>
      <c r="G24" s="52"/>
      <c r="H24" s="278"/>
      <c r="I24"/>
      <c r="J24" s="31">
        <f>IF(HLOOKUP(J$8,Applicability[#Data],(VLOOKUP($B24,Applicability[#Data],2,FALSE)),FALSE)="y",$F24,"N/A")</f>
        <v>0</v>
      </c>
      <c r="K24" s="31">
        <f>IF(HLOOKUP(K$8,Applicability[#Data],(VLOOKUP($B24,Applicability[#Data],2,FALSE)),FALSE)="y",$F24,"N/A")</f>
        <v>0</v>
      </c>
      <c r="L24" s="31">
        <f>IF(HLOOKUP(L$8,Applicability[#Data],(VLOOKUP($B24,Applicability[#Data],2,FALSE)),FALSE)="y",$F24,"N/A")</f>
        <v>0</v>
      </c>
      <c r="M24" s="31">
        <f>IF(HLOOKUP(M$8,Applicability[#Data],(VLOOKUP($B24,Applicability[#Data],2,FALSE)),FALSE)="y",$F24,"N/A")</f>
        <v>0</v>
      </c>
      <c r="N24" s="31" t="str">
        <f>IF(HLOOKUP(N$8,Applicability[#Data],(VLOOKUP($B24,Applicability[#Data],2,FALSE)),FALSE)="y",$F24,"N/A")</f>
        <v>N/A</v>
      </c>
    </row>
    <row r="25" spans="1:14" s="8" customFormat="1" ht="45" x14ac:dyDescent="0.2">
      <c r="A25" s="25">
        <v>4</v>
      </c>
      <c r="B25" s="25" t="s">
        <v>67</v>
      </c>
      <c r="C25" s="40" t="s">
        <v>3088</v>
      </c>
      <c r="D25" s="276" t="s">
        <v>3089</v>
      </c>
      <c r="E25" s="277" t="str">
        <f>VLOOKUP(B25,NCESub[[#Data],[NCE]:[NCE Risk]],3,FALSE)</f>
        <v>Low</v>
      </c>
      <c r="F25" s="52"/>
      <c r="G25" s="52"/>
      <c r="H25" s="278"/>
      <c r="I25"/>
      <c r="J25" s="31">
        <f>IF(HLOOKUP(J$8,Applicability[#Data],(VLOOKUP($B25,Applicability[#Data],2,FALSE)),FALSE)="y",$F25,"N/A")</f>
        <v>0</v>
      </c>
      <c r="K25" s="31">
        <f>IF(HLOOKUP(K$8,Applicability[#Data],(VLOOKUP($B25,Applicability[#Data],2,FALSE)),FALSE)="y",$F25,"N/A")</f>
        <v>0</v>
      </c>
      <c r="L25" s="31">
        <f>IF(HLOOKUP(L$8,Applicability[#Data],(VLOOKUP($B25,Applicability[#Data],2,FALSE)),FALSE)="y",$F25,"N/A")</f>
        <v>0</v>
      </c>
      <c r="M25" s="31">
        <f>IF(HLOOKUP(M$8,Applicability[#Data],(VLOOKUP($B25,Applicability[#Data],2,FALSE)),FALSE)="y",$F25,"N/A")</f>
        <v>0</v>
      </c>
      <c r="N25" s="31" t="str">
        <f>IF(HLOOKUP(N$8,Applicability[#Data],(VLOOKUP($B25,Applicability[#Data],2,FALSE)),FALSE)="y",$F25,"N/A")</f>
        <v>N/A</v>
      </c>
    </row>
    <row r="26" spans="1:14" ht="61.5" customHeight="1" x14ac:dyDescent="0.2">
      <c r="A26" s="25">
        <v>4</v>
      </c>
      <c r="B26" s="25" t="s">
        <v>646</v>
      </c>
      <c r="C26" s="40" t="s">
        <v>3078</v>
      </c>
      <c r="D26" s="276" t="s">
        <v>3255</v>
      </c>
      <c r="E26" s="277" t="str">
        <f>VLOOKUP(B26,NCESub[[#Data],[NCE]:[NCE Risk]],3,FALSE)</f>
        <v>Low</v>
      </c>
      <c r="F26" s="52"/>
      <c r="G26" s="52"/>
      <c r="H26" s="278"/>
      <c r="I26"/>
      <c r="J26" s="31">
        <f>IF(HLOOKUP(J$8,Applicability[#Data],(VLOOKUP($B26,Applicability[#Data],2,FALSE)),FALSE)="y",$F26,"N/A")</f>
        <v>0</v>
      </c>
      <c r="K26" s="31">
        <f>IF(HLOOKUP(K$8,Applicability[#Data],(VLOOKUP($B26,Applicability[#Data],2,FALSE)),FALSE)="y",$F26,"N/A")</f>
        <v>0</v>
      </c>
      <c r="L26" s="31">
        <f>IF(HLOOKUP(L$8,Applicability[#Data],(VLOOKUP($B26,Applicability[#Data],2,FALSE)),FALSE)="y",$F26,"N/A")</f>
        <v>0</v>
      </c>
      <c r="M26" s="31">
        <f>IF(HLOOKUP(M$8,Applicability[#Data],(VLOOKUP($B26,Applicability[#Data],2,FALSE)),FALSE)="y",$F26,"N/A")</f>
        <v>0</v>
      </c>
      <c r="N26" s="31" t="str">
        <f>IF(HLOOKUP(N$8,Applicability[#Data],(VLOOKUP($B26,Applicability[#Data],2,FALSE)),FALSE)="y",$F26,"N/A")</f>
        <v>N/A</v>
      </c>
    </row>
    <row r="27" spans="1:14" ht="30" x14ac:dyDescent="0.2">
      <c r="A27" s="25">
        <v>4</v>
      </c>
      <c r="B27" s="25" t="s">
        <v>646</v>
      </c>
      <c r="C27" s="40" t="s">
        <v>3081</v>
      </c>
      <c r="D27" s="276" t="s">
        <v>3082</v>
      </c>
      <c r="E27" s="277" t="str">
        <f>VLOOKUP(B27,NCESub[[#Data],[NCE]:[NCE Risk]],3,FALSE)</f>
        <v>Low</v>
      </c>
      <c r="F27" s="52"/>
      <c r="G27" s="52"/>
      <c r="H27" s="278"/>
      <c r="I27"/>
      <c r="J27" s="31">
        <f>IF(HLOOKUP(J$8,Applicability[#Data],(VLOOKUP($B27,Applicability[#Data],2,FALSE)),FALSE)="y",$F27,"N/A")</f>
        <v>0</v>
      </c>
      <c r="K27" s="31">
        <f>IF(HLOOKUP(K$8,Applicability[#Data],(VLOOKUP($B27,Applicability[#Data],2,FALSE)),FALSE)="y",$F27,"N/A")</f>
        <v>0</v>
      </c>
      <c r="L27" s="31">
        <f>IF(HLOOKUP(L$8,Applicability[#Data],(VLOOKUP($B27,Applicability[#Data],2,FALSE)),FALSE)="y",$F27,"N/A")</f>
        <v>0</v>
      </c>
      <c r="M27" s="31">
        <f>IF(HLOOKUP(M$8,Applicability[#Data],(VLOOKUP($B27,Applicability[#Data],2,FALSE)),FALSE)="y",$F27,"N/A")</f>
        <v>0</v>
      </c>
      <c r="N27" s="31" t="str">
        <f>IF(HLOOKUP(N$8,Applicability[#Data],(VLOOKUP($B27,Applicability[#Data],2,FALSE)),FALSE)="y",$F27,"N/A")</f>
        <v>N/A</v>
      </c>
    </row>
    <row r="28" spans="1:14" ht="45" x14ac:dyDescent="0.2">
      <c r="A28" s="25">
        <v>4</v>
      </c>
      <c r="B28" s="25" t="s">
        <v>646</v>
      </c>
      <c r="C28" s="40" t="s">
        <v>3090</v>
      </c>
      <c r="D28" s="276" t="s">
        <v>3256</v>
      </c>
      <c r="E28" s="277" t="str">
        <f>VLOOKUP(B28,NCESub[[#Data],[NCE]:[NCE Risk]],3,FALSE)</f>
        <v>Low</v>
      </c>
      <c r="F28" s="52"/>
      <c r="G28" s="52"/>
      <c r="H28" s="278"/>
      <c r="I28"/>
      <c r="J28" s="31">
        <f>IF(HLOOKUP(J$8,Applicability[#Data],(VLOOKUP($B28,Applicability[#Data],2,FALSE)),FALSE)="y",$F28,"N/A")</f>
        <v>0</v>
      </c>
      <c r="K28" s="31">
        <f>IF(HLOOKUP(K$8,Applicability[#Data],(VLOOKUP($B28,Applicability[#Data],2,FALSE)),FALSE)="y",$F28,"N/A")</f>
        <v>0</v>
      </c>
      <c r="L28" s="31">
        <f>IF(HLOOKUP(L$8,Applicability[#Data],(VLOOKUP($B28,Applicability[#Data],2,FALSE)),FALSE)="y",$F28,"N/A")</f>
        <v>0</v>
      </c>
      <c r="M28" s="31">
        <f>IF(HLOOKUP(M$8,Applicability[#Data],(VLOOKUP($B28,Applicability[#Data],2,FALSE)),FALSE)="y",$F28,"N/A")</f>
        <v>0</v>
      </c>
      <c r="N28" s="31" t="str">
        <f>IF(HLOOKUP(N$8,Applicability[#Data],(VLOOKUP($B28,Applicability[#Data],2,FALSE)),FALSE)="y",$F28,"N/A")</f>
        <v>N/A</v>
      </c>
    </row>
    <row r="29" spans="1:14" ht="81.75" customHeight="1" x14ac:dyDescent="0.2">
      <c r="A29" s="25">
        <v>4</v>
      </c>
      <c r="B29" s="25" t="s">
        <v>648</v>
      </c>
      <c r="C29" s="40" t="s">
        <v>3092</v>
      </c>
      <c r="D29" s="276" t="s">
        <v>3093</v>
      </c>
      <c r="E29" s="277" t="str">
        <f>VLOOKUP(B29,NCESub[[#Data],[NCE]:[NCE Risk]],3,FALSE)</f>
        <v>Low</v>
      </c>
      <c r="F29" s="52"/>
      <c r="G29" s="52"/>
      <c r="H29" s="278"/>
      <c r="I29"/>
      <c r="J29" s="31">
        <f>IF(HLOOKUP(J$8,Applicability[#Data],(VLOOKUP($B29,Applicability[#Data],2,FALSE)),FALSE)="y",$F29,"N/A")</f>
        <v>0</v>
      </c>
      <c r="K29" s="31">
        <f>IF(HLOOKUP(K$8,Applicability[#Data],(VLOOKUP($B29,Applicability[#Data],2,FALSE)),FALSE)="y",$F29,"N/A")</f>
        <v>0</v>
      </c>
      <c r="L29" s="31">
        <f>IF(HLOOKUP(L$8,Applicability[#Data],(VLOOKUP($B29,Applicability[#Data],2,FALSE)),FALSE)="y",$F29,"N/A")</f>
        <v>0</v>
      </c>
      <c r="M29" s="31">
        <f>IF(HLOOKUP(M$8,Applicability[#Data],(VLOOKUP($B29,Applicability[#Data],2,FALSE)),FALSE)="y",$F29,"N/A")</f>
        <v>0</v>
      </c>
      <c r="N29" s="31" t="str">
        <f>IF(HLOOKUP(N$8,Applicability[#Data],(VLOOKUP($B29,Applicability[#Data],2,FALSE)),FALSE)="y",$F29,"N/A")</f>
        <v>N/A</v>
      </c>
    </row>
    <row r="30" spans="1:14" ht="30" x14ac:dyDescent="0.2">
      <c r="A30" s="25">
        <v>4</v>
      </c>
      <c r="B30" s="25" t="s">
        <v>649</v>
      </c>
      <c r="C30" s="40" t="s">
        <v>685</v>
      </c>
      <c r="D30" s="276" t="s">
        <v>686</v>
      </c>
      <c r="E30" s="277" t="str">
        <f>VLOOKUP(B30,NCESub[[#Data],[NCE]:[NCE Risk]],3,FALSE)</f>
        <v>Low</v>
      </c>
      <c r="F30" s="52"/>
      <c r="G30" s="52"/>
      <c r="H30" s="278"/>
      <c r="I30"/>
      <c r="J30" s="31">
        <f>IF(HLOOKUP(J$8,Applicability[#Data],(VLOOKUP($B30,Applicability[#Data],2,FALSE)),FALSE)="y",$F30,"N/A")</f>
        <v>0</v>
      </c>
      <c r="K30" s="31">
        <f>IF(HLOOKUP(K$8,Applicability[#Data],(VLOOKUP($B30,Applicability[#Data],2,FALSE)),FALSE)="y",$F30,"N/A")</f>
        <v>0</v>
      </c>
      <c r="L30" s="31">
        <f>IF(HLOOKUP(L$8,Applicability[#Data],(VLOOKUP($B30,Applicability[#Data],2,FALSE)),FALSE)="y",$F30,"N/A")</f>
        <v>0</v>
      </c>
      <c r="M30" s="31">
        <f>IF(HLOOKUP(M$8,Applicability[#Data],(VLOOKUP($B30,Applicability[#Data],2,FALSE)),FALSE)="y",$F30,"N/A")</f>
        <v>0</v>
      </c>
      <c r="N30" s="31" t="str">
        <f>IF(HLOOKUP(N$8,Applicability[#Data],(VLOOKUP($B30,Applicability[#Data],2,FALSE)),FALSE)="y",$F30,"N/A")</f>
        <v>N/A</v>
      </c>
    </row>
    <row r="31" spans="1:14" ht="45" hidden="1" x14ac:dyDescent="0.2">
      <c r="A31" s="25">
        <v>5</v>
      </c>
      <c r="B31" s="25" t="s">
        <v>90</v>
      </c>
      <c r="C31" s="40" t="s">
        <v>3067</v>
      </c>
      <c r="D31" s="276" t="s">
        <v>3068</v>
      </c>
      <c r="E31" s="277" t="str">
        <f>VLOOKUP(B31,NCESub[[#Data],[NCE]:[NCE Risk]],3,FALSE)</f>
        <v>Low</v>
      </c>
      <c r="F31" s="52"/>
      <c r="G31" s="52"/>
      <c r="H31" s="278"/>
      <c r="I31"/>
      <c r="J31" s="31" t="str">
        <f>IF(HLOOKUP(J$8,Applicability[#Data],(VLOOKUP($B31,Applicability[#Data],2,FALSE)),FALSE)="y",$F31,"N/A")</f>
        <v>N/A</v>
      </c>
      <c r="K31" s="31" t="str">
        <f>IF(HLOOKUP(K$8,Applicability[#Data],(VLOOKUP($B31,Applicability[#Data],2,FALSE)),FALSE)="y",$F31,"N/A")</f>
        <v>N/A</v>
      </c>
      <c r="L31" s="31" t="str">
        <f>IF(HLOOKUP(L$8,Applicability[#Data],(VLOOKUP($B31,Applicability[#Data],2,FALSE)),FALSE)="y",$F31,"N/A")</f>
        <v>N/A</v>
      </c>
      <c r="M31" s="31" t="str">
        <f>IF(HLOOKUP(M$8,Applicability[#Data],(VLOOKUP($B31,Applicability[#Data],2,FALSE)),FALSE)="y",$F31,"N/A")</f>
        <v>N/A</v>
      </c>
      <c r="N31" s="31" t="str">
        <f>IF(HLOOKUP(N$8,Applicability[#Data],(VLOOKUP($B31,Applicability[#Data],2,FALSE)),FALSE)="y",$F31,"N/A")</f>
        <v>N/A</v>
      </c>
    </row>
    <row r="32" spans="1:14" s="8" customFormat="1" ht="45" hidden="1" x14ac:dyDescent="0.2">
      <c r="A32" s="25">
        <v>6</v>
      </c>
      <c r="B32" s="25" t="s">
        <v>92</v>
      </c>
      <c r="C32" s="40" t="s">
        <v>3067</v>
      </c>
      <c r="D32" s="276" t="s">
        <v>3068</v>
      </c>
      <c r="E32" s="277" t="str">
        <f>VLOOKUP(B32,NCESub[[#Data],[NCE]:[NCE Risk]],3,FALSE)</f>
        <v>Low</v>
      </c>
      <c r="F32" s="52"/>
      <c r="G32" s="52"/>
      <c r="H32" s="278"/>
      <c r="I32"/>
      <c r="J32" s="31" t="str">
        <f>IF(HLOOKUP(J$8,Applicability[#Data],(VLOOKUP($B32,Applicability[#Data],2,FALSE)),FALSE)="y",$F32,"N/A")</f>
        <v>N/A</v>
      </c>
      <c r="K32" s="31" t="str">
        <f>IF(HLOOKUP(K$8,Applicability[#Data],(VLOOKUP($B32,Applicability[#Data],2,FALSE)),FALSE)="y",$F32,"N/A")</f>
        <v>N/A</v>
      </c>
      <c r="L32" s="31" t="str">
        <f>IF(HLOOKUP(L$8,Applicability[#Data],(VLOOKUP($B32,Applicability[#Data],2,FALSE)),FALSE)="y",$F32,"N/A")</f>
        <v>N/A</v>
      </c>
      <c r="M32" s="31" t="str">
        <f>IF(HLOOKUP(M$8,Applicability[#Data],(VLOOKUP($B32,Applicability[#Data],2,FALSE)),FALSE)="y",$F32,"N/A")</f>
        <v>N/A</v>
      </c>
      <c r="N32" s="31" t="str">
        <f>IF(HLOOKUP(N$8,Applicability[#Data],(VLOOKUP($B32,Applicability[#Data],2,FALSE)),FALSE)="y",$F32,"N/A")</f>
        <v>N/A</v>
      </c>
    </row>
    <row r="33" spans="1:16371" s="8" customFormat="1" ht="30" x14ac:dyDescent="0.2">
      <c r="A33" s="25">
        <v>5</v>
      </c>
      <c r="B33" s="25" t="s">
        <v>99</v>
      </c>
      <c r="C33" s="40" t="s">
        <v>303</v>
      </c>
      <c r="D33" s="276" t="s">
        <v>1714</v>
      </c>
      <c r="E33" s="277" t="str">
        <f>VLOOKUP(B33,NCESub[[#Data],[NCE]:[NCE Risk]],3,FALSE)</f>
        <v>Low</v>
      </c>
      <c r="F33" s="52"/>
      <c r="G33" s="52"/>
      <c r="H33" s="278"/>
      <c r="I33"/>
      <c r="J33" s="31" t="str">
        <f>IF(HLOOKUP(J$8,Applicability[#Data],(VLOOKUP($B33,Applicability[#Data],2,FALSE)),FALSE)="y",$F33,"N/A")</f>
        <v>N/A</v>
      </c>
      <c r="K33" s="31" t="str">
        <f>IF(HLOOKUP(K$8,Applicability[#Data],(VLOOKUP($B33,Applicability[#Data],2,FALSE)),FALSE)="y",$F33,"N/A")</f>
        <v>N/A</v>
      </c>
      <c r="L33" s="31" t="str">
        <f>IF(HLOOKUP(L$8,Applicability[#Data],(VLOOKUP($B33,Applicability[#Data],2,FALSE)),FALSE)="y",$F33,"N/A")</f>
        <v>N/A</v>
      </c>
      <c r="M33" s="31" t="str">
        <f>IF(HLOOKUP(M$8,Applicability[#Data],(VLOOKUP($B33,Applicability[#Data],2,FALSE)),FALSE)="y",$F33,"N/A")</f>
        <v>N/A</v>
      </c>
      <c r="N33" s="31" t="str">
        <f>IF(HLOOKUP(N$8,Applicability[#Data],(VLOOKUP($B33,Applicability[#Data],2,FALSE)),FALSE)="y",$F33,"N/A")</f>
        <v>N/A</v>
      </c>
    </row>
    <row r="34" spans="1:16371" ht="45" hidden="1" x14ac:dyDescent="0.2">
      <c r="A34" s="25">
        <v>5</v>
      </c>
      <c r="B34" s="25" t="s">
        <v>90</v>
      </c>
      <c r="C34" s="40" t="s">
        <v>3070</v>
      </c>
      <c r="D34" s="276" t="s">
        <v>3071</v>
      </c>
      <c r="E34" s="277" t="str">
        <f>VLOOKUP(B34,NCESub[[#Data],[NCE]:[NCE Risk]],3,FALSE)</f>
        <v>Low</v>
      </c>
      <c r="F34" s="52"/>
      <c r="G34" s="52"/>
      <c r="H34" s="278"/>
      <c r="I34"/>
      <c r="J34" s="31" t="str">
        <f>IF(HLOOKUP(J$8,Applicability[#Data],(VLOOKUP($B34,Applicability[#Data],2,FALSE)),FALSE)="y",$F34,"N/A")</f>
        <v>N/A</v>
      </c>
      <c r="K34" s="31" t="str">
        <f>IF(HLOOKUP(K$8,Applicability[#Data],(VLOOKUP($B34,Applicability[#Data],2,FALSE)),FALSE)="y",$F34,"N/A")</f>
        <v>N/A</v>
      </c>
      <c r="L34" s="31" t="str">
        <f>IF(HLOOKUP(L$8,Applicability[#Data],(VLOOKUP($B34,Applicability[#Data],2,FALSE)),FALSE)="y",$F34,"N/A")</f>
        <v>N/A</v>
      </c>
      <c r="M34" s="31" t="str">
        <f>IF(HLOOKUP(M$8,Applicability[#Data],(VLOOKUP($B34,Applicability[#Data],2,FALSE)),FALSE)="y",$F34,"N/A")</f>
        <v>N/A</v>
      </c>
      <c r="N34" s="31" t="str">
        <f>IF(HLOOKUP(N$8,Applicability[#Data],(VLOOKUP($B34,Applicability[#Data],2,FALSE)),FALSE)="y",$F34,"N/A")</f>
        <v>N/A</v>
      </c>
    </row>
    <row r="35" spans="1:16371" ht="45" hidden="1" x14ac:dyDescent="0.2">
      <c r="A35" s="25">
        <v>6</v>
      </c>
      <c r="B35" s="25" t="s">
        <v>92</v>
      </c>
      <c r="C35" s="40" t="s">
        <v>3070</v>
      </c>
      <c r="D35" s="276" t="s">
        <v>3071</v>
      </c>
      <c r="E35" s="277" t="str">
        <f>VLOOKUP(B35,NCESub[[#Data],[NCE]:[NCE Risk]],3,FALSE)</f>
        <v>Low</v>
      </c>
      <c r="F35" s="52"/>
      <c r="G35" s="52"/>
      <c r="H35" s="278"/>
      <c r="I35"/>
      <c r="J35" s="31" t="str">
        <f>IF(HLOOKUP(J$8,Applicability[#Data],(VLOOKUP($B35,Applicability[#Data],2,FALSE)),FALSE)="y",$F35,"N/A")</f>
        <v>N/A</v>
      </c>
      <c r="K35" s="31" t="str">
        <f>IF(HLOOKUP(K$8,Applicability[#Data],(VLOOKUP($B35,Applicability[#Data],2,FALSE)),FALSE)="y",$F35,"N/A")</f>
        <v>N/A</v>
      </c>
      <c r="L35" s="31" t="str">
        <f>IF(HLOOKUP(L$8,Applicability[#Data],(VLOOKUP($B35,Applicability[#Data],2,FALSE)),FALSE)="y",$F35,"N/A")</f>
        <v>N/A</v>
      </c>
      <c r="M35" s="31" t="str">
        <f>IF(HLOOKUP(M$8,Applicability[#Data],(VLOOKUP($B35,Applicability[#Data],2,FALSE)),FALSE)="y",$F35,"N/A")</f>
        <v>N/A</v>
      </c>
      <c r="N35" s="31" t="str">
        <f>IF(HLOOKUP(N$8,Applicability[#Data],(VLOOKUP($B35,Applicability[#Data],2,FALSE)),FALSE)="y",$F35,"N/A")</f>
        <v>N/A</v>
      </c>
    </row>
    <row r="36" spans="1:16371" ht="30" x14ac:dyDescent="0.2">
      <c r="A36" s="25">
        <v>5</v>
      </c>
      <c r="B36" s="25" t="s">
        <v>68</v>
      </c>
      <c r="C36" s="40" t="s">
        <v>306</v>
      </c>
      <c r="D36" s="276" t="s">
        <v>1715</v>
      </c>
      <c r="E36" s="277" t="str">
        <f>VLOOKUP(B36,NCESub[[#Data],[NCE]:[NCE Risk]],3,FALSE)</f>
        <v>Low</v>
      </c>
      <c r="F36" s="52"/>
      <c r="G36" s="52"/>
      <c r="H36" s="278"/>
      <c r="I36"/>
      <c r="J36" s="31" t="str">
        <f>IF(HLOOKUP(J$8,Applicability[#Data],(VLOOKUP($B36,Applicability[#Data],2,FALSE)),FALSE)="y",$F36,"N/A")</f>
        <v>N/A</v>
      </c>
      <c r="K36" s="31" t="str">
        <f>IF(HLOOKUP(K$8,Applicability[#Data],(VLOOKUP($B36,Applicability[#Data],2,FALSE)),FALSE)="y",$F36,"N/A")</f>
        <v>N/A</v>
      </c>
      <c r="L36" s="31" t="str">
        <f>IF(HLOOKUP(L$8,Applicability[#Data],(VLOOKUP($B36,Applicability[#Data],2,FALSE)),FALSE)="y",$F36,"N/A")</f>
        <v>N/A</v>
      </c>
      <c r="M36" s="31" t="str">
        <f>IF(HLOOKUP(M$8,Applicability[#Data],(VLOOKUP($B36,Applicability[#Data],2,FALSE)),FALSE)="y",$F36,"N/A")</f>
        <v>N/A</v>
      </c>
      <c r="N36" s="31" t="str">
        <f>IF(HLOOKUP(N$8,Applicability[#Data],(VLOOKUP($B36,Applicability[#Data],2,FALSE)),FALSE)="y",$F36,"N/A")</f>
        <v>N/A</v>
      </c>
    </row>
    <row r="37" spans="1:16371" ht="76.5" customHeight="1" x14ac:dyDescent="0.2">
      <c r="A37" s="25">
        <v>6</v>
      </c>
      <c r="B37" s="25" t="s">
        <v>56</v>
      </c>
      <c r="C37" s="40" t="s">
        <v>3085</v>
      </c>
      <c r="D37" s="276" t="s">
        <v>3086</v>
      </c>
      <c r="E37" s="277" t="str">
        <f>VLOOKUP(B37,NCESub[[#Data],[NCE]:[NCE Risk]],3,FALSE)</f>
        <v>Low</v>
      </c>
      <c r="F37" s="52"/>
      <c r="G37" s="52"/>
      <c r="H37" s="278"/>
      <c r="I37"/>
      <c r="J37" s="31" t="str">
        <f>IF(HLOOKUP(J$8,Applicability[#Data],(VLOOKUP($B37,Applicability[#Data],2,FALSE)),FALSE)="y",$F37,"N/A")</f>
        <v>N/A</v>
      </c>
      <c r="K37" s="31" t="str">
        <f>IF(HLOOKUP(K$8,Applicability[#Data],(VLOOKUP($B37,Applicability[#Data],2,FALSE)),FALSE)="y",$F37,"N/A")</f>
        <v>N/A</v>
      </c>
      <c r="L37" s="31" t="str">
        <f>IF(HLOOKUP(L$8,Applicability[#Data],(VLOOKUP($B37,Applicability[#Data],2,FALSE)),FALSE)="y",$F37,"N/A")</f>
        <v>N/A</v>
      </c>
      <c r="M37" s="31" t="str">
        <f>IF(HLOOKUP(M$8,Applicability[#Data],(VLOOKUP($B37,Applicability[#Data],2,FALSE)),FALSE)="y",$F37,"N/A")</f>
        <v>N/A</v>
      </c>
      <c r="N37" s="31" t="str">
        <f>IF(HLOOKUP(N$8,Applicability[#Data],(VLOOKUP($B37,Applicability[#Data],2,FALSE)),FALSE)="y",$F37,"N/A")</f>
        <v>N/A</v>
      </c>
    </row>
    <row r="38" spans="1:16371" ht="46.5" customHeight="1" x14ac:dyDescent="0.2">
      <c r="A38" s="25">
        <v>6</v>
      </c>
      <c r="B38" s="25" t="s">
        <v>58</v>
      </c>
      <c r="C38" s="40" t="s">
        <v>3107</v>
      </c>
      <c r="D38" s="276" t="s">
        <v>3108</v>
      </c>
      <c r="E38" s="277" t="str">
        <f>VLOOKUP(B38,NCESub[[#Data],[NCE]:[NCE Risk]],3,FALSE)</f>
        <v>Low</v>
      </c>
      <c r="F38" s="52"/>
      <c r="G38" s="52"/>
      <c r="H38" s="278"/>
      <c r="I38"/>
      <c r="J38" s="31" t="str">
        <f>IF(HLOOKUP(J$8,Applicability[#Data],(VLOOKUP($B38,Applicability[#Data],2,FALSE)),FALSE)="y",$F38,"N/A")</f>
        <v>N/A</v>
      </c>
      <c r="K38" s="31" t="str">
        <f>IF(HLOOKUP(K$8,Applicability[#Data],(VLOOKUP($B38,Applicability[#Data],2,FALSE)),FALSE)="y",$F38,"N/A")</f>
        <v>N/A</v>
      </c>
      <c r="L38" s="31" t="str">
        <f>IF(HLOOKUP(L$8,Applicability[#Data],(VLOOKUP($B38,Applicability[#Data],2,FALSE)),FALSE)="y",$F38,"N/A")</f>
        <v>N/A</v>
      </c>
      <c r="M38" s="31" t="str">
        <f>IF(HLOOKUP(M$8,Applicability[#Data],(VLOOKUP($B38,Applicability[#Data],2,FALSE)),FALSE)="y",$F38,"N/A")</f>
        <v>N/A</v>
      </c>
      <c r="N38" s="31" t="str">
        <f>IF(HLOOKUP(N$8,Applicability[#Data],(VLOOKUP($B38,Applicability[#Data],2,FALSE)),FALSE)="y",$F38,"N/A")</f>
        <v>N/A</v>
      </c>
    </row>
    <row r="39" spans="1:16371" ht="25.5" x14ac:dyDescent="0.2">
      <c r="A39" s="25">
        <v>6</v>
      </c>
      <c r="B39" s="25" t="s">
        <v>58</v>
      </c>
      <c r="C39" s="40" t="s">
        <v>3109</v>
      </c>
      <c r="D39" s="276" t="s">
        <v>3110</v>
      </c>
      <c r="E39" s="277" t="str">
        <f>VLOOKUP(B39,NCESub[[#Data],[NCE]:[NCE Risk]],3,FALSE)</f>
        <v>Low</v>
      </c>
      <c r="F39" s="52"/>
      <c r="G39" s="52"/>
      <c r="H39" s="278"/>
      <c r="I39"/>
      <c r="J39" s="31" t="str">
        <f>IF(HLOOKUP(J$8,Applicability[#Data],(VLOOKUP($B39,Applicability[#Data],2,FALSE)),FALSE)="y",$F39,"N/A")</f>
        <v>N/A</v>
      </c>
      <c r="K39" s="31" t="str">
        <f>IF(HLOOKUP(K$8,Applicability[#Data],(VLOOKUP($B39,Applicability[#Data],2,FALSE)),FALSE)="y",$F39,"N/A")</f>
        <v>N/A</v>
      </c>
      <c r="L39" s="31" t="str">
        <f>IF(HLOOKUP(L$8,Applicability[#Data],(VLOOKUP($B39,Applicability[#Data],2,FALSE)),FALSE)="y",$F39,"N/A")</f>
        <v>N/A</v>
      </c>
      <c r="M39" s="31" t="str">
        <f>IF(HLOOKUP(M$8,Applicability[#Data],(VLOOKUP($B39,Applicability[#Data],2,FALSE)),FALSE)="y",$F39,"N/A")</f>
        <v>N/A</v>
      </c>
      <c r="N39" s="31" t="str">
        <f>IF(HLOOKUP(N$8,Applicability[#Data],(VLOOKUP($B39,Applicability[#Data],2,FALSE)),FALSE)="y",$F39,"N/A")</f>
        <v>N/A</v>
      </c>
    </row>
    <row r="40" spans="1:16371" ht="51" customHeight="1" x14ac:dyDescent="0.2">
      <c r="A40" s="25">
        <v>7</v>
      </c>
      <c r="B40" s="25" t="s">
        <v>95</v>
      </c>
      <c r="C40" s="40" t="s">
        <v>3113</v>
      </c>
      <c r="D40" s="276" t="s">
        <v>3114</v>
      </c>
      <c r="E40" s="277" t="str">
        <f>VLOOKUP(B40,NCESub[[#Data],[NCE]:[NCE Risk]],3,FALSE)</f>
        <v>Low</v>
      </c>
      <c r="F40" s="52"/>
      <c r="G40" s="52"/>
      <c r="H40" s="278"/>
      <c r="I40"/>
      <c r="J40" s="31">
        <f>IF(HLOOKUP(J$8,Applicability[#Data],(VLOOKUP($B40,Applicability[#Data],2,FALSE)),FALSE)="y",$F40,"N/A")</f>
        <v>0</v>
      </c>
      <c r="K40" s="31">
        <f>IF(HLOOKUP(K$8,Applicability[#Data],(VLOOKUP($B40,Applicability[#Data],2,FALSE)),FALSE)="y",$F40,"N/A")</f>
        <v>0</v>
      </c>
      <c r="L40" s="31">
        <f>IF(HLOOKUP(L$8,Applicability[#Data],(VLOOKUP($B40,Applicability[#Data],2,FALSE)),FALSE)="y",$F40,"N/A")</f>
        <v>0</v>
      </c>
      <c r="M40" s="31">
        <f>IF(HLOOKUP(M$8,Applicability[#Data],(VLOOKUP($B40,Applicability[#Data],2,FALSE)),FALSE)="y",$F40,"N/A")</f>
        <v>0</v>
      </c>
      <c r="N40" s="31">
        <f>IF(HLOOKUP(N$8,Applicability[#Data],(VLOOKUP($B40,Applicability[#Data],2,FALSE)),FALSE)="y",$F40,"N/A")</f>
        <v>0</v>
      </c>
    </row>
    <row r="41" spans="1:16371" ht="33" customHeight="1" x14ac:dyDescent="0.2">
      <c r="A41" s="25">
        <v>7</v>
      </c>
      <c r="B41" s="25" t="s">
        <v>96</v>
      </c>
      <c r="C41" s="40" t="s">
        <v>3116</v>
      </c>
      <c r="D41" s="276" t="s">
        <v>3117</v>
      </c>
      <c r="E41" s="277" t="str">
        <f>VLOOKUP(B41,NCESub[[#Data],[NCE]:[NCE Risk]],3,FALSE)</f>
        <v>High</v>
      </c>
      <c r="F41" s="52"/>
      <c r="G41" s="52"/>
      <c r="H41" s="278"/>
      <c r="I41"/>
      <c r="J41" s="31">
        <f>IF(HLOOKUP(J$8,Applicability[#Data],(VLOOKUP($B41,Applicability[#Data],2,FALSE)),FALSE)="y",$F41,"N/A")</f>
        <v>0</v>
      </c>
      <c r="K41" s="31">
        <f>IF(HLOOKUP(K$8,Applicability[#Data],(VLOOKUP($B41,Applicability[#Data],2,FALSE)),FALSE)="y",$F41,"N/A")</f>
        <v>0</v>
      </c>
      <c r="L41" s="31">
        <f>IF(HLOOKUP(L$8,Applicability[#Data],(VLOOKUP($B41,Applicability[#Data],2,FALSE)),FALSE)="y",$F41,"N/A")</f>
        <v>0</v>
      </c>
      <c r="M41" s="31">
        <f>IF(HLOOKUP(M$8,Applicability[#Data],(VLOOKUP($B41,Applicability[#Data],2,FALSE)),FALSE)="y",$F41,"N/A")</f>
        <v>0</v>
      </c>
      <c r="N41" s="31">
        <f>IF(HLOOKUP(N$8,Applicability[#Data],(VLOOKUP($B41,Applicability[#Data],2,FALSE)),FALSE)="y",$F41,"N/A")</f>
        <v>0</v>
      </c>
    </row>
    <row r="42" spans="1:16371" ht="51" customHeight="1" x14ac:dyDescent="0.2">
      <c r="A42" s="25">
        <v>7</v>
      </c>
      <c r="B42" s="25" t="s">
        <v>97</v>
      </c>
      <c r="C42" s="40" t="s">
        <v>331</v>
      </c>
      <c r="D42" s="276" t="s">
        <v>566</v>
      </c>
      <c r="E42" s="277" t="str">
        <f>VLOOKUP(B42,NCESub[[#Data],[NCE]:[NCE Risk]],3,FALSE)</f>
        <v>High</v>
      </c>
      <c r="F42" s="52"/>
      <c r="G42" s="52"/>
      <c r="H42" s="278"/>
      <c r="I42"/>
      <c r="J42" s="31">
        <f>IF(HLOOKUP(J$8,Applicability[#Data],(VLOOKUP($B42,Applicability[#Data],2,FALSE)),FALSE)="y",$F42,"N/A")</f>
        <v>0</v>
      </c>
      <c r="K42" s="31">
        <f>IF(HLOOKUP(K$8,Applicability[#Data],(VLOOKUP($B42,Applicability[#Data],2,FALSE)),FALSE)="y",$F42,"N/A")</f>
        <v>0</v>
      </c>
      <c r="L42" s="31">
        <f>IF(HLOOKUP(L$8,Applicability[#Data],(VLOOKUP($B42,Applicability[#Data],2,FALSE)),FALSE)="y",$F42,"N/A")</f>
        <v>0</v>
      </c>
      <c r="M42" s="31">
        <f>IF(HLOOKUP(M$8,Applicability[#Data],(VLOOKUP($B42,Applicability[#Data],2,FALSE)),FALSE)="y",$F42,"N/A")</f>
        <v>0</v>
      </c>
      <c r="N42" s="31">
        <f>IF(HLOOKUP(N$8,Applicability[#Data],(VLOOKUP($B42,Applicability[#Data],2,FALSE)),FALSE)="y",$F42,"N/A")</f>
        <v>0</v>
      </c>
    </row>
    <row r="43" spans="1:16371" ht="90" hidden="1" x14ac:dyDescent="0.2">
      <c r="A43" s="25">
        <v>10</v>
      </c>
      <c r="B43" s="25" t="s">
        <v>80</v>
      </c>
      <c r="C43" s="40" t="s">
        <v>3148</v>
      </c>
      <c r="D43" s="276" t="s">
        <v>3243</v>
      </c>
      <c r="E43" s="277" t="str">
        <f>VLOOKUP(B43,NCESub[[#Data],[NCE]:[NCE Risk]],3,FALSE)</f>
        <v>High</v>
      </c>
      <c r="F43" s="52"/>
      <c r="G43" s="52"/>
      <c r="H43" s="278"/>
      <c r="I43"/>
      <c r="J43" s="31">
        <f>IF(HLOOKUP(J$8,Applicability[#Data],(VLOOKUP($B43,Applicability[#Data],2,FALSE)),FALSE)="y",$F43,"N/A")</f>
        <v>0</v>
      </c>
      <c r="K43" s="31">
        <f>IF(HLOOKUP(K$8,Applicability[#Data],(VLOOKUP($B43,Applicability[#Data],2,FALSE)),FALSE)="y",$F43,"N/A")</f>
        <v>0</v>
      </c>
      <c r="L43" s="31">
        <f>IF(HLOOKUP(L$8,Applicability[#Data],(VLOOKUP($B43,Applicability[#Data],2,FALSE)),FALSE)="y",$F43,"N/A")</f>
        <v>0</v>
      </c>
      <c r="M43" s="31">
        <f>IF(HLOOKUP(M$8,Applicability[#Data],(VLOOKUP($B43,Applicability[#Data],2,FALSE)),FALSE)="y",$F43,"N/A")</f>
        <v>0</v>
      </c>
      <c r="N43" s="31">
        <f>IF(HLOOKUP(N$8,Applicability[#Data],(VLOOKUP($B43,Applicability[#Data],2,FALSE)),FALSE)="y",$F43,"N/A")</f>
        <v>0</v>
      </c>
    </row>
    <row r="44" spans="1:16371" ht="90.75" customHeight="1" x14ac:dyDescent="0.2">
      <c r="A44" s="25">
        <v>10</v>
      </c>
      <c r="B44" s="25" t="s">
        <v>77</v>
      </c>
      <c r="C44" s="40" t="s">
        <v>3148</v>
      </c>
      <c r="D44" s="276" t="s">
        <v>3243</v>
      </c>
      <c r="E44" s="277" t="str">
        <f>VLOOKUP(B44,NCESub[[#Data],[NCE]:[NCE Risk]],3,FALSE)</f>
        <v>High</v>
      </c>
      <c r="F44" s="52"/>
      <c r="G44" s="52"/>
      <c r="H44" s="278"/>
      <c r="I44"/>
      <c r="J44" s="31">
        <f>IF(HLOOKUP(J$8,Applicability[#Data],(VLOOKUP($B44,Applicability[#Data],2,FALSE)),FALSE)="y",$F44,"N/A")</f>
        <v>0</v>
      </c>
      <c r="K44" s="31">
        <f>IF(HLOOKUP(K$8,Applicability[#Data],(VLOOKUP($B44,Applicability[#Data],2,FALSE)),FALSE)="y",$F44,"N/A")</f>
        <v>0</v>
      </c>
      <c r="L44" s="31">
        <f>IF(HLOOKUP(L$8,Applicability[#Data],(VLOOKUP($B44,Applicability[#Data],2,FALSE)),FALSE)="y",$F44,"N/A")</f>
        <v>0</v>
      </c>
      <c r="M44" s="31">
        <f>IF(HLOOKUP(M$8,Applicability[#Data],(VLOOKUP($B44,Applicability[#Data],2,FALSE)),FALSE)="y",$F44,"N/A")</f>
        <v>0</v>
      </c>
      <c r="N44" s="31">
        <f>IF(HLOOKUP(N$8,Applicability[#Data],(VLOOKUP($B44,Applicability[#Data],2,FALSE)),FALSE)="y",$F44,"N/A")</f>
        <v>0</v>
      </c>
    </row>
    <row r="45" spans="1:16371" ht="31.5" customHeight="1" x14ac:dyDescent="0.2">
      <c r="A45" s="25">
        <v>10</v>
      </c>
      <c r="B45" s="25" t="s">
        <v>84</v>
      </c>
      <c r="C45" s="40" t="s">
        <v>365</v>
      </c>
      <c r="D45" s="276" t="s">
        <v>713</v>
      </c>
      <c r="E45" s="277" t="str">
        <f>VLOOKUP(B45,NCESub[[#Data],[NCE]:[NCE Risk]],3,FALSE)</f>
        <v>Low</v>
      </c>
      <c r="F45" s="52"/>
      <c r="G45" s="52"/>
      <c r="H45" s="278"/>
      <c r="I45"/>
      <c r="J45" s="31">
        <f>IF(HLOOKUP(J$8,Applicability[#Data],(VLOOKUP($B45,Applicability[#Data],2,FALSE)),FALSE)="y",$F45,"N/A")</f>
        <v>0</v>
      </c>
      <c r="K45" s="31">
        <f>IF(HLOOKUP(K$8,Applicability[#Data],(VLOOKUP($B45,Applicability[#Data],2,FALSE)),FALSE)="y",$F45,"N/A")</f>
        <v>0</v>
      </c>
      <c r="L45" s="31">
        <f>IF(HLOOKUP(L$8,Applicability[#Data],(VLOOKUP($B45,Applicability[#Data],2,FALSE)),FALSE)="y",$F45,"N/A")</f>
        <v>0</v>
      </c>
      <c r="M45" s="31">
        <f>IF(HLOOKUP(M$8,Applicability[#Data],(VLOOKUP($B45,Applicability[#Data],2,FALSE)),FALSE)="y",$F45,"N/A")</f>
        <v>0</v>
      </c>
      <c r="N45" s="31">
        <f>IF(HLOOKUP(N$8,Applicability[#Data],(VLOOKUP($B45,Applicability[#Data],2,FALSE)),FALSE)="y",$F45,"N/A")</f>
        <v>0</v>
      </c>
    </row>
    <row r="46" spans="1:16371" s="6" customFormat="1" ht="75" hidden="1" x14ac:dyDescent="0.2">
      <c r="A46" s="25">
        <v>6</v>
      </c>
      <c r="B46" s="25" t="s">
        <v>103</v>
      </c>
      <c r="C46" s="40" t="s">
        <v>3085</v>
      </c>
      <c r="D46" s="276" t="s">
        <v>3086</v>
      </c>
      <c r="E46" s="277" t="str">
        <f>VLOOKUP(B46,NCESub[[#Data],[NCE]:[NCE Risk]],3,FALSE)</f>
        <v>Low</v>
      </c>
      <c r="F46" s="52"/>
      <c r="G46" s="52"/>
      <c r="H46" s="278"/>
      <c r="I46"/>
      <c r="J46" s="31" t="str">
        <f>IF(HLOOKUP(J$8,Applicability[#Data],(VLOOKUP($B46,Applicability[#Data],2,FALSE)),FALSE)="y",$F46,"N/A")</f>
        <v>N/A</v>
      </c>
      <c r="K46" s="31" t="str">
        <f>IF(HLOOKUP(K$8,Applicability[#Data],(VLOOKUP($B46,Applicability[#Data],2,FALSE)),FALSE)="y",$F46,"N/A")</f>
        <v>N/A</v>
      </c>
      <c r="L46" s="31" t="str">
        <f>IF(HLOOKUP(L$8,Applicability[#Data],(VLOOKUP($B46,Applicability[#Data],2,FALSE)),FALSE)="y",$F46,"N/A")</f>
        <v>N/A</v>
      </c>
      <c r="M46" s="31" t="str">
        <f>IF(HLOOKUP(M$8,Applicability[#Data],(VLOOKUP($B46,Applicability[#Data],2,FALSE)),FALSE)="y",$F46,"N/A")</f>
        <v>N/A</v>
      </c>
      <c r="N46" s="31" t="str">
        <f>IF(HLOOKUP(N$8,Applicability[#Data],(VLOOKUP($B46,Applicability[#Data],2,FALSE)),FALSE)="y",$F46,"N/A")</f>
        <v>N/A</v>
      </c>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c r="GK46" s="120"/>
      <c r="GL46" s="120"/>
      <c r="GM46" s="120"/>
      <c r="GN46" s="120"/>
      <c r="GO46" s="120"/>
      <c r="GP46" s="120"/>
      <c r="GQ46" s="120"/>
      <c r="GR46" s="120"/>
      <c r="GS46" s="120"/>
      <c r="GT46" s="120"/>
      <c r="GU46" s="120"/>
      <c r="GV46" s="120"/>
      <c r="GW46" s="120"/>
      <c r="GX46" s="120"/>
      <c r="GY46" s="120"/>
      <c r="GZ46" s="120"/>
      <c r="HA46" s="120"/>
      <c r="HB46" s="120"/>
      <c r="HC46" s="120"/>
      <c r="HD46" s="120"/>
      <c r="HE46" s="120"/>
      <c r="HF46" s="120"/>
      <c r="HG46" s="120"/>
      <c r="HH46" s="120"/>
      <c r="HI46" s="120"/>
      <c r="HJ46" s="120"/>
      <c r="HK46" s="120"/>
      <c r="HL46" s="120"/>
      <c r="HM46" s="120"/>
      <c r="HN46" s="120"/>
      <c r="HO46" s="120"/>
      <c r="HP46" s="120"/>
      <c r="HQ46" s="120"/>
      <c r="HR46" s="120"/>
      <c r="HS46" s="120"/>
      <c r="HT46" s="120"/>
      <c r="HU46" s="120"/>
      <c r="HV46" s="120"/>
      <c r="HW46" s="120"/>
      <c r="HX46" s="120"/>
      <c r="HY46" s="120"/>
      <c r="HZ46" s="120"/>
      <c r="IA46" s="120"/>
      <c r="IB46" s="120"/>
      <c r="IC46" s="120"/>
      <c r="ID46" s="120"/>
      <c r="IE46" s="120"/>
      <c r="IF46" s="120"/>
      <c r="IG46" s="120"/>
      <c r="IH46" s="120"/>
      <c r="II46" s="120"/>
      <c r="IJ46" s="120"/>
      <c r="IK46" s="120"/>
      <c r="IL46" s="120"/>
      <c r="IM46" s="120"/>
      <c r="IN46" s="120"/>
      <c r="IO46" s="120"/>
      <c r="IP46" s="120"/>
      <c r="IQ46" s="120"/>
      <c r="IR46" s="120"/>
      <c r="IS46" s="120"/>
      <c r="IT46" s="120"/>
      <c r="IU46" s="120"/>
      <c r="IV46" s="120"/>
      <c r="IW46" s="120"/>
      <c r="IX46" s="120"/>
      <c r="IY46" s="120"/>
      <c r="IZ46" s="120"/>
      <c r="JA46" s="120"/>
      <c r="JB46" s="120"/>
      <c r="JC46" s="120"/>
      <c r="JD46" s="120"/>
      <c r="JE46" s="120"/>
      <c r="JF46" s="120"/>
      <c r="JG46" s="120"/>
      <c r="JH46" s="120"/>
      <c r="JI46" s="120"/>
      <c r="JJ46" s="120"/>
      <c r="JK46" s="120"/>
      <c r="JL46" s="120"/>
      <c r="JM46" s="120"/>
      <c r="JN46" s="120"/>
      <c r="JO46" s="120"/>
      <c r="JP46" s="120"/>
      <c r="JQ46" s="120"/>
      <c r="JR46" s="120"/>
      <c r="JS46" s="120"/>
      <c r="JT46" s="120"/>
      <c r="JU46" s="120"/>
      <c r="JV46" s="120"/>
      <c r="JW46" s="120"/>
      <c r="JX46" s="120"/>
      <c r="JY46" s="120"/>
      <c r="JZ46" s="120"/>
      <c r="KA46" s="120"/>
      <c r="KB46" s="120"/>
      <c r="KC46" s="120"/>
      <c r="KD46" s="120"/>
      <c r="KE46" s="120"/>
      <c r="KF46" s="120"/>
      <c r="KG46" s="120"/>
      <c r="KH46" s="120"/>
      <c r="KI46" s="120"/>
      <c r="KJ46" s="120"/>
      <c r="KK46" s="120"/>
      <c r="KL46" s="120"/>
      <c r="KM46" s="120"/>
      <c r="KN46" s="120"/>
      <c r="KO46" s="120"/>
      <c r="KP46" s="120"/>
      <c r="KQ46" s="120"/>
      <c r="KR46" s="120"/>
      <c r="KS46" s="120"/>
      <c r="KT46" s="120"/>
      <c r="KU46" s="120"/>
      <c r="KV46" s="120"/>
      <c r="KW46" s="120"/>
      <c r="KX46" s="120"/>
      <c r="KY46" s="120"/>
      <c r="KZ46" s="120"/>
      <c r="LA46" s="120"/>
      <c r="LB46" s="120"/>
      <c r="LC46" s="120"/>
      <c r="LD46" s="120"/>
      <c r="LE46" s="120"/>
      <c r="LF46" s="120"/>
      <c r="LG46" s="120"/>
      <c r="LH46" s="120"/>
      <c r="LI46" s="120"/>
      <c r="LJ46" s="120"/>
      <c r="LK46" s="120"/>
      <c r="LL46" s="120"/>
      <c r="LM46" s="120"/>
      <c r="LN46" s="120"/>
      <c r="LO46" s="120"/>
      <c r="LP46" s="120"/>
      <c r="LQ46" s="120"/>
      <c r="LR46" s="120"/>
      <c r="LS46" s="120"/>
      <c r="LT46" s="120"/>
      <c r="LU46" s="120"/>
      <c r="LV46" s="120"/>
      <c r="LW46" s="120"/>
      <c r="LX46" s="120"/>
      <c r="LY46" s="120"/>
      <c r="LZ46" s="120"/>
      <c r="MA46" s="120"/>
      <c r="MB46" s="120"/>
      <c r="MC46" s="120"/>
      <c r="MD46" s="120"/>
      <c r="ME46" s="120"/>
      <c r="MF46" s="120"/>
      <c r="MG46" s="120"/>
      <c r="MH46" s="120"/>
      <c r="MI46" s="120"/>
      <c r="MJ46" s="120"/>
      <c r="MK46" s="120"/>
      <c r="ML46" s="120"/>
      <c r="MM46" s="120"/>
      <c r="MN46" s="120"/>
      <c r="MO46" s="120"/>
      <c r="MP46" s="120"/>
      <c r="MQ46" s="120"/>
      <c r="MR46" s="120"/>
      <c r="MS46" s="120"/>
      <c r="MT46" s="120"/>
      <c r="MU46" s="120"/>
      <c r="MV46" s="120"/>
      <c r="MW46" s="120"/>
      <c r="MX46" s="120"/>
      <c r="MY46" s="120"/>
      <c r="MZ46" s="120"/>
      <c r="NA46" s="120"/>
      <c r="NB46" s="120"/>
      <c r="NC46" s="120"/>
      <c r="ND46" s="120"/>
      <c r="NE46" s="120"/>
      <c r="NF46" s="120"/>
      <c r="NG46" s="120"/>
      <c r="NH46" s="120"/>
      <c r="NI46" s="120"/>
      <c r="NJ46" s="120"/>
      <c r="NK46" s="120"/>
      <c r="NL46" s="120"/>
      <c r="NM46" s="120"/>
      <c r="NN46" s="120"/>
      <c r="NO46" s="120"/>
      <c r="NP46" s="120"/>
      <c r="NQ46" s="120"/>
      <c r="NR46" s="120"/>
      <c r="NS46" s="120"/>
      <c r="NT46" s="120"/>
      <c r="NU46" s="120"/>
      <c r="NV46" s="120"/>
      <c r="NW46" s="120"/>
      <c r="NX46" s="120"/>
      <c r="NY46" s="120"/>
      <c r="NZ46" s="120"/>
      <c r="OA46" s="120"/>
      <c r="OB46" s="120"/>
      <c r="OC46" s="120"/>
      <c r="OD46" s="120"/>
      <c r="OE46" s="120"/>
      <c r="OF46" s="120"/>
      <c r="OG46" s="120"/>
      <c r="OH46" s="120"/>
      <c r="OI46" s="120"/>
      <c r="OJ46" s="120"/>
      <c r="OK46" s="120"/>
      <c r="OL46" s="120"/>
      <c r="OM46" s="120"/>
      <c r="ON46" s="120"/>
      <c r="OO46" s="120"/>
      <c r="OP46" s="120"/>
      <c r="OQ46" s="120"/>
      <c r="OR46" s="120"/>
      <c r="OS46" s="120"/>
      <c r="OT46" s="120"/>
      <c r="OU46" s="120"/>
      <c r="OV46" s="120"/>
      <c r="OW46" s="120"/>
      <c r="OX46" s="120"/>
      <c r="OY46" s="120"/>
      <c r="OZ46" s="120"/>
      <c r="PA46" s="120"/>
      <c r="PB46" s="120"/>
      <c r="PC46" s="120"/>
      <c r="PD46" s="120"/>
      <c r="PE46" s="120"/>
      <c r="PF46" s="120"/>
      <c r="PG46" s="120"/>
      <c r="PH46" s="120"/>
      <c r="PI46" s="120"/>
      <c r="PJ46" s="120"/>
      <c r="PK46" s="120"/>
      <c r="PL46" s="120"/>
      <c r="PM46" s="120"/>
      <c r="PN46" s="120"/>
      <c r="PO46" s="120"/>
      <c r="PP46" s="120"/>
      <c r="PQ46" s="120"/>
      <c r="PR46" s="120"/>
      <c r="PS46" s="120"/>
      <c r="PT46" s="120"/>
      <c r="PU46" s="120"/>
      <c r="PV46" s="120"/>
      <c r="PW46" s="120"/>
      <c r="PX46" s="120"/>
      <c r="PY46" s="120"/>
      <c r="PZ46" s="120"/>
      <c r="QA46" s="120"/>
      <c r="QB46" s="120"/>
      <c r="QC46" s="120"/>
      <c r="QD46" s="120"/>
      <c r="QE46" s="120"/>
      <c r="QF46" s="120"/>
      <c r="QG46" s="120"/>
      <c r="QH46" s="120"/>
      <c r="QI46" s="120"/>
      <c r="QJ46" s="120"/>
      <c r="QK46" s="120"/>
      <c r="QL46" s="120"/>
      <c r="QM46" s="120"/>
      <c r="QN46" s="120"/>
      <c r="QO46" s="120"/>
      <c r="QP46" s="120"/>
      <c r="QQ46" s="120"/>
      <c r="QR46" s="120"/>
      <c r="QS46" s="120"/>
      <c r="QT46" s="120"/>
      <c r="QU46" s="120"/>
      <c r="QV46" s="120"/>
      <c r="QW46" s="120"/>
      <c r="QX46" s="120"/>
      <c r="QY46" s="120"/>
      <c r="QZ46" s="120"/>
      <c r="RA46" s="120"/>
      <c r="RB46" s="120"/>
      <c r="RC46" s="120"/>
      <c r="RD46" s="120"/>
      <c r="RE46" s="120"/>
      <c r="RF46" s="120"/>
      <c r="RG46" s="120"/>
      <c r="RH46" s="120"/>
      <c r="RI46" s="120"/>
      <c r="RJ46" s="120"/>
      <c r="RK46" s="120"/>
      <c r="RL46" s="120"/>
      <c r="RM46" s="120"/>
      <c r="RN46" s="120"/>
      <c r="RO46" s="120"/>
      <c r="RP46" s="120"/>
      <c r="RQ46" s="120"/>
      <c r="RR46" s="120"/>
      <c r="RS46" s="120"/>
      <c r="RT46" s="120"/>
      <c r="RU46" s="120"/>
      <c r="RV46" s="120"/>
      <c r="RW46" s="120"/>
      <c r="RX46" s="120"/>
      <c r="RY46" s="120"/>
      <c r="RZ46" s="120"/>
      <c r="SA46" s="120"/>
      <c r="SB46" s="120"/>
      <c r="SC46" s="120"/>
      <c r="SD46" s="120"/>
      <c r="SE46" s="120"/>
      <c r="SF46" s="120"/>
      <c r="SG46" s="120"/>
      <c r="SH46" s="120"/>
      <c r="SI46" s="120"/>
      <c r="SJ46" s="120"/>
      <c r="SK46" s="120"/>
      <c r="SL46" s="120"/>
      <c r="SM46" s="120"/>
      <c r="SN46" s="120"/>
      <c r="SO46" s="120"/>
      <c r="SP46" s="120"/>
      <c r="SQ46" s="120"/>
      <c r="SR46" s="120"/>
      <c r="SS46" s="120"/>
      <c r="ST46" s="120"/>
      <c r="SU46" s="120"/>
      <c r="SV46" s="120"/>
      <c r="SW46" s="120"/>
      <c r="SX46" s="120"/>
      <c r="SY46" s="120"/>
      <c r="SZ46" s="120"/>
      <c r="TA46" s="120"/>
      <c r="TB46" s="120"/>
      <c r="TC46" s="120"/>
      <c r="TD46" s="120"/>
      <c r="TE46" s="120"/>
      <c r="TF46" s="120"/>
      <c r="TG46" s="120"/>
      <c r="TH46" s="120"/>
      <c r="TI46" s="120"/>
      <c r="TJ46" s="120"/>
      <c r="TK46" s="120"/>
      <c r="TL46" s="120"/>
      <c r="TM46" s="120"/>
      <c r="TN46" s="120"/>
      <c r="TO46" s="120"/>
      <c r="TP46" s="120"/>
      <c r="TQ46" s="120"/>
      <c r="TR46" s="120"/>
      <c r="TS46" s="120"/>
      <c r="TT46" s="120"/>
      <c r="TU46" s="120"/>
      <c r="TV46" s="120"/>
      <c r="TW46" s="120"/>
      <c r="TX46" s="120"/>
      <c r="TY46" s="120"/>
      <c r="TZ46" s="120"/>
      <c r="UA46" s="120"/>
      <c r="UB46" s="120"/>
      <c r="UC46" s="120"/>
      <c r="UD46" s="120"/>
      <c r="UE46" s="120"/>
      <c r="UF46" s="120"/>
      <c r="UG46" s="120"/>
      <c r="UH46" s="120"/>
      <c r="UI46" s="120"/>
      <c r="UJ46" s="120"/>
      <c r="UK46" s="120"/>
      <c r="UL46" s="120"/>
      <c r="UM46" s="120"/>
      <c r="UN46" s="120"/>
      <c r="UO46" s="120"/>
      <c r="UP46" s="120"/>
      <c r="UQ46" s="120"/>
      <c r="UR46" s="120"/>
      <c r="US46" s="120"/>
      <c r="UT46" s="120"/>
      <c r="UU46" s="120"/>
      <c r="UV46" s="120"/>
      <c r="UW46" s="120"/>
      <c r="UX46" s="120"/>
      <c r="UY46" s="120"/>
      <c r="UZ46" s="120"/>
      <c r="VA46" s="120"/>
      <c r="VB46" s="120"/>
      <c r="VC46" s="120"/>
      <c r="VD46" s="120"/>
      <c r="VE46" s="120"/>
      <c r="VF46" s="120"/>
      <c r="VG46" s="120"/>
      <c r="VH46" s="120"/>
      <c r="VI46" s="120"/>
      <c r="VJ46" s="120"/>
      <c r="VK46" s="120"/>
      <c r="VL46" s="120"/>
      <c r="VM46" s="120"/>
      <c r="VN46" s="120"/>
      <c r="VO46" s="120"/>
      <c r="VP46" s="120"/>
      <c r="VQ46" s="120"/>
      <c r="VR46" s="120"/>
      <c r="VS46" s="120"/>
      <c r="VT46" s="120"/>
      <c r="VU46" s="120"/>
      <c r="VV46" s="120"/>
      <c r="VW46" s="120"/>
      <c r="VX46" s="120"/>
      <c r="VY46" s="120"/>
      <c r="VZ46" s="120"/>
      <c r="WA46" s="120"/>
      <c r="WB46" s="120"/>
      <c r="WC46" s="120"/>
      <c r="WD46" s="120"/>
      <c r="WE46" s="120"/>
      <c r="WF46" s="120"/>
      <c r="WG46" s="120"/>
      <c r="WH46" s="120"/>
      <c r="WI46" s="120"/>
      <c r="WJ46" s="120"/>
      <c r="WK46" s="120"/>
      <c r="WL46" s="120"/>
      <c r="WM46" s="120"/>
      <c r="WN46" s="120"/>
      <c r="WO46" s="120"/>
      <c r="WP46" s="120"/>
      <c r="WQ46" s="120"/>
      <c r="WR46" s="120"/>
      <c r="WS46" s="120"/>
      <c r="WT46" s="120"/>
      <c r="WU46" s="120"/>
      <c r="WV46" s="120"/>
      <c r="WW46" s="120"/>
      <c r="WX46" s="120"/>
      <c r="WY46" s="120"/>
      <c r="WZ46" s="120"/>
      <c r="XA46" s="120"/>
      <c r="XB46" s="120"/>
      <c r="XC46" s="120"/>
      <c r="XD46" s="120"/>
      <c r="XE46" s="120"/>
      <c r="XF46" s="120"/>
      <c r="XG46" s="120"/>
      <c r="XH46" s="120"/>
      <c r="XI46" s="120"/>
      <c r="XJ46" s="120"/>
      <c r="XK46" s="120"/>
      <c r="XL46" s="120"/>
      <c r="XM46" s="120"/>
      <c r="XN46" s="120"/>
      <c r="XO46" s="120"/>
      <c r="XP46" s="120"/>
      <c r="XQ46" s="120"/>
      <c r="XR46" s="120"/>
      <c r="XS46" s="120"/>
      <c r="XT46" s="120"/>
      <c r="XU46" s="120"/>
      <c r="XV46" s="120"/>
      <c r="XW46" s="120"/>
      <c r="XX46" s="120"/>
      <c r="XY46" s="120"/>
      <c r="XZ46" s="120"/>
      <c r="YA46" s="120"/>
      <c r="YB46" s="120"/>
      <c r="YC46" s="120"/>
      <c r="YD46" s="120"/>
      <c r="YE46" s="120"/>
      <c r="YF46" s="120"/>
      <c r="YG46" s="120"/>
      <c r="YH46" s="120"/>
      <c r="YI46" s="120"/>
      <c r="YJ46" s="120"/>
      <c r="YK46" s="120"/>
      <c r="YL46" s="120"/>
      <c r="YM46" s="120"/>
      <c r="YN46" s="120"/>
      <c r="YO46" s="120"/>
      <c r="YP46" s="120"/>
      <c r="YQ46" s="120"/>
      <c r="YR46" s="120"/>
      <c r="YS46" s="120"/>
      <c r="YT46" s="120"/>
      <c r="YU46" s="120"/>
      <c r="YV46" s="120"/>
      <c r="YW46" s="120"/>
      <c r="YX46" s="120"/>
      <c r="YY46" s="120"/>
      <c r="YZ46" s="120"/>
      <c r="ZA46" s="120"/>
      <c r="ZB46" s="120"/>
      <c r="ZC46" s="120"/>
      <c r="ZD46" s="120"/>
      <c r="ZE46" s="120"/>
      <c r="ZF46" s="120"/>
      <c r="ZG46" s="120"/>
      <c r="ZH46" s="120"/>
      <c r="ZI46" s="120"/>
      <c r="ZJ46" s="120"/>
      <c r="ZK46" s="120"/>
      <c r="ZL46" s="120"/>
      <c r="ZM46" s="120"/>
      <c r="ZN46" s="120"/>
      <c r="ZO46" s="120"/>
      <c r="ZP46" s="120"/>
      <c r="ZQ46" s="120"/>
      <c r="ZR46" s="120"/>
      <c r="ZS46" s="120"/>
      <c r="ZT46" s="120"/>
      <c r="ZU46" s="120"/>
      <c r="ZV46" s="120"/>
      <c r="ZW46" s="120"/>
      <c r="ZX46" s="120"/>
      <c r="ZY46" s="120"/>
      <c r="ZZ46" s="120"/>
      <c r="AAA46" s="120"/>
      <c r="AAB46" s="120"/>
      <c r="AAC46" s="120"/>
      <c r="AAD46" s="120"/>
      <c r="AAE46" s="120"/>
      <c r="AAF46" s="120"/>
      <c r="AAG46" s="120"/>
      <c r="AAH46" s="120"/>
      <c r="AAI46" s="120"/>
      <c r="AAJ46" s="120"/>
      <c r="AAK46" s="120"/>
      <c r="AAL46" s="120"/>
      <c r="AAM46" s="120"/>
      <c r="AAN46" s="120"/>
      <c r="AAO46" s="120"/>
      <c r="AAP46" s="120"/>
      <c r="AAQ46" s="120"/>
      <c r="AAR46" s="120"/>
      <c r="AAS46" s="120"/>
      <c r="AAT46" s="120"/>
      <c r="AAU46" s="120"/>
      <c r="AAV46" s="120"/>
      <c r="AAW46" s="120"/>
      <c r="AAX46" s="120"/>
      <c r="AAY46" s="120"/>
      <c r="AAZ46" s="120"/>
      <c r="ABA46" s="120"/>
      <c r="ABB46" s="120"/>
      <c r="ABC46" s="120"/>
      <c r="ABD46" s="120"/>
      <c r="ABE46" s="120"/>
      <c r="ABF46" s="120"/>
      <c r="ABG46" s="120"/>
      <c r="ABH46" s="120"/>
      <c r="ABI46" s="120"/>
      <c r="ABJ46" s="120"/>
      <c r="ABK46" s="120"/>
      <c r="ABL46" s="120"/>
      <c r="ABM46" s="120"/>
      <c r="ABN46" s="120"/>
      <c r="ABO46" s="120"/>
      <c r="ABP46" s="120"/>
      <c r="ABQ46" s="120"/>
      <c r="ABR46" s="120"/>
      <c r="ABS46" s="120"/>
      <c r="ABT46" s="120"/>
      <c r="ABU46" s="120"/>
      <c r="ABV46" s="120"/>
      <c r="ABW46" s="120"/>
      <c r="ABX46" s="120"/>
      <c r="ABY46" s="120"/>
      <c r="ABZ46" s="120"/>
      <c r="ACA46" s="120"/>
      <c r="ACB46" s="120"/>
      <c r="ACC46" s="120"/>
      <c r="ACD46" s="120"/>
      <c r="ACE46" s="120"/>
      <c r="ACF46" s="120"/>
      <c r="ACG46" s="120"/>
      <c r="ACH46" s="120"/>
      <c r="ACI46" s="120"/>
      <c r="ACJ46" s="120"/>
      <c r="ACK46" s="120"/>
      <c r="ACL46" s="120"/>
      <c r="ACM46" s="120"/>
      <c r="ACN46" s="120"/>
      <c r="ACO46" s="120"/>
      <c r="ACP46" s="120"/>
      <c r="ACQ46" s="120"/>
      <c r="ACR46" s="120"/>
      <c r="ACS46" s="120"/>
      <c r="ACT46" s="120"/>
      <c r="ACU46" s="120"/>
      <c r="ACV46" s="120"/>
      <c r="ACW46" s="120"/>
      <c r="ACX46" s="120"/>
      <c r="ACY46" s="120"/>
      <c r="ACZ46" s="120"/>
      <c r="ADA46" s="120"/>
      <c r="ADB46" s="120"/>
      <c r="ADC46" s="120"/>
      <c r="ADD46" s="120"/>
      <c r="ADE46" s="120"/>
      <c r="ADF46" s="120"/>
      <c r="ADG46" s="120"/>
      <c r="ADH46" s="120"/>
      <c r="ADI46" s="120"/>
      <c r="ADJ46" s="120"/>
      <c r="ADK46" s="120"/>
      <c r="ADL46" s="120"/>
      <c r="ADM46" s="120"/>
      <c r="ADN46" s="120"/>
      <c r="ADO46" s="120"/>
      <c r="ADP46" s="120"/>
      <c r="ADQ46" s="120"/>
      <c r="ADR46" s="120"/>
      <c r="ADS46" s="120"/>
      <c r="ADT46" s="120"/>
      <c r="ADU46" s="120"/>
      <c r="ADV46" s="120"/>
      <c r="ADW46" s="120"/>
      <c r="ADX46" s="120"/>
      <c r="ADY46" s="120"/>
      <c r="ADZ46" s="120"/>
      <c r="AEA46" s="120"/>
      <c r="AEB46" s="120"/>
      <c r="AEC46" s="120"/>
      <c r="AED46" s="120"/>
      <c r="AEE46" s="120"/>
      <c r="AEF46" s="120"/>
      <c r="AEG46" s="120"/>
      <c r="AEH46" s="120"/>
      <c r="AEI46" s="120"/>
      <c r="AEJ46" s="120"/>
      <c r="AEK46" s="120"/>
      <c r="AEL46" s="120"/>
      <c r="AEM46" s="120"/>
      <c r="AEN46" s="120"/>
      <c r="AEO46" s="120"/>
      <c r="AEP46" s="120"/>
      <c r="AEQ46" s="120"/>
      <c r="AER46" s="120"/>
      <c r="AES46" s="120"/>
      <c r="AET46" s="120"/>
      <c r="AEU46" s="120"/>
      <c r="AEV46" s="120"/>
      <c r="AEW46" s="120"/>
      <c r="AEX46" s="120"/>
      <c r="AEY46" s="120"/>
      <c r="AEZ46" s="120"/>
      <c r="AFA46" s="120"/>
      <c r="AFB46" s="120"/>
      <c r="AFC46" s="120"/>
      <c r="AFD46" s="120"/>
      <c r="AFE46" s="120"/>
      <c r="AFF46" s="120"/>
      <c r="AFG46" s="120"/>
      <c r="AFH46" s="120"/>
      <c r="AFI46" s="120"/>
      <c r="AFJ46" s="120"/>
      <c r="AFK46" s="120"/>
      <c r="AFL46" s="120"/>
      <c r="AFM46" s="120"/>
      <c r="AFN46" s="120"/>
      <c r="AFO46" s="120"/>
      <c r="AFP46" s="120"/>
      <c r="AFQ46" s="120"/>
      <c r="AFR46" s="120"/>
      <c r="AFS46" s="120"/>
      <c r="AFT46" s="120"/>
      <c r="AFU46" s="120"/>
      <c r="AFV46" s="120"/>
      <c r="AFW46" s="120"/>
      <c r="AFX46" s="120"/>
      <c r="AFY46" s="120"/>
      <c r="AFZ46" s="120"/>
      <c r="AGA46" s="120"/>
      <c r="AGB46" s="120"/>
      <c r="AGC46" s="120"/>
      <c r="AGD46" s="120"/>
      <c r="AGE46" s="120"/>
      <c r="AGF46" s="120"/>
      <c r="AGG46" s="120"/>
      <c r="AGH46" s="120"/>
      <c r="AGI46" s="120"/>
      <c r="AGJ46" s="120"/>
      <c r="AGK46" s="120"/>
      <c r="AGL46" s="120"/>
      <c r="AGM46" s="120"/>
      <c r="AGN46" s="120"/>
      <c r="AGO46" s="120"/>
      <c r="AGP46" s="120"/>
      <c r="AGQ46" s="120"/>
      <c r="AGR46" s="120"/>
      <c r="AGS46" s="120"/>
      <c r="AGT46" s="120"/>
      <c r="AGU46" s="120"/>
      <c r="AGV46" s="120"/>
      <c r="AGW46" s="120"/>
      <c r="AGX46" s="120"/>
      <c r="AGY46" s="120"/>
      <c r="AGZ46" s="120"/>
      <c r="AHA46" s="120"/>
      <c r="AHB46" s="120"/>
      <c r="AHC46" s="120"/>
      <c r="AHD46" s="120"/>
      <c r="AHE46" s="120"/>
      <c r="AHF46" s="120"/>
      <c r="AHG46" s="120"/>
      <c r="AHH46" s="120"/>
      <c r="AHI46" s="120"/>
      <c r="AHJ46" s="120"/>
      <c r="AHK46" s="120"/>
      <c r="AHL46" s="120"/>
      <c r="AHM46" s="120"/>
      <c r="AHN46" s="120"/>
      <c r="AHO46" s="120"/>
      <c r="AHP46" s="120"/>
      <c r="AHQ46" s="120"/>
      <c r="AHR46" s="120"/>
      <c r="AHS46" s="120"/>
      <c r="AHT46" s="120"/>
      <c r="AHU46" s="120"/>
      <c r="AHV46" s="120"/>
      <c r="AHW46" s="120"/>
      <c r="AHX46" s="120"/>
      <c r="AHY46" s="120"/>
      <c r="AHZ46" s="120"/>
      <c r="AIA46" s="120"/>
      <c r="AIB46" s="120"/>
      <c r="AIC46" s="120"/>
      <c r="AID46" s="120"/>
      <c r="AIE46" s="120"/>
      <c r="AIF46" s="120"/>
      <c r="AIG46" s="120"/>
      <c r="AIH46" s="120"/>
      <c r="AII46" s="120"/>
      <c r="AIJ46" s="120"/>
      <c r="AIK46" s="120"/>
      <c r="AIL46" s="120"/>
      <c r="AIM46" s="120"/>
      <c r="AIN46" s="120"/>
      <c r="AIO46" s="120"/>
      <c r="AIP46" s="120"/>
      <c r="AIQ46" s="120"/>
      <c r="AIR46" s="120"/>
      <c r="AIS46" s="120"/>
      <c r="AIT46" s="120"/>
      <c r="AIU46" s="120"/>
      <c r="AIV46" s="120"/>
      <c r="AIW46" s="120"/>
      <c r="AIX46" s="120"/>
      <c r="AIY46" s="120"/>
      <c r="AIZ46" s="120"/>
      <c r="AJA46" s="120"/>
      <c r="AJB46" s="120"/>
      <c r="AJC46" s="120"/>
      <c r="AJD46" s="120"/>
      <c r="AJE46" s="120"/>
      <c r="AJF46" s="120"/>
      <c r="AJG46" s="120"/>
      <c r="AJH46" s="120"/>
      <c r="AJI46" s="120"/>
      <c r="AJJ46" s="120"/>
      <c r="AJK46" s="120"/>
      <c r="AJL46" s="120"/>
      <c r="AJM46" s="120"/>
      <c r="AJN46" s="120"/>
      <c r="AJO46" s="120"/>
      <c r="AJP46" s="120"/>
      <c r="AJQ46" s="120"/>
      <c r="AJR46" s="120"/>
      <c r="AJS46" s="120"/>
      <c r="AJT46" s="120"/>
      <c r="AJU46" s="120"/>
      <c r="AJV46" s="120"/>
      <c r="AJW46" s="120"/>
      <c r="AJX46" s="120"/>
      <c r="AJY46" s="120"/>
      <c r="AJZ46" s="120"/>
      <c r="AKA46" s="120"/>
      <c r="AKB46" s="120"/>
      <c r="AKC46" s="120"/>
      <c r="AKD46" s="120"/>
      <c r="AKE46" s="120"/>
      <c r="AKF46" s="120"/>
      <c r="AKG46" s="120"/>
      <c r="AKH46" s="120"/>
      <c r="AKI46" s="120"/>
      <c r="AKJ46" s="120"/>
      <c r="AKK46" s="120"/>
      <c r="AKL46" s="120"/>
      <c r="AKM46" s="120"/>
      <c r="AKN46" s="120"/>
      <c r="AKO46" s="120"/>
      <c r="AKP46" s="120"/>
      <c r="AKQ46" s="120"/>
      <c r="AKR46" s="120"/>
      <c r="AKS46" s="120"/>
      <c r="AKT46" s="120"/>
      <c r="AKU46" s="120"/>
      <c r="AKV46" s="120"/>
      <c r="AKW46" s="120"/>
      <c r="AKX46" s="120"/>
      <c r="AKY46" s="120"/>
      <c r="AKZ46" s="120"/>
      <c r="ALA46" s="120"/>
      <c r="ALB46" s="120"/>
      <c r="ALC46" s="120"/>
      <c r="ALD46" s="120"/>
      <c r="ALE46" s="120"/>
      <c r="ALF46" s="120"/>
      <c r="ALG46" s="120"/>
      <c r="ALH46" s="120"/>
      <c r="ALI46" s="120"/>
      <c r="ALJ46" s="120"/>
      <c r="ALK46" s="120"/>
      <c r="ALL46" s="120"/>
      <c r="ALM46" s="120"/>
      <c r="ALN46" s="120"/>
      <c r="ALO46" s="120"/>
      <c r="ALP46" s="120"/>
      <c r="ALQ46" s="120"/>
      <c r="ALR46" s="120"/>
      <c r="ALS46" s="120"/>
      <c r="ALT46" s="120"/>
      <c r="ALU46" s="120"/>
      <c r="ALV46" s="120"/>
      <c r="ALW46" s="120"/>
      <c r="ALX46" s="120"/>
      <c r="ALY46" s="120"/>
      <c r="ALZ46" s="120"/>
      <c r="AMA46" s="120"/>
      <c r="AMB46" s="120"/>
      <c r="AMC46" s="120"/>
      <c r="AMD46" s="120"/>
      <c r="AME46" s="120"/>
      <c r="AMF46" s="120"/>
      <c r="AMG46" s="120"/>
      <c r="AMH46" s="120"/>
      <c r="AMI46" s="120"/>
      <c r="AMJ46" s="120"/>
      <c r="AMK46" s="120"/>
      <c r="AML46" s="120"/>
      <c r="AMM46" s="120"/>
      <c r="AMN46" s="120"/>
      <c r="AMO46" s="120"/>
      <c r="AMP46" s="120"/>
      <c r="AMQ46" s="120"/>
      <c r="AMR46" s="120"/>
      <c r="AMS46" s="120"/>
      <c r="AMT46" s="120"/>
      <c r="AMU46" s="120"/>
      <c r="AMV46" s="120"/>
      <c r="AMW46" s="120"/>
      <c r="AMX46" s="120"/>
      <c r="AMY46" s="120"/>
      <c r="AMZ46" s="120"/>
      <c r="ANA46" s="120"/>
      <c r="ANB46" s="120"/>
      <c r="ANC46" s="120"/>
      <c r="AND46" s="120"/>
      <c r="ANE46" s="120"/>
      <c r="ANF46" s="120"/>
      <c r="ANG46" s="120"/>
      <c r="ANH46" s="120"/>
      <c r="ANI46" s="120"/>
      <c r="ANJ46" s="120"/>
      <c r="ANK46" s="120"/>
      <c r="ANL46" s="120"/>
      <c r="ANM46" s="120"/>
      <c r="ANN46" s="120"/>
      <c r="ANO46" s="120"/>
      <c r="ANP46" s="120"/>
      <c r="ANQ46" s="120"/>
      <c r="ANR46" s="120"/>
      <c r="ANS46" s="120"/>
      <c r="ANT46" s="120"/>
      <c r="ANU46" s="120"/>
      <c r="ANV46" s="120"/>
      <c r="ANW46" s="120"/>
      <c r="ANX46" s="120"/>
      <c r="ANY46" s="120"/>
      <c r="ANZ46" s="120"/>
      <c r="AOA46" s="120"/>
      <c r="AOB46" s="120"/>
      <c r="AOC46" s="120"/>
      <c r="AOD46" s="120"/>
      <c r="AOE46" s="120"/>
      <c r="AOF46" s="120"/>
      <c r="AOG46" s="120"/>
      <c r="AOH46" s="120"/>
      <c r="AOI46" s="120"/>
      <c r="AOJ46" s="120"/>
      <c r="AOK46" s="120"/>
      <c r="AOL46" s="120"/>
      <c r="AOM46" s="120"/>
      <c r="AON46" s="120"/>
      <c r="AOO46" s="120"/>
      <c r="AOP46" s="120"/>
      <c r="AOQ46" s="120"/>
      <c r="AOR46" s="120"/>
      <c r="AOS46" s="120"/>
      <c r="AOT46" s="120"/>
      <c r="AOU46" s="120"/>
      <c r="AOV46" s="120"/>
      <c r="AOW46" s="120"/>
      <c r="AOX46" s="120"/>
      <c r="AOY46" s="120"/>
      <c r="AOZ46" s="120"/>
      <c r="APA46" s="120"/>
      <c r="APB46" s="120"/>
      <c r="APC46" s="120"/>
      <c r="APD46" s="120"/>
      <c r="APE46" s="120"/>
      <c r="APF46" s="120"/>
      <c r="APG46" s="120"/>
      <c r="APH46" s="120"/>
      <c r="API46" s="120"/>
      <c r="APJ46" s="120"/>
      <c r="APK46" s="120"/>
      <c r="APL46" s="120"/>
      <c r="APM46" s="120"/>
      <c r="APN46" s="120"/>
      <c r="APO46" s="120"/>
      <c r="APP46" s="120"/>
      <c r="APQ46" s="120"/>
      <c r="APR46" s="120"/>
      <c r="APS46" s="120"/>
      <c r="APT46" s="120"/>
      <c r="APU46" s="120"/>
      <c r="APV46" s="120"/>
      <c r="APW46" s="120"/>
      <c r="APX46" s="120"/>
      <c r="APY46" s="120"/>
      <c r="APZ46" s="120"/>
      <c r="AQA46" s="120"/>
      <c r="AQB46" s="120"/>
      <c r="AQC46" s="120"/>
      <c r="AQD46" s="120"/>
      <c r="AQE46" s="120"/>
      <c r="AQF46" s="120"/>
      <c r="AQG46" s="120"/>
      <c r="AQH46" s="120"/>
      <c r="AQI46" s="120"/>
      <c r="AQJ46" s="120"/>
      <c r="AQK46" s="120"/>
      <c r="AQL46" s="120"/>
      <c r="AQM46" s="120"/>
      <c r="AQN46" s="120"/>
      <c r="AQO46" s="120"/>
      <c r="AQP46" s="120"/>
      <c r="AQQ46" s="120"/>
      <c r="AQR46" s="120"/>
      <c r="AQS46" s="120"/>
      <c r="AQT46" s="120"/>
      <c r="AQU46" s="120"/>
      <c r="AQV46" s="120"/>
      <c r="AQW46" s="120"/>
      <c r="AQX46" s="120"/>
      <c r="AQY46" s="120"/>
      <c r="AQZ46" s="120"/>
      <c r="ARA46" s="120"/>
      <c r="ARB46" s="120"/>
      <c r="ARC46" s="120"/>
      <c r="ARD46" s="120"/>
      <c r="ARE46" s="120"/>
      <c r="ARF46" s="120"/>
      <c r="ARG46" s="120"/>
      <c r="ARH46" s="120"/>
      <c r="ARI46" s="120"/>
      <c r="ARJ46" s="120"/>
      <c r="ARK46" s="120"/>
      <c r="ARL46" s="120"/>
      <c r="ARM46" s="120"/>
      <c r="ARN46" s="120"/>
      <c r="ARO46" s="120"/>
      <c r="ARP46" s="120"/>
      <c r="ARQ46" s="120"/>
      <c r="ARR46" s="120"/>
      <c r="ARS46" s="120"/>
      <c r="ART46" s="120"/>
      <c r="ARU46" s="120"/>
      <c r="ARV46" s="120"/>
      <c r="ARW46" s="120"/>
      <c r="ARX46" s="120"/>
      <c r="ARY46" s="120"/>
      <c r="ARZ46" s="120"/>
      <c r="ASA46" s="120"/>
      <c r="ASB46" s="120"/>
      <c r="ASC46" s="120"/>
      <c r="ASD46" s="120"/>
      <c r="ASE46" s="120"/>
      <c r="ASF46" s="120"/>
      <c r="ASG46" s="120"/>
      <c r="ASH46" s="120"/>
      <c r="ASI46" s="120"/>
      <c r="ASJ46" s="120"/>
      <c r="ASK46" s="120"/>
      <c r="ASL46" s="120"/>
      <c r="ASM46" s="120"/>
      <c r="ASN46" s="120"/>
      <c r="ASO46" s="120"/>
      <c r="ASP46" s="120"/>
      <c r="ASQ46" s="120"/>
      <c r="ASR46" s="120"/>
      <c r="ASS46" s="120"/>
      <c r="AST46" s="120"/>
      <c r="ASU46" s="120"/>
      <c r="ASV46" s="120"/>
      <c r="ASW46" s="120"/>
      <c r="ASX46" s="120"/>
      <c r="ASY46" s="120"/>
      <c r="ASZ46" s="120"/>
      <c r="ATA46" s="120"/>
      <c r="ATB46" s="120"/>
      <c r="ATC46" s="120"/>
      <c r="ATD46" s="120"/>
      <c r="ATE46" s="120"/>
      <c r="ATF46" s="120"/>
      <c r="ATG46" s="120"/>
      <c r="ATH46" s="120"/>
      <c r="ATI46" s="120"/>
      <c r="ATJ46" s="120"/>
      <c r="ATK46" s="120"/>
      <c r="ATL46" s="120"/>
      <c r="ATM46" s="120"/>
      <c r="ATN46" s="120"/>
      <c r="ATO46" s="120"/>
      <c r="ATP46" s="120"/>
      <c r="ATQ46" s="120"/>
      <c r="ATR46" s="120"/>
      <c r="ATS46" s="120"/>
      <c r="ATT46" s="120"/>
      <c r="ATU46" s="120"/>
      <c r="ATV46" s="120"/>
      <c r="ATW46" s="120"/>
      <c r="ATX46" s="120"/>
      <c r="ATY46" s="120"/>
      <c r="ATZ46" s="120"/>
      <c r="AUA46" s="120"/>
      <c r="AUB46" s="120"/>
      <c r="AUC46" s="120"/>
      <c r="AUD46" s="120"/>
      <c r="AUE46" s="120"/>
      <c r="AUF46" s="120"/>
      <c r="AUG46" s="120"/>
      <c r="AUH46" s="120"/>
      <c r="AUI46" s="120"/>
      <c r="AUJ46" s="120"/>
      <c r="AUK46" s="120"/>
      <c r="AUL46" s="120"/>
      <c r="AUM46" s="120"/>
      <c r="AUN46" s="120"/>
      <c r="AUO46" s="120"/>
      <c r="AUP46" s="120"/>
      <c r="AUQ46" s="120"/>
      <c r="AUR46" s="120"/>
      <c r="AUS46" s="120"/>
      <c r="AUT46" s="120"/>
      <c r="AUU46" s="120"/>
      <c r="AUV46" s="120"/>
      <c r="AUW46" s="120"/>
      <c r="AUX46" s="120"/>
      <c r="AUY46" s="120"/>
      <c r="AUZ46" s="120"/>
      <c r="AVA46" s="120"/>
      <c r="AVB46" s="120"/>
      <c r="AVC46" s="120"/>
      <c r="AVD46" s="120"/>
      <c r="AVE46" s="120"/>
      <c r="AVF46" s="120"/>
      <c r="AVG46" s="120"/>
      <c r="AVH46" s="120"/>
      <c r="AVI46" s="120"/>
      <c r="AVJ46" s="120"/>
      <c r="AVK46" s="120"/>
      <c r="AVL46" s="120"/>
      <c r="AVM46" s="120"/>
      <c r="AVN46" s="120"/>
      <c r="AVO46" s="120"/>
      <c r="AVP46" s="120"/>
      <c r="AVQ46" s="120"/>
      <c r="AVR46" s="120"/>
      <c r="AVS46" s="120"/>
      <c r="AVT46" s="120"/>
      <c r="AVU46" s="120"/>
      <c r="AVV46" s="120"/>
      <c r="AVW46" s="120"/>
      <c r="AVX46" s="120"/>
      <c r="AVY46" s="120"/>
      <c r="AVZ46" s="120"/>
      <c r="AWA46" s="120"/>
      <c r="AWB46" s="120"/>
      <c r="AWC46" s="120"/>
      <c r="AWD46" s="120"/>
      <c r="AWE46" s="120"/>
      <c r="AWF46" s="120"/>
      <c r="AWG46" s="120"/>
      <c r="AWH46" s="120"/>
      <c r="AWI46" s="120"/>
      <c r="AWJ46" s="120"/>
      <c r="AWK46" s="120"/>
      <c r="AWL46" s="120"/>
      <c r="AWM46" s="120"/>
      <c r="AWN46" s="120"/>
      <c r="AWO46" s="120"/>
      <c r="AWP46" s="120"/>
      <c r="AWQ46" s="120"/>
      <c r="AWR46" s="120"/>
      <c r="AWS46" s="120"/>
      <c r="AWT46" s="120"/>
      <c r="AWU46" s="120"/>
      <c r="AWV46" s="120"/>
      <c r="AWW46" s="120"/>
      <c r="AWX46" s="120"/>
      <c r="AWY46" s="120"/>
      <c r="AWZ46" s="120"/>
      <c r="AXA46" s="120"/>
      <c r="AXB46" s="120"/>
      <c r="AXC46" s="120"/>
      <c r="AXD46" s="120"/>
      <c r="AXE46" s="120"/>
      <c r="AXF46" s="120"/>
      <c r="AXG46" s="120"/>
      <c r="AXH46" s="120"/>
      <c r="AXI46" s="120"/>
      <c r="AXJ46" s="120"/>
      <c r="AXK46" s="120"/>
      <c r="AXL46" s="120"/>
      <c r="AXM46" s="120"/>
      <c r="AXN46" s="120"/>
      <c r="AXO46" s="120"/>
      <c r="AXP46" s="120"/>
      <c r="AXQ46" s="120"/>
      <c r="AXR46" s="120"/>
      <c r="AXS46" s="120"/>
      <c r="AXT46" s="120"/>
      <c r="AXU46" s="120"/>
      <c r="AXV46" s="120"/>
      <c r="AXW46" s="120"/>
      <c r="AXX46" s="120"/>
      <c r="AXY46" s="120"/>
      <c r="AXZ46" s="120"/>
      <c r="AYA46" s="120"/>
      <c r="AYB46" s="120"/>
      <c r="AYC46" s="120"/>
      <c r="AYD46" s="120"/>
      <c r="AYE46" s="120"/>
      <c r="AYF46" s="120"/>
      <c r="AYG46" s="120"/>
      <c r="AYH46" s="120"/>
      <c r="AYI46" s="120"/>
      <c r="AYJ46" s="120"/>
      <c r="AYK46" s="120"/>
      <c r="AYL46" s="120"/>
      <c r="AYM46" s="120"/>
      <c r="AYN46" s="120"/>
      <c r="AYO46" s="120"/>
      <c r="AYP46" s="120"/>
      <c r="AYQ46" s="120"/>
      <c r="AYR46" s="120"/>
      <c r="AYS46" s="120"/>
      <c r="AYT46" s="120"/>
      <c r="AYU46" s="120"/>
      <c r="AYV46" s="120"/>
      <c r="AYW46" s="120"/>
      <c r="AYX46" s="120"/>
      <c r="AYY46" s="120"/>
      <c r="AYZ46" s="120"/>
      <c r="AZA46" s="120"/>
      <c r="AZB46" s="120"/>
      <c r="AZC46" s="120"/>
      <c r="AZD46" s="120"/>
      <c r="AZE46" s="120"/>
      <c r="AZF46" s="120"/>
      <c r="AZG46" s="120"/>
      <c r="AZH46" s="120"/>
      <c r="AZI46" s="120"/>
      <c r="AZJ46" s="120"/>
      <c r="AZK46" s="120"/>
      <c r="AZL46" s="120"/>
      <c r="AZM46" s="120"/>
      <c r="AZN46" s="120"/>
      <c r="AZO46" s="120"/>
      <c r="AZP46" s="120"/>
      <c r="AZQ46" s="120"/>
      <c r="AZR46" s="120"/>
      <c r="AZS46" s="120"/>
      <c r="AZT46" s="120"/>
      <c r="AZU46" s="120"/>
      <c r="AZV46" s="120"/>
      <c r="AZW46" s="120"/>
      <c r="AZX46" s="120"/>
      <c r="AZY46" s="120"/>
      <c r="AZZ46" s="120"/>
      <c r="BAA46" s="120"/>
      <c r="BAB46" s="120"/>
      <c r="BAC46" s="120"/>
      <c r="BAD46" s="120"/>
      <c r="BAE46" s="120"/>
      <c r="BAF46" s="120"/>
      <c r="BAG46" s="120"/>
      <c r="BAH46" s="120"/>
      <c r="BAI46" s="120"/>
      <c r="BAJ46" s="120"/>
      <c r="BAK46" s="120"/>
      <c r="BAL46" s="120"/>
      <c r="BAM46" s="120"/>
      <c r="BAN46" s="120"/>
      <c r="BAO46" s="120"/>
      <c r="BAP46" s="120"/>
      <c r="BAQ46" s="120"/>
      <c r="BAR46" s="120"/>
      <c r="BAS46" s="120"/>
      <c r="BAT46" s="120"/>
      <c r="BAU46" s="120"/>
      <c r="BAV46" s="120"/>
      <c r="BAW46" s="120"/>
      <c r="BAX46" s="120"/>
      <c r="BAY46" s="120"/>
      <c r="BAZ46" s="120"/>
      <c r="BBA46" s="120"/>
      <c r="BBB46" s="120"/>
      <c r="BBC46" s="120"/>
      <c r="BBD46" s="120"/>
      <c r="BBE46" s="120"/>
      <c r="BBF46" s="120"/>
      <c r="BBG46" s="120"/>
      <c r="BBH46" s="120"/>
      <c r="BBI46" s="120"/>
      <c r="BBJ46" s="120"/>
      <c r="BBK46" s="120"/>
      <c r="BBL46" s="120"/>
      <c r="BBM46" s="120"/>
      <c r="BBN46" s="120"/>
      <c r="BBO46" s="120"/>
      <c r="BBP46" s="120"/>
      <c r="BBQ46" s="120"/>
      <c r="BBR46" s="120"/>
      <c r="BBS46" s="120"/>
      <c r="BBT46" s="120"/>
      <c r="BBU46" s="120"/>
      <c r="BBV46" s="120"/>
      <c r="BBW46" s="120"/>
      <c r="BBX46" s="120"/>
      <c r="BBY46" s="120"/>
      <c r="BBZ46" s="120"/>
      <c r="BCA46" s="120"/>
      <c r="BCB46" s="120"/>
      <c r="BCC46" s="120"/>
      <c r="BCD46" s="120"/>
      <c r="BCE46" s="120"/>
      <c r="BCF46" s="120"/>
      <c r="BCG46" s="120"/>
      <c r="BCH46" s="120"/>
      <c r="BCI46" s="120"/>
      <c r="BCJ46" s="120"/>
      <c r="BCK46" s="120"/>
      <c r="BCL46" s="120"/>
      <c r="BCM46" s="120"/>
      <c r="BCN46" s="120"/>
      <c r="BCO46" s="120"/>
      <c r="BCP46" s="120"/>
      <c r="BCQ46" s="120"/>
      <c r="BCR46" s="120"/>
      <c r="BCS46" s="120"/>
      <c r="BCT46" s="120"/>
      <c r="BCU46" s="120"/>
      <c r="BCV46" s="120"/>
      <c r="BCW46" s="120"/>
      <c r="BCX46" s="120"/>
      <c r="BCY46" s="120"/>
      <c r="BCZ46" s="120"/>
      <c r="BDA46" s="120"/>
      <c r="BDB46" s="120"/>
      <c r="BDC46" s="120"/>
      <c r="BDD46" s="120"/>
      <c r="BDE46" s="120"/>
      <c r="BDF46" s="120"/>
      <c r="BDG46" s="120"/>
      <c r="BDH46" s="120"/>
      <c r="BDI46" s="120"/>
      <c r="BDJ46" s="120"/>
      <c r="BDK46" s="120"/>
      <c r="BDL46" s="120"/>
      <c r="BDM46" s="120"/>
      <c r="BDN46" s="120"/>
      <c r="BDO46" s="120"/>
      <c r="BDP46" s="120"/>
      <c r="BDQ46" s="120"/>
      <c r="BDR46" s="120"/>
      <c r="BDS46" s="120"/>
      <c r="BDT46" s="120"/>
      <c r="BDU46" s="120"/>
      <c r="BDV46" s="120"/>
      <c r="BDW46" s="120"/>
      <c r="BDX46" s="120"/>
      <c r="BDY46" s="120"/>
      <c r="BDZ46" s="120"/>
      <c r="BEA46" s="120"/>
      <c r="BEB46" s="120"/>
      <c r="BEC46" s="120"/>
      <c r="BED46" s="120"/>
      <c r="BEE46" s="120"/>
      <c r="BEF46" s="120"/>
      <c r="BEG46" s="120"/>
      <c r="BEH46" s="120"/>
      <c r="BEI46" s="120"/>
      <c r="BEJ46" s="120"/>
      <c r="BEK46" s="120"/>
      <c r="BEL46" s="120"/>
      <c r="BEM46" s="120"/>
      <c r="BEN46" s="120"/>
      <c r="BEO46" s="120"/>
      <c r="BEP46" s="120"/>
      <c r="BEQ46" s="120"/>
      <c r="BER46" s="120"/>
      <c r="BES46" s="120"/>
      <c r="BET46" s="120"/>
      <c r="BEU46" s="120"/>
      <c r="BEV46" s="120"/>
      <c r="BEW46" s="120"/>
      <c r="BEX46" s="120"/>
      <c r="BEY46" s="120"/>
      <c r="BEZ46" s="120"/>
      <c r="BFA46" s="120"/>
      <c r="BFB46" s="120"/>
      <c r="BFC46" s="120"/>
      <c r="BFD46" s="120"/>
      <c r="BFE46" s="120"/>
      <c r="BFF46" s="120"/>
      <c r="BFG46" s="120"/>
      <c r="BFH46" s="120"/>
      <c r="BFI46" s="120"/>
      <c r="BFJ46" s="120"/>
      <c r="BFK46" s="120"/>
      <c r="BFL46" s="120"/>
      <c r="BFM46" s="120"/>
      <c r="BFN46" s="120"/>
      <c r="BFO46" s="120"/>
      <c r="BFP46" s="120"/>
      <c r="BFQ46" s="120"/>
      <c r="BFR46" s="120"/>
      <c r="BFS46" s="120"/>
      <c r="BFT46" s="120"/>
      <c r="BFU46" s="120"/>
      <c r="BFV46" s="120"/>
      <c r="BFW46" s="120"/>
      <c r="BFX46" s="120"/>
      <c r="BFY46" s="120"/>
      <c r="BFZ46" s="120"/>
      <c r="BGA46" s="120"/>
      <c r="BGB46" s="120"/>
      <c r="BGC46" s="120"/>
      <c r="BGD46" s="120"/>
      <c r="BGE46" s="120"/>
      <c r="BGF46" s="120"/>
      <c r="BGG46" s="120"/>
      <c r="BGH46" s="120"/>
      <c r="BGI46" s="120"/>
      <c r="BGJ46" s="120"/>
      <c r="BGK46" s="120"/>
      <c r="BGL46" s="120"/>
      <c r="BGM46" s="120"/>
      <c r="BGN46" s="120"/>
      <c r="BGO46" s="120"/>
      <c r="BGP46" s="120"/>
      <c r="BGQ46" s="120"/>
      <c r="BGR46" s="120"/>
      <c r="BGS46" s="120"/>
      <c r="BGT46" s="120"/>
      <c r="BGU46" s="120"/>
      <c r="BGV46" s="120"/>
      <c r="BGW46" s="120"/>
      <c r="BGX46" s="120"/>
      <c r="BGY46" s="120"/>
      <c r="BGZ46" s="120"/>
      <c r="BHA46" s="120"/>
      <c r="BHB46" s="120"/>
      <c r="BHC46" s="120"/>
      <c r="BHD46" s="120"/>
      <c r="BHE46" s="120"/>
      <c r="BHF46" s="120"/>
      <c r="BHG46" s="120"/>
      <c r="BHH46" s="120"/>
      <c r="BHI46" s="120"/>
      <c r="BHJ46" s="120"/>
      <c r="BHK46" s="120"/>
      <c r="BHL46" s="120"/>
      <c r="BHM46" s="120"/>
      <c r="BHN46" s="120"/>
      <c r="BHO46" s="120"/>
      <c r="BHP46" s="120"/>
      <c r="BHQ46" s="120"/>
      <c r="BHR46" s="120"/>
      <c r="BHS46" s="120"/>
      <c r="BHT46" s="120"/>
      <c r="BHU46" s="120"/>
      <c r="BHV46" s="120"/>
      <c r="BHW46" s="120"/>
      <c r="BHX46" s="120"/>
      <c r="BHY46" s="120"/>
      <c r="BHZ46" s="120"/>
      <c r="BIA46" s="120"/>
      <c r="BIB46" s="120"/>
      <c r="BIC46" s="120"/>
      <c r="BID46" s="120"/>
      <c r="BIE46" s="120"/>
      <c r="BIF46" s="120"/>
      <c r="BIG46" s="120"/>
      <c r="BIH46" s="120"/>
      <c r="BII46" s="120"/>
      <c r="BIJ46" s="120"/>
      <c r="BIK46" s="120"/>
      <c r="BIL46" s="120"/>
      <c r="BIM46" s="120"/>
      <c r="BIN46" s="120"/>
      <c r="BIO46" s="120"/>
      <c r="BIP46" s="120"/>
      <c r="BIQ46" s="120"/>
      <c r="BIR46" s="120"/>
      <c r="BIS46" s="120"/>
      <c r="BIT46" s="120"/>
      <c r="BIU46" s="120"/>
      <c r="BIV46" s="120"/>
      <c r="BIW46" s="120"/>
      <c r="BIX46" s="120"/>
      <c r="BIY46" s="120"/>
      <c r="BIZ46" s="120"/>
      <c r="BJA46" s="120"/>
      <c r="BJB46" s="120"/>
      <c r="BJC46" s="120"/>
      <c r="BJD46" s="120"/>
      <c r="BJE46" s="120"/>
      <c r="BJF46" s="120"/>
      <c r="BJG46" s="120"/>
      <c r="BJH46" s="120"/>
      <c r="BJI46" s="120"/>
      <c r="BJJ46" s="120"/>
      <c r="BJK46" s="120"/>
      <c r="BJL46" s="120"/>
      <c r="BJM46" s="120"/>
      <c r="BJN46" s="120"/>
      <c r="BJO46" s="120"/>
      <c r="BJP46" s="120"/>
      <c r="BJQ46" s="120"/>
      <c r="BJR46" s="120"/>
      <c r="BJS46" s="120"/>
      <c r="BJT46" s="120"/>
      <c r="BJU46" s="120"/>
      <c r="BJV46" s="120"/>
      <c r="BJW46" s="120"/>
      <c r="BJX46" s="120"/>
      <c r="BJY46" s="120"/>
      <c r="BJZ46" s="120"/>
      <c r="BKA46" s="120"/>
      <c r="BKB46" s="120"/>
      <c r="BKC46" s="120"/>
      <c r="BKD46" s="120"/>
      <c r="BKE46" s="120"/>
      <c r="BKF46" s="120"/>
      <c r="BKG46" s="120"/>
      <c r="BKH46" s="120"/>
      <c r="BKI46" s="120"/>
      <c r="BKJ46" s="120"/>
      <c r="BKK46" s="120"/>
      <c r="BKL46" s="120"/>
      <c r="BKM46" s="120"/>
      <c r="BKN46" s="120"/>
      <c r="BKO46" s="120"/>
      <c r="BKP46" s="120"/>
      <c r="BKQ46" s="120"/>
      <c r="BKR46" s="120"/>
      <c r="BKS46" s="120"/>
      <c r="BKT46" s="120"/>
      <c r="BKU46" s="120"/>
      <c r="BKV46" s="120"/>
      <c r="BKW46" s="120"/>
      <c r="BKX46" s="120"/>
      <c r="BKY46" s="120"/>
      <c r="BKZ46" s="120"/>
      <c r="BLA46" s="120"/>
      <c r="BLB46" s="120"/>
      <c r="BLC46" s="120"/>
      <c r="BLD46" s="120"/>
      <c r="BLE46" s="120"/>
      <c r="BLF46" s="120"/>
      <c r="BLG46" s="120"/>
      <c r="BLH46" s="120"/>
      <c r="BLI46" s="120"/>
      <c r="BLJ46" s="120"/>
      <c r="BLK46" s="120"/>
      <c r="BLL46" s="120"/>
      <c r="BLM46" s="120"/>
      <c r="BLN46" s="120"/>
      <c r="BLO46" s="120"/>
      <c r="BLP46" s="120"/>
      <c r="BLQ46" s="120"/>
      <c r="BLR46" s="120"/>
      <c r="BLS46" s="120"/>
      <c r="BLT46" s="120"/>
      <c r="BLU46" s="120"/>
      <c r="BLV46" s="120"/>
      <c r="BLW46" s="120"/>
      <c r="BLX46" s="120"/>
      <c r="BLY46" s="120"/>
      <c r="BLZ46" s="120"/>
      <c r="BMA46" s="120"/>
      <c r="BMB46" s="120"/>
      <c r="BMC46" s="120"/>
      <c r="BMD46" s="120"/>
      <c r="BME46" s="120"/>
      <c r="BMF46" s="120"/>
      <c r="BMG46" s="120"/>
      <c r="BMH46" s="120"/>
      <c r="BMI46" s="120"/>
      <c r="BMJ46" s="120"/>
      <c r="BMK46" s="120"/>
      <c r="BML46" s="120"/>
      <c r="BMM46" s="120"/>
      <c r="BMN46" s="120"/>
      <c r="BMO46" s="120"/>
      <c r="BMP46" s="120"/>
      <c r="BMQ46" s="120"/>
      <c r="BMR46" s="120"/>
      <c r="BMS46" s="120"/>
      <c r="BMT46" s="120"/>
      <c r="BMU46" s="120"/>
      <c r="BMV46" s="120"/>
      <c r="BMW46" s="120"/>
      <c r="BMX46" s="120"/>
      <c r="BMY46" s="120"/>
      <c r="BMZ46" s="120"/>
      <c r="BNA46" s="120"/>
      <c r="BNB46" s="120"/>
      <c r="BNC46" s="120"/>
      <c r="BND46" s="120"/>
      <c r="BNE46" s="120"/>
      <c r="BNF46" s="120"/>
      <c r="BNG46" s="120"/>
      <c r="BNH46" s="120"/>
      <c r="BNI46" s="120"/>
      <c r="BNJ46" s="120"/>
      <c r="BNK46" s="120"/>
      <c r="BNL46" s="120"/>
      <c r="BNM46" s="120"/>
      <c r="BNN46" s="120"/>
      <c r="BNO46" s="120"/>
      <c r="BNP46" s="120"/>
      <c r="BNQ46" s="120"/>
      <c r="BNR46" s="120"/>
      <c r="BNS46" s="120"/>
      <c r="BNT46" s="120"/>
      <c r="BNU46" s="120"/>
      <c r="BNV46" s="120"/>
      <c r="BNW46" s="120"/>
      <c r="BNX46" s="120"/>
      <c r="BNY46" s="120"/>
      <c r="BNZ46" s="120"/>
      <c r="BOA46" s="120"/>
      <c r="BOB46" s="120"/>
      <c r="BOC46" s="120"/>
      <c r="BOD46" s="120"/>
      <c r="BOE46" s="120"/>
      <c r="BOF46" s="120"/>
      <c r="BOG46" s="120"/>
      <c r="BOH46" s="120"/>
      <c r="BOI46" s="120"/>
      <c r="BOJ46" s="120"/>
      <c r="BOK46" s="120"/>
      <c r="BOL46" s="120"/>
      <c r="BOM46" s="120"/>
      <c r="BON46" s="120"/>
      <c r="BOO46" s="120"/>
      <c r="BOP46" s="120"/>
      <c r="BOQ46" s="120"/>
      <c r="BOR46" s="120"/>
      <c r="BOS46" s="120"/>
      <c r="BOT46" s="120"/>
      <c r="BOU46" s="120"/>
      <c r="BOV46" s="120"/>
      <c r="BOW46" s="120"/>
      <c r="BOX46" s="120"/>
      <c r="BOY46" s="120"/>
      <c r="BOZ46" s="120"/>
      <c r="BPA46" s="120"/>
      <c r="BPB46" s="120"/>
      <c r="BPC46" s="120"/>
      <c r="BPD46" s="120"/>
      <c r="BPE46" s="120"/>
      <c r="BPF46" s="120"/>
      <c r="BPG46" s="120"/>
      <c r="BPH46" s="120"/>
      <c r="BPI46" s="120"/>
      <c r="BPJ46" s="120"/>
      <c r="BPK46" s="120"/>
      <c r="BPL46" s="120"/>
      <c r="BPM46" s="120"/>
      <c r="BPN46" s="120"/>
      <c r="BPO46" s="120"/>
      <c r="BPP46" s="120"/>
      <c r="BPQ46" s="120"/>
      <c r="BPR46" s="120"/>
      <c r="BPS46" s="120"/>
      <c r="BPT46" s="120"/>
      <c r="BPU46" s="120"/>
      <c r="BPV46" s="120"/>
      <c r="BPW46" s="120"/>
      <c r="BPX46" s="120"/>
      <c r="BPY46" s="120"/>
      <c r="BPZ46" s="120"/>
      <c r="BQA46" s="120"/>
      <c r="BQB46" s="120"/>
      <c r="BQC46" s="120"/>
      <c r="BQD46" s="120"/>
      <c r="BQE46" s="120"/>
      <c r="BQF46" s="120"/>
      <c r="BQG46" s="120"/>
      <c r="BQH46" s="120"/>
      <c r="BQI46" s="120"/>
      <c r="BQJ46" s="120"/>
      <c r="BQK46" s="120"/>
      <c r="BQL46" s="120"/>
      <c r="BQM46" s="120"/>
      <c r="BQN46" s="120"/>
      <c r="BQO46" s="120"/>
      <c r="BQP46" s="120"/>
      <c r="BQQ46" s="120"/>
      <c r="BQR46" s="120"/>
      <c r="BQS46" s="120"/>
      <c r="BQT46" s="120"/>
      <c r="BQU46" s="120"/>
      <c r="BQV46" s="120"/>
      <c r="BQW46" s="120"/>
      <c r="BQX46" s="120"/>
      <c r="BQY46" s="120"/>
      <c r="BQZ46" s="120"/>
      <c r="BRA46" s="120"/>
      <c r="BRB46" s="120"/>
      <c r="BRC46" s="120"/>
      <c r="BRD46" s="120"/>
      <c r="BRE46" s="120"/>
      <c r="BRF46" s="120"/>
      <c r="BRG46" s="120"/>
      <c r="BRH46" s="120"/>
      <c r="BRI46" s="120"/>
      <c r="BRJ46" s="120"/>
      <c r="BRK46" s="120"/>
      <c r="BRL46" s="120"/>
      <c r="BRM46" s="120"/>
      <c r="BRN46" s="120"/>
      <c r="BRO46" s="120"/>
      <c r="BRP46" s="120"/>
      <c r="BRQ46" s="120"/>
      <c r="BRR46" s="120"/>
      <c r="BRS46" s="120"/>
      <c r="BRT46" s="120"/>
      <c r="BRU46" s="120"/>
      <c r="BRV46" s="120"/>
      <c r="BRW46" s="120"/>
      <c r="BRX46" s="120"/>
      <c r="BRY46" s="120"/>
      <c r="BRZ46" s="120"/>
      <c r="BSA46" s="120"/>
      <c r="BSB46" s="120"/>
      <c r="BSC46" s="120"/>
      <c r="BSD46" s="120"/>
      <c r="BSE46" s="120"/>
      <c r="BSF46" s="120"/>
      <c r="BSG46" s="120"/>
      <c r="BSH46" s="120"/>
      <c r="BSI46" s="120"/>
      <c r="BSJ46" s="120"/>
      <c r="BSK46" s="120"/>
      <c r="BSL46" s="120"/>
      <c r="BSM46" s="120"/>
      <c r="BSN46" s="120"/>
      <c r="BSO46" s="120"/>
      <c r="BSP46" s="120"/>
      <c r="BSQ46" s="120"/>
      <c r="BSR46" s="120"/>
      <c r="BSS46" s="120"/>
      <c r="BST46" s="120"/>
      <c r="BSU46" s="120"/>
      <c r="BSV46" s="120"/>
      <c r="BSW46" s="120"/>
      <c r="BSX46" s="120"/>
      <c r="BSY46" s="120"/>
      <c r="BSZ46" s="120"/>
      <c r="BTA46" s="120"/>
      <c r="BTB46" s="120"/>
      <c r="BTC46" s="120"/>
      <c r="BTD46" s="120"/>
      <c r="BTE46" s="120"/>
      <c r="BTF46" s="120"/>
      <c r="BTG46" s="120"/>
      <c r="BTH46" s="120"/>
      <c r="BTI46" s="120"/>
      <c r="BTJ46" s="120"/>
      <c r="BTK46" s="120"/>
      <c r="BTL46" s="120"/>
      <c r="BTM46" s="120"/>
      <c r="BTN46" s="120"/>
      <c r="BTO46" s="120"/>
      <c r="BTP46" s="120"/>
      <c r="BTQ46" s="120"/>
      <c r="BTR46" s="120"/>
      <c r="BTS46" s="120"/>
      <c r="BTT46" s="120"/>
      <c r="BTU46" s="120"/>
      <c r="BTV46" s="120"/>
      <c r="BTW46" s="120"/>
      <c r="BTX46" s="120"/>
      <c r="BTY46" s="120"/>
      <c r="BTZ46" s="120"/>
      <c r="BUA46" s="120"/>
      <c r="BUB46" s="120"/>
      <c r="BUC46" s="120"/>
      <c r="BUD46" s="120"/>
      <c r="BUE46" s="120"/>
      <c r="BUF46" s="120"/>
      <c r="BUG46" s="120"/>
      <c r="BUH46" s="120"/>
      <c r="BUI46" s="120"/>
      <c r="BUJ46" s="120"/>
      <c r="BUK46" s="120"/>
      <c r="BUL46" s="120"/>
      <c r="BUM46" s="120"/>
      <c r="BUN46" s="120"/>
      <c r="BUO46" s="120"/>
      <c r="BUP46" s="120"/>
      <c r="BUQ46" s="120"/>
      <c r="BUR46" s="120"/>
      <c r="BUS46" s="120"/>
      <c r="BUT46" s="120"/>
      <c r="BUU46" s="120"/>
      <c r="BUV46" s="120"/>
      <c r="BUW46" s="120"/>
      <c r="BUX46" s="120"/>
      <c r="BUY46" s="120"/>
      <c r="BUZ46" s="120"/>
      <c r="BVA46" s="120"/>
      <c r="BVB46" s="120"/>
      <c r="BVC46" s="120"/>
      <c r="BVD46" s="120"/>
      <c r="BVE46" s="120"/>
      <c r="BVF46" s="120"/>
      <c r="BVG46" s="120"/>
      <c r="BVH46" s="120"/>
      <c r="BVI46" s="120"/>
      <c r="BVJ46" s="120"/>
      <c r="BVK46" s="120"/>
      <c r="BVL46" s="120"/>
      <c r="BVM46" s="120"/>
      <c r="BVN46" s="120"/>
      <c r="BVO46" s="120"/>
      <c r="BVP46" s="120"/>
      <c r="BVQ46" s="120"/>
      <c r="BVR46" s="120"/>
      <c r="BVS46" s="120"/>
      <c r="BVT46" s="120"/>
      <c r="BVU46" s="120"/>
      <c r="BVV46" s="120"/>
      <c r="BVW46" s="120"/>
      <c r="BVX46" s="120"/>
      <c r="BVY46" s="120"/>
      <c r="BVZ46" s="120"/>
      <c r="BWA46" s="120"/>
      <c r="BWB46" s="120"/>
      <c r="BWC46" s="120"/>
      <c r="BWD46" s="120"/>
      <c r="BWE46" s="120"/>
      <c r="BWF46" s="120"/>
      <c r="BWG46" s="120"/>
      <c r="BWH46" s="120"/>
      <c r="BWI46" s="120"/>
      <c r="BWJ46" s="120"/>
      <c r="BWK46" s="120"/>
      <c r="BWL46" s="120"/>
      <c r="BWM46" s="120"/>
      <c r="BWN46" s="120"/>
      <c r="BWO46" s="120"/>
      <c r="BWP46" s="120"/>
      <c r="BWQ46" s="120"/>
      <c r="BWR46" s="120"/>
      <c r="BWS46" s="120"/>
      <c r="BWT46" s="120"/>
      <c r="BWU46" s="120"/>
      <c r="BWV46" s="120"/>
      <c r="BWW46" s="120"/>
      <c r="BWX46" s="120"/>
      <c r="BWY46" s="120"/>
      <c r="BWZ46" s="120"/>
      <c r="BXA46" s="120"/>
      <c r="BXB46" s="120"/>
      <c r="BXC46" s="120"/>
      <c r="BXD46" s="120"/>
      <c r="BXE46" s="120"/>
      <c r="BXF46" s="120"/>
      <c r="BXG46" s="120"/>
      <c r="BXH46" s="120"/>
      <c r="BXI46" s="120"/>
      <c r="BXJ46" s="120"/>
      <c r="BXK46" s="120"/>
      <c r="BXL46" s="120"/>
      <c r="BXM46" s="120"/>
      <c r="BXN46" s="120"/>
      <c r="BXO46" s="120"/>
      <c r="BXP46" s="120"/>
      <c r="BXQ46" s="120"/>
      <c r="BXR46" s="120"/>
      <c r="BXS46" s="120"/>
      <c r="BXT46" s="120"/>
      <c r="BXU46" s="120"/>
      <c r="BXV46" s="120"/>
      <c r="BXW46" s="120"/>
      <c r="BXX46" s="120"/>
      <c r="BXY46" s="120"/>
      <c r="BXZ46" s="120"/>
      <c r="BYA46" s="120"/>
      <c r="BYB46" s="120"/>
      <c r="BYC46" s="120"/>
      <c r="BYD46" s="120"/>
      <c r="BYE46" s="120"/>
      <c r="BYF46" s="120"/>
      <c r="BYG46" s="120"/>
      <c r="BYH46" s="120"/>
      <c r="BYI46" s="120"/>
      <c r="BYJ46" s="120"/>
      <c r="BYK46" s="120"/>
      <c r="BYL46" s="120"/>
      <c r="BYM46" s="120"/>
      <c r="BYN46" s="120"/>
      <c r="BYO46" s="120"/>
      <c r="BYP46" s="120"/>
      <c r="BYQ46" s="120"/>
      <c r="BYR46" s="120"/>
      <c r="BYS46" s="120"/>
      <c r="BYT46" s="120"/>
      <c r="BYU46" s="120"/>
      <c r="BYV46" s="120"/>
      <c r="BYW46" s="120"/>
      <c r="BYX46" s="120"/>
      <c r="BYY46" s="120"/>
      <c r="BYZ46" s="120"/>
      <c r="BZA46" s="120"/>
      <c r="BZB46" s="120"/>
      <c r="BZC46" s="120"/>
      <c r="BZD46" s="120"/>
      <c r="BZE46" s="120"/>
      <c r="BZF46" s="120"/>
      <c r="BZG46" s="120"/>
      <c r="BZH46" s="120"/>
      <c r="BZI46" s="120"/>
      <c r="BZJ46" s="120"/>
      <c r="BZK46" s="120"/>
      <c r="BZL46" s="120"/>
      <c r="BZM46" s="120"/>
      <c r="BZN46" s="120"/>
      <c r="BZO46" s="120"/>
      <c r="BZP46" s="120"/>
      <c r="BZQ46" s="120"/>
      <c r="BZR46" s="120"/>
      <c r="BZS46" s="120"/>
      <c r="BZT46" s="120"/>
      <c r="BZU46" s="120"/>
      <c r="BZV46" s="120"/>
      <c r="BZW46" s="120"/>
      <c r="BZX46" s="120"/>
      <c r="BZY46" s="120"/>
      <c r="BZZ46" s="120"/>
      <c r="CAA46" s="120"/>
      <c r="CAB46" s="120"/>
      <c r="CAC46" s="120"/>
      <c r="CAD46" s="120"/>
      <c r="CAE46" s="120"/>
      <c r="CAF46" s="120"/>
      <c r="CAG46" s="120"/>
      <c r="CAH46" s="120"/>
      <c r="CAI46" s="120"/>
      <c r="CAJ46" s="120"/>
      <c r="CAK46" s="120"/>
      <c r="CAL46" s="120"/>
      <c r="CAM46" s="120"/>
      <c r="CAN46" s="120"/>
      <c r="CAO46" s="120"/>
      <c r="CAP46" s="120"/>
      <c r="CAQ46" s="120"/>
      <c r="CAR46" s="120"/>
      <c r="CAS46" s="120"/>
      <c r="CAT46" s="120"/>
      <c r="CAU46" s="120"/>
      <c r="CAV46" s="120"/>
      <c r="CAW46" s="120"/>
      <c r="CAX46" s="120"/>
      <c r="CAY46" s="120"/>
      <c r="CAZ46" s="120"/>
      <c r="CBA46" s="120"/>
      <c r="CBB46" s="120"/>
      <c r="CBC46" s="120"/>
      <c r="CBD46" s="120"/>
      <c r="CBE46" s="120"/>
      <c r="CBF46" s="120"/>
      <c r="CBG46" s="120"/>
      <c r="CBH46" s="120"/>
      <c r="CBI46" s="120"/>
      <c r="CBJ46" s="120"/>
      <c r="CBK46" s="120"/>
      <c r="CBL46" s="120"/>
      <c r="CBM46" s="120"/>
      <c r="CBN46" s="120"/>
      <c r="CBO46" s="120"/>
      <c r="CBP46" s="120"/>
      <c r="CBQ46" s="120"/>
      <c r="CBR46" s="120"/>
      <c r="CBS46" s="120"/>
      <c r="CBT46" s="120"/>
      <c r="CBU46" s="120"/>
      <c r="CBV46" s="120"/>
      <c r="CBW46" s="120"/>
      <c r="CBX46" s="120"/>
      <c r="CBY46" s="120"/>
      <c r="CBZ46" s="120"/>
      <c r="CCA46" s="120"/>
      <c r="CCB46" s="120"/>
      <c r="CCC46" s="120"/>
      <c r="CCD46" s="120"/>
      <c r="CCE46" s="120"/>
      <c r="CCF46" s="120"/>
      <c r="CCG46" s="120"/>
      <c r="CCH46" s="120"/>
      <c r="CCI46" s="120"/>
      <c r="CCJ46" s="120"/>
      <c r="CCK46" s="120"/>
      <c r="CCL46" s="120"/>
      <c r="CCM46" s="120"/>
      <c r="CCN46" s="120"/>
      <c r="CCO46" s="120"/>
      <c r="CCP46" s="120"/>
      <c r="CCQ46" s="120"/>
      <c r="CCR46" s="120"/>
      <c r="CCS46" s="120"/>
      <c r="CCT46" s="120"/>
      <c r="CCU46" s="120"/>
      <c r="CCV46" s="120"/>
      <c r="CCW46" s="120"/>
      <c r="CCX46" s="120"/>
      <c r="CCY46" s="120"/>
      <c r="CCZ46" s="120"/>
      <c r="CDA46" s="120"/>
      <c r="CDB46" s="120"/>
      <c r="CDC46" s="120"/>
      <c r="CDD46" s="120"/>
      <c r="CDE46" s="120"/>
      <c r="CDF46" s="120"/>
      <c r="CDG46" s="120"/>
      <c r="CDH46" s="120"/>
      <c r="CDI46" s="120"/>
      <c r="CDJ46" s="120"/>
      <c r="CDK46" s="120"/>
      <c r="CDL46" s="120"/>
      <c r="CDM46" s="120"/>
      <c r="CDN46" s="120"/>
      <c r="CDO46" s="120"/>
      <c r="CDP46" s="120"/>
      <c r="CDQ46" s="120"/>
      <c r="CDR46" s="120"/>
      <c r="CDS46" s="120"/>
      <c r="CDT46" s="120"/>
      <c r="CDU46" s="120"/>
      <c r="CDV46" s="120"/>
      <c r="CDW46" s="120"/>
      <c r="CDX46" s="120"/>
      <c r="CDY46" s="120"/>
      <c r="CDZ46" s="120"/>
      <c r="CEA46" s="120"/>
      <c r="CEB46" s="120"/>
      <c r="CEC46" s="120"/>
      <c r="CED46" s="120"/>
      <c r="CEE46" s="120"/>
      <c r="CEF46" s="120"/>
      <c r="CEG46" s="120"/>
      <c r="CEH46" s="120"/>
      <c r="CEI46" s="120"/>
      <c r="CEJ46" s="120"/>
      <c r="CEK46" s="120"/>
      <c r="CEL46" s="120"/>
      <c r="CEM46" s="120"/>
      <c r="CEN46" s="120"/>
      <c r="CEO46" s="120"/>
      <c r="CEP46" s="120"/>
      <c r="CEQ46" s="120"/>
      <c r="CER46" s="120"/>
      <c r="CES46" s="120"/>
      <c r="CET46" s="120"/>
      <c r="CEU46" s="120"/>
      <c r="CEV46" s="120"/>
      <c r="CEW46" s="120"/>
      <c r="CEX46" s="120"/>
      <c r="CEY46" s="120"/>
      <c r="CEZ46" s="120"/>
      <c r="CFA46" s="120"/>
      <c r="CFB46" s="120"/>
      <c r="CFC46" s="120"/>
      <c r="CFD46" s="120"/>
      <c r="CFE46" s="120"/>
      <c r="CFF46" s="120"/>
      <c r="CFG46" s="120"/>
      <c r="CFH46" s="120"/>
      <c r="CFI46" s="120"/>
      <c r="CFJ46" s="120"/>
      <c r="CFK46" s="120"/>
      <c r="CFL46" s="120"/>
      <c r="CFM46" s="120"/>
      <c r="CFN46" s="120"/>
      <c r="CFO46" s="120"/>
      <c r="CFP46" s="120"/>
      <c r="CFQ46" s="120"/>
      <c r="CFR46" s="120"/>
      <c r="CFS46" s="120"/>
      <c r="CFT46" s="120"/>
      <c r="CFU46" s="120"/>
      <c r="CFV46" s="120"/>
      <c r="CFW46" s="120"/>
      <c r="CFX46" s="120"/>
      <c r="CFY46" s="120"/>
      <c r="CFZ46" s="120"/>
      <c r="CGA46" s="120"/>
      <c r="CGB46" s="120"/>
      <c r="CGC46" s="120"/>
      <c r="CGD46" s="120"/>
      <c r="CGE46" s="120"/>
      <c r="CGF46" s="120"/>
      <c r="CGG46" s="120"/>
      <c r="CGH46" s="120"/>
      <c r="CGI46" s="120"/>
      <c r="CGJ46" s="120"/>
      <c r="CGK46" s="120"/>
      <c r="CGL46" s="120"/>
      <c r="CGM46" s="120"/>
      <c r="CGN46" s="120"/>
      <c r="CGO46" s="120"/>
      <c r="CGP46" s="120"/>
      <c r="CGQ46" s="120"/>
      <c r="CGR46" s="120"/>
      <c r="CGS46" s="120"/>
      <c r="CGT46" s="120"/>
      <c r="CGU46" s="120"/>
      <c r="CGV46" s="120"/>
      <c r="CGW46" s="120"/>
      <c r="CGX46" s="120"/>
      <c r="CGY46" s="120"/>
      <c r="CGZ46" s="120"/>
      <c r="CHA46" s="120"/>
      <c r="CHB46" s="120"/>
      <c r="CHC46" s="120"/>
      <c r="CHD46" s="120"/>
      <c r="CHE46" s="120"/>
      <c r="CHF46" s="120"/>
      <c r="CHG46" s="120"/>
      <c r="CHH46" s="120"/>
      <c r="CHI46" s="120"/>
      <c r="CHJ46" s="120"/>
      <c r="CHK46" s="120"/>
      <c r="CHL46" s="120"/>
      <c r="CHM46" s="120"/>
      <c r="CHN46" s="120"/>
      <c r="CHO46" s="120"/>
      <c r="CHP46" s="120"/>
      <c r="CHQ46" s="120"/>
      <c r="CHR46" s="120"/>
      <c r="CHS46" s="120"/>
      <c r="CHT46" s="120"/>
      <c r="CHU46" s="120"/>
      <c r="CHV46" s="120"/>
      <c r="CHW46" s="120"/>
      <c r="CHX46" s="120"/>
      <c r="CHY46" s="120"/>
      <c r="CHZ46" s="120"/>
      <c r="CIA46" s="120"/>
      <c r="CIB46" s="120"/>
      <c r="CIC46" s="120"/>
      <c r="CID46" s="120"/>
      <c r="CIE46" s="120"/>
      <c r="CIF46" s="120"/>
      <c r="CIG46" s="120"/>
      <c r="CIH46" s="120"/>
      <c r="CII46" s="120"/>
      <c r="CIJ46" s="120"/>
      <c r="CIK46" s="120"/>
      <c r="CIL46" s="120"/>
      <c r="CIM46" s="120"/>
      <c r="CIN46" s="120"/>
      <c r="CIO46" s="120"/>
      <c r="CIP46" s="120"/>
      <c r="CIQ46" s="120"/>
      <c r="CIR46" s="120"/>
      <c r="CIS46" s="120"/>
      <c r="CIT46" s="120"/>
      <c r="CIU46" s="120"/>
      <c r="CIV46" s="120"/>
      <c r="CIW46" s="120"/>
      <c r="CIX46" s="120"/>
      <c r="CIY46" s="120"/>
      <c r="CIZ46" s="120"/>
      <c r="CJA46" s="120"/>
      <c r="CJB46" s="120"/>
      <c r="CJC46" s="120"/>
      <c r="CJD46" s="120"/>
      <c r="CJE46" s="120"/>
      <c r="CJF46" s="120"/>
      <c r="CJG46" s="120"/>
      <c r="CJH46" s="120"/>
      <c r="CJI46" s="120"/>
      <c r="CJJ46" s="120"/>
      <c r="CJK46" s="120"/>
      <c r="CJL46" s="120"/>
      <c r="CJM46" s="120"/>
      <c r="CJN46" s="120"/>
      <c r="CJO46" s="120"/>
      <c r="CJP46" s="120"/>
      <c r="CJQ46" s="120"/>
      <c r="CJR46" s="120"/>
      <c r="CJS46" s="120"/>
      <c r="CJT46" s="120"/>
      <c r="CJU46" s="120"/>
      <c r="CJV46" s="120"/>
      <c r="CJW46" s="120"/>
      <c r="CJX46" s="120"/>
      <c r="CJY46" s="120"/>
      <c r="CJZ46" s="120"/>
      <c r="CKA46" s="120"/>
      <c r="CKB46" s="120"/>
      <c r="CKC46" s="120"/>
      <c r="CKD46" s="120"/>
      <c r="CKE46" s="120"/>
      <c r="CKF46" s="120"/>
      <c r="CKG46" s="120"/>
      <c r="CKH46" s="120"/>
      <c r="CKI46" s="120"/>
      <c r="CKJ46" s="120"/>
      <c r="CKK46" s="120"/>
      <c r="CKL46" s="120"/>
      <c r="CKM46" s="120"/>
      <c r="CKN46" s="120"/>
      <c r="CKO46" s="120"/>
      <c r="CKP46" s="120"/>
      <c r="CKQ46" s="120"/>
      <c r="CKR46" s="120"/>
      <c r="CKS46" s="120"/>
      <c r="CKT46" s="120"/>
      <c r="CKU46" s="120"/>
      <c r="CKV46" s="120"/>
      <c r="CKW46" s="120"/>
      <c r="CKX46" s="120"/>
      <c r="CKY46" s="120"/>
      <c r="CKZ46" s="120"/>
      <c r="CLA46" s="120"/>
      <c r="CLB46" s="120"/>
      <c r="CLC46" s="120"/>
      <c r="CLD46" s="120"/>
      <c r="CLE46" s="120"/>
      <c r="CLF46" s="120"/>
      <c r="CLG46" s="120"/>
      <c r="CLH46" s="120"/>
      <c r="CLI46" s="120"/>
      <c r="CLJ46" s="120"/>
      <c r="CLK46" s="120"/>
      <c r="CLL46" s="120"/>
      <c r="CLM46" s="120"/>
      <c r="CLN46" s="120"/>
      <c r="CLO46" s="120"/>
      <c r="CLP46" s="120"/>
      <c r="CLQ46" s="120"/>
      <c r="CLR46" s="120"/>
      <c r="CLS46" s="120"/>
      <c r="CLT46" s="120"/>
      <c r="CLU46" s="120"/>
      <c r="CLV46" s="120"/>
      <c r="CLW46" s="120"/>
      <c r="CLX46" s="120"/>
      <c r="CLY46" s="120"/>
      <c r="CLZ46" s="120"/>
      <c r="CMA46" s="120"/>
      <c r="CMB46" s="120"/>
      <c r="CMC46" s="120"/>
      <c r="CMD46" s="120"/>
      <c r="CME46" s="120"/>
      <c r="CMF46" s="120"/>
      <c r="CMG46" s="120"/>
      <c r="CMH46" s="120"/>
      <c r="CMI46" s="120"/>
      <c r="CMJ46" s="120"/>
      <c r="CMK46" s="120"/>
      <c r="CML46" s="120"/>
      <c r="CMM46" s="120"/>
      <c r="CMN46" s="120"/>
      <c r="CMO46" s="120"/>
      <c r="CMP46" s="120"/>
      <c r="CMQ46" s="120"/>
      <c r="CMR46" s="120"/>
      <c r="CMS46" s="120"/>
      <c r="CMT46" s="120"/>
      <c r="CMU46" s="120"/>
      <c r="CMV46" s="120"/>
      <c r="CMW46" s="120"/>
      <c r="CMX46" s="120"/>
      <c r="CMY46" s="120"/>
      <c r="CMZ46" s="120"/>
      <c r="CNA46" s="120"/>
      <c r="CNB46" s="120"/>
      <c r="CNC46" s="120"/>
      <c r="CND46" s="120"/>
      <c r="CNE46" s="120"/>
      <c r="CNF46" s="120"/>
      <c r="CNG46" s="120"/>
      <c r="CNH46" s="120"/>
      <c r="CNI46" s="120"/>
      <c r="CNJ46" s="120"/>
      <c r="CNK46" s="120"/>
      <c r="CNL46" s="120"/>
      <c r="CNM46" s="120"/>
      <c r="CNN46" s="120"/>
      <c r="CNO46" s="120"/>
      <c r="CNP46" s="120"/>
      <c r="CNQ46" s="120"/>
      <c r="CNR46" s="120"/>
      <c r="CNS46" s="120"/>
      <c r="CNT46" s="120"/>
      <c r="CNU46" s="120"/>
      <c r="CNV46" s="120"/>
      <c r="CNW46" s="120"/>
      <c r="CNX46" s="120"/>
      <c r="CNY46" s="120"/>
      <c r="CNZ46" s="120"/>
      <c r="COA46" s="120"/>
      <c r="COB46" s="120"/>
      <c r="COC46" s="120"/>
      <c r="COD46" s="120"/>
      <c r="COE46" s="120"/>
      <c r="COF46" s="120"/>
      <c r="COG46" s="120"/>
      <c r="COH46" s="120"/>
      <c r="COI46" s="120"/>
      <c r="COJ46" s="120"/>
      <c r="COK46" s="120"/>
      <c r="COL46" s="120"/>
      <c r="COM46" s="120"/>
      <c r="CON46" s="120"/>
      <c r="COO46" s="120"/>
      <c r="COP46" s="120"/>
      <c r="COQ46" s="120"/>
      <c r="COR46" s="120"/>
      <c r="COS46" s="120"/>
      <c r="COT46" s="120"/>
      <c r="COU46" s="120"/>
      <c r="COV46" s="120"/>
      <c r="COW46" s="120"/>
      <c r="COX46" s="120"/>
      <c r="COY46" s="120"/>
      <c r="COZ46" s="120"/>
      <c r="CPA46" s="120"/>
      <c r="CPB46" s="120"/>
      <c r="CPC46" s="120"/>
      <c r="CPD46" s="120"/>
      <c r="CPE46" s="120"/>
      <c r="CPF46" s="120"/>
      <c r="CPG46" s="120"/>
      <c r="CPH46" s="120"/>
      <c r="CPI46" s="120"/>
      <c r="CPJ46" s="120"/>
      <c r="CPK46" s="120"/>
      <c r="CPL46" s="120"/>
      <c r="CPM46" s="120"/>
      <c r="CPN46" s="120"/>
      <c r="CPO46" s="120"/>
      <c r="CPP46" s="120"/>
      <c r="CPQ46" s="120"/>
      <c r="CPR46" s="120"/>
      <c r="CPS46" s="120"/>
      <c r="CPT46" s="120"/>
      <c r="CPU46" s="120"/>
      <c r="CPV46" s="120"/>
      <c r="CPW46" s="120"/>
      <c r="CPX46" s="120"/>
      <c r="CPY46" s="120"/>
      <c r="CPZ46" s="120"/>
      <c r="CQA46" s="120"/>
      <c r="CQB46" s="120"/>
      <c r="CQC46" s="120"/>
      <c r="CQD46" s="120"/>
      <c r="CQE46" s="120"/>
      <c r="CQF46" s="120"/>
      <c r="CQG46" s="120"/>
      <c r="CQH46" s="120"/>
      <c r="CQI46" s="120"/>
      <c r="CQJ46" s="120"/>
      <c r="CQK46" s="120"/>
      <c r="CQL46" s="120"/>
      <c r="CQM46" s="120"/>
      <c r="CQN46" s="120"/>
      <c r="CQO46" s="120"/>
      <c r="CQP46" s="120"/>
      <c r="CQQ46" s="120"/>
      <c r="CQR46" s="120"/>
      <c r="CQS46" s="120"/>
      <c r="CQT46" s="120"/>
      <c r="CQU46" s="120"/>
      <c r="CQV46" s="120"/>
      <c r="CQW46" s="120"/>
      <c r="CQX46" s="120"/>
      <c r="CQY46" s="120"/>
      <c r="CQZ46" s="120"/>
      <c r="CRA46" s="120"/>
      <c r="CRB46" s="120"/>
      <c r="CRC46" s="120"/>
      <c r="CRD46" s="120"/>
      <c r="CRE46" s="120"/>
      <c r="CRF46" s="120"/>
      <c r="CRG46" s="120"/>
      <c r="CRH46" s="120"/>
      <c r="CRI46" s="120"/>
      <c r="CRJ46" s="120"/>
      <c r="CRK46" s="120"/>
      <c r="CRL46" s="120"/>
      <c r="CRM46" s="120"/>
      <c r="CRN46" s="120"/>
      <c r="CRO46" s="120"/>
      <c r="CRP46" s="120"/>
      <c r="CRQ46" s="120"/>
      <c r="CRR46" s="120"/>
      <c r="CRS46" s="120"/>
      <c r="CRT46" s="120"/>
      <c r="CRU46" s="120"/>
      <c r="CRV46" s="120"/>
      <c r="CRW46" s="120"/>
      <c r="CRX46" s="120"/>
      <c r="CRY46" s="120"/>
      <c r="CRZ46" s="120"/>
      <c r="CSA46" s="120"/>
      <c r="CSB46" s="120"/>
      <c r="CSC46" s="120"/>
      <c r="CSD46" s="120"/>
      <c r="CSE46" s="120"/>
      <c r="CSF46" s="120"/>
      <c r="CSG46" s="120"/>
      <c r="CSH46" s="120"/>
      <c r="CSI46" s="120"/>
      <c r="CSJ46" s="120"/>
      <c r="CSK46" s="120"/>
      <c r="CSL46" s="120"/>
      <c r="CSM46" s="120"/>
      <c r="CSN46" s="120"/>
      <c r="CSO46" s="120"/>
      <c r="CSP46" s="120"/>
      <c r="CSQ46" s="120"/>
      <c r="CSR46" s="120"/>
      <c r="CSS46" s="120"/>
      <c r="CST46" s="120"/>
      <c r="CSU46" s="120"/>
      <c r="CSV46" s="120"/>
      <c r="CSW46" s="120"/>
      <c r="CSX46" s="120"/>
      <c r="CSY46" s="120"/>
      <c r="CSZ46" s="120"/>
      <c r="CTA46" s="120"/>
      <c r="CTB46" s="120"/>
      <c r="CTC46" s="120"/>
      <c r="CTD46" s="120"/>
      <c r="CTE46" s="120"/>
      <c r="CTF46" s="120"/>
      <c r="CTG46" s="120"/>
      <c r="CTH46" s="120"/>
      <c r="CTI46" s="120"/>
      <c r="CTJ46" s="120"/>
      <c r="CTK46" s="120"/>
      <c r="CTL46" s="120"/>
      <c r="CTM46" s="120"/>
      <c r="CTN46" s="120"/>
      <c r="CTO46" s="120"/>
      <c r="CTP46" s="120"/>
      <c r="CTQ46" s="120"/>
      <c r="CTR46" s="120"/>
      <c r="CTS46" s="120"/>
      <c r="CTT46" s="120"/>
      <c r="CTU46" s="120"/>
      <c r="CTV46" s="120"/>
      <c r="CTW46" s="120"/>
      <c r="CTX46" s="120"/>
      <c r="CTY46" s="120"/>
      <c r="CTZ46" s="120"/>
      <c r="CUA46" s="120"/>
      <c r="CUB46" s="120"/>
      <c r="CUC46" s="120"/>
      <c r="CUD46" s="120"/>
      <c r="CUE46" s="120"/>
      <c r="CUF46" s="120"/>
      <c r="CUG46" s="120"/>
      <c r="CUH46" s="120"/>
      <c r="CUI46" s="120"/>
      <c r="CUJ46" s="120"/>
      <c r="CUK46" s="120"/>
      <c r="CUL46" s="120"/>
      <c r="CUM46" s="120"/>
      <c r="CUN46" s="120"/>
      <c r="CUO46" s="120"/>
      <c r="CUP46" s="120"/>
      <c r="CUQ46" s="120"/>
      <c r="CUR46" s="120"/>
      <c r="CUS46" s="120"/>
      <c r="CUT46" s="120"/>
      <c r="CUU46" s="120"/>
      <c r="CUV46" s="120"/>
      <c r="CUW46" s="120"/>
      <c r="CUX46" s="120"/>
      <c r="CUY46" s="120"/>
      <c r="CUZ46" s="120"/>
      <c r="CVA46" s="120"/>
      <c r="CVB46" s="120"/>
      <c r="CVC46" s="120"/>
      <c r="CVD46" s="120"/>
      <c r="CVE46" s="120"/>
      <c r="CVF46" s="120"/>
      <c r="CVG46" s="120"/>
      <c r="CVH46" s="120"/>
      <c r="CVI46" s="120"/>
      <c r="CVJ46" s="120"/>
      <c r="CVK46" s="120"/>
      <c r="CVL46" s="120"/>
      <c r="CVM46" s="120"/>
      <c r="CVN46" s="120"/>
      <c r="CVO46" s="120"/>
      <c r="CVP46" s="120"/>
      <c r="CVQ46" s="120"/>
      <c r="CVR46" s="120"/>
      <c r="CVS46" s="120"/>
      <c r="CVT46" s="120"/>
      <c r="CVU46" s="120"/>
      <c r="CVV46" s="120"/>
      <c r="CVW46" s="120"/>
      <c r="CVX46" s="120"/>
      <c r="CVY46" s="120"/>
      <c r="CVZ46" s="120"/>
      <c r="CWA46" s="120"/>
      <c r="CWB46" s="120"/>
      <c r="CWC46" s="120"/>
      <c r="CWD46" s="120"/>
      <c r="CWE46" s="120"/>
      <c r="CWF46" s="120"/>
      <c r="CWG46" s="120"/>
      <c r="CWH46" s="120"/>
      <c r="CWI46" s="120"/>
      <c r="CWJ46" s="120"/>
      <c r="CWK46" s="120"/>
      <c r="CWL46" s="120"/>
      <c r="CWM46" s="120"/>
      <c r="CWN46" s="120"/>
      <c r="CWO46" s="120"/>
      <c r="CWP46" s="120"/>
      <c r="CWQ46" s="120"/>
      <c r="CWR46" s="120"/>
      <c r="CWS46" s="120"/>
      <c r="CWT46" s="120"/>
      <c r="CWU46" s="120"/>
      <c r="CWV46" s="120"/>
      <c r="CWW46" s="120"/>
      <c r="CWX46" s="120"/>
      <c r="CWY46" s="120"/>
      <c r="CWZ46" s="120"/>
      <c r="CXA46" s="120"/>
      <c r="CXB46" s="120"/>
      <c r="CXC46" s="120"/>
      <c r="CXD46" s="120"/>
      <c r="CXE46" s="120"/>
      <c r="CXF46" s="120"/>
      <c r="CXG46" s="120"/>
      <c r="CXH46" s="120"/>
      <c r="CXI46" s="120"/>
      <c r="CXJ46" s="120"/>
      <c r="CXK46" s="120"/>
      <c r="CXL46" s="120"/>
      <c r="CXM46" s="120"/>
      <c r="CXN46" s="120"/>
      <c r="CXO46" s="120"/>
      <c r="CXP46" s="120"/>
      <c r="CXQ46" s="120"/>
      <c r="CXR46" s="120"/>
      <c r="CXS46" s="120"/>
      <c r="CXT46" s="120"/>
      <c r="CXU46" s="120"/>
      <c r="CXV46" s="120"/>
      <c r="CXW46" s="120"/>
      <c r="CXX46" s="120"/>
      <c r="CXY46" s="120"/>
      <c r="CXZ46" s="120"/>
      <c r="CYA46" s="120"/>
      <c r="CYB46" s="120"/>
      <c r="CYC46" s="120"/>
      <c r="CYD46" s="120"/>
      <c r="CYE46" s="120"/>
      <c r="CYF46" s="120"/>
      <c r="CYG46" s="120"/>
      <c r="CYH46" s="120"/>
      <c r="CYI46" s="120"/>
      <c r="CYJ46" s="120"/>
      <c r="CYK46" s="120"/>
      <c r="CYL46" s="120"/>
      <c r="CYM46" s="120"/>
      <c r="CYN46" s="120"/>
      <c r="CYO46" s="120"/>
      <c r="CYP46" s="120"/>
      <c r="CYQ46" s="120"/>
      <c r="CYR46" s="120"/>
      <c r="CYS46" s="120"/>
      <c r="CYT46" s="120"/>
      <c r="CYU46" s="120"/>
      <c r="CYV46" s="120"/>
      <c r="CYW46" s="120"/>
      <c r="CYX46" s="120"/>
      <c r="CYY46" s="120"/>
      <c r="CYZ46" s="120"/>
      <c r="CZA46" s="120"/>
      <c r="CZB46" s="120"/>
      <c r="CZC46" s="120"/>
      <c r="CZD46" s="120"/>
      <c r="CZE46" s="120"/>
      <c r="CZF46" s="120"/>
      <c r="CZG46" s="120"/>
      <c r="CZH46" s="120"/>
      <c r="CZI46" s="120"/>
      <c r="CZJ46" s="120"/>
      <c r="CZK46" s="120"/>
      <c r="CZL46" s="120"/>
      <c r="CZM46" s="120"/>
      <c r="CZN46" s="120"/>
      <c r="CZO46" s="120"/>
      <c r="CZP46" s="120"/>
      <c r="CZQ46" s="120"/>
      <c r="CZR46" s="120"/>
      <c r="CZS46" s="120"/>
      <c r="CZT46" s="120"/>
      <c r="CZU46" s="120"/>
      <c r="CZV46" s="120"/>
      <c r="CZW46" s="120"/>
      <c r="CZX46" s="120"/>
      <c r="CZY46" s="120"/>
      <c r="CZZ46" s="120"/>
      <c r="DAA46" s="120"/>
      <c r="DAB46" s="120"/>
      <c r="DAC46" s="120"/>
      <c r="DAD46" s="120"/>
      <c r="DAE46" s="120"/>
      <c r="DAF46" s="120"/>
      <c r="DAG46" s="120"/>
      <c r="DAH46" s="120"/>
      <c r="DAI46" s="120"/>
      <c r="DAJ46" s="120"/>
      <c r="DAK46" s="120"/>
      <c r="DAL46" s="120"/>
      <c r="DAM46" s="120"/>
      <c r="DAN46" s="120"/>
      <c r="DAO46" s="120"/>
      <c r="DAP46" s="120"/>
      <c r="DAQ46" s="120"/>
      <c r="DAR46" s="120"/>
      <c r="DAS46" s="120"/>
      <c r="DAT46" s="120"/>
      <c r="DAU46" s="120"/>
      <c r="DAV46" s="120"/>
      <c r="DAW46" s="120"/>
      <c r="DAX46" s="120"/>
      <c r="DAY46" s="120"/>
      <c r="DAZ46" s="120"/>
      <c r="DBA46" s="120"/>
      <c r="DBB46" s="120"/>
      <c r="DBC46" s="120"/>
      <c r="DBD46" s="120"/>
      <c r="DBE46" s="120"/>
      <c r="DBF46" s="120"/>
      <c r="DBG46" s="120"/>
      <c r="DBH46" s="120"/>
      <c r="DBI46" s="120"/>
      <c r="DBJ46" s="120"/>
      <c r="DBK46" s="120"/>
      <c r="DBL46" s="120"/>
      <c r="DBM46" s="120"/>
      <c r="DBN46" s="120"/>
      <c r="DBO46" s="120"/>
      <c r="DBP46" s="120"/>
      <c r="DBQ46" s="120"/>
      <c r="DBR46" s="120"/>
      <c r="DBS46" s="120"/>
      <c r="DBT46" s="120"/>
      <c r="DBU46" s="120"/>
      <c r="DBV46" s="120"/>
      <c r="DBW46" s="120"/>
      <c r="DBX46" s="120"/>
      <c r="DBY46" s="120"/>
      <c r="DBZ46" s="120"/>
      <c r="DCA46" s="120"/>
      <c r="DCB46" s="120"/>
      <c r="DCC46" s="120"/>
      <c r="DCD46" s="120"/>
      <c r="DCE46" s="120"/>
      <c r="DCF46" s="120"/>
      <c r="DCG46" s="120"/>
      <c r="DCH46" s="120"/>
      <c r="DCI46" s="120"/>
      <c r="DCJ46" s="120"/>
      <c r="DCK46" s="120"/>
      <c r="DCL46" s="120"/>
      <c r="DCM46" s="120"/>
      <c r="DCN46" s="120"/>
      <c r="DCO46" s="120"/>
      <c r="DCP46" s="120"/>
      <c r="DCQ46" s="120"/>
      <c r="DCR46" s="120"/>
      <c r="DCS46" s="120"/>
      <c r="DCT46" s="120"/>
      <c r="DCU46" s="120"/>
      <c r="DCV46" s="120"/>
      <c r="DCW46" s="120"/>
      <c r="DCX46" s="120"/>
      <c r="DCY46" s="120"/>
      <c r="DCZ46" s="120"/>
      <c r="DDA46" s="120"/>
      <c r="DDB46" s="120"/>
      <c r="DDC46" s="120"/>
      <c r="DDD46" s="120"/>
      <c r="DDE46" s="120"/>
      <c r="DDF46" s="120"/>
      <c r="DDG46" s="120"/>
      <c r="DDH46" s="120"/>
      <c r="DDI46" s="120"/>
      <c r="DDJ46" s="120"/>
      <c r="DDK46" s="120"/>
      <c r="DDL46" s="120"/>
      <c r="DDM46" s="120"/>
      <c r="DDN46" s="120"/>
      <c r="DDO46" s="120"/>
      <c r="DDP46" s="120"/>
      <c r="DDQ46" s="120"/>
      <c r="DDR46" s="120"/>
      <c r="DDS46" s="120"/>
      <c r="DDT46" s="120"/>
      <c r="DDU46" s="120"/>
      <c r="DDV46" s="120"/>
      <c r="DDW46" s="120"/>
      <c r="DDX46" s="120"/>
      <c r="DDY46" s="120"/>
      <c r="DDZ46" s="120"/>
      <c r="DEA46" s="120"/>
      <c r="DEB46" s="120"/>
      <c r="DEC46" s="120"/>
      <c r="DED46" s="120"/>
      <c r="DEE46" s="120"/>
      <c r="DEF46" s="120"/>
      <c r="DEG46" s="120"/>
      <c r="DEH46" s="120"/>
      <c r="DEI46" s="120"/>
      <c r="DEJ46" s="120"/>
      <c r="DEK46" s="120"/>
      <c r="DEL46" s="120"/>
      <c r="DEM46" s="120"/>
      <c r="DEN46" s="120"/>
      <c r="DEO46" s="120"/>
      <c r="DEP46" s="120"/>
      <c r="DEQ46" s="120"/>
      <c r="DER46" s="120"/>
      <c r="DES46" s="120"/>
      <c r="DET46" s="120"/>
      <c r="DEU46" s="120"/>
      <c r="DEV46" s="120"/>
      <c r="DEW46" s="120"/>
      <c r="DEX46" s="120"/>
      <c r="DEY46" s="120"/>
      <c r="DEZ46" s="120"/>
      <c r="DFA46" s="120"/>
      <c r="DFB46" s="120"/>
      <c r="DFC46" s="120"/>
      <c r="DFD46" s="120"/>
      <c r="DFE46" s="120"/>
      <c r="DFF46" s="120"/>
      <c r="DFG46" s="120"/>
      <c r="DFH46" s="120"/>
      <c r="DFI46" s="120"/>
      <c r="DFJ46" s="120"/>
      <c r="DFK46" s="120"/>
      <c r="DFL46" s="120"/>
      <c r="DFM46" s="120"/>
      <c r="DFN46" s="120"/>
      <c r="DFO46" s="120"/>
      <c r="DFP46" s="120"/>
      <c r="DFQ46" s="120"/>
      <c r="DFR46" s="120"/>
      <c r="DFS46" s="120"/>
      <c r="DFT46" s="120"/>
      <c r="DFU46" s="120"/>
      <c r="DFV46" s="120"/>
      <c r="DFW46" s="120"/>
      <c r="DFX46" s="120"/>
      <c r="DFY46" s="120"/>
      <c r="DFZ46" s="120"/>
      <c r="DGA46" s="120"/>
      <c r="DGB46" s="120"/>
      <c r="DGC46" s="120"/>
      <c r="DGD46" s="120"/>
      <c r="DGE46" s="120"/>
      <c r="DGF46" s="120"/>
      <c r="DGG46" s="120"/>
      <c r="DGH46" s="120"/>
      <c r="DGI46" s="120"/>
      <c r="DGJ46" s="120"/>
      <c r="DGK46" s="120"/>
      <c r="DGL46" s="120"/>
      <c r="DGM46" s="120"/>
      <c r="DGN46" s="120"/>
      <c r="DGO46" s="120"/>
      <c r="DGP46" s="120"/>
      <c r="DGQ46" s="120"/>
      <c r="DGR46" s="120"/>
      <c r="DGS46" s="120"/>
      <c r="DGT46" s="120"/>
      <c r="DGU46" s="120"/>
      <c r="DGV46" s="120"/>
      <c r="DGW46" s="120"/>
      <c r="DGX46" s="120"/>
      <c r="DGY46" s="120"/>
      <c r="DGZ46" s="120"/>
      <c r="DHA46" s="120"/>
      <c r="DHB46" s="120"/>
      <c r="DHC46" s="120"/>
      <c r="DHD46" s="120"/>
      <c r="DHE46" s="120"/>
      <c r="DHF46" s="120"/>
      <c r="DHG46" s="120"/>
      <c r="DHH46" s="120"/>
      <c r="DHI46" s="120"/>
      <c r="DHJ46" s="120"/>
      <c r="DHK46" s="120"/>
      <c r="DHL46" s="120"/>
      <c r="DHM46" s="120"/>
      <c r="DHN46" s="120"/>
      <c r="DHO46" s="120"/>
      <c r="DHP46" s="120"/>
      <c r="DHQ46" s="120"/>
      <c r="DHR46" s="120"/>
      <c r="DHS46" s="120"/>
      <c r="DHT46" s="120"/>
      <c r="DHU46" s="120"/>
      <c r="DHV46" s="120"/>
      <c r="DHW46" s="120"/>
      <c r="DHX46" s="120"/>
      <c r="DHY46" s="120"/>
      <c r="DHZ46" s="120"/>
      <c r="DIA46" s="120"/>
      <c r="DIB46" s="120"/>
      <c r="DIC46" s="120"/>
      <c r="DID46" s="120"/>
      <c r="DIE46" s="120"/>
      <c r="DIF46" s="120"/>
      <c r="DIG46" s="120"/>
      <c r="DIH46" s="120"/>
      <c r="DII46" s="120"/>
      <c r="DIJ46" s="120"/>
      <c r="DIK46" s="120"/>
      <c r="DIL46" s="120"/>
      <c r="DIM46" s="120"/>
      <c r="DIN46" s="120"/>
      <c r="DIO46" s="120"/>
      <c r="DIP46" s="120"/>
      <c r="DIQ46" s="120"/>
      <c r="DIR46" s="120"/>
      <c r="DIS46" s="120"/>
      <c r="DIT46" s="120"/>
      <c r="DIU46" s="120"/>
      <c r="DIV46" s="120"/>
      <c r="DIW46" s="120"/>
      <c r="DIX46" s="120"/>
      <c r="DIY46" s="120"/>
      <c r="DIZ46" s="120"/>
      <c r="DJA46" s="120"/>
      <c r="DJB46" s="120"/>
      <c r="DJC46" s="120"/>
      <c r="DJD46" s="120"/>
      <c r="DJE46" s="120"/>
      <c r="DJF46" s="120"/>
      <c r="DJG46" s="120"/>
      <c r="DJH46" s="120"/>
      <c r="DJI46" s="120"/>
      <c r="DJJ46" s="120"/>
      <c r="DJK46" s="120"/>
      <c r="DJL46" s="120"/>
      <c r="DJM46" s="120"/>
      <c r="DJN46" s="120"/>
      <c r="DJO46" s="120"/>
      <c r="DJP46" s="120"/>
      <c r="DJQ46" s="120"/>
      <c r="DJR46" s="120"/>
      <c r="DJS46" s="120"/>
      <c r="DJT46" s="120"/>
      <c r="DJU46" s="120"/>
      <c r="DJV46" s="120"/>
      <c r="DJW46" s="120"/>
      <c r="DJX46" s="120"/>
      <c r="DJY46" s="120"/>
      <c r="DJZ46" s="120"/>
      <c r="DKA46" s="120"/>
      <c r="DKB46" s="120"/>
      <c r="DKC46" s="120"/>
      <c r="DKD46" s="120"/>
      <c r="DKE46" s="120"/>
      <c r="DKF46" s="120"/>
      <c r="DKG46" s="120"/>
      <c r="DKH46" s="120"/>
      <c r="DKI46" s="120"/>
      <c r="DKJ46" s="120"/>
      <c r="DKK46" s="120"/>
      <c r="DKL46" s="120"/>
      <c r="DKM46" s="120"/>
      <c r="DKN46" s="120"/>
      <c r="DKO46" s="120"/>
      <c r="DKP46" s="120"/>
      <c r="DKQ46" s="120"/>
      <c r="DKR46" s="120"/>
      <c r="DKS46" s="120"/>
      <c r="DKT46" s="120"/>
      <c r="DKU46" s="120"/>
      <c r="DKV46" s="120"/>
      <c r="DKW46" s="120"/>
      <c r="DKX46" s="120"/>
      <c r="DKY46" s="120"/>
      <c r="DKZ46" s="120"/>
      <c r="DLA46" s="120"/>
      <c r="DLB46" s="120"/>
      <c r="DLC46" s="120"/>
      <c r="DLD46" s="120"/>
      <c r="DLE46" s="120"/>
      <c r="DLF46" s="120"/>
      <c r="DLG46" s="120"/>
      <c r="DLH46" s="120"/>
      <c r="DLI46" s="120"/>
      <c r="DLJ46" s="120"/>
      <c r="DLK46" s="120"/>
      <c r="DLL46" s="120"/>
      <c r="DLM46" s="120"/>
      <c r="DLN46" s="120"/>
      <c r="DLO46" s="120"/>
      <c r="DLP46" s="120"/>
      <c r="DLQ46" s="120"/>
      <c r="DLR46" s="120"/>
      <c r="DLS46" s="120"/>
      <c r="DLT46" s="120"/>
      <c r="DLU46" s="120"/>
      <c r="DLV46" s="120"/>
      <c r="DLW46" s="120"/>
      <c r="DLX46" s="120"/>
      <c r="DLY46" s="120"/>
      <c r="DLZ46" s="120"/>
      <c r="DMA46" s="120"/>
      <c r="DMB46" s="120"/>
      <c r="DMC46" s="120"/>
      <c r="DMD46" s="120"/>
      <c r="DME46" s="120"/>
      <c r="DMF46" s="120"/>
      <c r="DMG46" s="120"/>
      <c r="DMH46" s="120"/>
      <c r="DMI46" s="120"/>
      <c r="DMJ46" s="120"/>
      <c r="DMK46" s="120"/>
      <c r="DML46" s="120"/>
      <c r="DMM46" s="120"/>
      <c r="DMN46" s="120"/>
      <c r="DMO46" s="120"/>
      <c r="DMP46" s="120"/>
      <c r="DMQ46" s="120"/>
      <c r="DMR46" s="120"/>
      <c r="DMS46" s="120"/>
      <c r="DMT46" s="120"/>
      <c r="DMU46" s="120"/>
      <c r="DMV46" s="120"/>
      <c r="DMW46" s="120"/>
      <c r="DMX46" s="120"/>
      <c r="DMY46" s="120"/>
      <c r="DMZ46" s="120"/>
      <c r="DNA46" s="120"/>
      <c r="DNB46" s="120"/>
      <c r="DNC46" s="120"/>
      <c r="DND46" s="120"/>
      <c r="DNE46" s="120"/>
      <c r="DNF46" s="120"/>
      <c r="DNG46" s="120"/>
      <c r="DNH46" s="120"/>
      <c r="DNI46" s="120"/>
      <c r="DNJ46" s="120"/>
      <c r="DNK46" s="120"/>
      <c r="DNL46" s="120"/>
      <c r="DNM46" s="120"/>
      <c r="DNN46" s="120"/>
      <c r="DNO46" s="120"/>
      <c r="DNP46" s="120"/>
      <c r="DNQ46" s="120"/>
      <c r="DNR46" s="120"/>
      <c r="DNS46" s="120"/>
      <c r="DNT46" s="120"/>
      <c r="DNU46" s="120"/>
      <c r="DNV46" s="120"/>
      <c r="DNW46" s="120"/>
      <c r="DNX46" s="120"/>
      <c r="DNY46" s="120"/>
      <c r="DNZ46" s="120"/>
      <c r="DOA46" s="120"/>
      <c r="DOB46" s="120"/>
      <c r="DOC46" s="120"/>
      <c r="DOD46" s="120"/>
      <c r="DOE46" s="120"/>
      <c r="DOF46" s="120"/>
      <c r="DOG46" s="120"/>
      <c r="DOH46" s="120"/>
      <c r="DOI46" s="120"/>
      <c r="DOJ46" s="120"/>
      <c r="DOK46" s="120"/>
      <c r="DOL46" s="120"/>
      <c r="DOM46" s="120"/>
      <c r="DON46" s="120"/>
      <c r="DOO46" s="120"/>
      <c r="DOP46" s="120"/>
      <c r="DOQ46" s="120"/>
      <c r="DOR46" s="120"/>
      <c r="DOS46" s="120"/>
      <c r="DOT46" s="120"/>
      <c r="DOU46" s="120"/>
      <c r="DOV46" s="120"/>
      <c r="DOW46" s="120"/>
      <c r="DOX46" s="120"/>
      <c r="DOY46" s="120"/>
      <c r="DOZ46" s="120"/>
      <c r="DPA46" s="120"/>
      <c r="DPB46" s="120"/>
      <c r="DPC46" s="120"/>
      <c r="DPD46" s="120"/>
      <c r="DPE46" s="120"/>
      <c r="DPF46" s="120"/>
      <c r="DPG46" s="120"/>
      <c r="DPH46" s="120"/>
      <c r="DPI46" s="120"/>
      <c r="DPJ46" s="120"/>
      <c r="DPK46" s="120"/>
      <c r="DPL46" s="120"/>
      <c r="DPM46" s="120"/>
      <c r="DPN46" s="120"/>
      <c r="DPO46" s="120"/>
      <c r="DPP46" s="120"/>
      <c r="DPQ46" s="120"/>
      <c r="DPR46" s="120"/>
      <c r="DPS46" s="120"/>
      <c r="DPT46" s="120"/>
      <c r="DPU46" s="120"/>
      <c r="DPV46" s="120"/>
      <c r="DPW46" s="120"/>
      <c r="DPX46" s="120"/>
      <c r="DPY46" s="120"/>
      <c r="DPZ46" s="120"/>
      <c r="DQA46" s="120"/>
      <c r="DQB46" s="120"/>
      <c r="DQC46" s="120"/>
      <c r="DQD46" s="120"/>
      <c r="DQE46" s="120"/>
      <c r="DQF46" s="120"/>
      <c r="DQG46" s="120"/>
      <c r="DQH46" s="120"/>
      <c r="DQI46" s="120"/>
      <c r="DQJ46" s="120"/>
      <c r="DQK46" s="120"/>
      <c r="DQL46" s="120"/>
      <c r="DQM46" s="120"/>
      <c r="DQN46" s="120"/>
      <c r="DQO46" s="120"/>
      <c r="DQP46" s="120"/>
      <c r="DQQ46" s="120"/>
      <c r="DQR46" s="120"/>
      <c r="DQS46" s="120"/>
      <c r="DQT46" s="120"/>
      <c r="DQU46" s="120"/>
      <c r="DQV46" s="120"/>
      <c r="DQW46" s="120"/>
      <c r="DQX46" s="120"/>
      <c r="DQY46" s="120"/>
      <c r="DQZ46" s="120"/>
      <c r="DRA46" s="120"/>
      <c r="DRB46" s="120"/>
      <c r="DRC46" s="120"/>
      <c r="DRD46" s="120"/>
      <c r="DRE46" s="120"/>
      <c r="DRF46" s="120"/>
      <c r="DRG46" s="120"/>
      <c r="DRH46" s="120"/>
      <c r="DRI46" s="120"/>
      <c r="DRJ46" s="120"/>
      <c r="DRK46" s="120"/>
      <c r="DRL46" s="120"/>
      <c r="DRM46" s="120"/>
      <c r="DRN46" s="120"/>
      <c r="DRO46" s="120"/>
      <c r="DRP46" s="120"/>
      <c r="DRQ46" s="120"/>
      <c r="DRR46" s="120"/>
      <c r="DRS46" s="120"/>
      <c r="DRT46" s="120"/>
      <c r="DRU46" s="120"/>
      <c r="DRV46" s="120"/>
      <c r="DRW46" s="120"/>
      <c r="DRX46" s="120"/>
      <c r="DRY46" s="120"/>
      <c r="DRZ46" s="120"/>
      <c r="DSA46" s="120"/>
      <c r="DSB46" s="120"/>
      <c r="DSC46" s="120"/>
      <c r="DSD46" s="120"/>
      <c r="DSE46" s="120"/>
      <c r="DSF46" s="120"/>
      <c r="DSG46" s="120"/>
      <c r="DSH46" s="120"/>
      <c r="DSI46" s="120"/>
      <c r="DSJ46" s="120"/>
      <c r="DSK46" s="120"/>
      <c r="DSL46" s="120"/>
      <c r="DSM46" s="120"/>
      <c r="DSN46" s="120"/>
      <c r="DSO46" s="120"/>
      <c r="DSP46" s="120"/>
      <c r="DSQ46" s="120"/>
      <c r="DSR46" s="120"/>
      <c r="DSS46" s="120"/>
      <c r="DST46" s="120"/>
      <c r="DSU46" s="120"/>
      <c r="DSV46" s="120"/>
      <c r="DSW46" s="120"/>
      <c r="DSX46" s="120"/>
      <c r="DSY46" s="120"/>
      <c r="DSZ46" s="120"/>
      <c r="DTA46" s="120"/>
      <c r="DTB46" s="120"/>
      <c r="DTC46" s="120"/>
      <c r="DTD46" s="120"/>
      <c r="DTE46" s="120"/>
      <c r="DTF46" s="120"/>
      <c r="DTG46" s="120"/>
      <c r="DTH46" s="120"/>
      <c r="DTI46" s="120"/>
      <c r="DTJ46" s="120"/>
      <c r="DTK46" s="120"/>
      <c r="DTL46" s="120"/>
      <c r="DTM46" s="120"/>
      <c r="DTN46" s="120"/>
      <c r="DTO46" s="120"/>
      <c r="DTP46" s="120"/>
      <c r="DTQ46" s="120"/>
      <c r="DTR46" s="120"/>
      <c r="DTS46" s="120"/>
      <c r="DTT46" s="120"/>
      <c r="DTU46" s="120"/>
      <c r="DTV46" s="120"/>
      <c r="DTW46" s="120"/>
      <c r="DTX46" s="120"/>
      <c r="DTY46" s="120"/>
      <c r="DTZ46" s="120"/>
      <c r="DUA46" s="120"/>
      <c r="DUB46" s="120"/>
      <c r="DUC46" s="120"/>
      <c r="DUD46" s="120"/>
      <c r="DUE46" s="120"/>
      <c r="DUF46" s="120"/>
      <c r="DUG46" s="120"/>
      <c r="DUH46" s="120"/>
      <c r="DUI46" s="120"/>
      <c r="DUJ46" s="120"/>
      <c r="DUK46" s="120"/>
      <c r="DUL46" s="120"/>
      <c r="DUM46" s="120"/>
      <c r="DUN46" s="120"/>
      <c r="DUO46" s="120"/>
      <c r="DUP46" s="120"/>
      <c r="DUQ46" s="120"/>
      <c r="DUR46" s="120"/>
      <c r="DUS46" s="120"/>
      <c r="DUT46" s="120"/>
      <c r="DUU46" s="120"/>
      <c r="DUV46" s="120"/>
      <c r="DUW46" s="120"/>
      <c r="DUX46" s="120"/>
      <c r="DUY46" s="120"/>
      <c r="DUZ46" s="120"/>
      <c r="DVA46" s="120"/>
      <c r="DVB46" s="120"/>
      <c r="DVC46" s="120"/>
      <c r="DVD46" s="120"/>
      <c r="DVE46" s="120"/>
      <c r="DVF46" s="120"/>
      <c r="DVG46" s="120"/>
      <c r="DVH46" s="120"/>
      <c r="DVI46" s="120"/>
      <c r="DVJ46" s="120"/>
      <c r="DVK46" s="120"/>
      <c r="DVL46" s="120"/>
      <c r="DVM46" s="120"/>
      <c r="DVN46" s="120"/>
      <c r="DVO46" s="120"/>
      <c r="DVP46" s="120"/>
      <c r="DVQ46" s="120"/>
      <c r="DVR46" s="120"/>
      <c r="DVS46" s="120"/>
      <c r="DVT46" s="120"/>
      <c r="DVU46" s="120"/>
      <c r="DVV46" s="120"/>
      <c r="DVW46" s="120"/>
      <c r="DVX46" s="120"/>
      <c r="DVY46" s="120"/>
      <c r="DVZ46" s="120"/>
      <c r="DWA46" s="120"/>
      <c r="DWB46" s="120"/>
      <c r="DWC46" s="120"/>
      <c r="DWD46" s="120"/>
      <c r="DWE46" s="120"/>
      <c r="DWF46" s="120"/>
      <c r="DWG46" s="120"/>
      <c r="DWH46" s="120"/>
      <c r="DWI46" s="120"/>
      <c r="DWJ46" s="120"/>
      <c r="DWK46" s="120"/>
      <c r="DWL46" s="120"/>
      <c r="DWM46" s="120"/>
      <c r="DWN46" s="120"/>
      <c r="DWO46" s="120"/>
      <c r="DWP46" s="120"/>
      <c r="DWQ46" s="120"/>
      <c r="DWR46" s="120"/>
      <c r="DWS46" s="120"/>
      <c r="DWT46" s="120"/>
      <c r="DWU46" s="120"/>
      <c r="DWV46" s="120"/>
      <c r="DWW46" s="120"/>
      <c r="DWX46" s="120"/>
      <c r="DWY46" s="120"/>
      <c r="DWZ46" s="120"/>
      <c r="DXA46" s="120"/>
      <c r="DXB46" s="120"/>
      <c r="DXC46" s="120"/>
      <c r="DXD46" s="120"/>
      <c r="DXE46" s="120"/>
      <c r="DXF46" s="120"/>
      <c r="DXG46" s="120"/>
      <c r="DXH46" s="120"/>
      <c r="DXI46" s="120"/>
      <c r="DXJ46" s="120"/>
      <c r="DXK46" s="120"/>
      <c r="DXL46" s="120"/>
      <c r="DXM46" s="120"/>
      <c r="DXN46" s="120"/>
      <c r="DXO46" s="120"/>
      <c r="DXP46" s="120"/>
      <c r="DXQ46" s="120"/>
      <c r="DXR46" s="120"/>
      <c r="DXS46" s="120"/>
      <c r="DXT46" s="120"/>
      <c r="DXU46" s="120"/>
      <c r="DXV46" s="120"/>
      <c r="DXW46" s="120"/>
      <c r="DXX46" s="120"/>
      <c r="DXY46" s="120"/>
      <c r="DXZ46" s="120"/>
      <c r="DYA46" s="120"/>
      <c r="DYB46" s="120"/>
      <c r="DYC46" s="120"/>
      <c r="DYD46" s="120"/>
      <c r="DYE46" s="120"/>
      <c r="DYF46" s="120"/>
      <c r="DYG46" s="120"/>
      <c r="DYH46" s="120"/>
      <c r="DYI46" s="120"/>
      <c r="DYJ46" s="120"/>
      <c r="DYK46" s="120"/>
      <c r="DYL46" s="120"/>
      <c r="DYM46" s="120"/>
      <c r="DYN46" s="120"/>
      <c r="DYO46" s="120"/>
      <c r="DYP46" s="120"/>
      <c r="DYQ46" s="120"/>
      <c r="DYR46" s="120"/>
      <c r="DYS46" s="120"/>
      <c r="DYT46" s="120"/>
      <c r="DYU46" s="120"/>
      <c r="DYV46" s="120"/>
      <c r="DYW46" s="120"/>
      <c r="DYX46" s="120"/>
      <c r="DYY46" s="120"/>
      <c r="DYZ46" s="120"/>
      <c r="DZA46" s="120"/>
      <c r="DZB46" s="120"/>
      <c r="DZC46" s="120"/>
      <c r="DZD46" s="120"/>
      <c r="DZE46" s="120"/>
      <c r="DZF46" s="120"/>
      <c r="DZG46" s="120"/>
      <c r="DZH46" s="120"/>
      <c r="DZI46" s="120"/>
      <c r="DZJ46" s="120"/>
      <c r="DZK46" s="120"/>
      <c r="DZL46" s="120"/>
      <c r="DZM46" s="120"/>
      <c r="DZN46" s="120"/>
      <c r="DZO46" s="120"/>
      <c r="DZP46" s="120"/>
      <c r="DZQ46" s="120"/>
      <c r="DZR46" s="120"/>
      <c r="DZS46" s="120"/>
      <c r="DZT46" s="120"/>
      <c r="DZU46" s="120"/>
      <c r="DZV46" s="120"/>
      <c r="DZW46" s="120"/>
      <c r="DZX46" s="120"/>
      <c r="DZY46" s="120"/>
      <c r="DZZ46" s="120"/>
      <c r="EAA46" s="120"/>
      <c r="EAB46" s="120"/>
      <c r="EAC46" s="120"/>
      <c r="EAD46" s="120"/>
      <c r="EAE46" s="120"/>
      <c r="EAF46" s="120"/>
      <c r="EAG46" s="120"/>
      <c r="EAH46" s="120"/>
      <c r="EAI46" s="120"/>
      <c r="EAJ46" s="120"/>
      <c r="EAK46" s="120"/>
      <c r="EAL46" s="120"/>
      <c r="EAM46" s="120"/>
      <c r="EAN46" s="120"/>
      <c r="EAO46" s="120"/>
      <c r="EAP46" s="120"/>
      <c r="EAQ46" s="120"/>
      <c r="EAR46" s="120"/>
      <c r="EAS46" s="120"/>
      <c r="EAT46" s="120"/>
      <c r="EAU46" s="120"/>
      <c r="EAV46" s="120"/>
      <c r="EAW46" s="120"/>
      <c r="EAX46" s="120"/>
      <c r="EAY46" s="120"/>
      <c r="EAZ46" s="120"/>
      <c r="EBA46" s="120"/>
      <c r="EBB46" s="120"/>
      <c r="EBC46" s="120"/>
      <c r="EBD46" s="120"/>
      <c r="EBE46" s="120"/>
      <c r="EBF46" s="120"/>
      <c r="EBG46" s="120"/>
      <c r="EBH46" s="120"/>
      <c r="EBI46" s="120"/>
      <c r="EBJ46" s="120"/>
      <c r="EBK46" s="120"/>
      <c r="EBL46" s="120"/>
      <c r="EBM46" s="120"/>
      <c r="EBN46" s="120"/>
      <c r="EBO46" s="120"/>
      <c r="EBP46" s="120"/>
      <c r="EBQ46" s="120"/>
      <c r="EBR46" s="120"/>
      <c r="EBS46" s="120"/>
      <c r="EBT46" s="120"/>
      <c r="EBU46" s="120"/>
      <c r="EBV46" s="120"/>
      <c r="EBW46" s="120"/>
      <c r="EBX46" s="120"/>
      <c r="EBY46" s="120"/>
      <c r="EBZ46" s="120"/>
      <c r="ECA46" s="120"/>
      <c r="ECB46" s="120"/>
      <c r="ECC46" s="120"/>
      <c r="ECD46" s="120"/>
      <c r="ECE46" s="120"/>
      <c r="ECF46" s="120"/>
      <c r="ECG46" s="120"/>
      <c r="ECH46" s="120"/>
      <c r="ECI46" s="120"/>
      <c r="ECJ46" s="120"/>
      <c r="ECK46" s="120"/>
      <c r="ECL46" s="120"/>
      <c r="ECM46" s="120"/>
      <c r="ECN46" s="120"/>
      <c r="ECO46" s="120"/>
      <c r="ECP46" s="120"/>
      <c r="ECQ46" s="120"/>
      <c r="ECR46" s="120"/>
      <c r="ECS46" s="120"/>
      <c r="ECT46" s="120"/>
      <c r="ECU46" s="120"/>
      <c r="ECV46" s="120"/>
      <c r="ECW46" s="120"/>
      <c r="ECX46" s="120"/>
      <c r="ECY46" s="120"/>
      <c r="ECZ46" s="120"/>
      <c r="EDA46" s="120"/>
      <c r="EDB46" s="120"/>
      <c r="EDC46" s="120"/>
      <c r="EDD46" s="120"/>
      <c r="EDE46" s="120"/>
      <c r="EDF46" s="120"/>
      <c r="EDG46" s="120"/>
      <c r="EDH46" s="120"/>
      <c r="EDI46" s="120"/>
      <c r="EDJ46" s="120"/>
      <c r="EDK46" s="120"/>
      <c r="EDL46" s="120"/>
      <c r="EDM46" s="120"/>
      <c r="EDN46" s="120"/>
      <c r="EDO46" s="120"/>
      <c r="EDP46" s="120"/>
      <c r="EDQ46" s="120"/>
      <c r="EDR46" s="120"/>
      <c r="EDS46" s="120"/>
      <c r="EDT46" s="120"/>
      <c r="EDU46" s="120"/>
      <c r="EDV46" s="120"/>
      <c r="EDW46" s="120"/>
      <c r="EDX46" s="120"/>
      <c r="EDY46" s="120"/>
      <c r="EDZ46" s="120"/>
      <c r="EEA46" s="120"/>
      <c r="EEB46" s="120"/>
      <c r="EEC46" s="120"/>
      <c r="EED46" s="120"/>
      <c r="EEE46" s="120"/>
      <c r="EEF46" s="120"/>
      <c r="EEG46" s="120"/>
      <c r="EEH46" s="120"/>
      <c r="EEI46" s="120"/>
      <c r="EEJ46" s="120"/>
      <c r="EEK46" s="120"/>
      <c r="EEL46" s="120"/>
      <c r="EEM46" s="120"/>
      <c r="EEN46" s="120"/>
      <c r="EEO46" s="120"/>
      <c r="EEP46" s="120"/>
      <c r="EEQ46" s="120"/>
      <c r="EER46" s="120"/>
      <c r="EES46" s="120"/>
      <c r="EET46" s="120"/>
      <c r="EEU46" s="120"/>
      <c r="EEV46" s="120"/>
      <c r="EEW46" s="120"/>
      <c r="EEX46" s="120"/>
      <c r="EEY46" s="120"/>
      <c r="EEZ46" s="120"/>
      <c r="EFA46" s="120"/>
      <c r="EFB46" s="120"/>
      <c r="EFC46" s="120"/>
      <c r="EFD46" s="120"/>
      <c r="EFE46" s="120"/>
      <c r="EFF46" s="120"/>
      <c r="EFG46" s="120"/>
      <c r="EFH46" s="120"/>
      <c r="EFI46" s="120"/>
      <c r="EFJ46" s="120"/>
      <c r="EFK46" s="120"/>
      <c r="EFL46" s="120"/>
      <c r="EFM46" s="120"/>
      <c r="EFN46" s="120"/>
      <c r="EFO46" s="120"/>
      <c r="EFP46" s="120"/>
      <c r="EFQ46" s="120"/>
      <c r="EFR46" s="120"/>
      <c r="EFS46" s="120"/>
      <c r="EFT46" s="120"/>
      <c r="EFU46" s="120"/>
      <c r="EFV46" s="120"/>
      <c r="EFW46" s="120"/>
      <c r="EFX46" s="120"/>
      <c r="EFY46" s="120"/>
      <c r="EFZ46" s="120"/>
      <c r="EGA46" s="120"/>
      <c r="EGB46" s="120"/>
      <c r="EGC46" s="120"/>
      <c r="EGD46" s="120"/>
      <c r="EGE46" s="120"/>
      <c r="EGF46" s="120"/>
      <c r="EGG46" s="120"/>
      <c r="EGH46" s="120"/>
      <c r="EGI46" s="120"/>
      <c r="EGJ46" s="120"/>
      <c r="EGK46" s="120"/>
      <c r="EGL46" s="120"/>
      <c r="EGM46" s="120"/>
      <c r="EGN46" s="120"/>
      <c r="EGO46" s="120"/>
      <c r="EGP46" s="120"/>
      <c r="EGQ46" s="120"/>
      <c r="EGR46" s="120"/>
      <c r="EGS46" s="120"/>
      <c r="EGT46" s="120"/>
      <c r="EGU46" s="120"/>
      <c r="EGV46" s="120"/>
      <c r="EGW46" s="120"/>
      <c r="EGX46" s="120"/>
      <c r="EGY46" s="120"/>
      <c r="EGZ46" s="120"/>
      <c r="EHA46" s="120"/>
      <c r="EHB46" s="120"/>
      <c r="EHC46" s="120"/>
      <c r="EHD46" s="120"/>
      <c r="EHE46" s="120"/>
      <c r="EHF46" s="120"/>
      <c r="EHG46" s="120"/>
      <c r="EHH46" s="120"/>
      <c r="EHI46" s="120"/>
      <c r="EHJ46" s="120"/>
      <c r="EHK46" s="120"/>
      <c r="EHL46" s="120"/>
      <c r="EHM46" s="120"/>
      <c r="EHN46" s="120"/>
      <c r="EHO46" s="120"/>
      <c r="EHP46" s="120"/>
      <c r="EHQ46" s="120"/>
      <c r="EHR46" s="120"/>
      <c r="EHS46" s="120"/>
      <c r="EHT46" s="120"/>
      <c r="EHU46" s="120"/>
      <c r="EHV46" s="120"/>
      <c r="EHW46" s="120"/>
      <c r="EHX46" s="120"/>
      <c r="EHY46" s="120"/>
      <c r="EHZ46" s="120"/>
      <c r="EIA46" s="120"/>
      <c r="EIB46" s="120"/>
      <c r="EIC46" s="120"/>
      <c r="EID46" s="120"/>
      <c r="EIE46" s="120"/>
      <c r="EIF46" s="120"/>
      <c r="EIG46" s="120"/>
      <c r="EIH46" s="120"/>
      <c r="EII46" s="120"/>
      <c r="EIJ46" s="120"/>
      <c r="EIK46" s="120"/>
      <c r="EIL46" s="120"/>
      <c r="EIM46" s="120"/>
      <c r="EIN46" s="120"/>
      <c r="EIO46" s="120"/>
      <c r="EIP46" s="120"/>
      <c r="EIQ46" s="120"/>
      <c r="EIR46" s="120"/>
      <c r="EIS46" s="120"/>
      <c r="EIT46" s="120"/>
      <c r="EIU46" s="120"/>
      <c r="EIV46" s="120"/>
      <c r="EIW46" s="120"/>
      <c r="EIX46" s="120"/>
      <c r="EIY46" s="120"/>
      <c r="EIZ46" s="120"/>
      <c r="EJA46" s="120"/>
      <c r="EJB46" s="120"/>
      <c r="EJC46" s="120"/>
      <c r="EJD46" s="120"/>
      <c r="EJE46" s="120"/>
      <c r="EJF46" s="120"/>
      <c r="EJG46" s="120"/>
      <c r="EJH46" s="120"/>
      <c r="EJI46" s="120"/>
      <c r="EJJ46" s="120"/>
      <c r="EJK46" s="120"/>
      <c r="EJL46" s="120"/>
      <c r="EJM46" s="120"/>
      <c r="EJN46" s="120"/>
      <c r="EJO46" s="120"/>
      <c r="EJP46" s="120"/>
      <c r="EJQ46" s="120"/>
      <c r="EJR46" s="120"/>
      <c r="EJS46" s="120"/>
      <c r="EJT46" s="120"/>
      <c r="EJU46" s="120"/>
      <c r="EJV46" s="120"/>
      <c r="EJW46" s="120"/>
      <c r="EJX46" s="120"/>
      <c r="EJY46" s="120"/>
      <c r="EJZ46" s="120"/>
      <c r="EKA46" s="120"/>
      <c r="EKB46" s="120"/>
      <c r="EKC46" s="120"/>
      <c r="EKD46" s="120"/>
      <c r="EKE46" s="120"/>
      <c r="EKF46" s="120"/>
      <c r="EKG46" s="120"/>
      <c r="EKH46" s="120"/>
      <c r="EKI46" s="120"/>
      <c r="EKJ46" s="120"/>
      <c r="EKK46" s="120"/>
      <c r="EKL46" s="120"/>
      <c r="EKM46" s="120"/>
      <c r="EKN46" s="120"/>
      <c r="EKO46" s="120"/>
      <c r="EKP46" s="120"/>
      <c r="EKQ46" s="120"/>
      <c r="EKR46" s="120"/>
      <c r="EKS46" s="120"/>
      <c r="EKT46" s="120"/>
      <c r="EKU46" s="120"/>
      <c r="EKV46" s="120"/>
      <c r="EKW46" s="120"/>
      <c r="EKX46" s="120"/>
      <c r="EKY46" s="120"/>
      <c r="EKZ46" s="120"/>
      <c r="ELA46" s="120"/>
      <c r="ELB46" s="120"/>
      <c r="ELC46" s="120"/>
      <c r="ELD46" s="120"/>
      <c r="ELE46" s="120"/>
      <c r="ELF46" s="120"/>
      <c r="ELG46" s="120"/>
      <c r="ELH46" s="120"/>
      <c r="ELI46" s="120"/>
      <c r="ELJ46" s="120"/>
      <c r="ELK46" s="120"/>
      <c r="ELL46" s="120"/>
      <c r="ELM46" s="120"/>
      <c r="ELN46" s="120"/>
      <c r="ELO46" s="120"/>
      <c r="ELP46" s="120"/>
      <c r="ELQ46" s="120"/>
      <c r="ELR46" s="120"/>
      <c r="ELS46" s="120"/>
      <c r="ELT46" s="120"/>
      <c r="ELU46" s="120"/>
      <c r="ELV46" s="120"/>
      <c r="ELW46" s="120"/>
      <c r="ELX46" s="120"/>
      <c r="ELY46" s="120"/>
      <c r="ELZ46" s="120"/>
      <c r="EMA46" s="120"/>
      <c r="EMB46" s="120"/>
      <c r="EMC46" s="120"/>
      <c r="EMD46" s="120"/>
      <c r="EME46" s="120"/>
      <c r="EMF46" s="120"/>
      <c r="EMG46" s="120"/>
      <c r="EMH46" s="120"/>
      <c r="EMI46" s="120"/>
      <c r="EMJ46" s="120"/>
      <c r="EMK46" s="120"/>
      <c r="EML46" s="120"/>
      <c r="EMM46" s="120"/>
      <c r="EMN46" s="120"/>
      <c r="EMO46" s="120"/>
      <c r="EMP46" s="120"/>
      <c r="EMQ46" s="120"/>
      <c r="EMR46" s="120"/>
      <c r="EMS46" s="120"/>
      <c r="EMT46" s="120"/>
      <c r="EMU46" s="120"/>
      <c r="EMV46" s="120"/>
      <c r="EMW46" s="120"/>
      <c r="EMX46" s="120"/>
      <c r="EMY46" s="120"/>
      <c r="EMZ46" s="120"/>
      <c r="ENA46" s="120"/>
      <c r="ENB46" s="120"/>
      <c r="ENC46" s="120"/>
      <c r="END46" s="120"/>
      <c r="ENE46" s="120"/>
      <c r="ENF46" s="120"/>
      <c r="ENG46" s="120"/>
      <c r="ENH46" s="120"/>
      <c r="ENI46" s="120"/>
      <c r="ENJ46" s="120"/>
      <c r="ENK46" s="120"/>
      <c r="ENL46" s="120"/>
      <c r="ENM46" s="120"/>
      <c r="ENN46" s="120"/>
      <c r="ENO46" s="120"/>
      <c r="ENP46" s="120"/>
      <c r="ENQ46" s="120"/>
      <c r="ENR46" s="120"/>
      <c r="ENS46" s="120"/>
      <c r="ENT46" s="120"/>
      <c r="ENU46" s="120"/>
      <c r="ENV46" s="120"/>
      <c r="ENW46" s="120"/>
      <c r="ENX46" s="120"/>
      <c r="ENY46" s="120"/>
      <c r="ENZ46" s="120"/>
      <c r="EOA46" s="120"/>
      <c r="EOB46" s="120"/>
      <c r="EOC46" s="120"/>
      <c r="EOD46" s="120"/>
      <c r="EOE46" s="120"/>
      <c r="EOF46" s="120"/>
      <c r="EOG46" s="120"/>
      <c r="EOH46" s="120"/>
      <c r="EOI46" s="120"/>
      <c r="EOJ46" s="120"/>
      <c r="EOK46" s="120"/>
      <c r="EOL46" s="120"/>
      <c r="EOM46" s="120"/>
      <c r="EON46" s="120"/>
      <c r="EOO46" s="120"/>
      <c r="EOP46" s="120"/>
      <c r="EOQ46" s="120"/>
      <c r="EOR46" s="120"/>
      <c r="EOS46" s="120"/>
      <c r="EOT46" s="120"/>
      <c r="EOU46" s="120"/>
      <c r="EOV46" s="120"/>
      <c r="EOW46" s="120"/>
      <c r="EOX46" s="120"/>
      <c r="EOY46" s="120"/>
      <c r="EOZ46" s="120"/>
      <c r="EPA46" s="120"/>
      <c r="EPB46" s="120"/>
      <c r="EPC46" s="120"/>
      <c r="EPD46" s="120"/>
      <c r="EPE46" s="120"/>
      <c r="EPF46" s="120"/>
      <c r="EPG46" s="120"/>
      <c r="EPH46" s="120"/>
      <c r="EPI46" s="120"/>
      <c r="EPJ46" s="120"/>
      <c r="EPK46" s="120"/>
      <c r="EPL46" s="120"/>
      <c r="EPM46" s="120"/>
      <c r="EPN46" s="120"/>
      <c r="EPO46" s="120"/>
      <c r="EPP46" s="120"/>
      <c r="EPQ46" s="120"/>
      <c r="EPR46" s="120"/>
      <c r="EPS46" s="120"/>
      <c r="EPT46" s="120"/>
      <c r="EPU46" s="120"/>
      <c r="EPV46" s="120"/>
      <c r="EPW46" s="120"/>
      <c r="EPX46" s="120"/>
      <c r="EPY46" s="120"/>
      <c r="EPZ46" s="120"/>
      <c r="EQA46" s="120"/>
      <c r="EQB46" s="120"/>
      <c r="EQC46" s="120"/>
      <c r="EQD46" s="120"/>
      <c r="EQE46" s="120"/>
      <c r="EQF46" s="120"/>
      <c r="EQG46" s="120"/>
      <c r="EQH46" s="120"/>
      <c r="EQI46" s="120"/>
      <c r="EQJ46" s="120"/>
      <c r="EQK46" s="120"/>
      <c r="EQL46" s="120"/>
      <c r="EQM46" s="120"/>
      <c r="EQN46" s="120"/>
      <c r="EQO46" s="120"/>
      <c r="EQP46" s="120"/>
      <c r="EQQ46" s="120"/>
      <c r="EQR46" s="120"/>
      <c r="EQS46" s="120"/>
      <c r="EQT46" s="120"/>
      <c r="EQU46" s="120"/>
      <c r="EQV46" s="120"/>
      <c r="EQW46" s="120"/>
      <c r="EQX46" s="120"/>
      <c r="EQY46" s="120"/>
      <c r="EQZ46" s="120"/>
      <c r="ERA46" s="120"/>
      <c r="ERB46" s="120"/>
      <c r="ERC46" s="120"/>
      <c r="ERD46" s="120"/>
      <c r="ERE46" s="120"/>
      <c r="ERF46" s="120"/>
      <c r="ERG46" s="120"/>
      <c r="ERH46" s="120"/>
      <c r="ERI46" s="120"/>
      <c r="ERJ46" s="120"/>
      <c r="ERK46" s="120"/>
      <c r="ERL46" s="120"/>
      <c r="ERM46" s="120"/>
      <c r="ERN46" s="120"/>
      <c r="ERO46" s="120"/>
      <c r="ERP46" s="120"/>
      <c r="ERQ46" s="120"/>
      <c r="ERR46" s="120"/>
      <c r="ERS46" s="120"/>
      <c r="ERT46" s="120"/>
      <c r="ERU46" s="120"/>
      <c r="ERV46" s="120"/>
      <c r="ERW46" s="120"/>
      <c r="ERX46" s="120"/>
      <c r="ERY46" s="120"/>
      <c r="ERZ46" s="120"/>
      <c r="ESA46" s="120"/>
      <c r="ESB46" s="120"/>
      <c r="ESC46" s="120"/>
      <c r="ESD46" s="120"/>
      <c r="ESE46" s="120"/>
      <c r="ESF46" s="120"/>
      <c r="ESG46" s="120"/>
      <c r="ESH46" s="120"/>
      <c r="ESI46" s="120"/>
      <c r="ESJ46" s="120"/>
      <c r="ESK46" s="120"/>
      <c r="ESL46" s="120"/>
      <c r="ESM46" s="120"/>
      <c r="ESN46" s="120"/>
      <c r="ESO46" s="120"/>
      <c r="ESP46" s="120"/>
      <c r="ESQ46" s="120"/>
      <c r="ESR46" s="120"/>
      <c r="ESS46" s="120"/>
      <c r="EST46" s="120"/>
      <c r="ESU46" s="120"/>
      <c r="ESV46" s="120"/>
      <c r="ESW46" s="120"/>
      <c r="ESX46" s="120"/>
      <c r="ESY46" s="120"/>
      <c r="ESZ46" s="120"/>
      <c r="ETA46" s="120"/>
      <c r="ETB46" s="120"/>
      <c r="ETC46" s="120"/>
      <c r="ETD46" s="120"/>
      <c r="ETE46" s="120"/>
      <c r="ETF46" s="120"/>
      <c r="ETG46" s="120"/>
      <c r="ETH46" s="120"/>
      <c r="ETI46" s="120"/>
      <c r="ETJ46" s="120"/>
      <c r="ETK46" s="120"/>
      <c r="ETL46" s="120"/>
      <c r="ETM46" s="120"/>
      <c r="ETN46" s="120"/>
      <c r="ETO46" s="120"/>
      <c r="ETP46" s="120"/>
      <c r="ETQ46" s="120"/>
      <c r="ETR46" s="120"/>
      <c r="ETS46" s="120"/>
      <c r="ETT46" s="120"/>
      <c r="ETU46" s="120"/>
      <c r="ETV46" s="120"/>
      <c r="ETW46" s="120"/>
      <c r="ETX46" s="120"/>
      <c r="ETY46" s="120"/>
      <c r="ETZ46" s="120"/>
      <c r="EUA46" s="120"/>
      <c r="EUB46" s="120"/>
      <c r="EUC46" s="120"/>
      <c r="EUD46" s="120"/>
      <c r="EUE46" s="120"/>
      <c r="EUF46" s="120"/>
      <c r="EUG46" s="120"/>
      <c r="EUH46" s="120"/>
      <c r="EUI46" s="120"/>
      <c r="EUJ46" s="120"/>
      <c r="EUK46" s="120"/>
      <c r="EUL46" s="120"/>
      <c r="EUM46" s="120"/>
      <c r="EUN46" s="120"/>
      <c r="EUO46" s="120"/>
      <c r="EUP46" s="120"/>
      <c r="EUQ46" s="120"/>
      <c r="EUR46" s="120"/>
      <c r="EUS46" s="120"/>
      <c r="EUT46" s="120"/>
      <c r="EUU46" s="120"/>
      <c r="EUV46" s="120"/>
      <c r="EUW46" s="120"/>
      <c r="EUX46" s="120"/>
      <c r="EUY46" s="120"/>
      <c r="EUZ46" s="120"/>
      <c r="EVA46" s="120"/>
      <c r="EVB46" s="120"/>
      <c r="EVC46" s="120"/>
      <c r="EVD46" s="120"/>
      <c r="EVE46" s="120"/>
      <c r="EVF46" s="120"/>
      <c r="EVG46" s="120"/>
      <c r="EVH46" s="120"/>
      <c r="EVI46" s="120"/>
      <c r="EVJ46" s="120"/>
      <c r="EVK46" s="120"/>
      <c r="EVL46" s="120"/>
      <c r="EVM46" s="120"/>
      <c r="EVN46" s="120"/>
      <c r="EVO46" s="120"/>
      <c r="EVP46" s="120"/>
      <c r="EVQ46" s="120"/>
      <c r="EVR46" s="120"/>
      <c r="EVS46" s="120"/>
      <c r="EVT46" s="120"/>
      <c r="EVU46" s="120"/>
      <c r="EVV46" s="120"/>
      <c r="EVW46" s="120"/>
      <c r="EVX46" s="120"/>
      <c r="EVY46" s="120"/>
      <c r="EVZ46" s="120"/>
      <c r="EWA46" s="120"/>
      <c r="EWB46" s="120"/>
      <c r="EWC46" s="120"/>
      <c r="EWD46" s="120"/>
      <c r="EWE46" s="120"/>
      <c r="EWF46" s="120"/>
      <c r="EWG46" s="120"/>
      <c r="EWH46" s="120"/>
      <c r="EWI46" s="120"/>
      <c r="EWJ46" s="120"/>
      <c r="EWK46" s="120"/>
      <c r="EWL46" s="120"/>
      <c r="EWM46" s="120"/>
      <c r="EWN46" s="120"/>
      <c r="EWO46" s="120"/>
      <c r="EWP46" s="120"/>
      <c r="EWQ46" s="120"/>
      <c r="EWR46" s="120"/>
      <c r="EWS46" s="120"/>
      <c r="EWT46" s="120"/>
      <c r="EWU46" s="120"/>
      <c r="EWV46" s="120"/>
      <c r="EWW46" s="120"/>
      <c r="EWX46" s="120"/>
      <c r="EWY46" s="120"/>
      <c r="EWZ46" s="120"/>
      <c r="EXA46" s="120"/>
      <c r="EXB46" s="120"/>
      <c r="EXC46" s="120"/>
      <c r="EXD46" s="120"/>
      <c r="EXE46" s="120"/>
      <c r="EXF46" s="120"/>
      <c r="EXG46" s="120"/>
      <c r="EXH46" s="120"/>
      <c r="EXI46" s="120"/>
      <c r="EXJ46" s="120"/>
      <c r="EXK46" s="120"/>
      <c r="EXL46" s="120"/>
      <c r="EXM46" s="120"/>
      <c r="EXN46" s="120"/>
      <c r="EXO46" s="120"/>
      <c r="EXP46" s="120"/>
      <c r="EXQ46" s="120"/>
      <c r="EXR46" s="120"/>
      <c r="EXS46" s="120"/>
      <c r="EXT46" s="120"/>
      <c r="EXU46" s="120"/>
      <c r="EXV46" s="120"/>
      <c r="EXW46" s="120"/>
      <c r="EXX46" s="120"/>
      <c r="EXY46" s="120"/>
      <c r="EXZ46" s="120"/>
      <c r="EYA46" s="120"/>
      <c r="EYB46" s="120"/>
      <c r="EYC46" s="120"/>
      <c r="EYD46" s="120"/>
      <c r="EYE46" s="120"/>
      <c r="EYF46" s="120"/>
      <c r="EYG46" s="120"/>
      <c r="EYH46" s="120"/>
      <c r="EYI46" s="120"/>
      <c r="EYJ46" s="120"/>
      <c r="EYK46" s="120"/>
      <c r="EYL46" s="120"/>
      <c r="EYM46" s="120"/>
      <c r="EYN46" s="120"/>
      <c r="EYO46" s="120"/>
      <c r="EYP46" s="120"/>
      <c r="EYQ46" s="120"/>
      <c r="EYR46" s="120"/>
      <c r="EYS46" s="120"/>
      <c r="EYT46" s="120"/>
      <c r="EYU46" s="120"/>
      <c r="EYV46" s="120"/>
      <c r="EYW46" s="120"/>
      <c r="EYX46" s="120"/>
      <c r="EYY46" s="120"/>
      <c r="EYZ46" s="120"/>
      <c r="EZA46" s="120"/>
      <c r="EZB46" s="120"/>
      <c r="EZC46" s="120"/>
      <c r="EZD46" s="120"/>
      <c r="EZE46" s="120"/>
      <c r="EZF46" s="120"/>
      <c r="EZG46" s="120"/>
      <c r="EZH46" s="120"/>
      <c r="EZI46" s="120"/>
      <c r="EZJ46" s="120"/>
      <c r="EZK46" s="120"/>
      <c r="EZL46" s="120"/>
      <c r="EZM46" s="120"/>
      <c r="EZN46" s="120"/>
      <c r="EZO46" s="120"/>
      <c r="EZP46" s="120"/>
      <c r="EZQ46" s="120"/>
      <c r="EZR46" s="120"/>
      <c r="EZS46" s="120"/>
      <c r="EZT46" s="120"/>
      <c r="EZU46" s="120"/>
      <c r="EZV46" s="120"/>
      <c r="EZW46" s="120"/>
      <c r="EZX46" s="120"/>
      <c r="EZY46" s="120"/>
      <c r="EZZ46" s="120"/>
      <c r="FAA46" s="120"/>
      <c r="FAB46" s="120"/>
      <c r="FAC46" s="120"/>
      <c r="FAD46" s="120"/>
      <c r="FAE46" s="120"/>
      <c r="FAF46" s="120"/>
      <c r="FAG46" s="120"/>
      <c r="FAH46" s="120"/>
      <c r="FAI46" s="120"/>
      <c r="FAJ46" s="120"/>
      <c r="FAK46" s="120"/>
      <c r="FAL46" s="120"/>
      <c r="FAM46" s="120"/>
      <c r="FAN46" s="120"/>
      <c r="FAO46" s="120"/>
      <c r="FAP46" s="120"/>
      <c r="FAQ46" s="120"/>
      <c r="FAR46" s="120"/>
      <c r="FAS46" s="120"/>
      <c r="FAT46" s="120"/>
      <c r="FAU46" s="120"/>
      <c r="FAV46" s="120"/>
      <c r="FAW46" s="120"/>
      <c r="FAX46" s="120"/>
      <c r="FAY46" s="120"/>
      <c r="FAZ46" s="120"/>
      <c r="FBA46" s="120"/>
      <c r="FBB46" s="120"/>
      <c r="FBC46" s="120"/>
      <c r="FBD46" s="120"/>
      <c r="FBE46" s="120"/>
      <c r="FBF46" s="120"/>
      <c r="FBG46" s="120"/>
      <c r="FBH46" s="120"/>
      <c r="FBI46" s="120"/>
      <c r="FBJ46" s="120"/>
      <c r="FBK46" s="120"/>
      <c r="FBL46" s="120"/>
      <c r="FBM46" s="120"/>
      <c r="FBN46" s="120"/>
      <c r="FBO46" s="120"/>
      <c r="FBP46" s="120"/>
      <c r="FBQ46" s="120"/>
      <c r="FBR46" s="120"/>
      <c r="FBS46" s="120"/>
      <c r="FBT46" s="120"/>
      <c r="FBU46" s="120"/>
      <c r="FBV46" s="120"/>
      <c r="FBW46" s="120"/>
      <c r="FBX46" s="120"/>
      <c r="FBY46" s="120"/>
      <c r="FBZ46" s="120"/>
      <c r="FCA46" s="120"/>
      <c r="FCB46" s="120"/>
      <c r="FCC46" s="120"/>
      <c r="FCD46" s="120"/>
      <c r="FCE46" s="120"/>
      <c r="FCF46" s="120"/>
      <c r="FCG46" s="120"/>
      <c r="FCH46" s="120"/>
      <c r="FCI46" s="120"/>
      <c r="FCJ46" s="120"/>
      <c r="FCK46" s="120"/>
      <c r="FCL46" s="120"/>
      <c r="FCM46" s="120"/>
      <c r="FCN46" s="120"/>
      <c r="FCO46" s="120"/>
      <c r="FCP46" s="120"/>
      <c r="FCQ46" s="120"/>
      <c r="FCR46" s="120"/>
      <c r="FCS46" s="120"/>
      <c r="FCT46" s="120"/>
      <c r="FCU46" s="120"/>
      <c r="FCV46" s="120"/>
      <c r="FCW46" s="120"/>
      <c r="FCX46" s="120"/>
      <c r="FCY46" s="120"/>
      <c r="FCZ46" s="120"/>
      <c r="FDA46" s="120"/>
      <c r="FDB46" s="120"/>
      <c r="FDC46" s="120"/>
      <c r="FDD46" s="120"/>
      <c r="FDE46" s="120"/>
      <c r="FDF46" s="120"/>
      <c r="FDG46" s="120"/>
      <c r="FDH46" s="120"/>
      <c r="FDI46" s="120"/>
      <c r="FDJ46" s="120"/>
      <c r="FDK46" s="120"/>
      <c r="FDL46" s="120"/>
      <c r="FDM46" s="120"/>
      <c r="FDN46" s="120"/>
      <c r="FDO46" s="120"/>
      <c r="FDP46" s="120"/>
      <c r="FDQ46" s="120"/>
      <c r="FDR46" s="120"/>
      <c r="FDS46" s="120"/>
      <c r="FDT46" s="120"/>
      <c r="FDU46" s="120"/>
      <c r="FDV46" s="120"/>
      <c r="FDW46" s="120"/>
      <c r="FDX46" s="120"/>
      <c r="FDY46" s="120"/>
      <c r="FDZ46" s="120"/>
      <c r="FEA46" s="120"/>
      <c r="FEB46" s="120"/>
      <c r="FEC46" s="120"/>
      <c r="FED46" s="120"/>
      <c r="FEE46" s="120"/>
      <c r="FEF46" s="120"/>
      <c r="FEG46" s="120"/>
      <c r="FEH46" s="120"/>
      <c r="FEI46" s="120"/>
      <c r="FEJ46" s="120"/>
      <c r="FEK46" s="120"/>
      <c r="FEL46" s="120"/>
      <c r="FEM46" s="120"/>
      <c r="FEN46" s="120"/>
      <c r="FEO46" s="120"/>
      <c r="FEP46" s="120"/>
      <c r="FEQ46" s="120"/>
      <c r="FER46" s="120"/>
      <c r="FES46" s="120"/>
      <c r="FET46" s="120"/>
      <c r="FEU46" s="120"/>
      <c r="FEV46" s="120"/>
      <c r="FEW46" s="120"/>
      <c r="FEX46" s="120"/>
      <c r="FEY46" s="120"/>
      <c r="FEZ46" s="120"/>
      <c r="FFA46" s="120"/>
      <c r="FFB46" s="120"/>
      <c r="FFC46" s="120"/>
      <c r="FFD46" s="120"/>
      <c r="FFE46" s="120"/>
      <c r="FFF46" s="120"/>
      <c r="FFG46" s="120"/>
      <c r="FFH46" s="120"/>
      <c r="FFI46" s="120"/>
      <c r="FFJ46" s="120"/>
      <c r="FFK46" s="120"/>
      <c r="FFL46" s="120"/>
      <c r="FFM46" s="120"/>
      <c r="FFN46" s="120"/>
      <c r="FFO46" s="120"/>
      <c r="FFP46" s="120"/>
      <c r="FFQ46" s="120"/>
      <c r="FFR46" s="120"/>
      <c r="FFS46" s="120"/>
      <c r="FFT46" s="120"/>
      <c r="FFU46" s="120"/>
      <c r="FFV46" s="120"/>
      <c r="FFW46" s="120"/>
      <c r="FFX46" s="120"/>
      <c r="FFY46" s="120"/>
      <c r="FFZ46" s="120"/>
      <c r="FGA46" s="120"/>
      <c r="FGB46" s="120"/>
      <c r="FGC46" s="120"/>
      <c r="FGD46" s="120"/>
      <c r="FGE46" s="120"/>
      <c r="FGF46" s="120"/>
      <c r="FGG46" s="120"/>
      <c r="FGH46" s="120"/>
      <c r="FGI46" s="120"/>
      <c r="FGJ46" s="120"/>
      <c r="FGK46" s="120"/>
      <c r="FGL46" s="120"/>
      <c r="FGM46" s="120"/>
      <c r="FGN46" s="120"/>
      <c r="FGO46" s="120"/>
      <c r="FGP46" s="120"/>
      <c r="FGQ46" s="120"/>
      <c r="FGR46" s="120"/>
      <c r="FGS46" s="120"/>
      <c r="FGT46" s="120"/>
      <c r="FGU46" s="120"/>
      <c r="FGV46" s="120"/>
      <c r="FGW46" s="120"/>
      <c r="FGX46" s="120"/>
      <c r="FGY46" s="120"/>
      <c r="FGZ46" s="120"/>
      <c r="FHA46" s="120"/>
      <c r="FHB46" s="120"/>
      <c r="FHC46" s="120"/>
      <c r="FHD46" s="120"/>
      <c r="FHE46" s="120"/>
      <c r="FHF46" s="120"/>
      <c r="FHG46" s="120"/>
      <c r="FHH46" s="120"/>
      <c r="FHI46" s="120"/>
      <c r="FHJ46" s="120"/>
      <c r="FHK46" s="120"/>
      <c r="FHL46" s="120"/>
      <c r="FHM46" s="120"/>
      <c r="FHN46" s="120"/>
      <c r="FHO46" s="120"/>
      <c r="FHP46" s="120"/>
      <c r="FHQ46" s="120"/>
      <c r="FHR46" s="120"/>
      <c r="FHS46" s="120"/>
      <c r="FHT46" s="120"/>
      <c r="FHU46" s="120"/>
      <c r="FHV46" s="120"/>
      <c r="FHW46" s="120"/>
      <c r="FHX46" s="120"/>
      <c r="FHY46" s="120"/>
      <c r="FHZ46" s="120"/>
      <c r="FIA46" s="120"/>
      <c r="FIB46" s="120"/>
      <c r="FIC46" s="120"/>
      <c r="FID46" s="120"/>
      <c r="FIE46" s="120"/>
      <c r="FIF46" s="120"/>
      <c r="FIG46" s="120"/>
      <c r="FIH46" s="120"/>
      <c r="FII46" s="120"/>
      <c r="FIJ46" s="120"/>
      <c r="FIK46" s="120"/>
      <c r="FIL46" s="120"/>
      <c r="FIM46" s="120"/>
      <c r="FIN46" s="120"/>
      <c r="FIO46" s="120"/>
      <c r="FIP46" s="120"/>
      <c r="FIQ46" s="120"/>
      <c r="FIR46" s="120"/>
      <c r="FIS46" s="120"/>
      <c r="FIT46" s="120"/>
      <c r="FIU46" s="120"/>
      <c r="FIV46" s="120"/>
      <c r="FIW46" s="120"/>
      <c r="FIX46" s="120"/>
      <c r="FIY46" s="120"/>
      <c r="FIZ46" s="120"/>
      <c r="FJA46" s="120"/>
      <c r="FJB46" s="120"/>
      <c r="FJC46" s="120"/>
      <c r="FJD46" s="120"/>
      <c r="FJE46" s="120"/>
      <c r="FJF46" s="120"/>
      <c r="FJG46" s="120"/>
      <c r="FJH46" s="120"/>
      <c r="FJI46" s="120"/>
      <c r="FJJ46" s="120"/>
      <c r="FJK46" s="120"/>
      <c r="FJL46" s="120"/>
      <c r="FJM46" s="120"/>
      <c r="FJN46" s="120"/>
      <c r="FJO46" s="120"/>
      <c r="FJP46" s="120"/>
      <c r="FJQ46" s="120"/>
      <c r="FJR46" s="120"/>
      <c r="FJS46" s="120"/>
      <c r="FJT46" s="120"/>
      <c r="FJU46" s="120"/>
      <c r="FJV46" s="120"/>
      <c r="FJW46" s="120"/>
      <c r="FJX46" s="120"/>
      <c r="FJY46" s="120"/>
      <c r="FJZ46" s="120"/>
      <c r="FKA46" s="120"/>
      <c r="FKB46" s="120"/>
      <c r="FKC46" s="120"/>
      <c r="FKD46" s="120"/>
      <c r="FKE46" s="120"/>
      <c r="FKF46" s="120"/>
      <c r="FKG46" s="120"/>
      <c r="FKH46" s="120"/>
      <c r="FKI46" s="120"/>
      <c r="FKJ46" s="120"/>
      <c r="FKK46" s="120"/>
      <c r="FKL46" s="120"/>
      <c r="FKM46" s="120"/>
      <c r="FKN46" s="120"/>
      <c r="FKO46" s="120"/>
      <c r="FKP46" s="120"/>
      <c r="FKQ46" s="120"/>
      <c r="FKR46" s="120"/>
      <c r="FKS46" s="120"/>
      <c r="FKT46" s="120"/>
      <c r="FKU46" s="120"/>
      <c r="FKV46" s="120"/>
      <c r="FKW46" s="120"/>
      <c r="FKX46" s="120"/>
      <c r="FKY46" s="120"/>
      <c r="FKZ46" s="120"/>
      <c r="FLA46" s="120"/>
      <c r="FLB46" s="120"/>
      <c r="FLC46" s="120"/>
      <c r="FLD46" s="120"/>
      <c r="FLE46" s="120"/>
      <c r="FLF46" s="120"/>
      <c r="FLG46" s="120"/>
      <c r="FLH46" s="120"/>
      <c r="FLI46" s="120"/>
      <c r="FLJ46" s="120"/>
      <c r="FLK46" s="120"/>
      <c r="FLL46" s="120"/>
      <c r="FLM46" s="120"/>
      <c r="FLN46" s="120"/>
      <c r="FLO46" s="120"/>
      <c r="FLP46" s="120"/>
      <c r="FLQ46" s="120"/>
      <c r="FLR46" s="120"/>
      <c r="FLS46" s="120"/>
      <c r="FLT46" s="120"/>
      <c r="FLU46" s="120"/>
      <c r="FLV46" s="120"/>
      <c r="FLW46" s="120"/>
      <c r="FLX46" s="120"/>
      <c r="FLY46" s="120"/>
      <c r="FLZ46" s="120"/>
      <c r="FMA46" s="120"/>
      <c r="FMB46" s="120"/>
      <c r="FMC46" s="120"/>
      <c r="FMD46" s="120"/>
      <c r="FME46" s="120"/>
      <c r="FMF46" s="120"/>
      <c r="FMG46" s="120"/>
      <c r="FMH46" s="120"/>
      <c r="FMI46" s="120"/>
      <c r="FMJ46" s="120"/>
      <c r="FMK46" s="120"/>
      <c r="FML46" s="120"/>
      <c r="FMM46" s="120"/>
      <c r="FMN46" s="120"/>
      <c r="FMO46" s="120"/>
      <c r="FMP46" s="120"/>
      <c r="FMQ46" s="120"/>
      <c r="FMR46" s="120"/>
      <c r="FMS46" s="120"/>
      <c r="FMT46" s="120"/>
      <c r="FMU46" s="120"/>
      <c r="FMV46" s="120"/>
      <c r="FMW46" s="120"/>
      <c r="FMX46" s="120"/>
      <c r="FMY46" s="120"/>
      <c r="FMZ46" s="120"/>
      <c r="FNA46" s="120"/>
      <c r="FNB46" s="120"/>
      <c r="FNC46" s="120"/>
      <c r="FND46" s="120"/>
      <c r="FNE46" s="120"/>
      <c r="FNF46" s="120"/>
      <c r="FNG46" s="120"/>
      <c r="FNH46" s="120"/>
      <c r="FNI46" s="120"/>
      <c r="FNJ46" s="120"/>
      <c r="FNK46" s="120"/>
      <c r="FNL46" s="120"/>
      <c r="FNM46" s="120"/>
      <c r="FNN46" s="120"/>
      <c r="FNO46" s="120"/>
      <c r="FNP46" s="120"/>
      <c r="FNQ46" s="120"/>
      <c r="FNR46" s="120"/>
      <c r="FNS46" s="120"/>
      <c r="FNT46" s="120"/>
      <c r="FNU46" s="120"/>
      <c r="FNV46" s="120"/>
      <c r="FNW46" s="120"/>
      <c r="FNX46" s="120"/>
      <c r="FNY46" s="120"/>
      <c r="FNZ46" s="120"/>
      <c r="FOA46" s="120"/>
      <c r="FOB46" s="120"/>
      <c r="FOC46" s="120"/>
      <c r="FOD46" s="120"/>
      <c r="FOE46" s="120"/>
      <c r="FOF46" s="120"/>
      <c r="FOG46" s="120"/>
      <c r="FOH46" s="120"/>
      <c r="FOI46" s="120"/>
      <c r="FOJ46" s="120"/>
      <c r="FOK46" s="120"/>
      <c r="FOL46" s="120"/>
      <c r="FOM46" s="120"/>
      <c r="FON46" s="120"/>
      <c r="FOO46" s="120"/>
      <c r="FOP46" s="120"/>
      <c r="FOQ46" s="120"/>
      <c r="FOR46" s="120"/>
      <c r="FOS46" s="120"/>
      <c r="FOT46" s="120"/>
      <c r="FOU46" s="120"/>
      <c r="FOV46" s="120"/>
      <c r="FOW46" s="120"/>
      <c r="FOX46" s="120"/>
      <c r="FOY46" s="120"/>
      <c r="FOZ46" s="120"/>
      <c r="FPA46" s="120"/>
      <c r="FPB46" s="120"/>
      <c r="FPC46" s="120"/>
      <c r="FPD46" s="120"/>
      <c r="FPE46" s="120"/>
      <c r="FPF46" s="120"/>
      <c r="FPG46" s="120"/>
      <c r="FPH46" s="120"/>
      <c r="FPI46" s="120"/>
      <c r="FPJ46" s="120"/>
      <c r="FPK46" s="120"/>
      <c r="FPL46" s="120"/>
      <c r="FPM46" s="120"/>
      <c r="FPN46" s="120"/>
      <c r="FPO46" s="120"/>
      <c r="FPP46" s="120"/>
      <c r="FPQ46" s="120"/>
      <c r="FPR46" s="120"/>
      <c r="FPS46" s="120"/>
      <c r="FPT46" s="120"/>
      <c r="FPU46" s="120"/>
      <c r="FPV46" s="120"/>
      <c r="FPW46" s="120"/>
      <c r="FPX46" s="120"/>
      <c r="FPY46" s="120"/>
      <c r="FPZ46" s="120"/>
      <c r="FQA46" s="120"/>
      <c r="FQB46" s="120"/>
      <c r="FQC46" s="120"/>
      <c r="FQD46" s="120"/>
      <c r="FQE46" s="120"/>
      <c r="FQF46" s="120"/>
      <c r="FQG46" s="120"/>
      <c r="FQH46" s="120"/>
      <c r="FQI46" s="120"/>
      <c r="FQJ46" s="120"/>
      <c r="FQK46" s="120"/>
      <c r="FQL46" s="120"/>
      <c r="FQM46" s="120"/>
      <c r="FQN46" s="120"/>
      <c r="FQO46" s="120"/>
      <c r="FQP46" s="120"/>
      <c r="FQQ46" s="120"/>
      <c r="FQR46" s="120"/>
      <c r="FQS46" s="120"/>
      <c r="FQT46" s="120"/>
      <c r="FQU46" s="120"/>
      <c r="FQV46" s="120"/>
      <c r="FQW46" s="120"/>
      <c r="FQX46" s="120"/>
      <c r="FQY46" s="120"/>
      <c r="FQZ46" s="120"/>
      <c r="FRA46" s="120"/>
      <c r="FRB46" s="120"/>
      <c r="FRC46" s="120"/>
      <c r="FRD46" s="120"/>
      <c r="FRE46" s="120"/>
      <c r="FRF46" s="120"/>
      <c r="FRG46" s="120"/>
      <c r="FRH46" s="120"/>
      <c r="FRI46" s="120"/>
      <c r="FRJ46" s="120"/>
      <c r="FRK46" s="120"/>
      <c r="FRL46" s="120"/>
      <c r="FRM46" s="120"/>
      <c r="FRN46" s="120"/>
      <c r="FRO46" s="120"/>
      <c r="FRP46" s="120"/>
      <c r="FRQ46" s="120"/>
      <c r="FRR46" s="120"/>
      <c r="FRS46" s="120"/>
      <c r="FRT46" s="120"/>
      <c r="FRU46" s="120"/>
      <c r="FRV46" s="120"/>
      <c r="FRW46" s="120"/>
      <c r="FRX46" s="120"/>
      <c r="FRY46" s="120"/>
      <c r="FRZ46" s="120"/>
      <c r="FSA46" s="120"/>
      <c r="FSB46" s="120"/>
      <c r="FSC46" s="120"/>
      <c r="FSD46" s="120"/>
      <c r="FSE46" s="120"/>
      <c r="FSF46" s="120"/>
      <c r="FSG46" s="120"/>
      <c r="FSH46" s="120"/>
      <c r="FSI46" s="120"/>
      <c r="FSJ46" s="120"/>
      <c r="FSK46" s="120"/>
      <c r="FSL46" s="120"/>
      <c r="FSM46" s="120"/>
      <c r="FSN46" s="120"/>
      <c r="FSO46" s="120"/>
      <c r="FSP46" s="120"/>
      <c r="FSQ46" s="120"/>
      <c r="FSR46" s="120"/>
      <c r="FSS46" s="120"/>
      <c r="FST46" s="120"/>
      <c r="FSU46" s="120"/>
      <c r="FSV46" s="120"/>
      <c r="FSW46" s="120"/>
      <c r="FSX46" s="120"/>
      <c r="FSY46" s="120"/>
      <c r="FSZ46" s="120"/>
      <c r="FTA46" s="120"/>
      <c r="FTB46" s="120"/>
      <c r="FTC46" s="120"/>
      <c r="FTD46" s="120"/>
      <c r="FTE46" s="120"/>
      <c r="FTF46" s="120"/>
      <c r="FTG46" s="120"/>
      <c r="FTH46" s="120"/>
      <c r="FTI46" s="120"/>
      <c r="FTJ46" s="120"/>
      <c r="FTK46" s="120"/>
      <c r="FTL46" s="120"/>
      <c r="FTM46" s="120"/>
      <c r="FTN46" s="120"/>
      <c r="FTO46" s="120"/>
      <c r="FTP46" s="120"/>
      <c r="FTQ46" s="120"/>
      <c r="FTR46" s="120"/>
      <c r="FTS46" s="120"/>
      <c r="FTT46" s="120"/>
      <c r="FTU46" s="120"/>
      <c r="FTV46" s="120"/>
      <c r="FTW46" s="120"/>
      <c r="FTX46" s="120"/>
      <c r="FTY46" s="120"/>
      <c r="FTZ46" s="120"/>
      <c r="FUA46" s="120"/>
      <c r="FUB46" s="120"/>
      <c r="FUC46" s="120"/>
      <c r="FUD46" s="120"/>
      <c r="FUE46" s="120"/>
      <c r="FUF46" s="120"/>
      <c r="FUG46" s="120"/>
      <c r="FUH46" s="120"/>
      <c r="FUI46" s="120"/>
      <c r="FUJ46" s="120"/>
      <c r="FUK46" s="120"/>
      <c r="FUL46" s="120"/>
      <c r="FUM46" s="120"/>
      <c r="FUN46" s="120"/>
      <c r="FUO46" s="120"/>
      <c r="FUP46" s="120"/>
      <c r="FUQ46" s="120"/>
      <c r="FUR46" s="120"/>
      <c r="FUS46" s="120"/>
      <c r="FUT46" s="120"/>
      <c r="FUU46" s="120"/>
      <c r="FUV46" s="120"/>
      <c r="FUW46" s="120"/>
      <c r="FUX46" s="120"/>
      <c r="FUY46" s="120"/>
      <c r="FUZ46" s="120"/>
      <c r="FVA46" s="120"/>
      <c r="FVB46" s="120"/>
      <c r="FVC46" s="120"/>
      <c r="FVD46" s="120"/>
      <c r="FVE46" s="120"/>
      <c r="FVF46" s="120"/>
      <c r="FVG46" s="120"/>
      <c r="FVH46" s="120"/>
      <c r="FVI46" s="120"/>
      <c r="FVJ46" s="120"/>
      <c r="FVK46" s="120"/>
      <c r="FVL46" s="120"/>
      <c r="FVM46" s="120"/>
      <c r="FVN46" s="120"/>
      <c r="FVO46" s="120"/>
      <c r="FVP46" s="120"/>
      <c r="FVQ46" s="120"/>
      <c r="FVR46" s="120"/>
      <c r="FVS46" s="120"/>
      <c r="FVT46" s="120"/>
      <c r="FVU46" s="120"/>
      <c r="FVV46" s="120"/>
      <c r="FVW46" s="120"/>
      <c r="FVX46" s="120"/>
      <c r="FVY46" s="120"/>
      <c r="FVZ46" s="120"/>
      <c r="FWA46" s="120"/>
      <c r="FWB46" s="120"/>
      <c r="FWC46" s="120"/>
      <c r="FWD46" s="120"/>
      <c r="FWE46" s="120"/>
      <c r="FWF46" s="120"/>
      <c r="FWG46" s="120"/>
      <c r="FWH46" s="120"/>
      <c r="FWI46" s="120"/>
      <c r="FWJ46" s="120"/>
      <c r="FWK46" s="120"/>
      <c r="FWL46" s="120"/>
      <c r="FWM46" s="120"/>
      <c r="FWN46" s="120"/>
      <c r="FWO46" s="120"/>
      <c r="FWP46" s="120"/>
      <c r="FWQ46" s="120"/>
      <c r="FWR46" s="120"/>
      <c r="FWS46" s="120"/>
      <c r="FWT46" s="120"/>
      <c r="FWU46" s="120"/>
      <c r="FWV46" s="120"/>
      <c r="FWW46" s="120"/>
      <c r="FWX46" s="120"/>
      <c r="FWY46" s="120"/>
      <c r="FWZ46" s="120"/>
      <c r="FXA46" s="120"/>
      <c r="FXB46" s="120"/>
      <c r="FXC46" s="120"/>
      <c r="FXD46" s="120"/>
      <c r="FXE46" s="120"/>
      <c r="FXF46" s="120"/>
      <c r="FXG46" s="120"/>
      <c r="FXH46" s="120"/>
      <c r="FXI46" s="120"/>
      <c r="FXJ46" s="120"/>
      <c r="FXK46" s="120"/>
      <c r="FXL46" s="120"/>
      <c r="FXM46" s="120"/>
      <c r="FXN46" s="120"/>
      <c r="FXO46" s="120"/>
      <c r="FXP46" s="120"/>
      <c r="FXQ46" s="120"/>
      <c r="FXR46" s="120"/>
      <c r="FXS46" s="120"/>
      <c r="FXT46" s="120"/>
      <c r="FXU46" s="120"/>
      <c r="FXV46" s="120"/>
      <c r="FXW46" s="120"/>
      <c r="FXX46" s="120"/>
      <c r="FXY46" s="120"/>
      <c r="FXZ46" s="120"/>
      <c r="FYA46" s="120"/>
      <c r="FYB46" s="120"/>
      <c r="FYC46" s="120"/>
      <c r="FYD46" s="120"/>
      <c r="FYE46" s="120"/>
      <c r="FYF46" s="120"/>
      <c r="FYG46" s="120"/>
      <c r="FYH46" s="120"/>
      <c r="FYI46" s="120"/>
      <c r="FYJ46" s="120"/>
      <c r="FYK46" s="120"/>
      <c r="FYL46" s="120"/>
      <c r="FYM46" s="120"/>
      <c r="FYN46" s="120"/>
      <c r="FYO46" s="120"/>
      <c r="FYP46" s="120"/>
      <c r="FYQ46" s="120"/>
      <c r="FYR46" s="120"/>
      <c r="FYS46" s="120"/>
      <c r="FYT46" s="120"/>
      <c r="FYU46" s="120"/>
      <c r="FYV46" s="120"/>
      <c r="FYW46" s="120"/>
      <c r="FYX46" s="120"/>
      <c r="FYY46" s="120"/>
      <c r="FYZ46" s="120"/>
      <c r="FZA46" s="120"/>
      <c r="FZB46" s="120"/>
      <c r="FZC46" s="120"/>
      <c r="FZD46" s="120"/>
      <c r="FZE46" s="120"/>
      <c r="FZF46" s="120"/>
      <c r="FZG46" s="120"/>
      <c r="FZH46" s="120"/>
      <c r="FZI46" s="120"/>
      <c r="FZJ46" s="120"/>
      <c r="FZK46" s="120"/>
      <c r="FZL46" s="120"/>
      <c r="FZM46" s="120"/>
      <c r="FZN46" s="120"/>
      <c r="FZO46" s="120"/>
      <c r="FZP46" s="120"/>
      <c r="FZQ46" s="120"/>
      <c r="FZR46" s="120"/>
      <c r="FZS46" s="120"/>
      <c r="FZT46" s="120"/>
      <c r="FZU46" s="120"/>
      <c r="FZV46" s="120"/>
      <c r="FZW46" s="120"/>
      <c r="FZX46" s="120"/>
      <c r="FZY46" s="120"/>
      <c r="FZZ46" s="120"/>
      <c r="GAA46" s="120"/>
      <c r="GAB46" s="120"/>
      <c r="GAC46" s="120"/>
      <c r="GAD46" s="120"/>
      <c r="GAE46" s="120"/>
      <c r="GAF46" s="120"/>
      <c r="GAG46" s="120"/>
      <c r="GAH46" s="120"/>
      <c r="GAI46" s="120"/>
      <c r="GAJ46" s="120"/>
      <c r="GAK46" s="120"/>
      <c r="GAL46" s="120"/>
      <c r="GAM46" s="120"/>
      <c r="GAN46" s="120"/>
      <c r="GAO46" s="120"/>
      <c r="GAP46" s="120"/>
      <c r="GAQ46" s="120"/>
      <c r="GAR46" s="120"/>
      <c r="GAS46" s="120"/>
      <c r="GAT46" s="120"/>
      <c r="GAU46" s="120"/>
      <c r="GAV46" s="120"/>
      <c r="GAW46" s="120"/>
      <c r="GAX46" s="120"/>
      <c r="GAY46" s="120"/>
      <c r="GAZ46" s="120"/>
      <c r="GBA46" s="120"/>
      <c r="GBB46" s="120"/>
      <c r="GBC46" s="120"/>
      <c r="GBD46" s="120"/>
      <c r="GBE46" s="120"/>
      <c r="GBF46" s="120"/>
      <c r="GBG46" s="120"/>
      <c r="GBH46" s="120"/>
      <c r="GBI46" s="120"/>
      <c r="GBJ46" s="120"/>
      <c r="GBK46" s="120"/>
      <c r="GBL46" s="120"/>
      <c r="GBM46" s="120"/>
      <c r="GBN46" s="120"/>
      <c r="GBO46" s="120"/>
      <c r="GBP46" s="120"/>
      <c r="GBQ46" s="120"/>
      <c r="GBR46" s="120"/>
      <c r="GBS46" s="120"/>
      <c r="GBT46" s="120"/>
      <c r="GBU46" s="120"/>
      <c r="GBV46" s="120"/>
      <c r="GBW46" s="120"/>
      <c r="GBX46" s="120"/>
      <c r="GBY46" s="120"/>
      <c r="GBZ46" s="120"/>
      <c r="GCA46" s="120"/>
      <c r="GCB46" s="120"/>
      <c r="GCC46" s="120"/>
      <c r="GCD46" s="120"/>
      <c r="GCE46" s="120"/>
      <c r="GCF46" s="120"/>
      <c r="GCG46" s="120"/>
      <c r="GCH46" s="120"/>
      <c r="GCI46" s="120"/>
      <c r="GCJ46" s="120"/>
      <c r="GCK46" s="120"/>
      <c r="GCL46" s="120"/>
      <c r="GCM46" s="120"/>
      <c r="GCN46" s="120"/>
      <c r="GCO46" s="120"/>
      <c r="GCP46" s="120"/>
      <c r="GCQ46" s="120"/>
      <c r="GCR46" s="120"/>
      <c r="GCS46" s="120"/>
      <c r="GCT46" s="120"/>
      <c r="GCU46" s="120"/>
      <c r="GCV46" s="120"/>
      <c r="GCW46" s="120"/>
      <c r="GCX46" s="120"/>
      <c r="GCY46" s="120"/>
      <c r="GCZ46" s="120"/>
      <c r="GDA46" s="120"/>
      <c r="GDB46" s="120"/>
      <c r="GDC46" s="120"/>
      <c r="GDD46" s="120"/>
      <c r="GDE46" s="120"/>
      <c r="GDF46" s="120"/>
      <c r="GDG46" s="120"/>
      <c r="GDH46" s="120"/>
      <c r="GDI46" s="120"/>
      <c r="GDJ46" s="120"/>
      <c r="GDK46" s="120"/>
      <c r="GDL46" s="120"/>
      <c r="GDM46" s="120"/>
      <c r="GDN46" s="120"/>
      <c r="GDO46" s="120"/>
      <c r="GDP46" s="120"/>
      <c r="GDQ46" s="120"/>
      <c r="GDR46" s="120"/>
      <c r="GDS46" s="120"/>
      <c r="GDT46" s="120"/>
      <c r="GDU46" s="120"/>
      <c r="GDV46" s="120"/>
      <c r="GDW46" s="120"/>
      <c r="GDX46" s="120"/>
      <c r="GDY46" s="120"/>
      <c r="GDZ46" s="120"/>
      <c r="GEA46" s="120"/>
      <c r="GEB46" s="120"/>
      <c r="GEC46" s="120"/>
      <c r="GED46" s="120"/>
      <c r="GEE46" s="120"/>
      <c r="GEF46" s="120"/>
      <c r="GEG46" s="120"/>
      <c r="GEH46" s="120"/>
      <c r="GEI46" s="120"/>
      <c r="GEJ46" s="120"/>
      <c r="GEK46" s="120"/>
      <c r="GEL46" s="120"/>
      <c r="GEM46" s="120"/>
      <c r="GEN46" s="120"/>
      <c r="GEO46" s="120"/>
      <c r="GEP46" s="120"/>
      <c r="GEQ46" s="120"/>
      <c r="GER46" s="120"/>
      <c r="GES46" s="120"/>
      <c r="GET46" s="120"/>
      <c r="GEU46" s="120"/>
      <c r="GEV46" s="120"/>
      <c r="GEW46" s="120"/>
      <c r="GEX46" s="120"/>
      <c r="GEY46" s="120"/>
      <c r="GEZ46" s="120"/>
      <c r="GFA46" s="120"/>
      <c r="GFB46" s="120"/>
      <c r="GFC46" s="120"/>
      <c r="GFD46" s="120"/>
      <c r="GFE46" s="120"/>
      <c r="GFF46" s="120"/>
      <c r="GFG46" s="120"/>
      <c r="GFH46" s="120"/>
      <c r="GFI46" s="120"/>
      <c r="GFJ46" s="120"/>
      <c r="GFK46" s="120"/>
      <c r="GFL46" s="120"/>
      <c r="GFM46" s="120"/>
      <c r="GFN46" s="120"/>
      <c r="GFO46" s="120"/>
      <c r="GFP46" s="120"/>
      <c r="GFQ46" s="120"/>
      <c r="GFR46" s="120"/>
      <c r="GFS46" s="120"/>
      <c r="GFT46" s="120"/>
      <c r="GFU46" s="120"/>
      <c r="GFV46" s="120"/>
      <c r="GFW46" s="120"/>
      <c r="GFX46" s="120"/>
      <c r="GFY46" s="120"/>
      <c r="GFZ46" s="120"/>
      <c r="GGA46" s="120"/>
      <c r="GGB46" s="120"/>
      <c r="GGC46" s="120"/>
      <c r="GGD46" s="120"/>
      <c r="GGE46" s="120"/>
      <c r="GGF46" s="120"/>
      <c r="GGG46" s="120"/>
      <c r="GGH46" s="120"/>
      <c r="GGI46" s="120"/>
      <c r="GGJ46" s="120"/>
      <c r="GGK46" s="120"/>
      <c r="GGL46" s="120"/>
      <c r="GGM46" s="120"/>
      <c r="GGN46" s="120"/>
      <c r="GGO46" s="120"/>
      <c r="GGP46" s="120"/>
      <c r="GGQ46" s="120"/>
      <c r="GGR46" s="120"/>
      <c r="GGS46" s="120"/>
      <c r="GGT46" s="120"/>
      <c r="GGU46" s="120"/>
      <c r="GGV46" s="120"/>
      <c r="GGW46" s="120"/>
      <c r="GGX46" s="120"/>
      <c r="GGY46" s="120"/>
      <c r="GGZ46" s="120"/>
      <c r="GHA46" s="120"/>
      <c r="GHB46" s="120"/>
      <c r="GHC46" s="120"/>
      <c r="GHD46" s="120"/>
      <c r="GHE46" s="120"/>
      <c r="GHF46" s="120"/>
      <c r="GHG46" s="120"/>
      <c r="GHH46" s="120"/>
      <c r="GHI46" s="120"/>
      <c r="GHJ46" s="120"/>
      <c r="GHK46" s="120"/>
      <c r="GHL46" s="120"/>
      <c r="GHM46" s="120"/>
      <c r="GHN46" s="120"/>
      <c r="GHO46" s="120"/>
      <c r="GHP46" s="120"/>
      <c r="GHQ46" s="120"/>
      <c r="GHR46" s="120"/>
      <c r="GHS46" s="120"/>
      <c r="GHT46" s="120"/>
      <c r="GHU46" s="120"/>
      <c r="GHV46" s="120"/>
      <c r="GHW46" s="120"/>
      <c r="GHX46" s="120"/>
      <c r="GHY46" s="120"/>
      <c r="GHZ46" s="120"/>
      <c r="GIA46" s="120"/>
      <c r="GIB46" s="120"/>
      <c r="GIC46" s="120"/>
      <c r="GID46" s="120"/>
      <c r="GIE46" s="120"/>
      <c r="GIF46" s="120"/>
      <c r="GIG46" s="120"/>
      <c r="GIH46" s="120"/>
      <c r="GII46" s="120"/>
      <c r="GIJ46" s="120"/>
      <c r="GIK46" s="120"/>
      <c r="GIL46" s="120"/>
      <c r="GIM46" s="120"/>
      <c r="GIN46" s="120"/>
      <c r="GIO46" s="120"/>
      <c r="GIP46" s="120"/>
      <c r="GIQ46" s="120"/>
      <c r="GIR46" s="120"/>
      <c r="GIS46" s="120"/>
      <c r="GIT46" s="120"/>
      <c r="GIU46" s="120"/>
      <c r="GIV46" s="120"/>
      <c r="GIW46" s="120"/>
      <c r="GIX46" s="120"/>
      <c r="GIY46" s="120"/>
      <c r="GIZ46" s="120"/>
      <c r="GJA46" s="120"/>
      <c r="GJB46" s="120"/>
      <c r="GJC46" s="120"/>
      <c r="GJD46" s="120"/>
      <c r="GJE46" s="120"/>
      <c r="GJF46" s="120"/>
      <c r="GJG46" s="120"/>
      <c r="GJH46" s="120"/>
      <c r="GJI46" s="120"/>
      <c r="GJJ46" s="120"/>
      <c r="GJK46" s="120"/>
      <c r="GJL46" s="120"/>
      <c r="GJM46" s="120"/>
      <c r="GJN46" s="120"/>
      <c r="GJO46" s="120"/>
      <c r="GJP46" s="120"/>
      <c r="GJQ46" s="120"/>
      <c r="GJR46" s="120"/>
      <c r="GJS46" s="120"/>
      <c r="GJT46" s="120"/>
      <c r="GJU46" s="120"/>
      <c r="GJV46" s="120"/>
      <c r="GJW46" s="120"/>
      <c r="GJX46" s="120"/>
      <c r="GJY46" s="120"/>
      <c r="GJZ46" s="120"/>
      <c r="GKA46" s="120"/>
      <c r="GKB46" s="120"/>
      <c r="GKC46" s="120"/>
      <c r="GKD46" s="120"/>
      <c r="GKE46" s="120"/>
      <c r="GKF46" s="120"/>
      <c r="GKG46" s="120"/>
      <c r="GKH46" s="120"/>
      <c r="GKI46" s="120"/>
      <c r="GKJ46" s="120"/>
      <c r="GKK46" s="120"/>
      <c r="GKL46" s="120"/>
      <c r="GKM46" s="120"/>
      <c r="GKN46" s="120"/>
      <c r="GKO46" s="120"/>
      <c r="GKP46" s="120"/>
      <c r="GKQ46" s="120"/>
      <c r="GKR46" s="120"/>
      <c r="GKS46" s="120"/>
      <c r="GKT46" s="120"/>
      <c r="GKU46" s="120"/>
      <c r="GKV46" s="120"/>
      <c r="GKW46" s="120"/>
      <c r="GKX46" s="120"/>
      <c r="GKY46" s="120"/>
      <c r="GKZ46" s="120"/>
      <c r="GLA46" s="120"/>
      <c r="GLB46" s="120"/>
      <c r="GLC46" s="120"/>
      <c r="GLD46" s="120"/>
      <c r="GLE46" s="120"/>
      <c r="GLF46" s="120"/>
      <c r="GLG46" s="120"/>
      <c r="GLH46" s="120"/>
      <c r="GLI46" s="120"/>
      <c r="GLJ46" s="120"/>
      <c r="GLK46" s="120"/>
      <c r="GLL46" s="120"/>
      <c r="GLM46" s="120"/>
      <c r="GLN46" s="120"/>
      <c r="GLO46" s="120"/>
      <c r="GLP46" s="120"/>
      <c r="GLQ46" s="120"/>
      <c r="GLR46" s="120"/>
      <c r="GLS46" s="120"/>
      <c r="GLT46" s="120"/>
      <c r="GLU46" s="120"/>
      <c r="GLV46" s="120"/>
      <c r="GLW46" s="120"/>
      <c r="GLX46" s="120"/>
      <c r="GLY46" s="120"/>
      <c r="GLZ46" s="120"/>
      <c r="GMA46" s="120"/>
      <c r="GMB46" s="120"/>
      <c r="GMC46" s="120"/>
      <c r="GMD46" s="120"/>
      <c r="GME46" s="120"/>
      <c r="GMF46" s="120"/>
      <c r="GMG46" s="120"/>
      <c r="GMH46" s="120"/>
      <c r="GMI46" s="120"/>
      <c r="GMJ46" s="120"/>
      <c r="GMK46" s="120"/>
      <c r="GML46" s="120"/>
      <c r="GMM46" s="120"/>
      <c r="GMN46" s="120"/>
      <c r="GMO46" s="120"/>
      <c r="GMP46" s="120"/>
      <c r="GMQ46" s="120"/>
      <c r="GMR46" s="120"/>
      <c r="GMS46" s="120"/>
      <c r="GMT46" s="120"/>
      <c r="GMU46" s="120"/>
      <c r="GMV46" s="120"/>
      <c r="GMW46" s="120"/>
      <c r="GMX46" s="120"/>
      <c r="GMY46" s="120"/>
      <c r="GMZ46" s="120"/>
      <c r="GNA46" s="120"/>
      <c r="GNB46" s="120"/>
      <c r="GNC46" s="120"/>
      <c r="GND46" s="120"/>
      <c r="GNE46" s="120"/>
      <c r="GNF46" s="120"/>
      <c r="GNG46" s="120"/>
      <c r="GNH46" s="120"/>
      <c r="GNI46" s="120"/>
      <c r="GNJ46" s="120"/>
      <c r="GNK46" s="120"/>
      <c r="GNL46" s="120"/>
      <c r="GNM46" s="120"/>
      <c r="GNN46" s="120"/>
      <c r="GNO46" s="120"/>
      <c r="GNP46" s="120"/>
      <c r="GNQ46" s="120"/>
      <c r="GNR46" s="120"/>
      <c r="GNS46" s="120"/>
      <c r="GNT46" s="120"/>
      <c r="GNU46" s="120"/>
      <c r="GNV46" s="120"/>
      <c r="GNW46" s="120"/>
      <c r="GNX46" s="120"/>
      <c r="GNY46" s="120"/>
      <c r="GNZ46" s="120"/>
      <c r="GOA46" s="120"/>
      <c r="GOB46" s="120"/>
      <c r="GOC46" s="120"/>
      <c r="GOD46" s="120"/>
      <c r="GOE46" s="120"/>
      <c r="GOF46" s="120"/>
      <c r="GOG46" s="120"/>
      <c r="GOH46" s="120"/>
      <c r="GOI46" s="120"/>
      <c r="GOJ46" s="120"/>
      <c r="GOK46" s="120"/>
      <c r="GOL46" s="120"/>
      <c r="GOM46" s="120"/>
      <c r="GON46" s="120"/>
      <c r="GOO46" s="120"/>
      <c r="GOP46" s="120"/>
      <c r="GOQ46" s="120"/>
      <c r="GOR46" s="120"/>
      <c r="GOS46" s="120"/>
      <c r="GOT46" s="120"/>
      <c r="GOU46" s="120"/>
      <c r="GOV46" s="120"/>
      <c r="GOW46" s="120"/>
      <c r="GOX46" s="120"/>
      <c r="GOY46" s="120"/>
      <c r="GOZ46" s="120"/>
      <c r="GPA46" s="120"/>
      <c r="GPB46" s="120"/>
      <c r="GPC46" s="120"/>
      <c r="GPD46" s="120"/>
      <c r="GPE46" s="120"/>
      <c r="GPF46" s="120"/>
      <c r="GPG46" s="120"/>
      <c r="GPH46" s="120"/>
      <c r="GPI46" s="120"/>
      <c r="GPJ46" s="120"/>
      <c r="GPK46" s="120"/>
      <c r="GPL46" s="120"/>
      <c r="GPM46" s="120"/>
      <c r="GPN46" s="120"/>
      <c r="GPO46" s="120"/>
      <c r="GPP46" s="120"/>
      <c r="GPQ46" s="120"/>
      <c r="GPR46" s="120"/>
      <c r="GPS46" s="120"/>
      <c r="GPT46" s="120"/>
      <c r="GPU46" s="120"/>
      <c r="GPV46" s="120"/>
      <c r="GPW46" s="120"/>
      <c r="GPX46" s="120"/>
      <c r="GPY46" s="120"/>
      <c r="GPZ46" s="120"/>
      <c r="GQA46" s="120"/>
      <c r="GQB46" s="120"/>
      <c r="GQC46" s="120"/>
      <c r="GQD46" s="120"/>
      <c r="GQE46" s="120"/>
      <c r="GQF46" s="120"/>
      <c r="GQG46" s="120"/>
      <c r="GQH46" s="120"/>
      <c r="GQI46" s="120"/>
      <c r="GQJ46" s="120"/>
      <c r="GQK46" s="120"/>
      <c r="GQL46" s="120"/>
      <c r="GQM46" s="120"/>
      <c r="GQN46" s="120"/>
      <c r="GQO46" s="120"/>
      <c r="GQP46" s="120"/>
      <c r="GQQ46" s="120"/>
      <c r="GQR46" s="120"/>
      <c r="GQS46" s="120"/>
      <c r="GQT46" s="120"/>
      <c r="GQU46" s="120"/>
      <c r="GQV46" s="120"/>
      <c r="GQW46" s="120"/>
      <c r="GQX46" s="120"/>
      <c r="GQY46" s="120"/>
      <c r="GQZ46" s="120"/>
      <c r="GRA46" s="120"/>
      <c r="GRB46" s="120"/>
      <c r="GRC46" s="120"/>
      <c r="GRD46" s="120"/>
      <c r="GRE46" s="120"/>
      <c r="GRF46" s="120"/>
      <c r="GRG46" s="120"/>
      <c r="GRH46" s="120"/>
      <c r="GRI46" s="120"/>
      <c r="GRJ46" s="120"/>
      <c r="GRK46" s="120"/>
      <c r="GRL46" s="120"/>
      <c r="GRM46" s="120"/>
      <c r="GRN46" s="120"/>
      <c r="GRO46" s="120"/>
      <c r="GRP46" s="120"/>
      <c r="GRQ46" s="120"/>
      <c r="GRR46" s="120"/>
      <c r="GRS46" s="120"/>
      <c r="GRT46" s="120"/>
      <c r="GRU46" s="120"/>
      <c r="GRV46" s="120"/>
      <c r="GRW46" s="120"/>
      <c r="GRX46" s="120"/>
      <c r="GRY46" s="120"/>
      <c r="GRZ46" s="120"/>
      <c r="GSA46" s="120"/>
      <c r="GSB46" s="120"/>
      <c r="GSC46" s="120"/>
      <c r="GSD46" s="120"/>
      <c r="GSE46" s="120"/>
      <c r="GSF46" s="120"/>
      <c r="GSG46" s="120"/>
      <c r="GSH46" s="120"/>
      <c r="GSI46" s="120"/>
      <c r="GSJ46" s="120"/>
      <c r="GSK46" s="120"/>
      <c r="GSL46" s="120"/>
      <c r="GSM46" s="120"/>
      <c r="GSN46" s="120"/>
      <c r="GSO46" s="120"/>
      <c r="GSP46" s="120"/>
      <c r="GSQ46" s="120"/>
      <c r="GSR46" s="120"/>
      <c r="GSS46" s="120"/>
      <c r="GST46" s="120"/>
      <c r="GSU46" s="120"/>
      <c r="GSV46" s="120"/>
      <c r="GSW46" s="120"/>
      <c r="GSX46" s="120"/>
      <c r="GSY46" s="120"/>
      <c r="GSZ46" s="120"/>
      <c r="GTA46" s="120"/>
      <c r="GTB46" s="120"/>
      <c r="GTC46" s="120"/>
      <c r="GTD46" s="120"/>
      <c r="GTE46" s="120"/>
      <c r="GTF46" s="120"/>
      <c r="GTG46" s="120"/>
      <c r="GTH46" s="120"/>
      <c r="GTI46" s="120"/>
      <c r="GTJ46" s="120"/>
      <c r="GTK46" s="120"/>
      <c r="GTL46" s="120"/>
      <c r="GTM46" s="120"/>
      <c r="GTN46" s="120"/>
      <c r="GTO46" s="120"/>
      <c r="GTP46" s="120"/>
      <c r="GTQ46" s="120"/>
      <c r="GTR46" s="120"/>
      <c r="GTS46" s="120"/>
      <c r="GTT46" s="120"/>
      <c r="GTU46" s="120"/>
      <c r="GTV46" s="120"/>
      <c r="GTW46" s="120"/>
      <c r="GTX46" s="120"/>
      <c r="GTY46" s="120"/>
      <c r="GTZ46" s="120"/>
      <c r="GUA46" s="120"/>
      <c r="GUB46" s="120"/>
      <c r="GUC46" s="120"/>
      <c r="GUD46" s="120"/>
      <c r="GUE46" s="120"/>
      <c r="GUF46" s="120"/>
      <c r="GUG46" s="120"/>
      <c r="GUH46" s="120"/>
      <c r="GUI46" s="120"/>
      <c r="GUJ46" s="120"/>
      <c r="GUK46" s="120"/>
      <c r="GUL46" s="120"/>
      <c r="GUM46" s="120"/>
      <c r="GUN46" s="120"/>
      <c r="GUO46" s="120"/>
      <c r="GUP46" s="120"/>
      <c r="GUQ46" s="120"/>
      <c r="GUR46" s="120"/>
      <c r="GUS46" s="120"/>
      <c r="GUT46" s="120"/>
      <c r="GUU46" s="120"/>
      <c r="GUV46" s="120"/>
      <c r="GUW46" s="120"/>
      <c r="GUX46" s="120"/>
      <c r="GUY46" s="120"/>
      <c r="GUZ46" s="120"/>
      <c r="GVA46" s="120"/>
      <c r="GVB46" s="120"/>
      <c r="GVC46" s="120"/>
      <c r="GVD46" s="120"/>
      <c r="GVE46" s="120"/>
      <c r="GVF46" s="120"/>
      <c r="GVG46" s="120"/>
      <c r="GVH46" s="120"/>
      <c r="GVI46" s="120"/>
      <c r="GVJ46" s="120"/>
      <c r="GVK46" s="120"/>
      <c r="GVL46" s="120"/>
      <c r="GVM46" s="120"/>
      <c r="GVN46" s="120"/>
      <c r="GVO46" s="120"/>
      <c r="GVP46" s="120"/>
      <c r="GVQ46" s="120"/>
      <c r="GVR46" s="120"/>
      <c r="GVS46" s="120"/>
      <c r="GVT46" s="120"/>
      <c r="GVU46" s="120"/>
      <c r="GVV46" s="120"/>
      <c r="GVW46" s="120"/>
      <c r="GVX46" s="120"/>
      <c r="GVY46" s="120"/>
      <c r="GVZ46" s="120"/>
      <c r="GWA46" s="120"/>
      <c r="GWB46" s="120"/>
      <c r="GWC46" s="120"/>
      <c r="GWD46" s="120"/>
      <c r="GWE46" s="120"/>
      <c r="GWF46" s="120"/>
      <c r="GWG46" s="120"/>
      <c r="GWH46" s="120"/>
      <c r="GWI46" s="120"/>
      <c r="GWJ46" s="120"/>
      <c r="GWK46" s="120"/>
      <c r="GWL46" s="120"/>
      <c r="GWM46" s="120"/>
      <c r="GWN46" s="120"/>
      <c r="GWO46" s="120"/>
      <c r="GWP46" s="120"/>
      <c r="GWQ46" s="120"/>
      <c r="GWR46" s="120"/>
      <c r="GWS46" s="120"/>
      <c r="GWT46" s="120"/>
      <c r="GWU46" s="120"/>
      <c r="GWV46" s="120"/>
      <c r="GWW46" s="120"/>
      <c r="GWX46" s="120"/>
      <c r="GWY46" s="120"/>
      <c r="GWZ46" s="120"/>
      <c r="GXA46" s="120"/>
      <c r="GXB46" s="120"/>
      <c r="GXC46" s="120"/>
      <c r="GXD46" s="120"/>
      <c r="GXE46" s="120"/>
      <c r="GXF46" s="120"/>
      <c r="GXG46" s="120"/>
      <c r="GXH46" s="120"/>
      <c r="GXI46" s="120"/>
      <c r="GXJ46" s="120"/>
      <c r="GXK46" s="120"/>
      <c r="GXL46" s="120"/>
      <c r="GXM46" s="120"/>
      <c r="GXN46" s="120"/>
      <c r="GXO46" s="120"/>
      <c r="GXP46" s="120"/>
      <c r="GXQ46" s="120"/>
      <c r="GXR46" s="120"/>
      <c r="GXS46" s="120"/>
      <c r="GXT46" s="120"/>
      <c r="GXU46" s="120"/>
      <c r="GXV46" s="120"/>
      <c r="GXW46" s="120"/>
      <c r="GXX46" s="120"/>
      <c r="GXY46" s="120"/>
      <c r="GXZ46" s="120"/>
      <c r="GYA46" s="120"/>
      <c r="GYB46" s="120"/>
      <c r="GYC46" s="120"/>
      <c r="GYD46" s="120"/>
      <c r="GYE46" s="120"/>
      <c r="GYF46" s="120"/>
      <c r="GYG46" s="120"/>
      <c r="GYH46" s="120"/>
      <c r="GYI46" s="120"/>
      <c r="GYJ46" s="120"/>
      <c r="GYK46" s="120"/>
      <c r="GYL46" s="120"/>
      <c r="GYM46" s="120"/>
      <c r="GYN46" s="120"/>
      <c r="GYO46" s="120"/>
      <c r="GYP46" s="120"/>
      <c r="GYQ46" s="120"/>
      <c r="GYR46" s="120"/>
      <c r="GYS46" s="120"/>
      <c r="GYT46" s="120"/>
      <c r="GYU46" s="120"/>
      <c r="GYV46" s="120"/>
      <c r="GYW46" s="120"/>
      <c r="GYX46" s="120"/>
      <c r="GYY46" s="120"/>
      <c r="GYZ46" s="120"/>
      <c r="GZA46" s="120"/>
      <c r="GZB46" s="120"/>
      <c r="GZC46" s="120"/>
      <c r="GZD46" s="120"/>
      <c r="GZE46" s="120"/>
      <c r="GZF46" s="120"/>
      <c r="GZG46" s="120"/>
      <c r="GZH46" s="120"/>
      <c r="GZI46" s="120"/>
      <c r="GZJ46" s="120"/>
      <c r="GZK46" s="120"/>
      <c r="GZL46" s="120"/>
      <c r="GZM46" s="120"/>
      <c r="GZN46" s="120"/>
      <c r="GZO46" s="120"/>
      <c r="GZP46" s="120"/>
      <c r="GZQ46" s="120"/>
      <c r="GZR46" s="120"/>
      <c r="GZS46" s="120"/>
      <c r="GZT46" s="120"/>
      <c r="GZU46" s="120"/>
      <c r="GZV46" s="120"/>
      <c r="GZW46" s="120"/>
      <c r="GZX46" s="120"/>
      <c r="GZY46" s="120"/>
      <c r="GZZ46" s="120"/>
      <c r="HAA46" s="120"/>
      <c r="HAB46" s="120"/>
      <c r="HAC46" s="120"/>
      <c r="HAD46" s="120"/>
      <c r="HAE46" s="120"/>
      <c r="HAF46" s="120"/>
      <c r="HAG46" s="120"/>
      <c r="HAH46" s="120"/>
      <c r="HAI46" s="120"/>
      <c r="HAJ46" s="120"/>
      <c r="HAK46" s="120"/>
      <c r="HAL46" s="120"/>
      <c r="HAM46" s="120"/>
      <c r="HAN46" s="120"/>
      <c r="HAO46" s="120"/>
      <c r="HAP46" s="120"/>
      <c r="HAQ46" s="120"/>
      <c r="HAR46" s="120"/>
      <c r="HAS46" s="120"/>
      <c r="HAT46" s="120"/>
      <c r="HAU46" s="120"/>
      <c r="HAV46" s="120"/>
      <c r="HAW46" s="120"/>
      <c r="HAX46" s="120"/>
      <c r="HAY46" s="120"/>
      <c r="HAZ46" s="120"/>
      <c r="HBA46" s="120"/>
      <c r="HBB46" s="120"/>
      <c r="HBC46" s="120"/>
      <c r="HBD46" s="120"/>
      <c r="HBE46" s="120"/>
      <c r="HBF46" s="120"/>
      <c r="HBG46" s="120"/>
      <c r="HBH46" s="120"/>
      <c r="HBI46" s="120"/>
      <c r="HBJ46" s="120"/>
      <c r="HBK46" s="120"/>
      <c r="HBL46" s="120"/>
      <c r="HBM46" s="120"/>
      <c r="HBN46" s="120"/>
      <c r="HBO46" s="120"/>
      <c r="HBP46" s="120"/>
      <c r="HBQ46" s="120"/>
      <c r="HBR46" s="120"/>
      <c r="HBS46" s="120"/>
      <c r="HBT46" s="120"/>
      <c r="HBU46" s="120"/>
      <c r="HBV46" s="120"/>
      <c r="HBW46" s="120"/>
      <c r="HBX46" s="120"/>
      <c r="HBY46" s="120"/>
      <c r="HBZ46" s="120"/>
      <c r="HCA46" s="120"/>
      <c r="HCB46" s="120"/>
      <c r="HCC46" s="120"/>
      <c r="HCD46" s="120"/>
      <c r="HCE46" s="120"/>
      <c r="HCF46" s="120"/>
      <c r="HCG46" s="120"/>
      <c r="HCH46" s="120"/>
      <c r="HCI46" s="120"/>
      <c r="HCJ46" s="120"/>
      <c r="HCK46" s="120"/>
      <c r="HCL46" s="120"/>
      <c r="HCM46" s="120"/>
      <c r="HCN46" s="120"/>
      <c r="HCO46" s="120"/>
      <c r="HCP46" s="120"/>
      <c r="HCQ46" s="120"/>
      <c r="HCR46" s="120"/>
      <c r="HCS46" s="120"/>
      <c r="HCT46" s="120"/>
      <c r="HCU46" s="120"/>
      <c r="HCV46" s="120"/>
      <c r="HCW46" s="120"/>
      <c r="HCX46" s="120"/>
      <c r="HCY46" s="120"/>
      <c r="HCZ46" s="120"/>
      <c r="HDA46" s="120"/>
      <c r="HDB46" s="120"/>
      <c r="HDC46" s="120"/>
      <c r="HDD46" s="120"/>
      <c r="HDE46" s="120"/>
      <c r="HDF46" s="120"/>
      <c r="HDG46" s="120"/>
      <c r="HDH46" s="120"/>
      <c r="HDI46" s="120"/>
      <c r="HDJ46" s="120"/>
      <c r="HDK46" s="120"/>
      <c r="HDL46" s="120"/>
      <c r="HDM46" s="120"/>
      <c r="HDN46" s="120"/>
      <c r="HDO46" s="120"/>
      <c r="HDP46" s="120"/>
      <c r="HDQ46" s="120"/>
      <c r="HDR46" s="120"/>
      <c r="HDS46" s="120"/>
      <c r="HDT46" s="120"/>
      <c r="HDU46" s="120"/>
      <c r="HDV46" s="120"/>
      <c r="HDW46" s="120"/>
      <c r="HDX46" s="120"/>
      <c r="HDY46" s="120"/>
      <c r="HDZ46" s="120"/>
      <c r="HEA46" s="120"/>
      <c r="HEB46" s="120"/>
      <c r="HEC46" s="120"/>
      <c r="HED46" s="120"/>
      <c r="HEE46" s="120"/>
      <c r="HEF46" s="120"/>
      <c r="HEG46" s="120"/>
      <c r="HEH46" s="120"/>
      <c r="HEI46" s="120"/>
      <c r="HEJ46" s="120"/>
      <c r="HEK46" s="120"/>
      <c r="HEL46" s="120"/>
      <c r="HEM46" s="120"/>
      <c r="HEN46" s="120"/>
      <c r="HEO46" s="120"/>
      <c r="HEP46" s="120"/>
      <c r="HEQ46" s="120"/>
      <c r="HER46" s="120"/>
      <c r="HES46" s="120"/>
      <c r="HET46" s="120"/>
      <c r="HEU46" s="120"/>
      <c r="HEV46" s="120"/>
      <c r="HEW46" s="120"/>
      <c r="HEX46" s="120"/>
      <c r="HEY46" s="120"/>
      <c r="HEZ46" s="120"/>
      <c r="HFA46" s="120"/>
      <c r="HFB46" s="120"/>
      <c r="HFC46" s="120"/>
      <c r="HFD46" s="120"/>
      <c r="HFE46" s="120"/>
      <c r="HFF46" s="120"/>
      <c r="HFG46" s="120"/>
      <c r="HFH46" s="120"/>
      <c r="HFI46" s="120"/>
      <c r="HFJ46" s="120"/>
      <c r="HFK46" s="120"/>
      <c r="HFL46" s="120"/>
      <c r="HFM46" s="120"/>
      <c r="HFN46" s="120"/>
      <c r="HFO46" s="120"/>
      <c r="HFP46" s="120"/>
      <c r="HFQ46" s="120"/>
      <c r="HFR46" s="120"/>
      <c r="HFS46" s="120"/>
      <c r="HFT46" s="120"/>
      <c r="HFU46" s="120"/>
      <c r="HFV46" s="120"/>
      <c r="HFW46" s="120"/>
      <c r="HFX46" s="120"/>
      <c r="HFY46" s="120"/>
      <c r="HFZ46" s="120"/>
      <c r="HGA46" s="120"/>
      <c r="HGB46" s="120"/>
      <c r="HGC46" s="120"/>
      <c r="HGD46" s="120"/>
      <c r="HGE46" s="120"/>
      <c r="HGF46" s="120"/>
      <c r="HGG46" s="120"/>
      <c r="HGH46" s="120"/>
      <c r="HGI46" s="120"/>
      <c r="HGJ46" s="120"/>
      <c r="HGK46" s="120"/>
      <c r="HGL46" s="120"/>
      <c r="HGM46" s="120"/>
      <c r="HGN46" s="120"/>
      <c r="HGO46" s="120"/>
      <c r="HGP46" s="120"/>
      <c r="HGQ46" s="120"/>
      <c r="HGR46" s="120"/>
      <c r="HGS46" s="120"/>
      <c r="HGT46" s="120"/>
      <c r="HGU46" s="120"/>
      <c r="HGV46" s="120"/>
      <c r="HGW46" s="120"/>
      <c r="HGX46" s="120"/>
      <c r="HGY46" s="120"/>
      <c r="HGZ46" s="120"/>
      <c r="HHA46" s="120"/>
      <c r="HHB46" s="120"/>
      <c r="HHC46" s="120"/>
      <c r="HHD46" s="120"/>
      <c r="HHE46" s="120"/>
      <c r="HHF46" s="120"/>
      <c r="HHG46" s="120"/>
      <c r="HHH46" s="120"/>
      <c r="HHI46" s="120"/>
      <c r="HHJ46" s="120"/>
      <c r="HHK46" s="120"/>
      <c r="HHL46" s="120"/>
      <c r="HHM46" s="120"/>
      <c r="HHN46" s="120"/>
      <c r="HHO46" s="120"/>
      <c r="HHP46" s="120"/>
      <c r="HHQ46" s="120"/>
      <c r="HHR46" s="120"/>
      <c r="HHS46" s="120"/>
      <c r="HHT46" s="120"/>
      <c r="HHU46" s="120"/>
      <c r="HHV46" s="120"/>
      <c r="HHW46" s="120"/>
      <c r="HHX46" s="120"/>
      <c r="HHY46" s="120"/>
      <c r="HHZ46" s="120"/>
      <c r="HIA46" s="120"/>
      <c r="HIB46" s="120"/>
      <c r="HIC46" s="120"/>
      <c r="HID46" s="120"/>
      <c r="HIE46" s="120"/>
      <c r="HIF46" s="120"/>
      <c r="HIG46" s="120"/>
      <c r="HIH46" s="120"/>
      <c r="HII46" s="120"/>
      <c r="HIJ46" s="120"/>
      <c r="HIK46" s="120"/>
      <c r="HIL46" s="120"/>
      <c r="HIM46" s="120"/>
      <c r="HIN46" s="120"/>
      <c r="HIO46" s="120"/>
      <c r="HIP46" s="120"/>
      <c r="HIQ46" s="120"/>
      <c r="HIR46" s="120"/>
      <c r="HIS46" s="120"/>
      <c r="HIT46" s="120"/>
      <c r="HIU46" s="120"/>
      <c r="HIV46" s="120"/>
      <c r="HIW46" s="120"/>
      <c r="HIX46" s="120"/>
      <c r="HIY46" s="120"/>
      <c r="HIZ46" s="120"/>
      <c r="HJA46" s="120"/>
      <c r="HJB46" s="120"/>
      <c r="HJC46" s="120"/>
      <c r="HJD46" s="120"/>
      <c r="HJE46" s="120"/>
      <c r="HJF46" s="120"/>
      <c r="HJG46" s="120"/>
      <c r="HJH46" s="120"/>
      <c r="HJI46" s="120"/>
      <c r="HJJ46" s="120"/>
      <c r="HJK46" s="120"/>
      <c r="HJL46" s="120"/>
      <c r="HJM46" s="120"/>
      <c r="HJN46" s="120"/>
      <c r="HJO46" s="120"/>
      <c r="HJP46" s="120"/>
      <c r="HJQ46" s="120"/>
      <c r="HJR46" s="120"/>
      <c r="HJS46" s="120"/>
      <c r="HJT46" s="120"/>
      <c r="HJU46" s="120"/>
      <c r="HJV46" s="120"/>
      <c r="HJW46" s="120"/>
      <c r="HJX46" s="120"/>
      <c r="HJY46" s="120"/>
      <c r="HJZ46" s="120"/>
      <c r="HKA46" s="120"/>
      <c r="HKB46" s="120"/>
      <c r="HKC46" s="120"/>
      <c r="HKD46" s="120"/>
      <c r="HKE46" s="120"/>
      <c r="HKF46" s="120"/>
      <c r="HKG46" s="120"/>
      <c r="HKH46" s="120"/>
      <c r="HKI46" s="120"/>
      <c r="HKJ46" s="120"/>
      <c r="HKK46" s="120"/>
      <c r="HKL46" s="120"/>
      <c r="HKM46" s="120"/>
      <c r="HKN46" s="120"/>
      <c r="HKO46" s="120"/>
      <c r="HKP46" s="120"/>
      <c r="HKQ46" s="120"/>
      <c r="HKR46" s="120"/>
      <c r="HKS46" s="120"/>
      <c r="HKT46" s="120"/>
      <c r="HKU46" s="120"/>
      <c r="HKV46" s="120"/>
      <c r="HKW46" s="120"/>
      <c r="HKX46" s="120"/>
      <c r="HKY46" s="120"/>
      <c r="HKZ46" s="120"/>
      <c r="HLA46" s="120"/>
      <c r="HLB46" s="120"/>
      <c r="HLC46" s="120"/>
      <c r="HLD46" s="120"/>
      <c r="HLE46" s="120"/>
      <c r="HLF46" s="120"/>
      <c r="HLG46" s="120"/>
      <c r="HLH46" s="120"/>
      <c r="HLI46" s="120"/>
      <c r="HLJ46" s="120"/>
      <c r="HLK46" s="120"/>
      <c r="HLL46" s="120"/>
      <c r="HLM46" s="120"/>
      <c r="HLN46" s="120"/>
      <c r="HLO46" s="120"/>
      <c r="HLP46" s="120"/>
      <c r="HLQ46" s="120"/>
      <c r="HLR46" s="120"/>
      <c r="HLS46" s="120"/>
      <c r="HLT46" s="120"/>
      <c r="HLU46" s="120"/>
      <c r="HLV46" s="120"/>
      <c r="HLW46" s="120"/>
      <c r="HLX46" s="120"/>
      <c r="HLY46" s="120"/>
      <c r="HLZ46" s="120"/>
      <c r="HMA46" s="120"/>
      <c r="HMB46" s="120"/>
      <c r="HMC46" s="120"/>
      <c r="HMD46" s="120"/>
      <c r="HME46" s="120"/>
      <c r="HMF46" s="120"/>
      <c r="HMG46" s="120"/>
      <c r="HMH46" s="120"/>
      <c r="HMI46" s="120"/>
      <c r="HMJ46" s="120"/>
      <c r="HMK46" s="120"/>
      <c r="HML46" s="120"/>
      <c r="HMM46" s="120"/>
      <c r="HMN46" s="120"/>
      <c r="HMO46" s="120"/>
      <c r="HMP46" s="120"/>
      <c r="HMQ46" s="120"/>
      <c r="HMR46" s="120"/>
      <c r="HMS46" s="120"/>
      <c r="HMT46" s="120"/>
      <c r="HMU46" s="120"/>
      <c r="HMV46" s="120"/>
      <c r="HMW46" s="120"/>
      <c r="HMX46" s="120"/>
      <c r="HMY46" s="120"/>
      <c r="HMZ46" s="120"/>
      <c r="HNA46" s="120"/>
      <c r="HNB46" s="120"/>
      <c r="HNC46" s="120"/>
      <c r="HND46" s="120"/>
      <c r="HNE46" s="120"/>
      <c r="HNF46" s="120"/>
      <c r="HNG46" s="120"/>
      <c r="HNH46" s="120"/>
      <c r="HNI46" s="120"/>
      <c r="HNJ46" s="120"/>
      <c r="HNK46" s="120"/>
      <c r="HNL46" s="120"/>
      <c r="HNM46" s="120"/>
      <c r="HNN46" s="120"/>
      <c r="HNO46" s="120"/>
      <c r="HNP46" s="120"/>
      <c r="HNQ46" s="120"/>
      <c r="HNR46" s="120"/>
      <c r="HNS46" s="120"/>
      <c r="HNT46" s="120"/>
      <c r="HNU46" s="120"/>
      <c r="HNV46" s="120"/>
      <c r="HNW46" s="120"/>
      <c r="HNX46" s="120"/>
      <c r="HNY46" s="120"/>
      <c r="HNZ46" s="120"/>
      <c r="HOA46" s="120"/>
      <c r="HOB46" s="120"/>
      <c r="HOC46" s="120"/>
      <c r="HOD46" s="120"/>
      <c r="HOE46" s="120"/>
      <c r="HOF46" s="120"/>
      <c r="HOG46" s="120"/>
      <c r="HOH46" s="120"/>
      <c r="HOI46" s="120"/>
      <c r="HOJ46" s="120"/>
      <c r="HOK46" s="120"/>
      <c r="HOL46" s="120"/>
      <c r="HOM46" s="120"/>
      <c r="HON46" s="120"/>
      <c r="HOO46" s="120"/>
      <c r="HOP46" s="120"/>
      <c r="HOQ46" s="120"/>
      <c r="HOR46" s="120"/>
      <c r="HOS46" s="120"/>
      <c r="HOT46" s="120"/>
      <c r="HOU46" s="120"/>
      <c r="HOV46" s="120"/>
      <c r="HOW46" s="120"/>
      <c r="HOX46" s="120"/>
      <c r="HOY46" s="120"/>
      <c r="HOZ46" s="120"/>
      <c r="HPA46" s="120"/>
      <c r="HPB46" s="120"/>
      <c r="HPC46" s="120"/>
      <c r="HPD46" s="120"/>
      <c r="HPE46" s="120"/>
      <c r="HPF46" s="120"/>
      <c r="HPG46" s="120"/>
      <c r="HPH46" s="120"/>
      <c r="HPI46" s="120"/>
      <c r="HPJ46" s="120"/>
      <c r="HPK46" s="120"/>
      <c r="HPL46" s="120"/>
      <c r="HPM46" s="120"/>
      <c r="HPN46" s="120"/>
      <c r="HPO46" s="120"/>
      <c r="HPP46" s="120"/>
      <c r="HPQ46" s="120"/>
      <c r="HPR46" s="120"/>
      <c r="HPS46" s="120"/>
      <c r="HPT46" s="120"/>
      <c r="HPU46" s="120"/>
      <c r="HPV46" s="120"/>
      <c r="HPW46" s="120"/>
      <c r="HPX46" s="120"/>
      <c r="HPY46" s="120"/>
      <c r="HPZ46" s="120"/>
      <c r="HQA46" s="120"/>
      <c r="HQB46" s="120"/>
      <c r="HQC46" s="120"/>
      <c r="HQD46" s="120"/>
      <c r="HQE46" s="120"/>
      <c r="HQF46" s="120"/>
      <c r="HQG46" s="120"/>
      <c r="HQH46" s="120"/>
      <c r="HQI46" s="120"/>
      <c r="HQJ46" s="120"/>
      <c r="HQK46" s="120"/>
      <c r="HQL46" s="120"/>
      <c r="HQM46" s="120"/>
      <c r="HQN46" s="120"/>
      <c r="HQO46" s="120"/>
      <c r="HQP46" s="120"/>
      <c r="HQQ46" s="120"/>
      <c r="HQR46" s="120"/>
      <c r="HQS46" s="120"/>
      <c r="HQT46" s="120"/>
      <c r="HQU46" s="120"/>
      <c r="HQV46" s="120"/>
      <c r="HQW46" s="120"/>
      <c r="HQX46" s="120"/>
      <c r="HQY46" s="120"/>
      <c r="HQZ46" s="120"/>
      <c r="HRA46" s="120"/>
      <c r="HRB46" s="120"/>
      <c r="HRC46" s="120"/>
      <c r="HRD46" s="120"/>
      <c r="HRE46" s="120"/>
      <c r="HRF46" s="120"/>
      <c r="HRG46" s="120"/>
      <c r="HRH46" s="120"/>
      <c r="HRI46" s="120"/>
      <c r="HRJ46" s="120"/>
      <c r="HRK46" s="120"/>
      <c r="HRL46" s="120"/>
      <c r="HRM46" s="120"/>
      <c r="HRN46" s="120"/>
      <c r="HRO46" s="120"/>
      <c r="HRP46" s="120"/>
      <c r="HRQ46" s="120"/>
      <c r="HRR46" s="120"/>
      <c r="HRS46" s="120"/>
      <c r="HRT46" s="120"/>
      <c r="HRU46" s="120"/>
      <c r="HRV46" s="120"/>
      <c r="HRW46" s="120"/>
      <c r="HRX46" s="120"/>
      <c r="HRY46" s="120"/>
      <c r="HRZ46" s="120"/>
      <c r="HSA46" s="120"/>
      <c r="HSB46" s="120"/>
      <c r="HSC46" s="120"/>
      <c r="HSD46" s="120"/>
      <c r="HSE46" s="120"/>
      <c r="HSF46" s="120"/>
      <c r="HSG46" s="120"/>
      <c r="HSH46" s="120"/>
      <c r="HSI46" s="120"/>
      <c r="HSJ46" s="120"/>
      <c r="HSK46" s="120"/>
      <c r="HSL46" s="120"/>
      <c r="HSM46" s="120"/>
      <c r="HSN46" s="120"/>
      <c r="HSO46" s="120"/>
      <c r="HSP46" s="120"/>
      <c r="HSQ46" s="120"/>
      <c r="HSR46" s="120"/>
      <c r="HSS46" s="120"/>
      <c r="HST46" s="120"/>
      <c r="HSU46" s="120"/>
      <c r="HSV46" s="120"/>
      <c r="HSW46" s="120"/>
      <c r="HSX46" s="120"/>
      <c r="HSY46" s="120"/>
      <c r="HSZ46" s="120"/>
      <c r="HTA46" s="120"/>
      <c r="HTB46" s="120"/>
      <c r="HTC46" s="120"/>
      <c r="HTD46" s="120"/>
      <c r="HTE46" s="120"/>
      <c r="HTF46" s="120"/>
      <c r="HTG46" s="120"/>
      <c r="HTH46" s="120"/>
      <c r="HTI46" s="120"/>
      <c r="HTJ46" s="120"/>
      <c r="HTK46" s="120"/>
      <c r="HTL46" s="120"/>
      <c r="HTM46" s="120"/>
      <c r="HTN46" s="120"/>
      <c r="HTO46" s="120"/>
      <c r="HTP46" s="120"/>
      <c r="HTQ46" s="120"/>
      <c r="HTR46" s="120"/>
      <c r="HTS46" s="120"/>
      <c r="HTT46" s="120"/>
      <c r="HTU46" s="120"/>
      <c r="HTV46" s="120"/>
      <c r="HTW46" s="120"/>
      <c r="HTX46" s="120"/>
      <c r="HTY46" s="120"/>
      <c r="HTZ46" s="120"/>
      <c r="HUA46" s="120"/>
      <c r="HUB46" s="120"/>
      <c r="HUC46" s="120"/>
      <c r="HUD46" s="120"/>
      <c r="HUE46" s="120"/>
      <c r="HUF46" s="120"/>
      <c r="HUG46" s="120"/>
      <c r="HUH46" s="120"/>
      <c r="HUI46" s="120"/>
      <c r="HUJ46" s="120"/>
      <c r="HUK46" s="120"/>
      <c r="HUL46" s="120"/>
      <c r="HUM46" s="120"/>
      <c r="HUN46" s="120"/>
      <c r="HUO46" s="120"/>
      <c r="HUP46" s="120"/>
      <c r="HUQ46" s="120"/>
      <c r="HUR46" s="120"/>
      <c r="HUS46" s="120"/>
      <c r="HUT46" s="120"/>
      <c r="HUU46" s="120"/>
      <c r="HUV46" s="120"/>
      <c r="HUW46" s="120"/>
      <c r="HUX46" s="120"/>
      <c r="HUY46" s="120"/>
      <c r="HUZ46" s="120"/>
      <c r="HVA46" s="120"/>
      <c r="HVB46" s="120"/>
      <c r="HVC46" s="120"/>
      <c r="HVD46" s="120"/>
      <c r="HVE46" s="120"/>
      <c r="HVF46" s="120"/>
      <c r="HVG46" s="120"/>
      <c r="HVH46" s="120"/>
      <c r="HVI46" s="120"/>
      <c r="HVJ46" s="120"/>
      <c r="HVK46" s="120"/>
      <c r="HVL46" s="120"/>
      <c r="HVM46" s="120"/>
      <c r="HVN46" s="120"/>
      <c r="HVO46" s="120"/>
      <c r="HVP46" s="120"/>
      <c r="HVQ46" s="120"/>
      <c r="HVR46" s="120"/>
      <c r="HVS46" s="120"/>
      <c r="HVT46" s="120"/>
      <c r="HVU46" s="120"/>
      <c r="HVV46" s="120"/>
      <c r="HVW46" s="120"/>
      <c r="HVX46" s="120"/>
      <c r="HVY46" s="120"/>
      <c r="HVZ46" s="120"/>
      <c r="HWA46" s="120"/>
      <c r="HWB46" s="120"/>
      <c r="HWC46" s="120"/>
      <c r="HWD46" s="120"/>
      <c r="HWE46" s="120"/>
      <c r="HWF46" s="120"/>
      <c r="HWG46" s="120"/>
      <c r="HWH46" s="120"/>
      <c r="HWI46" s="120"/>
      <c r="HWJ46" s="120"/>
      <c r="HWK46" s="120"/>
      <c r="HWL46" s="120"/>
      <c r="HWM46" s="120"/>
      <c r="HWN46" s="120"/>
      <c r="HWO46" s="120"/>
      <c r="HWP46" s="120"/>
      <c r="HWQ46" s="120"/>
      <c r="HWR46" s="120"/>
      <c r="HWS46" s="120"/>
      <c r="HWT46" s="120"/>
      <c r="HWU46" s="120"/>
      <c r="HWV46" s="120"/>
      <c r="HWW46" s="120"/>
      <c r="HWX46" s="120"/>
      <c r="HWY46" s="120"/>
      <c r="HWZ46" s="120"/>
      <c r="HXA46" s="120"/>
      <c r="HXB46" s="120"/>
      <c r="HXC46" s="120"/>
      <c r="HXD46" s="120"/>
      <c r="HXE46" s="120"/>
      <c r="HXF46" s="120"/>
      <c r="HXG46" s="120"/>
      <c r="HXH46" s="120"/>
      <c r="HXI46" s="120"/>
      <c r="HXJ46" s="120"/>
      <c r="HXK46" s="120"/>
      <c r="HXL46" s="120"/>
      <c r="HXM46" s="120"/>
      <c r="HXN46" s="120"/>
      <c r="HXO46" s="120"/>
      <c r="HXP46" s="120"/>
      <c r="HXQ46" s="120"/>
      <c r="HXR46" s="120"/>
      <c r="HXS46" s="120"/>
      <c r="HXT46" s="120"/>
      <c r="HXU46" s="120"/>
      <c r="HXV46" s="120"/>
      <c r="HXW46" s="120"/>
      <c r="HXX46" s="120"/>
      <c r="HXY46" s="120"/>
      <c r="HXZ46" s="120"/>
      <c r="HYA46" s="120"/>
      <c r="HYB46" s="120"/>
      <c r="HYC46" s="120"/>
      <c r="HYD46" s="120"/>
      <c r="HYE46" s="120"/>
      <c r="HYF46" s="120"/>
      <c r="HYG46" s="120"/>
      <c r="HYH46" s="120"/>
      <c r="HYI46" s="120"/>
      <c r="HYJ46" s="120"/>
      <c r="HYK46" s="120"/>
      <c r="HYL46" s="120"/>
      <c r="HYM46" s="120"/>
      <c r="HYN46" s="120"/>
      <c r="HYO46" s="120"/>
      <c r="HYP46" s="120"/>
      <c r="HYQ46" s="120"/>
      <c r="HYR46" s="120"/>
      <c r="HYS46" s="120"/>
      <c r="HYT46" s="120"/>
      <c r="HYU46" s="120"/>
      <c r="HYV46" s="120"/>
      <c r="HYW46" s="120"/>
      <c r="HYX46" s="120"/>
      <c r="HYY46" s="120"/>
      <c r="HYZ46" s="120"/>
      <c r="HZA46" s="120"/>
      <c r="HZB46" s="120"/>
      <c r="HZC46" s="120"/>
      <c r="HZD46" s="120"/>
      <c r="HZE46" s="120"/>
      <c r="HZF46" s="120"/>
      <c r="HZG46" s="120"/>
      <c r="HZH46" s="120"/>
      <c r="HZI46" s="120"/>
      <c r="HZJ46" s="120"/>
      <c r="HZK46" s="120"/>
      <c r="HZL46" s="120"/>
      <c r="HZM46" s="120"/>
      <c r="HZN46" s="120"/>
      <c r="HZO46" s="120"/>
      <c r="HZP46" s="120"/>
      <c r="HZQ46" s="120"/>
      <c r="HZR46" s="120"/>
      <c r="HZS46" s="120"/>
      <c r="HZT46" s="120"/>
      <c r="HZU46" s="120"/>
      <c r="HZV46" s="120"/>
      <c r="HZW46" s="120"/>
      <c r="HZX46" s="120"/>
      <c r="HZY46" s="120"/>
      <c r="HZZ46" s="120"/>
      <c r="IAA46" s="120"/>
      <c r="IAB46" s="120"/>
      <c r="IAC46" s="120"/>
      <c r="IAD46" s="120"/>
      <c r="IAE46" s="120"/>
      <c r="IAF46" s="120"/>
      <c r="IAG46" s="120"/>
      <c r="IAH46" s="120"/>
      <c r="IAI46" s="120"/>
      <c r="IAJ46" s="120"/>
      <c r="IAK46" s="120"/>
      <c r="IAL46" s="120"/>
      <c r="IAM46" s="120"/>
      <c r="IAN46" s="120"/>
      <c r="IAO46" s="120"/>
      <c r="IAP46" s="120"/>
      <c r="IAQ46" s="120"/>
      <c r="IAR46" s="120"/>
      <c r="IAS46" s="120"/>
      <c r="IAT46" s="120"/>
      <c r="IAU46" s="120"/>
      <c r="IAV46" s="120"/>
      <c r="IAW46" s="120"/>
      <c r="IAX46" s="120"/>
      <c r="IAY46" s="120"/>
      <c r="IAZ46" s="120"/>
      <c r="IBA46" s="120"/>
      <c r="IBB46" s="120"/>
      <c r="IBC46" s="120"/>
      <c r="IBD46" s="120"/>
      <c r="IBE46" s="120"/>
      <c r="IBF46" s="120"/>
      <c r="IBG46" s="120"/>
      <c r="IBH46" s="120"/>
      <c r="IBI46" s="120"/>
      <c r="IBJ46" s="120"/>
      <c r="IBK46" s="120"/>
      <c r="IBL46" s="120"/>
      <c r="IBM46" s="120"/>
      <c r="IBN46" s="120"/>
      <c r="IBO46" s="120"/>
      <c r="IBP46" s="120"/>
      <c r="IBQ46" s="120"/>
      <c r="IBR46" s="120"/>
      <c r="IBS46" s="120"/>
      <c r="IBT46" s="120"/>
      <c r="IBU46" s="120"/>
      <c r="IBV46" s="120"/>
      <c r="IBW46" s="120"/>
      <c r="IBX46" s="120"/>
      <c r="IBY46" s="120"/>
      <c r="IBZ46" s="120"/>
      <c r="ICA46" s="120"/>
      <c r="ICB46" s="120"/>
      <c r="ICC46" s="120"/>
      <c r="ICD46" s="120"/>
      <c r="ICE46" s="120"/>
      <c r="ICF46" s="120"/>
      <c r="ICG46" s="120"/>
      <c r="ICH46" s="120"/>
      <c r="ICI46" s="120"/>
      <c r="ICJ46" s="120"/>
      <c r="ICK46" s="120"/>
      <c r="ICL46" s="120"/>
      <c r="ICM46" s="120"/>
      <c r="ICN46" s="120"/>
      <c r="ICO46" s="120"/>
      <c r="ICP46" s="120"/>
      <c r="ICQ46" s="120"/>
      <c r="ICR46" s="120"/>
      <c r="ICS46" s="120"/>
      <c r="ICT46" s="120"/>
      <c r="ICU46" s="120"/>
      <c r="ICV46" s="120"/>
      <c r="ICW46" s="120"/>
      <c r="ICX46" s="120"/>
      <c r="ICY46" s="120"/>
      <c r="ICZ46" s="120"/>
      <c r="IDA46" s="120"/>
      <c r="IDB46" s="120"/>
      <c r="IDC46" s="120"/>
      <c r="IDD46" s="120"/>
      <c r="IDE46" s="120"/>
      <c r="IDF46" s="120"/>
      <c r="IDG46" s="120"/>
      <c r="IDH46" s="120"/>
      <c r="IDI46" s="120"/>
      <c r="IDJ46" s="120"/>
      <c r="IDK46" s="120"/>
      <c r="IDL46" s="120"/>
      <c r="IDM46" s="120"/>
      <c r="IDN46" s="120"/>
      <c r="IDO46" s="120"/>
      <c r="IDP46" s="120"/>
      <c r="IDQ46" s="120"/>
      <c r="IDR46" s="120"/>
      <c r="IDS46" s="120"/>
      <c r="IDT46" s="120"/>
      <c r="IDU46" s="120"/>
      <c r="IDV46" s="120"/>
      <c r="IDW46" s="120"/>
      <c r="IDX46" s="120"/>
      <c r="IDY46" s="120"/>
      <c r="IDZ46" s="120"/>
      <c r="IEA46" s="120"/>
      <c r="IEB46" s="120"/>
      <c r="IEC46" s="120"/>
      <c r="IED46" s="120"/>
      <c r="IEE46" s="120"/>
      <c r="IEF46" s="120"/>
      <c r="IEG46" s="120"/>
      <c r="IEH46" s="120"/>
      <c r="IEI46" s="120"/>
      <c r="IEJ46" s="120"/>
      <c r="IEK46" s="120"/>
      <c r="IEL46" s="120"/>
      <c r="IEM46" s="120"/>
      <c r="IEN46" s="120"/>
      <c r="IEO46" s="120"/>
      <c r="IEP46" s="120"/>
      <c r="IEQ46" s="120"/>
      <c r="IER46" s="120"/>
      <c r="IES46" s="120"/>
      <c r="IET46" s="120"/>
      <c r="IEU46" s="120"/>
      <c r="IEV46" s="120"/>
      <c r="IEW46" s="120"/>
      <c r="IEX46" s="120"/>
      <c r="IEY46" s="120"/>
      <c r="IEZ46" s="120"/>
      <c r="IFA46" s="120"/>
      <c r="IFB46" s="120"/>
      <c r="IFC46" s="120"/>
      <c r="IFD46" s="120"/>
      <c r="IFE46" s="120"/>
      <c r="IFF46" s="120"/>
      <c r="IFG46" s="120"/>
      <c r="IFH46" s="120"/>
      <c r="IFI46" s="120"/>
      <c r="IFJ46" s="120"/>
      <c r="IFK46" s="120"/>
      <c r="IFL46" s="120"/>
      <c r="IFM46" s="120"/>
      <c r="IFN46" s="120"/>
      <c r="IFO46" s="120"/>
      <c r="IFP46" s="120"/>
      <c r="IFQ46" s="120"/>
      <c r="IFR46" s="120"/>
      <c r="IFS46" s="120"/>
      <c r="IFT46" s="120"/>
      <c r="IFU46" s="120"/>
      <c r="IFV46" s="120"/>
      <c r="IFW46" s="120"/>
      <c r="IFX46" s="120"/>
      <c r="IFY46" s="120"/>
      <c r="IFZ46" s="120"/>
      <c r="IGA46" s="120"/>
      <c r="IGB46" s="120"/>
      <c r="IGC46" s="120"/>
      <c r="IGD46" s="120"/>
      <c r="IGE46" s="120"/>
      <c r="IGF46" s="120"/>
      <c r="IGG46" s="120"/>
      <c r="IGH46" s="120"/>
      <c r="IGI46" s="120"/>
      <c r="IGJ46" s="120"/>
      <c r="IGK46" s="120"/>
      <c r="IGL46" s="120"/>
      <c r="IGM46" s="120"/>
      <c r="IGN46" s="120"/>
      <c r="IGO46" s="120"/>
      <c r="IGP46" s="120"/>
      <c r="IGQ46" s="120"/>
      <c r="IGR46" s="120"/>
      <c r="IGS46" s="120"/>
      <c r="IGT46" s="120"/>
      <c r="IGU46" s="120"/>
      <c r="IGV46" s="120"/>
      <c r="IGW46" s="120"/>
      <c r="IGX46" s="120"/>
      <c r="IGY46" s="120"/>
      <c r="IGZ46" s="120"/>
      <c r="IHA46" s="120"/>
      <c r="IHB46" s="120"/>
      <c r="IHC46" s="120"/>
      <c r="IHD46" s="120"/>
      <c r="IHE46" s="120"/>
      <c r="IHF46" s="120"/>
      <c r="IHG46" s="120"/>
      <c r="IHH46" s="120"/>
      <c r="IHI46" s="120"/>
      <c r="IHJ46" s="120"/>
      <c r="IHK46" s="120"/>
      <c r="IHL46" s="120"/>
      <c r="IHM46" s="120"/>
      <c r="IHN46" s="120"/>
      <c r="IHO46" s="120"/>
      <c r="IHP46" s="120"/>
      <c r="IHQ46" s="120"/>
      <c r="IHR46" s="120"/>
      <c r="IHS46" s="120"/>
      <c r="IHT46" s="120"/>
      <c r="IHU46" s="120"/>
      <c r="IHV46" s="120"/>
      <c r="IHW46" s="120"/>
      <c r="IHX46" s="120"/>
      <c r="IHY46" s="120"/>
      <c r="IHZ46" s="120"/>
      <c r="IIA46" s="120"/>
      <c r="IIB46" s="120"/>
      <c r="IIC46" s="120"/>
      <c r="IID46" s="120"/>
      <c r="IIE46" s="120"/>
      <c r="IIF46" s="120"/>
      <c r="IIG46" s="120"/>
      <c r="IIH46" s="120"/>
      <c r="III46" s="120"/>
      <c r="IIJ46" s="120"/>
      <c r="IIK46" s="120"/>
      <c r="IIL46" s="120"/>
      <c r="IIM46" s="120"/>
      <c r="IIN46" s="120"/>
      <c r="IIO46" s="120"/>
      <c r="IIP46" s="120"/>
      <c r="IIQ46" s="120"/>
      <c r="IIR46" s="120"/>
      <c r="IIS46" s="120"/>
      <c r="IIT46" s="120"/>
      <c r="IIU46" s="120"/>
      <c r="IIV46" s="120"/>
      <c r="IIW46" s="120"/>
      <c r="IIX46" s="120"/>
      <c r="IIY46" s="120"/>
      <c r="IIZ46" s="120"/>
      <c r="IJA46" s="120"/>
      <c r="IJB46" s="120"/>
      <c r="IJC46" s="120"/>
      <c r="IJD46" s="120"/>
      <c r="IJE46" s="120"/>
      <c r="IJF46" s="120"/>
      <c r="IJG46" s="120"/>
      <c r="IJH46" s="120"/>
      <c r="IJI46" s="120"/>
      <c r="IJJ46" s="120"/>
      <c r="IJK46" s="120"/>
      <c r="IJL46" s="120"/>
      <c r="IJM46" s="120"/>
      <c r="IJN46" s="120"/>
      <c r="IJO46" s="120"/>
      <c r="IJP46" s="120"/>
      <c r="IJQ46" s="120"/>
      <c r="IJR46" s="120"/>
      <c r="IJS46" s="120"/>
      <c r="IJT46" s="120"/>
      <c r="IJU46" s="120"/>
      <c r="IJV46" s="120"/>
      <c r="IJW46" s="120"/>
      <c r="IJX46" s="120"/>
      <c r="IJY46" s="120"/>
      <c r="IJZ46" s="120"/>
      <c r="IKA46" s="120"/>
      <c r="IKB46" s="120"/>
      <c r="IKC46" s="120"/>
      <c r="IKD46" s="120"/>
      <c r="IKE46" s="120"/>
      <c r="IKF46" s="120"/>
      <c r="IKG46" s="120"/>
      <c r="IKH46" s="120"/>
      <c r="IKI46" s="120"/>
      <c r="IKJ46" s="120"/>
      <c r="IKK46" s="120"/>
      <c r="IKL46" s="120"/>
      <c r="IKM46" s="120"/>
      <c r="IKN46" s="120"/>
      <c r="IKO46" s="120"/>
      <c r="IKP46" s="120"/>
      <c r="IKQ46" s="120"/>
      <c r="IKR46" s="120"/>
      <c r="IKS46" s="120"/>
      <c r="IKT46" s="120"/>
      <c r="IKU46" s="120"/>
      <c r="IKV46" s="120"/>
      <c r="IKW46" s="120"/>
      <c r="IKX46" s="120"/>
      <c r="IKY46" s="120"/>
      <c r="IKZ46" s="120"/>
      <c r="ILA46" s="120"/>
      <c r="ILB46" s="120"/>
      <c r="ILC46" s="120"/>
      <c r="ILD46" s="120"/>
      <c r="ILE46" s="120"/>
      <c r="ILF46" s="120"/>
      <c r="ILG46" s="120"/>
      <c r="ILH46" s="120"/>
      <c r="ILI46" s="120"/>
      <c r="ILJ46" s="120"/>
      <c r="ILK46" s="120"/>
      <c r="ILL46" s="120"/>
      <c r="ILM46" s="120"/>
      <c r="ILN46" s="120"/>
      <c r="ILO46" s="120"/>
      <c r="ILP46" s="120"/>
      <c r="ILQ46" s="120"/>
      <c r="ILR46" s="120"/>
      <c r="ILS46" s="120"/>
      <c r="ILT46" s="120"/>
      <c r="ILU46" s="120"/>
      <c r="ILV46" s="120"/>
      <c r="ILW46" s="120"/>
      <c r="ILX46" s="120"/>
      <c r="ILY46" s="120"/>
      <c r="ILZ46" s="120"/>
      <c r="IMA46" s="120"/>
      <c r="IMB46" s="120"/>
      <c r="IMC46" s="120"/>
      <c r="IMD46" s="120"/>
      <c r="IME46" s="120"/>
      <c r="IMF46" s="120"/>
      <c r="IMG46" s="120"/>
      <c r="IMH46" s="120"/>
      <c r="IMI46" s="120"/>
      <c r="IMJ46" s="120"/>
      <c r="IMK46" s="120"/>
      <c r="IML46" s="120"/>
      <c r="IMM46" s="120"/>
      <c r="IMN46" s="120"/>
      <c r="IMO46" s="120"/>
      <c r="IMP46" s="120"/>
      <c r="IMQ46" s="120"/>
      <c r="IMR46" s="120"/>
      <c r="IMS46" s="120"/>
      <c r="IMT46" s="120"/>
      <c r="IMU46" s="120"/>
      <c r="IMV46" s="120"/>
      <c r="IMW46" s="120"/>
      <c r="IMX46" s="120"/>
      <c r="IMY46" s="120"/>
      <c r="IMZ46" s="120"/>
      <c r="INA46" s="120"/>
      <c r="INB46" s="120"/>
      <c r="INC46" s="120"/>
      <c r="IND46" s="120"/>
      <c r="INE46" s="120"/>
      <c r="INF46" s="120"/>
      <c r="ING46" s="120"/>
      <c r="INH46" s="120"/>
      <c r="INI46" s="120"/>
      <c r="INJ46" s="120"/>
      <c r="INK46" s="120"/>
      <c r="INL46" s="120"/>
      <c r="INM46" s="120"/>
      <c r="INN46" s="120"/>
      <c r="INO46" s="120"/>
      <c r="INP46" s="120"/>
      <c r="INQ46" s="120"/>
      <c r="INR46" s="120"/>
      <c r="INS46" s="120"/>
      <c r="INT46" s="120"/>
      <c r="INU46" s="120"/>
      <c r="INV46" s="120"/>
      <c r="INW46" s="120"/>
      <c r="INX46" s="120"/>
      <c r="INY46" s="120"/>
      <c r="INZ46" s="120"/>
      <c r="IOA46" s="120"/>
      <c r="IOB46" s="120"/>
      <c r="IOC46" s="120"/>
      <c r="IOD46" s="120"/>
      <c r="IOE46" s="120"/>
      <c r="IOF46" s="120"/>
      <c r="IOG46" s="120"/>
      <c r="IOH46" s="120"/>
      <c r="IOI46" s="120"/>
      <c r="IOJ46" s="120"/>
      <c r="IOK46" s="120"/>
      <c r="IOL46" s="120"/>
      <c r="IOM46" s="120"/>
      <c r="ION46" s="120"/>
      <c r="IOO46" s="120"/>
      <c r="IOP46" s="120"/>
      <c r="IOQ46" s="120"/>
      <c r="IOR46" s="120"/>
      <c r="IOS46" s="120"/>
      <c r="IOT46" s="120"/>
      <c r="IOU46" s="120"/>
      <c r="IOV46" s="120"/>
      <c r="IOW46" s="120"/>
      <c r="IOX46" s="120"/>
      <c r="IOY46" s="120"/>
      <c r="IOZ46" s="120"/>
      <c r="IPA46" s="120"/>
      <c r="IPB46" s="120"/>
      <c r="IPC46" s="120"/>
      <c r="IPD46" s="120"/>
      <c r="IPE46" s="120"/>
      <c r="IPF46" s="120"/>
      <c r="IPG46" s="120"/>
      <c r="IPH46" s="120"/>
      <c r="IPI46" s="120"/>
      <c r="IPJ46" s="120"/>
      <c r="IPK46" s="120"/>
      <c r="IPL46" s="120"/>
      <c r="IPM46" s="120"/>
      <c r="IPN46" s="120"/>
      <c r="IPO46" s="120"/>
      <c r="IPP46" s="120"/>
      <c r="IPQ46" s="120"/>
      <c r="IPR46" s="120"/>
      <c r="IPS46" s="120"/>
      <c r="IPT46" s="120"/>
      <c r="IPU46" s="120"/>
      <c r="IPV46" s="120"/>
      <c r="IPW46" s="120"/>
      <c r="IPX46" s="120"/>
      <c r="IPY46" s="120"/>
      <c r="IPZ46" s="120"/>
      <c r="IQA46" s="120"/>
      <c r="IQB46" s="120"/>
      <c r="IQC46" s="120"/>
      <c r="IQD46" s="120"/>
      <c r="IQE46" s="120"/>
      <c r="IQF46" s="120"/>
      <c r="IQG46" s="120"/>
      <c r="IQH46" s="120"/>
      <c r="IQI46" s="120"/>
      <c r="IQJ46" s="120"/>
      <c r="IQK46" s="120"/>
      <c r="IQL46" s="120"/>
      <c r="IQM46" s="120"/>
      <c r="IQN46" s="120"/>
      <c r="IQO46" s="120"/>
      <c r="IQP46" s="120"/>
      <c r="IQQ46" s="120"/>
      <c r="IQR46" s="120"/>
      <c r="IQS46" s="120"/>
      <c r="IQT46" s="120"/>
      <c r="IQU46" s="120"/>
      <c r="IQV46" s="120"/>
      <c r="IQW46" s="120"/>
      <c r="IQX46" s="120"/>
      <c r="IQY46" s="120"/>
      <c r="IQZ46" s="120"/>
      <c r="IRA46" s="120"/>
      <c r="IRB46" s="120"/>
      <c r="IRC46" s="120"/>
      <c r="IRD46" s="120"/>
      <c r="IRE46" s="120"/>
      <c r="IRF46" s="120"/>
      <c r="IRG46" s="120"/>
      <c r="IRH46" s="120"/>
      <c r="IRI46" s="120"/>
      <c r="IRJ46" s="120"/>
      <c r="IRK46" s="120"/>
      <c r="IRL46" s="120"/>
      <c r="IRM46" s="120"/>
      <c r="IRN46" s="120"/>
      <c r="IRO46" s="120"/>
      <c r="IRP46" s="120"/>
      <c r="IRQ46" s="120"/>
      <c r="IRR46" s="120"/>
      <c r="IRS46" s="120"/>
      <c r="IRT46" s="120"/>
      <c r="IRU46" s="120"/>
      <c r="IRV46" s="120"/>
      <c r="IRW46" s="120"/>
      <c r="IRX46" s="120"/>
      <c r="IRY46" s="120"/>
      <c r="IRZ46" s="120"/>
      <c r="ISA46" s="120"/>
      <c r="ISB46" s="120"/>
      <c r="ISC46" s="120"/>
      <c r="ISD46" s="120"/>
      <c r="ISE46" s="120"/>
      <c r="ISF46" s="120"/>
      <c r="ISG46" s="120"/>
      <c r="ISH46" s="120"/>
      <c r="ISI46" s="120"/>
      <c r="ISJ46" s="120"/>
      <c r="ISK46" s="120"/>
      <c r="ISL46" s="120"/>
      <c r="ISM46" s="120"/>
      <c r="ISN46" s="120"/>
      <c r="ISO46" s="120"/>
      <c r="ISP46" s="120"/>
      <c r="ISQ46" s="120"/>
      <c r="ISR46" s="120"/>
      <c r="ISS46" s="120"/>
      <c r="IST46" s="120"/>
      <c r="ISU46" s="120"/>
      <c r="ISV46" s="120"/>
      <c r="ISW46" s="120"/>
      <c r="ISX46" s="120"/>
      <c r="ISY46" s="120"/>
      <c r="ISZ46" s="120"/>
      <c r="ITA46" s="120"/>
      <c r="ITB46" s="120"/>
      <c r="ITC46" s="120"/>
      <c r="ITD46" s="120"/>
      <c r="ITE46" s="120"/>
      <c r="ITF46" s="120"/>
      <c r="ITG46" s="120"/>
      <c r="ITH46" s="120"/>
      <c r="ITI46" s="120"/>
      <c r="ITJ46" s="120"/>
      <c r="ITK46" s="120"/>
      <c r="ITL46" s="120"/>
      <c r="ITM46" s="120"/>
      <c r="ITN46" s="120"/>
      <c r="ITO46" s="120"/>
      <c r="ITP46" s="120"/>
      <c r="ITQ46" s="120"/>
      <c r="ITR46" s="120"/>
      <c r="ITS46" s="120"/>
      <c r="ITT46" s="120"/>
      <c r="ITU46" s="120"/>
      <c r="ITV46" s="120"/>
      <c r="ITW46" s="120"/>
      <c r="ITX46" s="120"/>
      <c r="ITY46" s="120"/>
      <c r="ITZ46" s="120"/>
      <c r="IUA46" s="120"/>
      <c r="IUB46" s="120"/>
      <c r="IUC46" s="120"/>
      <c r="IUD46" s="120"/>
      <c r="IUE46" s="120"/>
      <c r="IUF46" s="120"/>
      <c r="IUG46" s="120"/>
      <c r="IUH46" s="120"/>
      <c r="IUI46" s="120"/>
      <c r="IUJ46" s="120"/>
      <c r="IUK46" s="120"/>
      <c r="IUL46" s="120"/>
      <c r="IUM46" s="120"/>
      <c r="IUN46" s="120"/>
      <c r="IUO46" s="120"/>
      <c r="IUP46" s="120"/>
      <c r="IUQ46" s="120"/>
      <c r="IUR46" s="120"/>
      <c r="IUS46" s="120"/>
      <c r="IUT46" s="120"/>
      <c r="IUU46" s="120"/>
      <c r="IUV46" s="120"/>
      <c r="IUW46" s="120"/>
      <c r="IUX46" s="120"/>
      <c r="IUY46" s="120"/>
      <c r="IUZ46" s="120"/>
      <c r="IVA46" s="120"/>
      <c r="IVB46" s="120"/>
      <c r="IVC46" s="120"/>
      <c r="IVD46" s="120"/>
      <c r="IVE46" s="120"/>
      <c r="IVF46" s="120"/>
      <c r="IVG46" s="120"/>
      <c r="IVH46" s="120"/>
      <c r="IVI46" s="120"/>
      <c r="IVJ46" s="120"/>
      <c r="IVK46" s="120"/>
      <c r="IVL46" s="120"/>
      <c r="IVM46" s="120"/>
      <c r="IVN46" s="120"/>
      <c r="IVO46" s="120"/>
      <c r="IVP46" s="120"/>
      <c r="IVQ46" s="120"/>
      <c r="IVR46" s="120"/>
      <c r="IVS46" s="120"/>
      <c r="IVT46" s="120"/>
      <c r="IVU46" s="120"/>
      <c r="IVV46" s="120"/>
      <c r="IVW46" s="120"/>
      <c r="IVX46" s="120"/>
      <c r="IVY46" s="120"/>
      <c r="IVZ46" s="120"/>
      <c r="IWA46" s="120"/>
      <c r="IWB46" s="120"/>
      <c r="IWC46" s="120"/>
      <c r="IWD46" s="120"/>
      <c r="IWE46" s="120"/>
      <c r="IWF46" s="120"/>
      <c r="IWG46" s="120"/>
      <c r="IWH46" s="120"/>
      <c r="IWI46" s="120"/>
      <c r="IWJ46" s="120"/>
      <c r="IWK46" s="120"/>
      <c r="IWL46" s="120"/>
      <c r="IWM46" s="120"/>
      <c r="IWN46" s="120"/>
      <c r="IWO46" s="120"/>
      <c r="IWP46" s="120"/>
      <c r="IWQ46" s="120"/>
      <c r="IWR46" s="120"/>
      <c r="IWS46" s="120"/>
      <c r="IWT46" s="120"/>
      <c r="IWU46" s="120"/>
      <c r="IWV46" s="120"/>
      <c r="IWW46" s="120"/>
      <c r="IWX46" s="120"/>
      <c r="IWY46" s="120"/>
      <c r="IWZ46" s="120"/>
      <c r="IXA46" s="120"/>
      <c r="IXB46" s="120"/>
      <c r="IXC46" s="120"/>
      <c r="IXD46" s="120"/>
      <c r="IXE46" s="120"/>
      <c r="IXF46" s="120"/>
      <c r="IXG46" s="120"/>
      <c r="IXH46" s="120"/>
      <c r="IXI46" s="120"/>
      <c r="IXJ46" s="120"/>
      <c r="IXK46" s="120"/>
      <c r="IXL46" s="120"/>
      <c r="IXM46" s="120"/>
      <c r="IXN46" s="120"/>
      <c r="IXO46" s="120"/>
      <c r="IXP46" s="120"/>
      <c r="IXQ46" s="120"/>
      <c r="IXR46" s="120"/>
      <c r="IXS46" s="120"/>
      <c r="IXT46" s="120"/>
      <c r="IXU46" s="120"/>
      <c r="IXV46" s="120"/>
      <c r="IXW46" s="120"/>
      <c r="IXX46" s="120"/>
      <c r="IXY46" s="120"/>
      <c r="IXZ46" s="120"/>
      <c r="IYA46" s="120"/>
      <c r="IYB46" s="120"/>
      <c r="IYC46" s="120"/>
      <c r="IYD46" s="120"/>
      <c r="IYE46" s="120"/>
      <c r="IYF46" s="120"/>
      <c r="IYG46" s="120"/>
      <c r="IYH46" s="120"/>
      <c r="IYI46" s="120"/>
      <c r="IYJ46" s="120"/>
      <c r="IYK46" s="120"/>
      <c r="IYL46" s="120"/>
      <c r="IYM46" s="120"/>
      <c r="IYN46" s="120"/>
      <c r="IYO46" s="120"/>
      <c r="IYP46" s="120"/>
      <c r="IYQ46" s="120"/>
      <c r="IYR46" s="120"/>
      <c r="IYS46" s="120"/>
      <c r="IYT46" s="120"/>
      <c r="IYU46" s="120"/>
      <c r="IYV46" s="120"/>
      <c r="IYW46" s="120"/>
      <c r="IYX46" s="120"/>
      <c r="IYY46" s="120"/>
      <c r="IYZ46" s="120"/>
      <c r="IZA46" s="120"/>
      <c r="IZB46" s="120"/>
      <c r="IZC46" s="120"/>
      <c r="IZD46" s="120"/>
      <c r="IZE46" s="120"/>
      <c r="IZF46" s="120"/>
      <c r="IZG46" s="120"/>
      <c r="IZH46" s="120"/>
      <c r="IZI46" s="120"/>
      <c r="IZJ46" s="120"/>
      <c r="IZK46" s="120"/>
      <c r="IZL46" s="120"/>
      <c r="IZM46" s="120"/>
      <c r="IZN46" s="120"/>
      <c r="IZO46" s="120"/>
      <c r="IZP46" s="120"/>
      <c r="IZQ46" s="120"/>
      <c r="IZR46" s="120"/>
      <c r="IZS46" s="120"/>
      <c r="IZT46" s="120"/>
      <c r="IZU46" s="120"/>
      <c r="IZV46" s="120"/>
      <c r="IZW46" s="120"/>
      <c r="IZX46" s="120"/>
      <c r="IZY46" s="120"/>
      <c r="IZZ46" s="120"/>
      <c r="JAA46" s="120"/>
      <c r="JAB46" s="120"/>
      <c r="JAC46" s="120"/>
      <c r="JAD46" s="120"/>
      <c r="JAE46" s="120"/>
      <c r="JAF46" s="120"/>
      <c r="JAG46" s="120"/>
      <c r="JAH46" s="120"/>
      <c r="JAI46" s="120"/>
      <c r="JAJ46" s="120"/>
      <c r="JAK46" s="120"/>
      <c r="JAL46" s="120"/>
      <c r="JAM46" s="120"/>
      <c r="JAN46" s="120"/>
      <c r="JAO46" s="120"/>
      <c r="JAP46" s="120"/>
      <c r="JAQ46" s="120"/>
      <c r="JAR46" s="120"/>
      <c r="JAS46" s="120"/>
      <c r="JAT46" s="120"/>
      <c r="JAU46" s="120"/>
      <c r="JAV46" s="120"/>
      <c r="JAW46" s="120"/>
      <c r="JAX46" s="120"/>
      <c r="JAY46" s="120"/>
      <c r="JAZ46" s="120"/>
      <c r="JBA46" s="120"/>
      <c r="JBB46" s="120"/>
      <c r="JBC46" s="120"/>
      <c r="JBD46" s="120"/>
      <c r="JBE46" s="120"/>
      <c r="JBF46" s="120"/>
      <c r="JBG46" s="120"/>
      <c r="JBH46" s="120"/>
      <c r="JBI46" s="120"/>
      <c r="JBJ46" s="120"/>
      <c r="JBK46" s="120"/>
      <c r="JBL46" s="120"/>
      <c r="JBM46" s="120"/>
      <c r="JBN46" s="120"/>
      <c r="JBO46" s="120"/>
      <c r="JBP46" s="120"/>
      <c r="JBQ46" s="120"/>
      <c r="JBR46" s="120"/>
      <c r="JBS46" s="120"/>
      <c r="JBT46" s="120"/>
      <c r="JBU46" s="120"/>
      <c r="JBV46" s="120"/>
      <c r="JBW46" s="120"/>
      <c r="JBX46" s="120"/>
      <c r="JBY46" s="120"/>
      <c r="JBZ46" s="120"/>
      <c r="JCA46" s="120"/>
      <c r="JCB46" s="120"/>
      <c r="JCC46" s="120"/>
      <c r="JCD46" s="120"/>
      <c r="JCE46" s="120"/>
      <c r="JCF46" s="120"/>
      <c r="JCG46" s="120"/>
      <c r="JCH46" s="120"/>
      <c r="JCI46" s="120"/>
      <c r="JCJ46" s="120"/>
      <c r="JCK46" s="120"/>
      <c r="JCL46" s="120"/>
      <c r="JCM46" s="120"/>
      <c r="JCN46" s="120"/>
      <c r="JCO46" s="120"/>
      <c r="JCP46" s="120"/>
      <c r="JCQ46" s="120"/>
      <c r="JCR46" s="120"/>
      <c r="JCS46" s="120"/>
      <c r="JCT46" s="120"/>
      <c r="JCU46" s="120"/>
      <c r="JCV46" s="120"/>
      <c r="JCW46" s="120"/>
      <c r="JCX46" s="120"/>
      <c r="JCY46" s="120"/>
      <c r="JCZ46" s="120"/>
      <c r="JDA46" s="120"/>
      <c r="JDB46" s="120"/>
      <c r="JDC46" s="120"/>
      <c r="JDD46" s="120"/>
      <c r="JDE46" s="120"/>
      <c r="JDF46" s="120"/>
      <c r="JDG46" s="120"/>
      <c r="JDH46" s="120"/>
      <c r="JDI46" s="120"/>
      <c r="JDJ46" s="120"/>
      <c r="JDK46" s="120"/>
      <c r="JDL46" s="120"/>
      <c r="JDM46" s="120"/>
      <c r="JDN46" s="120"/>
      <c r="JDO46" s="120"/>
      <c r="JDP46" s="120"/>
      <c r="JDQ46" s="120"/>
      <c r="JDR46" s="120"/>
      <c r="JDS46" s="120"/>
      <c r="JDT46" s="120"/>
      <c r="JDU46" s="120"/>
      <c r="JDV46" s="120"/>
      <c r="JDW46" s="120"/>
      <c r="JDX46" s="120"/>
      <c r="JDY46" s="120"/>
      <c r="JDZ46" s="120"/>
      <c r="JEA46" s="120"/>
      <c r="JEB46" s="120"/>
      <c r="JEC46" s="120"/>
      <c r="JED46" s="120"/>
      <c r="JEE46" s="120"/>
      <c r="JEF46" s="120"/>
      <c r="JEG46" s="120"/>
      <c r="JEH46" s="120"/>
      <c r="JEI46" s="120"/>
      <c r="JEJ46" s="120"/>
      <c r="JEK46" s="120"/>
      <c r="JEL46" s="120"/>
      <c r="JEM46" s="120"/>
      <c r="JEN46" s="120"/>
      <c r="JEO46" s="120"/>
      <c r="JEP46" s="120"/>
      <c r="JEQ46" s="120"/>
      <c r="JER46" s="120"/>
      <c r="JES46" s="120"/>
      <c r="JET46" s="120"/>
      <c r="JEU46" s="120"/>
      <c r="JEV46" s="120"/>
      <c r="JEW46" s="120"/>
      <c r="JEX46" s="120"/>
      <c r="JEY46" s="120"/>
      <c r="JEZ46" s="120"/>
      <c r="JFA46" s="120"/>
      <c r="JFB46" s="120"/>
      <c r="JFC46" s="120"/>
      <c r="JFD46" s="120"/>
      <c r="JFE46" s="120"/>
      <c r="JFF46" s="120"/>
      <c r="JFG46" s="120"/>
      <c r="JFH46" s="120"/>
      <c r="JFI46" s="120"/>
      <c r="JFJ46" s="120"/>
      <c r="JFK46" s="120"/>
      <c r="JFL46" s="120"/>
      <c r="JFM46" s="120"/>
      <c r="JFN46" s="120"/>
      <c r="JFO46" s="120"/>
      <c r="JFP46" s="120"/>
      <c r="JFQ46" s="120"/>
      <c r="JFR46" s="120"/>
      <c r="JFS46" s="120"/>
      <c r="JFT46" s="120"/>
      <c r="JFU46" s="120"/>
      <c r="JFV46" s="120"/>
      <c r="JFW46" s="120"/>
      <c r="JFX46" s="120"/>
      <c r="JFY46" s="120"/>
      <c r="JFZ46" s="120"/>
      <c r="JGA46" s="120"/>
      <c r="JGB46" s="120"/>
      <c r="JGC46" s="120"/>
      <c r="JGD46" s="120"/>
      <c r="JGE46" s="120"/>
      <c r="JGF46" s="120"/>
      <c r="JGG46" s="120"/>
      <c r="JGH46" s="120"/>
      <c r="JGI46" s="120"/>
      <c r="JGJ46" s="120"/>
      <c r="JGK46" s="120"/>
      <c r="JGL46" s="120"/>
      <c r="JGM46" s="120"/>
      <c r="JGN46" s="120"/>
      <c r="JGO46" s="120"/>
      <c r="JGP46" s="120"/>
      <c r="JGQ46" s="120"/>
      <c r="JGR46" s="120"/>
      <c r="JGS46" s="120"/>
      <c r="JGT46" s="120"/>
      <c r="JGU46" s="120"/>
      <c r="JGV46" s="120"/>
      <c r="JGW46" s="120"/>
      <c r="JGX46" s="120"/>
      <c r="JGY46" s="120"/>
      <c r="JGZ46" s="120"/>
      <c r="JHA46" s="120"/>
      <c r="JHB46" s="120"/>
      <c r="JHC46" s="120"/>
      <c r="JHD46" s="120"/>
      <c r="JHE46" s="120"/>
      <c r="JHF46" s="120"/>
      <c r="JHG46" s="120"/>
      <c r="JHH46" s="120"/>
      <c r="JHI46" s="120"/>
      <c r="JHJ46" s="120"/>
      <c r="JHK46" s="120"/>
      <c r="JHL46" s="120"/>
      <c r="JHM46" s="120"/>
      <c r="JHN46" s="120"/>
      <c r="JHO46" s="120"/>
      <c r="JHP46" s="120"/>
      <c r="JHQ46" s="120"/>
      <c r="JHR46" s="120"/>
      <c r="JHS46" s="120"/>
      <c r="JHT46" s="120"/>
      <c r="JHU46" s="120"/>
      <c r="JHV46" s="120"/>
      <c r="JHW46" s="120"/>
      <c r="JHX46" s="120"/>
      <c r="JHY46" s="120"/>
      <c r="JHZ46" s="120"/>
      <c r="JIA46" s="120"/>
      <c r="JIB46" s="120"/>
      <c r="JIC46" s="120"/>
      <c r="JID46" s="120"/>
      <c r="JIE46" s="120"/>
      <c r="JIF46" s="120"/>
      <c r="JIG46" s="120"/>
      <c r="JIH46" s="120"/>
      <c r="JII46" s="120"/>
      <c r="JIJ46" s="120"/>
      <c r="JIK46" s="120"/>
      <c r="JIL46" s="120"/>
      <c r="JIM46" s="120"/>
      <c r="JIN46" s="120"/>
      <c r="JIO46" s="120"/>
      <c r="JIP46" s="120"/>
      <c r="JIQ46" s="120"/>
      <c r="JIR46" s="120"/>
      <c r="JIS46" s="120"/>
      <c r="JIT46" s="120"/>
      <c r="JIU46" s="120"/>
      <c r="JIV46" s="120"/>
      <c r="JIW46" s="120"/>
      <c r="JIX46" s="120"/>
      <c r="JIY46" s="120"/>
      <c r="JIZ46" s="120"/>
      <c r="JJA46" s="120"/>
      <c r="JJB46" s="120"/>
      <c r="JJC46" s="120"/>
      <c r="JJD46" s="120"/>
      <c r="JJE46" s="120"/>
      <c r="JJF46" s="120"/>
      <c r="JJG46" s="120"/>
      <c r="JJH46" s="120"/>
      <c r="JJI46" s="120"/>
      <c r="JJJ46" s="120"/>
      <c r="JJK46" s="120"/>
      <c r="JJL46" s="120"/>
      <c r="JJM46" s="120"/>
      <c r="JJN46" s="120"/>
      <c r="JJO46" s="120"/>
      <c r="JJP46" s="120"/>
      <c r="JJQ46" s="120"/>
      <c r="JJR46" s="120"/>
      <c r="JJS46" s="120"/>
      <c r="JJT46" s="120"/>
      <c r="JJU46" s="120"/>
      <c r="JJV46" s="120"/>
      <c r="JJW46" s="120"/>
      <c r="JJX46" s="120"/>
      <c r="JJY46" s="120"/>
      <c r="JJZ46" s="120"/>
      <c r="JKA46" s="120"/>
      <c r="JKB46" s="120"/>
      <c r="JKC46" s="120"/>
      <c r="JKD46" s="120"/>
      <c r="JKE46" s="120"/>
      <c r="JKF46" s="120"/>
      <c r="JKG46" s="120"/>
      <c r="JKH46" s="120"/>
      <c r="JKI46" s="120"/>
      <c r="JKJ46" s="120"/>
      <c r="JKK46" s="120"/>
      <c r="JKL46" s="120"/>
      <c r="JKM46" s="120"/>
      <c r="JKN46" s="120"/>
      <c r="JKO46" s="120"/>
      <c r="JKP46" s="120"/>
      <c r="JKQ46" s="120"/>
      <c r="JKR46" s="120"/>
      <c r="JKS46" s="120"/>
      <c r="JKT46" s="120"/>
      <c r="JKU46" s="120"/>
      <c r="JKV46" s="120"/>
      <c r="JKW46" s="120"/>
      <c r="JKX46" s="120"/>
      <c r="JKY46" s="120"/>
      <c r="JKZ46" s="120"/>
      <c r="JLA46" s="120"/>
      <c r="JLB46" s="120"/>
      <c r="JLC46" s="120"/>
      <c r="JLD46" s="120"/>
      <c r="JLE46" s="120"/>
      <c r="JLF46" s="120"/>
      <c r="JLG46" s="120"/>
      <c r="JLH46" s="120"/>
      <c r="JLI46" s="120"/>
      <c r="JLJ46" s="120"/>
      <c r="JLK46" s="120"/>
      <c r="JLL46" s="120"/>
      <c r="JLM46" s="120"/>
      <c r="JLN46" s="120"/>
      <c r="JLO46" s="120"/>
      <c r="JLP46" s="120"/>
      <c r="JLQ46" s="120"/>
      <c r="JLR46" s="120"/>
      <c r="JLS46" s="120"/>
      <c r="JLT46" s="120"/>
      <c r="JLU46" s="120"/>
      <c r="JLV46" s="120"/>
      <c r="JLW46" s="120"/>
      <c r="JLX46" s="120"/>
      <c r="JLY46" s="120"/>
      <c r="JLZ46" s="120"/>
      <c r="JMA46" s="120"/>
      <c r="JMB46" s="120"/>
      <c r="JMC46" s="120"/>
      <c r="JMD46" s="120"/>
      <c r="JME46" s="120"/>
      <c r="JMF46" s="120"/>
      <c r="JMG46" s="120"/>
      <c r="JMH46" s="120"/>
      <c r="JMI46" s="120"/>
      <c r="JMJ46" s="120"/>
      <c r="JMK46" s="120"/>
      <c r="JML46" s="120"/>
      <c r="JMM46" s="120"/>
      <c r="JMN46" s="120"/>
      <c r="JMO46" s="120"/>
      <c r="JMP46" s="120"/>
      <c r="JMQ46" s="120"/>
      <c r="JMR46" s="120"/>
      <c r="JMS46" s="120"/>
      <c r="JMT46" s="120"/>
      <c r="JMU46" s="120"/>
      <c r="JMV46" s="120"/>
      <c r="JMW46" s="120"/>
      <c r="JMX46" s="120"/>
      <c r="JMY46" s="120"/>
      <c r="JMZ46" s="120"/>
      <c r="JNA46" s="120"/>
      <c r="JNB46" s="120"/>
      <c r="JNC46" s="120"/>
      <c r="JND46" s="120"/>
      <c r="JNE46" s="120"/>
      <c r="JNF46" s="120"/>
      <c r="JNG46" s="120"/>
      <c r="JNH46" s="120"/>
      <c r="JNI46" s="120"/>
      <c r="JNJ46" s="120"/>
      <c r="JNK46" s="120"/>
      <c r="JNL46" s="120"/>
      <c r="JNM46" s="120"/>
      <c r="JNN46" s="120"/>
      <c r="JNO46" s="120"/>
      <c r="JNP46" s="120"/>
      <c r="JNQ46" s="120"/>
      <c r="JNR46" s="120"/>
      <c r="JNS46" s="120"/>
      <c r="JNT46" s="120"/>
      <c r="JNU46" s="120"/>
      <c r="JNV46" s="120"/>
      <c r="JNW46" s="120"/>
      <c r="JNX46" s="120"/>
      <c r="JNY46" s="120"/>
      <c r="JNZ46" s="120"/>
      <c r="JOA46" s="120"/>
      <c r="JOB46" s="120"/>
      <c r="JOC46" s="120"/>
      <c r="JOD46" s="120"/>
      <c r="JOE46" s="120"/>
      <c r="JOF46" s="120"/>
      <c r="JOG46" s="120"/>
      <c r="JOH46" s="120"/>
      <c r="JOI46" s="120"/>
      <c r="JOJ46" s="120"/>
      <c r="JOK46" s="120"/>
      <c r="JOL46" s="120"/>
      <c r="JOM46" s="120"/>
      <c r="JON46" s="120"/>
      <c r="JOO46" s="120"/>
      <c r="JOP46" s="120"/>
      <c r="JOQ46" s="120"/>
      <c r="JOR46" s="120"/>
      <c r="JOS46" s="120"/>
      <c r="JOT46" s="120"/>
      <c r="JOU46" s="120"/>
      <c r="JOV46" s="120"/>
      <c r="JOW46" s="120"/>
      <c r="JOX46" s="120"/>
      <c r="JOY46" s="120"/>
      <c r="JOZ46" s="120"/>
      <c r="JPA46" s="120"/>
      <c r="JPB46" s="120"/>
      <c r="JPC46" s="120"/>
      <c r="JPD46" s="120"/>
      <c r="JPE46" s="120"/>
      <c r="JPF46" s="120"/>
      <c r="JPG46" s="120"/>
      <c r="JPH46" s="120"/>
      <c r="JPI46" s="120"/>
      <c r="JPJ46" s="120"/>
      <c r="JPK46" s="120"/>
      <c r="JPL46" s="120"/>
      <c r="JPM46" s="120"/>
      <c r="JPN46" s="120"/>
      <c r="JPO46" s="120"/>
      <c r="JPP46" s="120"/>
      <c r="JPQ46" s="120"/>
      <c r="JPR46" s="120"/>
      <c r="JPS46" s="120"/>
      <c r="JPT46" s="120"/>
      <c r="JPU46" s="120"/>
      <c r="JPV46" s="120"/>
      <c r="JPW46" s="120"/>
      <c r="JPX46" s="120"/>
      <c r="JPY46" s="120"/>
      <c r="JPZ46" s="120"/>
      <c r="JQA46" s="120"/>
      <c r="JQB46" s="120"/>
      <c r="JQC46" s="120"/>
      <c r="JQD46" s="120"/>
      <c r="JQE46" s="120"/>
      <c r="JQF46" s="120"/>
      <c r="JQG46" s="120"/>
      <c r="JQH46" s="120"/>
      <c r="JQI46" s="120"/>
      <c r="JQJ46" s="120"/>
      <c r="JQK46" s="120"/>
      <c r="JQL46" s="120"/>
      <c r="JQM46" s="120"/>
      <c r="JQN46" s="120"/>
      <c r="JQO46" s="120"/>
      <c r="JQP46" s="120"/>
      <c r="JQQ46" s="120"/>
      <c r="JQR46" s="120"/>
      <c r="JQS46" s="120"/>
      <c r="JQT46" s="120"/>
      <c r="JQU46" s="120"/>
      <c r="JQV46" s="120"/>
      <c r="JQW46" s="120"/>
      <c r="JQX46" s="120"/>
      <c r="JQY46" s="120"/>
      <c r="JQZ46" s="120"/>
      <c r="JRA46" s="120"/>
      <c r="JRB46" s="120"/>
      <c r="JRC46" s="120"/>
      <c r="JRD46" s="120"/>
      <c r="JRE46" s="120"/>
      <c r="JRF46" s="120"/>
      <c r="JRG46" s="120"/>
      <c r="JRH46" s="120"/>
      <c r="JRI46" s="120"/>
      <c r="JRJ46" s="120"/>
      <c r="JRK46" s="120"/>
      <c r="JRL46" s="120"/>
      <c r="JRM46" s="120"/>
      <c r="JRN46" s="120"/>
      <c r="JRO46" s="120"/>
      <c r="JRP46" s="120"/>
      <c r="JRQ46" s="120"/>
      <c r="JRR46" s="120"/>
      <c r="JRS46" s="120"/>
      <c r="JRT46" s="120"/>
      <c r="JRU46" s="120"/>
      <c r="JRV46" s="120"/>
      <c r="JRW46" s="120"/>
      <c r="JRX46" s="120"/>
      <c r="JRY46" s="120"/>
      <c r="JRZ46" s="120"/>
      <c r="JSA46" s="120"/>
      <c r="JSB46" s="120"/>
      <c r="JSC46" s="120"/>
      <c r="JSD46" s="120"/>
      <c r="JSE46" s="120"/>
      <c r="JSF46" s="120"/>
      <c r="JSG46" s="120"/>
      <c r="JSH46" s="120"/>
      <c r="JSI46" s="120"/>
      <c r="JSJ46" s="120"/>
      <c r="JSK46" s="120"/>
      <c r="JSL46" s="120"/>
      <c r="JSM46" s="120"/>
      <c r="JSN46" s="120"/>
      <c r="JSO46" s="120"/>
      <c r="JSP46" s="120"/>
      <c r="JSQ46" s="120"/>
      <c r="JSR46" s="120"/>
      <c r="JSS46" s="120"/>
      <c r="JST46" s="120"/>
      <c r="JSU46" s="120"/>
      <c r="JSV46" s="120"/>
      <c r="JSW46" s="120"/>
      <c r="JSX46" s="120"/>
      <c r="JSY46" s="120"/>
      <c r="JSZ46" s="120"/>
      <c r="JTA46" s="120"/>
      <c r="JTB46" s="120"/>
      <c r="JTC46" s="120"/>
      <c r="JTD46" s="120"/>
      <c r="JTE46" s="120"/>
      <c r="JTF46" s="120"/>
      <c r="JTG46" s="120"/>
      <c r="JTH46" s="120"/>
      <c r="JTI46" s="120"/>
      <c r="JTJ46" s="120"/>
      <c r="JTK46" s="120"/>
      <c r="JTL46" s="120"/>
      <c r="JTM46" s="120"/>
      <c r="JTN46" s="120"/>
      <c r="JTO46" s="120"/>
      <c r="JTP46" s="120"/>
      <c r="JTQ46" s="120"/>
      <c r="JTR46" s="120"/>
      <c r="JTS46" s="120"/>
      <c r="JTT46" s="120"/>
      <c r="JTU46" s="120"/>
      <c r="JTV46" s="120"/>
      <c r="JTW46" s="120"/>
      <c r="JTX46" s="120"/>
      <c r="JTY46" s="120"/>
      <c r="JTZ46" s="120"/>
      <c r="JUA46" s="120"/>
      <c r="JUB46" s="120"/>
      <c r="JUC46" s="120"/>
      <c r="JUD46" s="120"/>
      <c r="JUE46" s="120"/>
      <c r="JUF46" s="120"/>
      <c r="JUG46" s="120"/>
      <c r="JUH46" s="120"/>
      <c r="JUI46" s="120"/>
      <c r="JUJ46" s="120"/>
      <c r="JUK46" s="120"/>
      <c r="JUL46" s="120"/>
      <c r="JUM46" s="120"/>
      <c r="JUN46" s="120"/>
      <c r="JUO46" s="120"/>
      <c r="JUP46" s="120"/>
      <c r="JUQ46" s="120"/>
      <c r="JUR46" s="120"/>
      <c r="JUS46" s="120"/>
      <c r="JUT46" s="120"/>
      <c r="JUU46" s="120"/>
      <c r="JUV46" s="120"/>
      <c r="JUW46" s="120"/>
      <c r="JUX46" s="120"/>
      <c r="JUY46" s="120"/>
      <c r="JUZ46" s="120"/>
      <c r="JVA46" s="120"/>
      <c r="JVB46" s="120"/>
      <c r="JVC46" s="120"/>
      <c r="JVD46" s="120"/>
      <c r="JVE46" s="120"/>
      <c r="JVF46" s="120"/>
      <c r="JVG46" s="120"/>
      <c r="JVH46" s="120"/>
      <c r="JVI46" s="120"/>
      <c r="JVJ46" s="120"/>
      <c r="JVK46" s="120"/>
      <c r="JVL46" s="120"/>
      <c r="JVM46" s="120"/>
      <c r="JVN46" s="120"/>
      <c r="JVO46" s="120"/>
      <c r="JVP46" s="120"/>
      <c r="JVQ46" s="120"/>
      <c r="JVR46" s="120"/>
      <c r="JVS46" s="120"/>
      <c r="JVT46" s="120"/>
      <c r="JVU46" s="120"/>
      <c r="JVV46" s="120"/>
      <c r="JVW46" s="120"/>
      <c r="JVX46" s="120"/>
      <c r="JVY46" s="120"/>
      <c r="JVZ46" s="120"/>
      <c r="JWA46" s="120"/>
      <c r="JWB46" s="120"/>
      <c r="JWC46" s="120"/>
      <c r="JWD46" s="120"/>
      <c r="JWE46" s="120"/>
      <c r="JWF46" s="120"/>
      <c r="JWG46" s="120"/>
      <c r="JWH46" s="120"/>
      <c r="JWI46" s="120"/>
      <c r="JWJ46" s="120"/>
      <c r="JWK46" s="120"/>
      <c r="JWL46" s="120"/>
      <c r="JWM46" s="120"/>
      <c r="JWN46" s="120"/>
      <c r="JWO46" s="120"/>
      <c r="JWP46" s="120"/>
      <c r="JWQ46" s="120"/>
      <c r="JWR46" s="120"/>
      <c r="JWS46" s="120"/>
      <c r="JWT46" s="120"/>
      <c r="JWU46" s="120"/>
      <c r="JWV46" s="120"/>
      <c r="JWW46" s="120"/>
      <c r="JWX46" s="120"/>
      <c r="JWY46" s="120"/>
      <c r="JWZ46" s="120"/>
      <c r="JXA46" s="120"/>
      <c r="JXB46" s="120"/>
      <c r="JXC46" s="120"/>
      <c r="JXD46" s="120"/>
      <c r="JXE46" s="120"/>
      <c r="JXF46" s="120"/>
      <c r="JXG46" s="120"/>
      <c r="JXH46" s="120"/>
      <c r="JXI46" s="120"/>
      <c r="JXJ46" s="120"/>
      <c r="JXK46" s="120"/>
      <c r="JXL46" s="120"/>
      <c r="JXM46" s="120"/>
      <c r="JXN46" s="120"/>
      <c r="JXO46" s="120"/>
      <c r="JXP46" s="120"/>
      <c r="JXQ46" s="120"/>
      <c r="JXR46" s="120"/>
      <c r="JXS46" s="120"/>
      <c r="JXT46" s="120"/>
      <c r="JXU46" s="120"/>
      <c r="JXV46" s="120"/>
      <c r="JXW46" s="120"/>
      <c r="JXX46" s="120"/>
      <c r="JXY46" s="120"/>
      <c r="JXZ46" s="120"/>
      <c r="JYA46" s="120"/>
      <c r="JYB46" s="120"/>
      <c r="JYC46" s="120"/>
      <c r="JYD46" s="120"/>
      <c r="JYE46" s="120"/>
      <c r="JYF46" s="120"/>
      <c r="JYG46" s="120"/>
      <c r="JYH46" s="120"/>
      <c r="JYI46" s="120"/>
      <c r="JYJ46" s="120"/>
      <c r="JYK46" s="120"/>
      <c r="JYL46" s="120"/>
      <c r="JYM46" s="120"/>
      <c r="JYN46" s="120"/>
      <c r="JYO46" s="120"/>
      <c r="JYP46" s="120"/>
      <c r="JYQ46" s="120"/>
      <c r="JYR46" s="120"/>
      <c r="JYS46" s="120"/>
      <c r="JYT46" s="120"/>
      <c r="JYU46" s="120"/>
      <c r="JYV46" s="120"/>
      <c r="JYW46" s="120"/>
      <c r="JYX46" s="120"/>
      <c r="JYY46" s="120"/>
      <c r="JYZ46" s="120"/>
      <c r="JZA46" s="120"/>
      <c r="JZB46" s="120"/>
      <c r="JZC46" s="120"/>
      <c r="JZD46" s="120"/>
      <c r="JZE46" s="120"/>
      <c r="JZF46" s="120"/>
      <c r="JZG46" s="120"/>
      <c r="JZH46" s="120"/>
      <c r="JZI46" s="120"/>
      <c r="JZJ46" s="120"/>
      <c r="JZK46" s="120"/>
      <c r="JZL46" s="120"/>
      <c r="JZM46" s="120"/>
      <c r="JZN46" s="120"/>
      <c r="JZO46" s="120"/>
      <c r="JZP46" s="120"/>
      <c r="JZQ46" s="120"/>
      <c r="JZR46" s="120"/>
      <c r="JZS46" s="120"/>
      <c r="JZT46" s="120"/>
      <c r="JZU46" s="120"/>
      <c r="JZV46" s="120"/>
      <c r="JZW46" s="120"/>
      <c r="JZX46" s="120"/>
      <c r="JZY46" s="120"/>
      <c r="JZZ46" s="120"/>
      <c r="KAA46" s="120"/>
      <c r="KAB46" s="120"/>
      <c r="KAC46" s="120"/>
      <c r="KAD46" s="120"/>
      <c r="KAE46" s="120"/>
      <c r="KAF46" s="120"/>
      <c r="KAG46" s="120"/>
      <c r="KAH46" s="120"/>
      <c r="KAI46" s="120"/>
      <c r="KAJ46" s="120"/>
      <c r="KAK46" s="120"/>
      <c r="KAL46" s="120"/>
      <c r="KAM46" s="120"/>
      <c r="KAN46" s="120"/>
      <c r="KAO46" s="120"/>
      <c r="KAP46" s="120"/>
      <c r="KAQ46" s="120"/>
      <c r="KAR46" s="120"/>
      <c r="KAS46" s="120"/>
      <c r="KAT46" s="120"/>
      <c r="KAU46" s="120"/>
      <c r="KAV46" s="120"/>
      <c r="KAW46" s="120"/>
      <c r="KAX46" s="120"/>
      <c r="KAY46" s="120"/>
      <c r="KAZ46" s="120"/>
      <c r="KBA46" s="120"/>
      <c r="KBB46" s="120"/>
      <c r="KBC46" s="120"/>
      <c r="KBD46" s="120"/>
      <c r="KBE46" s="120"/>
      <c r="KBF46" s="120"/>
      <c r="KBG46" s="120"/>
      <c r="KBH46" s="120"/>
      <c r="KBI46" s="120"/>
      <c r="KBJ46" s="120"/>
      <c r="KBK46" s="120"/>
      <c r="KBL46" s="120"/>
      <c r="KBM46" s="120"/>
      <c r="KBN46" s="120"/>
      <c r="KBO46" s="120"/>
      <c r="KBP46" s="120"/>
      <c r="KBQ46" s="120"/>
      <c r="KBR46" s="120"/>
      <c r="KBS46" s="120"/>
      <c r="KBT46" s="120"/>
      <c r="KBU46" s="120"/>
      <c r="KBV46" s="120"/>
      <c r="KBW46" s="120"/>
      <c r="KBX46" s="120"/>
      <c r="KBY46" s="120"/>
      <c r="KBZ46" s="120"/>
      <c r="KCA46" s="120"/>
      <c r="KCB46" s="120"/>
      <c r="KCC46" s="120"/>
      <c r="KCD46" s="120"/>
      <c r="KCE46" s="120"/>
      <c r="KCF46" s="120"/>
      <c r="KCG46" s="120"/>
      <c r="KCH46" s="120"/>
      <c r="KCI46" s="120"/>
      <c r="KCJ46" s="120"/>
      <c r="KCK46" s="120"/>
      <c r="KCL46" s="120"/>
      <c r="KCM46" s="120"/>
      <c r="KCN46" s="120"/>
      <c r="KCO46" s="120"/>
      <c r="KCP46" s="120"/>
      <c r="KCQ46" s="120"/>
      <c r="KCR46" s="120"/>
      <c r="KCS46" s="120"/>
      <c r="KCT46" s="120"/>
      <c r="KCU46" s="120"/>
      <c r="KCV46" s="120"/>
      <c r="KCW46" s="120"/>
      <c r="KCX46" s="120"/>
      <c r="KCY46" s="120"/>
      <c r="KCZ46" s="120"/>
      <c r="KDA46" s="120"/>
      <c r="KDB46" s="120"/>
      <c r="KDC46" s="120"/>
      <c r="KDD46" s="120"/>
      <c r="KDE46" s="120"/>
      <c r="KDF46" s="120"/>
      <c r="KDG46" s="120"/>
      <c r="KDH46" s="120"/>
      <c r="KDI46" s="120"/>
      <c r="KDJ46" s="120"/>
      <c r="KDK46" s="120"/>
      <c r="KDL46" s="120"/>
      <c r="KDM46" s="120"/>
      <c r="KDN46" s="120"/>
      <c r="KDO46" s="120"/>
      <c r="KDP46" s="120"/>
      <c r="KDQ46" s="120"/>
      <c r="KDR46" s="120"/>
      <c r="KDS46" s="120"/>
      <c r="KDT46" s="120"/>
      <c r="KDU46" s="120"/>
      <c r="KDV46" s="120"/>
      <c r="KDW46" s="120"/>
      <c r="KDX46" s="120"/>
      <c r="KDY46" s="120"/>
      <c r="KDZ46" s="120"/>
      <c r="KEA46" s="120"/>
      <c r="KEB46" s="120"/>
      <c r="KEC46" s="120"/>
      <c r="KED46" s="120"/>
      <c r="KEE46" s="120"/>
      <c r="KEF46" s="120"/>
      <c r="KEG46" s="120"/>
      <c r="KEH46" s="120"/>
      <c r="KEI46" s="120"/>
      <c r="KEJ46" s="120"/>
      <c r="KEK46" s="120"/>
      <c r="KEL46" s="120"/>
      <c r="KEM46" s="120"/>
      <c r="KEN46" s="120"/>
      <c r="KEO46" s="120"/>
      <c r="KEP46" s="120"/>
      <c r="KEQ46" s="120"/>
      <c r="KER46" s="120"/>
      <c r="KES46" s="120"/>
      <c r="KET46" s="120"/>
      <c r="KEU46" s="120"/>
      <c r="KEV46" s="120"/>
      <c r="KEW46" s="120"/>
      <c r="KEX46" s="120"/>
      <c r="KEY46" s="120"/>
      <c r="KEZ46" s="120"/>
      <c r="KFA46" s="120"/>
      <c r="KFB46" s="120"/>
      <c r="KFC46" s="120"/>
      <c r="KFD46" s="120"/>
      <c r="KFE46" s="120"/>
      <c r="KFF46" s="120"/>
      <c r="KFG46" s="120"/>
      <c r="KFH46" s="120"/>
      <c r="KFI46" s="120"/>
      <c r="KFJ46" s="120"/>
      <c r="KFK46" s="120"/>
      <c r="KFL46" s="120"/>
      <c r="KFM46" s="120"/>
      <c r="KFN46" s="120"/>
      <c r="KFO46" s="120"/>
      <c r="KFP46" s="120"/>
      <c r="KFQ46" s="120"/>
      <c r="KFR46" s="120"/>
      <c r="KFS46" s="120"/>
      <c r="KFT46" s="120"/>
      <c r="KFU46" s="120"/>
      <c r="KFV46" s="120"/>
      <c r="KFW46" s="120"/>
      <c r="KFX46" s="120"/>
      <c r="KFY46" s="120"/>
      <c r="KFZ46" s="120"/>
      <c r="KGA46" s="120"/>
      <c r="KGB46" s="120"/>
      <c r="KGC46" s="120"/>
      <c r="KGD46" s="120"/>
      <c r="KGE46" s="120"/>
      <c r="KGF46" s="120"/>
      <c r="KGG46" s="120"/>
      <c r="KGH46" s="120"/>
      <c r="KGI46" s="120"/>
      <c r="KGJ46" s="120"/>
      <c r="KGK46" s="120"/>
      <c r="KGL46" s="120"/>
      <c r="KGM46" s="120"/>
      <c r="KGN46" s="120"/>
      <c r="KGO46" s="120"/>
      <c r="KGP46" s="120"/>
      <c r="KGQ46" s="120"/>
      <c r="KGR46" s="120"/>
      <c r="KGS46" s="120"/>
      <c r="KGT46" s="120"/>
      <c r="KGU46" s="120"/>
      <c r="KGV46" s="120"/>
      <c r="KGW46" s="120"/>
      <c r="KGX46" s="120"/>
      <c r="KGY46" s="120"/>
      <c r="KGZ46" s="120"/>
      <c r="KHA46" s="120"/>
      <c r="KHB46" s="120"/>
      <c r="KHC46" s="120"/>
      <c r="KHD46" s="120"/>
      <c r="KHE46" s="120"/>
      <c r="KHF46" s="120"/>
      <c r="KHG46" s="120"/>
      <c r="KHH46" s="120"/>
      <c r="KHI46" s="120"/>
      <c r="KHJ46" s="120"/>
      <c r="KHK46" s="120"/>
      <c r="KHL46" s="120"/>
      <c r="KHM46" s="120"/>
      <c r="KHN46" s="120"/>
      <c r="KHO46" s="120"/>
      <c r="KHP46" s="120"/>
      <c r="KHQ46" s="120"/>
      <c r="KHR46" s="120"/>
      <c r="KHS46" s="120"/>
      <c r="KHT46" s="120"/>
      <c r="KHU46" s="120"/>
      <c r="KHV46" s="120"/>
      <c r="KHW46" s="120"/>
      <c r="KHX46" s="120"/>
      <c r="KHY46" s="120"/>
      <c r="KHZ46" s="120"/>
      <c r="KIA46" s="120"/>
      <c r="KIB46" s="120"/>
      <c r="KIC46" s="120"/>
      <c r="KID46" s="120"/>
      <c r="KIE46" s="120"/>
      <c r="KIF46" s="120"/>
      <c r="KIG46" s="120"/>
      <c r="KIH46" s="120"/>
      <c r="KII46" s="120"/>
      <c r="KIJ46" s="120"/>
      <c r="KIK46" s="120"/>
      <c r="KIL46" s="120"/>
      <c r="KIM46" s="120"/>
      <c r="KIN46" s="120"/>
      <c r="KIO46" s="120"/>
      <c r="KIP46" s="120"/>
      <c r="KIQ46" s="120"/>
      <c r="KIR46" s="120"/>
      <c r="KIS46" s="120"/>
      <c r="KIT46" s="120"/>
      <c r="KIU46" s="120"/>
      <c r="KIV46" s="120"/>
      <c r="KIW46" s="120"/>
      <c r="KIX46" s="120"/>
      <c r="KIY46" s="120"/>
      <c r="KIZ46" s="120"/>
      <c r="KJA46" s="120"/>
      <c r="KJB46" s="120"/>
      <c r="KJC46" s="120"/>
      <c r="KJD46" s="120"/>
      <c r="KJE46" s="120"/>
      <c r="KJF46" s="120"/>
      <c r="KJG46" s="120"/>
      <c r="KJH46" s="120"/>
      <c r="KJI46" s="120"/>
      <c r="KJJ46" s="120"/>
      <c r="KJK46" s="120"/>
      <c r="KJL46" s="120"/>
      <c r="KJM46" s="120"/>
      <c r="KJN46" s="120"/>
      <c r="KJO46" s="120"/>
      <c r="KJP46" s="120"/>
      <c r="KJQ46" s="120"/>
      <c r="KJR46" s="120"/>
      <c r="KJS46" s="120"/>
      <c r="KJT46" s="120"/>
      <c r="KJU46" s="120"/>
      <c r="KJV46" s="120"/>
      <c r="KJW46" s="120"/>
      <c r="KJX46" s="120"/>
      <c r="KJY46" s="120"/>
      <c r="KJZ46" s="120"/>
      <c r="KKA46" s="120"/>
      <c r="KKB46" s="120"/>
      <c r="KKC46" s="120"/>
      <c r="KKD46" s="120"/>
      <c r="KKE46" s="120"/>
      <c r="KKF46" s="120"/>
      <c r="KKG46" s="120"/>
      <c r="KKH46" s="120"/>
      <c r="KKI46" s="120"/>
      <c r="KKJ46" s="120"/>
      <c r="KKK46" s="120"/>
      <c r="KKL46" s="120"/>
      <c r="KKM46" s="120"/>
      <c r="KKN46" s="120"/>
      <c r="KKO46" s="120"/>
      <c r="KKP46" s="120"/>
      <c r="KKQ46" s="120"/>
      <c r="KKR46" s="120"/>
      <c r="KKS46" s="120"/>
      <c r="KKT46" s="120"/>
      <c r="KKU46" s="120"/>
      <c r="KKV46" s="120"/>
      <c r="KKW46" s="120"/>
      <c r="KKX46" s="120"/>
      <c r="KKY46" s="120"/>
      <c r="KKZ46" s="120"/>
      <c r="KLA46" s="120"/>
      <c r="KLB46" s="120"/>
      <c r="KLC46" s="120"/>
      <c r="KLD46" s="120"/>
      <c r="KLE46" s="120"/>
      <c r="KLF46" s="120"/>
      <c r="KLG46" s="120"/>
      <c r="KLH46" s="120"/>
      <c r="KLI46" s="120"/>
      <c r="KLJ46" s="120"/>
      <c r="KLK46" s="120"/>
      <c r="KLL46" s="120"/>
      <c r="KLM46" s="120"/>
      <c r="KLN46" s="120"/>
      <c r="KLO46" s="120"/>
      <c r="KLP46" s="120"/>
      <c r="KLQ46" s="120"/>
      <c r="KLR46" s="120"/>
      <c r="KLS46" s="120"/>
      <c r="KLT46" s="120"/>
      <c r="KLU46" s="120"/>
      <c r="KLV46" s="120"/>
      <c r="KLW46" s="120"/>
      <c r="KLX46" s="120"/>
      <c r="KLY46" s="120"/>
      <c r="KLZ46" s="120"/>
      <c r="KMA46" s="120"/>
      <c r="KMB46" s="120"/>
      <c r="KMC46" s="120"/>
      <c r="KMD46" s="120"/>
      <c r="KME46" s="120"/>
      <c r="KMF46" s="120"/>
      <c r="KMG46" s="120"/>
      <c r="KMH46" s="120"/>
      <c r="KMI46" s="120"/>
      <c r="KMJ46" s="120"/>
      <c r="KMK46" s="120"/>
      <c r="KML46" s="120"/>
      <c r="KMM46" s="120"/>
      <c r="KMN46" s="120"/>
      <c r="KMO46" s="120"/>
      <c r="KMP46" s="120"/>
      <c r="KMQ46" s="120"/>
      <c r="KMR46" s="120"/>
      <c r="KMS46" s="120"/>
      <c r="KMT46" s="120"/>
      <c r="KMU46" s="120"/>
      <c r="KMV46" s="120"/>
      <c r="KMW46" s="120"/>
      <c r="KMX46" s="120"/>
      <c r="KMY46" s="120"/>
      <c r="KMZ46" s="120"/>
      <c r="KNA46" s="120"/>
      <c r="KNB46" s="120"/>
      <c r="KNC46" s="120"/>
      <c r="KND46" s="120"/>
      <c r="KNE46" s="120"/>
      <c r="KNF46" s="120"/>
      <c r="KNG46" s="120"/>
      <c r="KNH46" s="120"/>
      <c r="KNI46" s="120"/>
      <c r="KNJ46" s="120"/>
      <c r="KNK46" s="120"/>
      <c r="KNL46" s="120"/>
      <c r="KNM46" s="120"/>
      <c r="KNN46" s="120"/>
      <c r="KNO46" s="120"/>
      <c r="KNP46" s="120"/>
      <c r="KNQ46" s="120"/>
      <c r="KNR46" s="120"/>
      <c r="KNS46" s="120"/>
      <c r="KNT46" s="120"/>
      <c r="KNU46" s="120"/>
      <c r="KNV46" s="120"/>
      <c r="KNW46" s="120"/>
      <c r="KNX46" s="120"/>
      <c r="KNY46" s="120"/>
      <c r="KNZ46" s="120"/>
      <c r="KOA46" s="120"/>
      <c r="KOB46" s="120"/>
      <c r="KOC46" s="120"/>
      <c r="KOD46" s="120"/>
      <c r="KOE46" s="120"/>
      <c r="KOF46" s="120"/>
      <c r="KOG46" s="120"/>
      <c r="KOH46" s="120"/>
      <c r="KOI46" s="120"/>
      <c r="KOJ46" s="120"/>
      <c r="KOK46" s="120"/>
      <c r="KOL46" s="120"/>
      <c r="KOM46" s="120"/>
      <c r="KON46" s="120"/>
      <c r="KOO46" s="120"/>
      <c r="KOP46" s="120"/>
      <c r="KOQ46" s="120"/>
      <c r="KOR46" s="120"/>
      <c r="KOS46" s="120"/>
      <c r="KOT46" s="120"/>
      <c r="KOU46" s="120"/>
      <c r="KOV46" s="120"/>
      <c r="KOW46" s="120"/>
      <c r="KOX46" s="120"/>
      <c r="KOY46" s="120"/>
      <c r="KOZ46" s="120"/>
      <c r="KPA46" s="120"/>
      <c r="KPB46" s="120"/>
      <c r="KPC46" s="120"/>
      <c r="KPD46" s="120"/>
      <c r="KPE46" s="120"/>
      <c r="KPF46" s="120"/>
      <c r="KPG46" s="120"/>
      <c r="KPH46" s="120"/>
      <c r="KPI46" s="120"/>
      <c r="KPJ46" s="120"/>
      <c r="KPK46" s="120"/>
      <c r="KPL46" s="120"/>
      <c r="KPM46" s="120"/>
      <c r="KPN46" s="120"/>
      <c r="KPO46" s="120"/>
      <c r="KPP46" s="120"/>
      <c r="KPQ46" s="120"/>
      <c r="KPR46" s="120"/>
      <c r="KPS46" s="120"/>
      <c r="KPT46" s="120"/>
      <c r="KPU46" s="120"/>
      <c r="KPV46" s="120"/>
      <c r="KPW46" s="120"/>
      <c r="KPX46" s="120"/>
      <c r="KPY46" s="120"/>
      <c r="KPZ46" s="120"/>
      <c r="KQA46" s="120"/>
      <c r="KQB46" s="120"/>
      <c r="KQC46" s="120"/>
      <c r="KQD46" s="120"/>
      <c r="KQE46" s="120"/>
      <c r="KQF46" s="120"/>
      <c r="KQG46" s="120"/>
      <c r="KQH46" s="120"/>
      <c r="KQI46" s="120"/>
      <c r="KQJ46" s="120"/>
      <c r="KQK46" s="120"/>
      <c r="KQL46" s="120"/>
      <c r="KQM46" s="120"/>
      <c r="KQN46" s="120"/>
      <c r="KQO46" s="120"/>
      <c r="KQP46" s="120"/>
      <c r="KQQ46" s="120"/>
      <c r="KQR46" s="120"/>
      <c r="KQS46" s="120"/>
      <c r="KQT46" s="120"/>
      <c r="KQU46" s="120"/>
      <c r="KQV46" s="120"/>
      <c r="KQW46" s="120"/>
      <c r="KQX46" s="120"/>
      <c r="KQY46" s="120"/>
      <c r="KQZ46" s="120"/>
      <c r="KRA46" s="120"/>
      <c r="KRB46" s="120"/>
      <c r="KRC46" s="120"/>
      <c r="KRD46" s="120"/>
      <c r="KRE46" s="120"/>
      <c r="KRF46" s="120"/>
      <c r="KRG46" s="120"/>
      <c r="KRH46" s="120"/>
      <c r="KRI46" s="120"/>
      <c r="KRJ46" s="120"/>
      <c r="KRK46" s="120"/>
      <c r="KRL46" s="120"/>
      <c r="KRM46" s="120"/>
      <c r="KRN46" s="120"/>
      <c r="KRO46" s="120"/>
      <c r="KRP46" s="120"/>
      <c r="KRQ46" s="120"/>
      <c r="KRR46" s="120"/>
      <c r="KRS46" s="120"/>
      <c r="KRT46" s="120"/>
      <c r="KRU46" s="120"/>
      <c r="KRV46" s="120"/>
      <c r="KRW46" s="120"/>
      <c r="KRX46" s="120"/>
      <c r="KRY46" s="120"/>
      <c r="KRZ46" s="120"/>
      <c r="KSA46" s="120"/>
      <c r="KSB46" s="120"/>
      <c r="KSC46" s="120"/>
      <c r="KSD46" s="120"/>
      <c r="KSE46" s="120"/>
      <c r="KSF46" s="120"/>
      <c r="KSG46" s="120"/>
      <c r="KSH46" s="120"/>
      <c r="KSI46" s="120"/>
      <c r="KSJ46" s="120"/>
      <c r="KSK46" s="120"/>
      <c r="KSL46" s="120"/>
      <c r="KSM46" s="120"/>
      <c r="KSN46" s="120"/>
      <c r="KSO46" s="120"/>
      <c r="KSP46" s="120"/>
      <c r="KSQ46" s="120"/>
      <c r="KSR46" s="120"/>
      <c r="KSS46" s="120"/>
      <c r="KST46" s="120"/>
      <c r="KSU46" s="120"/>
      <c r="KSV46" s="120"/>
      <c r="KSW46" s="120"/>
      <c r="KSX46" s="120"/>
      <c r="KSY46" s="120"/>
      <c r="KSZ46" s="120"/>
      <c r="KTA46" s="120"/>
      <c r="KTB46" s="120"/>
      <c r="KTC46" s="120"/>
      <c r="KTD46" s="120"/>
      <c r="KTE46" s="120"/>
      <c r="KTF46" s="120"/>
      <c r="KTG46" s="120"/>
      <c r="KTH46" s="120"/>
      <c r="KTI46" s="120"/>
      <c r="KTJ46" s="120"/>
      <c r="KTK46" s="120"/>
      <c r="KTL46" s="120"/>
      <c r="KTM46" s="120"/>
      <c r="KTN46" s="120"/>
      <c r="KTO46" s="120"/>
      <c r="KTP46" s="120"/>
      <c r="KTQ46" s="120"/>
      <c r="KTR46" s="120"/>
      <c r="KTS46" s="120"/>
      <c r="KTT46" s="120"/>
      <c r="KTU46" s="120"/>
      <c r="KTV46" s="120"/>
      <c r="KTW46" s="120"/>
      <c r="KTX46" s="120"/>
      <c r="KTY46" s="120"/>
      <c r="KTZ46" s="120"/>
      <c r="KUA46" s="120"/>
      <c r="KUB46" s="120"/>
      <c r="KUC46" s="120"/>
      <c r="KUD46" s="120"/>
      <c r="KUE46" s="120"/>
      <c r="KUF46" s="120"/>
      <c r="KUG46" s="120"/>
      <c r="KUH46" s="120"/>
      <c r="KUI46" s="120"/>
      <c r="KUJ46" s="120"/>
      <c r="KUK46" s="120"/>
      <c r="KUL46" s="120"/>
      <c r="KUM46" s="120"/>
      <c r="KUN46" s="120"/>
      <c r="KUO46" s="120"/>
      <c r="KUP46" s="120"/>
      <c r="KUQ46" s="120"/>
      <c r="KUR46" s="120"/>
      <c r="KUS46" s="120"/>
      <c r="KUT46" s="120"/>
      <c r="KUU46" s="120"/>
      <c r="KUV46" s="120"/>
      <c r="KUW46" s="120"/>
      <c r="KUX46" s="120"/>
      <c r="KUY46" s="120"/>
      <c r="KUZ46" s="120"/>
      <c r="KVA46" s="120"/>
      <c r="KVB46" s="120"/>
      <c r="KVC46" s="120"/>
      <c r="KVD46" s="120"/>
      <c r="KVE46" s="120"/>
      <c r="KVF46" s="120"/>
      <c r="KVG46" s="120"/>
      <c r="KVH46" s="120"/>
      <c r="KVI46" s="120"/>
      <c r="KVJ46" s="120"/>
      <c r="KVK46" s="120"/>
      <c r="KVL46" s="120"/>
      <c r="KVM46" s="120"/>
      <c r="KVN46" s="120"/>
      <c r="KVO46" s="120"/>
      <c r="KVP46" s="120"/>
      <c r="KVQ46" s="120"/>
      <c r="KVR46" s="120"/>
      <c r="KVS46" s="120"/>
      <c r="KVT46" s="120"/>
      <c r="KVU46" s="120"/>
      <c r="KVV46" s="120"/>
      <c r="KVW46" s="120"/>
      <c r="KVX46" s="120"/>
      <c r="KVY46" s="120"/>
      <c r="KVZ46" s="120"/>
      <c r="KWA46" s="120"/>
      <c r="KWB46" s="120"/>
      <c r="KWC46" s="120"/>
      <c r="KWD46" s="120"/>
      <c r="KWE46" s="120"/>
      <c r="KWF46" s="120"/>
      <c r="KWG46" s="120"/>
      <c r="KWH46" s="120"/>
      <c r="KWI46" s="120"/>
      <c r="KWJ46" s="120"/>
      <c r="KWK46" s="120"/>
      <c r="KWL46" s="120"/>
      <c r="KWM46" s="120"/>
      <c r="KWN46" s="120"/>
      <c r="KWO46" s="120"/>
      <c r="KWP46" s="120"/>
      <c r="KWQ46" s="120"/>
      <c r="KWR46" s="120"/>
      <c r="KWS46" s="120"/>
      <c r="KWT46" s="120"/>
      <c r="KWU46" s="120"/>
      <c r="KWV46" s="120"/>
      <c r="KWW46" s="120"/>
      <c r="KWX46" s="120"/>
      <c r="KWY46" s="120"/>
      <c r="KWZ46" s="120"/>
      <c r="KXA46" s="120"/>
      <c r="KXB46" s="120"/>
      <c r="KXC46" s="120"/>
      <c r="KXD46" s="120"/>
      <c r="KXE46" s="120"/>
      <c r="KXF46" s="120"/>
      <c r="KXG46" s="120"/>
      <c r="KXH46" s="120"/>
      <c r="KXI46" s="120"/>
      <c r="KXJ46" s="120"/>
      <c r="KXK46" s="120"/>
      <c r="KXL46" s="120"/>
      <c r="KXM46" s="120"/>
      <c r="KXN46" s="120"/>
      <c r="KXO46" s="120"/>
      <c r="KXP46" s="120"/>
      <c r="KXQ46" s="120"/>
      <c r="KXR46" s="120"/>
      <c r="KXS46" s="120"/>
      <c r="KXT46" s="120"/>
      <c r="KXU46" s="120"/>
      <c r="KXV46" s="120"/>
      <c r="KXW46" s="120"/>
      <c r="KXX46" s="120"/>
      <c r="KXY46" s="120"/>
      <c r="KXZ46" s="120"/>
      <c r="KYA46" s="120"/>
      <c r="KYB46" s="120"/>
      <c r="KYC46" s="120"/>
      <c r="KYD46" s="120"/>
      <c r="KYE46" s="120"/>
      <c r="KYF46" s="120"/>
      <c r="KYG46" s="120"/>
      <c r="KYH46" s="120"/>
      <c r="KYI46" s="120"/>
      <c r="KYJ46" s="120"/>
      <c r="KYK46" s="120"/>
      <c r="KYL46" s="120"/>
      <c r="KYM46" s="120"/>
      <c r="KYN46" s="120"/>
      <c r="KYO46" s="120"/>
      <c r="KYP46" s="120"/>
      <c r="KYQ46" s="120"/>
      <c r="KYR46" s="120"/>
      <c r="KYS46" s="120"/>
      <c r="KYT46" s="120"/>
      <c r="KYU46" s="120"/>
      <c r="KYV46" s="120"/>
      <c r="KYW46" s="120"/>
      <c r="KYX46" s="120"/>
      <c r="KYY46" s="120"/>
      <c r="KYZ46" s="120"/>
      <c r="KZA46" s="120"/>
      <c r="KZB46" s="120"/>
      <c r="KZC46" s="120"/>
      <c r="KZD46" s="120"/>
      <c r="KZE46" s="120"/>
      <c r="KZF46" s="120"/>
      <c r="KZG46" s="120"/>
      <c r="KZH46" s="120"/>
      <c r="KZI46" s="120"/>
      <c r="KZJ46" s="120"/>
      <c r="KZK46" s="120"/>
      <c r="KZL46" s="120"/>
      <c r="KZM46" s="120"/>
      <c r="KZN46" s="120"/>
      <c r="KZO46" s="120"/>
      <c r="KZP46" s="120"/>
      <c r="KZQ46" s="120"/>
      <c r="KZR46" s="120"/>
      <c r="KZS46" s="120"/>
      <c r="KZT46" s="120"/>
      <c r="KZU46" s="120"/>
      <c r="KZV46" s="120"/>
      <c r="KZW46" s="120"/>
      <c r="KZX46" s="120"/>
      <c r="KZY46" s="120"/>
      <c r="KZZ46" s="120"/>
      <c r="LAA46" s="120"/>
      <c r="LAB46" s="120"/>
      <c r="LAC46" s="120"/>
      <c r="LAD46" s="120"/>
      <c r="LAE46" s="120"/>
      <c r="LAF46" s="120"/>
      <c r="LAG46" s="120"/>
      <c r="LAH46" s="120"/>
      <c r="LAI46" s="120"/>
      <c r="LAJ46" s="120"/>
      <c r="LAK46" s="120"/>
      <c r="LAL46" s="120"/>
      <c r="LAM46" s="120"/>
      <c r="LAN46" s="120"/>
      <c r="LAO46" s="120"/>
      <c r="LAP46" s="120"/>
      <c r="LAQ46" s="120"/>
      <c r="LAR46" s="120"/>
      <c r="LAS46" s="120"/>
      <c r="LAT46" s="120"/>
      <c r="LAU46" s="120"/>
      <c r="LAV46" s="120"/>
      <c r="LAW46" s="120"/>
      <c r="LAX46" s="120"/>
      <c r="LAY46" s="120"/>
      <c r="LAZ46" s="120"/>
      <c r="LBA46" s="120"/>
      <c r="LBB46" s="120"/>
      <c r="LBC46" s="120"/>
      <c r="LBD46" s="120"/>
      <c r="LBE46" s="120"/>
      <c r="LBF46" s="120"/>
      <c r="LBG46" s="120"/>
      <c r="LBH46" s="120"/>
      <c r="LBI46" s="120"/>
      <c r="LBJ46" s="120"/>
      <c r="LBK46" s="120"/>
      <c r="LBL46" s="120"/>
      <c r="LBM46" s="120"/>
      <c r="LBN46" s="120"/>
      <c r="LBO46" s="120"/>
      <c r="LBP46" s="120"/>
      <c r="LBQ46" s="120"/>
      <c r="LBR46" s="120"/>
      <c r="LBS46" s="120"/>
      <c r="LBT46" s="120"/>
      <c r="LBU46" s="120"/>
      <c r="LBV46" s="120"/>
      <c r="LBW46" s="120"/>
      <c r="LBX46" s="120"/>
      <c r="LBY46" s="120"/>
      <c r="LBZ46" s="120"/>
      <c r="LCA46" s="120"/>
      <c r="LCB46" s="120"/>
      <c r="LCC46" s="120"/>
      <c r="LCD46" s="120"/>
      <c r="LCE46" s="120"/>
      <c r="LCF46" s="120"/>
      <c r="LCG46" s="120"/>
      <c r="LCH46" s="120"/>
      <c r="LCI46" s="120"/>
      <c r="LCJ46" s="120"/>
      <c r="LCK46" s="120"/>
      <c r="LCL46" s="120"/>
      <c r="LCM46" s="120"/>
      <c r="LCN46" s="120"/>
      <c r="LCO46" s="120"/>
      <c r="LCP46" s="120"/>
      <c r="LCQ46" s="120"/>
      <c r="LCR46" s="120"/>
      <c r="LCS46" s="120"/>
      <c r="LCT46" s="120"/>
      <c r="LCU46" s="120"/>
      <c r="LCV46" s="120"/>
      <c r="LCW46" s="120"/>
      <c r="LCX46" s="120"/>
      <c r="LCY46" s="120"/>
      <c r="LCZ46" s="120"/>
      <c r="LDA46" s="120"/>
      <c r="LDB46" s="120"/>
      <c r="LDC46" s="120"/>
      <c r="LDD46" s="120"/>
      <c r="LDE46" s="120"/>
      <c r="LDF46" s="120"/>
      <c r="LDG46" s="120"/>
      <c r="LDH46" s="120"/>
      <c r="LDI46" s="120"/>
      <c r="LDJ46" s="120"/>
      <c r="LDK46" s="120"/>
      <c r="LDL46" s="120"/>
      <c r="LDM46" s="120"/>
      <c r="LDN46" s="120"/>
      <c r="LDO46" s="120"/>
      <c r="LDP46" s="120"/>
      <c r="LDQ46" s="120"/>
      <c r="LDR46" s="120"/>
      <c r="LDS46" s="120"/>
      <c r="LDT46" s="120"/>
      <c r="LDU46" s="120"/>
      <c r="LDV46" s="120"/>
      <c r="LDW46" s="120"/>
      <c r="LDX46" s="120"/>
      <c r="LDY46" s="120"/>
      <c r="LDZ46" s="120"/>
      <c r="LEA46" s="120"/>
      <c r="LEB46" s="120"/>
      <c r="LEC46" s="120"/>
      <c r="LED46" s="120"/>
      <c r="LEE46" s="120"/>
      <c r="LEF46" s="120"/>
      <c r="LEG46" s="120"/>
      <c r="LEH46" s="120"/>
      <c r="LEI46" s="120"/>
      <c r="LEJ46" s="120"/>
      <c r="LEK46" s="120"/>
      <c r="LEL46" s="120"/>
      <c r="LEM46" s="120"/>
      <c r="LEN46" s="120"/>
      <c r="LEO46" s="120"/>
      <c r="LEP46" s="120"/>
      <c r="LEQ46" s="120"/>
      <c r="LER46" s="120"/>
      <c r="LES46" s="120"/>
      <c r="LET46" s="120"/>
      <c r="LEU46" s="120"/>
      <c r="LEV46" s="120"/>
      <c r="LEW46" s="120"/>
      <c r="LEX46" s="120"/>
      <c r="LEY46" s="120"/>
      <c r="LEZ46" s="120"/>
      <c r="LFA46" s="120"/>
      <c r="LFB46" s="120"/>
      <c r="LFC46" s="120"/>
      <c r="LFD46" s="120"/>
      <c r="LFE46" s="120"/>
      <c r="LFF46" s="120"/>
      <c r="LFG46" s="120"/>
      <c r="LFH46" s="120"/>
      <c r="LFI46" s="120"/>
      <c r="LFJ46" s="120"/>
      <c r="LFK46" s="120"/>
      <c r="LFL46" s="120"/>
      <c r="LFM46" s="120"/>
      <c r="LFN46" s="120"/>
      <c r="LFO46" s="120"/>
      <c r="LFP46" s="120"/>
      <c r="LFQ46" s="120"/>
      <c r="LFR46" s="120"/>
      <c r="LFS46" s="120"/>
      <c r="LFT46" s="120"/>
      <c r="LFU46" s="120"/>
      <c r="LFV46" s="120"/>
      <c r="LFW46" s="120"/>
      <c r="LFX46" s="120"/>
      <c r="LFY46" s="120"/>
      <c r="LFZ46" s="120"/>
      <c r="LGA46" s="120"/>
      <c r="LGB46" s="120"/>
      <c r="LGC46" s="120"/>
      <c r="LGD46" s="120"/>
      <c r="LGE46" s="120"/>
      <c r="LGF46" s="120"/>
      <c r="LGG46" s="120"/>
      <c r="LGH46" s="120"/>
      <c r="LGI46" s="120"/>
      <c r="LGJ46" s="120"/>
      <c r="LGK46" s="120"/>
      <c r="LGL46" s="120"/>
      <c r="LGM46" s="120"/>
      <c r="LGN46" s="120"/>
      <c r="LGO46" s="120"/>
      <c r="LGP46" s="120"/>
      <c r="LGQ46" s="120"/>
      <c r="LGR46" s="120"/>
      <c r="LGS46" s="120"/>
      <c r="LGT46" s="120"/>
      <c r="LGU46" s="120"/>
      <c r="LGV46" s="120"/>
      <c r="LGW46" s="120"/>
      <c r="LGX46" s="120"/>
      <c r="LGY46" s="120"/>
      <c r="LGZ46" s="120"/>
      <c r="LHA46" s="120"/>
      <c r="LHB46" s="120"/>
      <c r="LHC46" s="120"/>
      <c r="LHD46" s="120"/>
      <c r="LHE46" s="120"/>
      <c r="LHF46" s="120"/>
      <c r="LHG46" s="120"/>
      <c r="LHH46" s="120"/>
      <c r="LHI46" s="120"/>
      <c r="LHJ46" s="120"/>
      <c r="LHK46" s="120"/>
      <c r="LHL46" s="120"/>
      <c r="LHM46" s="120"/>
      <c r="LHN46" s="120"/>
      <c r="LHO46" s="120"/>
      <c r="LHP46" s="120"/>
      <c r="LHQ46" s="120"/>
      <c r="LHR46" s="120"/>
      <c r="LHS46" s="120"/>
      <c r="LHT46" s="120"/>
      <c r="LHU46" s="120"/>
      <c r="LHV46" s="120"/>
      <c r="LHW46" s="120"/>
      <c r="LHX46" s="120"/>
      <c r="LHY46" s="120"/>
      <c r="LHZ46" s="120"/>
      <c r="LIA46" s="120"/>
      <c r="LIB46" s="120"/>
      <c r="LIC46" s="120"/>
      <c r="LID46" s="120"/>
      <c r="LIE46" s="120"/>
      <c r="LIF46" s="120"/>
      <c r="LIG46" s="120"/>
      <c r="LIH46" s="120"/>
      <c r="LII46" s="120"/>
      <c r="LIJ46" s="120"/>
      <c r="LIK46" s="120"/>
      <c r="LIL46" s="120"/>
      <c r="LIM46" s="120"/>
      <c r="LIN46" s="120"/>
      <c r="LIO46" s="120"/>
      <c r="LIP46" s="120"/>
      <c r="LIQ46" s="120"/>
      <c r="LIR46" s="120"/>
      <c r="LIS46" s="120"/>
      <c r="LIT46" s="120"/>
      <c r="LIU46" s="120"/>
      <c r="LIV46" s="120"/>
      <c r="LIW46" s="120"/>
      <c r="LIX46" s="120"/>
      <c r="LIY46" s="120"/>
      <c r="LIZ46" s="120"/>
      <c r="LJA46" s="120"/>
      <c r="LJB46" s="120"/>
      <c r="LJC46" s="120"/>
      <c r="LJD46" s="120"/>
      <c r="LJE46" s="120"/>
      <c r="LJF46" s="120"/>
      <c r="LJG46" s="120"/>
      <c r="LJH46" s="120"/>
      <c r="LJI46" s="120"/>
      <c r="LJJ46" s="120"/>
      <c r="LJK46" s="120"/>
      <c r="LJL46" s="120"/>
      <c r="LJM46" s="120"/>
      <c r="LJN46" s="120"/>
      <c r="LJO46" s="120"/>
      <c r="LJP46" s="120"/>
      <c r="LJQ46" s="120"/>
      <c r="LJR46" s="120"/>
      <c r="LJS46" s="120"/>
      <c r="LJT46" s="120"/>
      <c r="LJU46" s="120"/>
      <c r="LJV46" s="120"/>
      <c r="LJW46" s="120"/>
      <c r="LJX46" s="120"/>
      <c r="LJY46" s="120"/>
      <c r="LJZ46" s="120"/>
      <c r="LKA46" s="120"/>
      <c r="LKB46" s="120"/>
      <c r="LKC46" s="120"/>
      <c r="LKD46" s="120"/>
      <c r="LKE46" s="120"/>
      <c r="LKF46" s="120"/>
      <c r="LKG46" s="120"/>
      <c r="LKH46" s="120"/>
      <c r="LKI46" s="120"/>
      <c r="LKJ46" s="120"/>
      <c r="LKK46" s="120"/>
      <c r="LKL46" s="120"/>
      <c r="LKM46" s="120"/>
      <c r="LKN46" s="120"/>
      <c r="LKO46" s="120"/>
      <c r="LKP46" s="120"/>
      <c r="LKQ46" s="120"/>
      <c r="LKR46" s="120"/>
      <c r="LKS46" s="120"/>
      <c r="LKT46" s="120"/>
      <c r="LKU46" s="120"/>
      <c r="LKV46" s="120"/>
      <c r="LKW46" s="120"/>
      <c r="LKX46" s="120"/>
      <c r="LKY46" s="120"/>
      <c r="LKZ46" s="120"/>
      <c r="LLA46" s="120"/>
      <c r="LLB46" s="120"/>
      <c r="LLC46" s="120"/>
      <c r="LLD46" s="120"/>
      <c r="LLE46" s="120"/>
      <c r="LLF46" s="120"/>
      <c r="LLG46" s="120"/>
      <c r="LLH46" s="120"/>
      <c r="LLI46" s="120"/>
      <c r="LLJ46" s="120"/>
      <c r="LLK46" s="120"/>
      <c r="LLL46" s="120"/>
      <c r="LLM46" s="120"/>
      <c r="LLN46" s="120"/>
      <c r="LLO46" s="120"/>
      <c r="LLP46" s="120"/>
      <c r="LLQ46" s="120"/>
      <c r="LLR46" s="120"/>
      <c r="LLS46" s="120"/>
      <c r="LLT46" s="120"/>
      <c r="LLU46" s="120"/>
      <c r="LLV46" s="120"/>
      <c r="LLW46" s="120"/>
      <c r="LLX46" s="120"/>
      <c r="LLY46" s="120"/>
      <c r="LLZ46" s="120"/>
      <c r="LMA46" s="120"/>
      <c r="LMB46" s="120"/>
      <c r="LMC46" s="120"/>
      <c r="LMD46" s="120"/>
      <c r="LME46" s="120"/>
      <c r="LMF46" s="120"/>
      <c r="LMG46" s="120"/>
      <c r="LMH46" s="120"/>
      <c r="LMI46" s="120"/>
      <c r="LMJ46" s="120"/>
      <c r="LMK46" s="120"/>
      <c r="LML46" s="120"/>
      <c r="LMM46" s="120"/>
      <c r="LMN46" s="120"/>
      <c r="LMO46" s="120"/>
      <c r="LMP46" s="120"/>
      <c r="LMQ46" s="120"/>
      <c r="LMR46" s="120"/>
      <c r="LMS46" s="120"/>
      <c r="LMT46" s="120"/>
      <c r="LMU46" s="120"/>
      <c r="LMV46" s="120"/>
      <c r="LMW46" s="120"/>
      <c r="LMX46" s="120"/>
      <c r="LMY46" s="120"/>
      <c r="LMZ46" s="120"/>
      <c r="LNA46" s="120"/>
      <c r="LNB46" s="120"/>
      <c r="LNC46" s="120"/>
      <c r="LND46" s="120"/>
      <c r="LNE46" s="120"/>
      <c r="LNF46" s="120"/>
      <c r="LNG46" s="120"/>
      <c r="LNH46" s="120"/>
      <c r="LNI46" s="120"/>
      <c r="LNJ46" s="120"/>
      <c r="LNK46" s="120"/>
      <c r="LNL46" s="120"/>
      <c r="LNM46" s="120"/>
      <c r="LNN46" s="120"/>
      <c r="LNO46" s="120"/>
      <c r="LNP46" s="120"/>
      <c r="LNQ46" s="120"/>
      <c r="LNR46" s="120"/>
      <c r="LNS46" s="120"/>
      <c r="LNT46" s="120"/>
      <c r="LNU46" s="120"/>
      <c r="LNV46" s="120"/>
      <c r="LNW46" s="120"/>
      <c r="LNX46" s="120"/>
      <c r="LNY46" s="120"/>
      <c r="LNZ46" s="120"/>
      <c r="LOA46" s="120"/>
      <c r="LOB46" s="120"/>
      <c r="LOC46" s="120"/>
      <c r="LOD46" s="120"/>
      <c r="LOE46" s="120"/>
      <c r="LOF46" s="120"/>
      <c r="LOG46" s="120"/>
      <c r="LOH46" s="120"/>
      <c r="LOI46" s="120"/>
      <c r="LOJ46" s="120"/>
      <c r="LOK46" s="120"/>
      <c r="LOL46" s="120"/>
      <c r="LOM46" s="120"/>
      <c r="LON46" s="120"/>
      <c r="LOO46" s="120"/>
      <c r="LOP46" s="120"/>
      <c r="LOQ46" s="120"/>
      <c r="LOR46" s="120"/>
      <c r="LOS46" s="120"/>
      <c r="LOT46" s="120"/>
      <c r="LOU46" s="120"/>
      <c r="LOV46" s="120"/>
      <c r="LOW46" s="120"/>
      <c r="LOX46" s="120"/>
      <c r="LOY46" s="120"/>
      <c r="LOZ46" s="120"/>
      <c r="LPA46" s="120"/>
      <c r="LPB46" s="120"/>
      <c r="LPC46" s="120"/>
      <c r="LPD46" s="120"/>
      <c r="LPE46" s="120"/>
      <c r="LPF46" s="120"/>
      <c r="LPG46" s="120"/>
      <c r="LPH46" s="120"/>
      <c r="LPI46" s="120"/>
      <c r="LPJ46" s="120"/>
      <c r="LPK46" s="120"/>
      <c r="LPL46" s="120"/>
      <c r="LPM46" s="120"/>
      <c r="LPN46" s="120"/>
      <c r="LPO46" s="120"/>
      <c r="LPP46" s="120"/>
      <c r="LPQ46" s="120"/>
      <c r="LPR46" s="120"/>
      <c r="LPS46" s="120"/>
      <c r="LPT46" s="120"/>
      <c r="LPU46" s="120"/>
      <c r="LPV46" s="120"/>
      <c r="LPW46" s="120"/>
      <c r="LPX46" s="120"/>
      <c r="LPY46" s="120"/>
      <c r="LPZ46" s="120"/>
      <c r="LQA46" s="120"/>
      <c r="LQB46" s="120"/>
      <c r="LQC46" s="120"/>
      <c r="LQD46" s="120"/>
      <c r="LQE46" s="120"/>
      <c r="LQF46" s="120"/>
      <c r="LQG46" s="120"/>
      <c r="LQH46" s="120"/>
      <c r="LQI46" s="120"/>
      <c r="LQJ46" s="120"/>
      <c r="LQK46" s="120"/>
      <c r="LQL46" s="120"/>
      <c r="LQM46" s="120"/>
      <c r="LQN46" s="120"/>
      <c r="LQO46" s="120"/>
      <c r="LQP46" s="120"/>
      <c r="LQQ46" s="120"/>
      <c r="LQR46" s="120"/>
      <c r="LQS46" s="120"/>
      <c r="LQT46" s="120"/>
      <c r="LQU46" s="120"/>
      <c r="LQV46" s="120"/>
      <c r="LQW46" s="120"/>
      <c r="LQX46" s="120"/>
      <c r="LQY46" s="120"/>
      <c r="LQZ46" s="120"/>
      <c r="LRA46" s="120"/>
      <c r="LRB46" s="120"/>
      <c r="LRC46" s="120"/>
      <c r="LRD46" s="120"/>
      <c r="LRE46" s="120"/>
      <c r="LRF46" s="120"/>
      <c r="LRG46" s="120"/>
      <c r="LRH46" s="120"/>
      <c r="LRI46" s="120"/>
      <c r="LRJ46" s="120"/>
      <c r="LRK46" s="120"/>
      <c r="LRL46" s="120"/>
      <c r="LRM46" s="120"/>
      <c r="LRN46" s="120"/>
      <c r="LRO46" s="120"/>
      <c r="LRP46" s="120"/>
      <c r="LRQ46" s="120"/>
      <c r="LRR46" s="120"/>
      <c r="LRS46" s="120"/>
      <c r="LRT46" s="120"/>
      <c r="LRU46" s="120"/>
      <c r="LRV46" s="120"/>
      <c r="LRW46" s="120"/>
      <c r="LRX46" s="120"/>
      <c r="LRY46" s="120"/>
      <c r="LRZ46" s="120"/>
      <c r="LSA46" s="120"/>
      <c r="LSB46" s="120"/>
      <c r="LSC46" s="120"/>
      <c r="LSD46" s="120"/>
      <c r="LSE46" s="120"/>
      <c r="LSF46" s="120"/>
      <c r="LSG46" s="120"/>
      <c r="LSH46" s="120"/>
      <c r="LSI46" s="120"/>
      <c r="LSJ46" s="120"/>
      <c r="LSK46" s="120"/>
      <c r="LSL46" s="120"/>
      <c r="LSM46" s="120"/>
      <c r="LSN46" s="120"/>
      <c r="LSO46" s="120"/>
      <c r="LSP46" s="120"/>
      <c r="LSQ46" s="120"/>
      <c r="LSR46" s="120"/>
      <c r="LSS46" s="120"/>
      <c r="LST46" s="120"/>
      <c r="LSU46" s="120"/>
      <c r="LSV46" s="120"/>
      <c r="LSW46" s="120"/>
      <c r="LSX46" s="120"/>
      <c r="LSY46" s="120"/>
      <c r="LSZ46" s="120"/>
      <c r="LTA46" s="120"/>
      <c r="LTB46" s="120"/>
      <c r="LTC46" s="120"/>
      <c r="LTD46" s="120"/>
      <c r="LTE46" s="120"/>
      <c r="LTF46" s="120"/>
      <c r="LTG46" s="120"/>
      <c r="LTH46" s="120"/>
      <c r="LTI46" s="120"/>
      <c r="LTJ46" s="120"/>
      <c r="LTK46" s="120"/>
      <c r="LTL46" s="120"/>
      <c r="LTM46" s="120"/>
      <c r="LTN46" s="120"/>
      <c r="LTO46" s="120"/>
      <c r="LTP46" s="120"/>
      <c r="LTQ46" s="120"/>
      <c r="LTR46" s="120"/>
      <c r="LTS46" s="120"/>
      <c r="LTT46" s="120"/>
      <c r="LTU46" s="120"/>
      <c r="LTV46" s="120"/>
      <c r="LTW46" s="120"/>
      <c r="LTX46" s="120"/>
      <c r="LTY46" s="120"/>
      <c r="LTZ46" s="120"/>
      <c r="LUA46" s="120"/>
      <c r="LUB46" s="120"/>
      <c r="LUC46" s="120"/>
      <c r="LUD46" s="120"/>
      <c r="LUE46" s="120"/>
      <c r="LUF46" s="120"/>
      <c r="LUG46" s="120"/>
      <c r="LUH46" s="120"/>
      <c r="LUI46" s="120"/>
      <c r="LUJ46" s="120"/>
      <c r="LUK46" s="120"/>
      <c r="LUL46" s="120"/>
      <c r="LUM46" s="120"/>
      <c r="LUN46" s="120"/>
      <c r="LUO46" s="120"/>
      <c r="LUP46" s="120"/>
      <c r="LUQ46" s="120"/>
      <c r="LUR46" s="120"/>
      <c r="LUS46" s="120"/>
      <c r="LUT46" s="120"/>
      <c r="LUU46" s="120"/>
      <c r="LUV46" s="120"/>
      <c r="LUW46" s="120"/>
      <c r="LUX46" s="120"/>
      <c r="LUY46" s="120"/>
      <c r="LUZ46" s="120"/>
      <c r="LVA46" s="120"/>
      <c r="LVB46" s="120"/>
      <c r="LVC46" s="120"/>
      <c r="LVD46" s="120"/>
      <c r="LVE46" s="120"/>
      <c r="LVF46" s="120"/>
      <c r="LVG46" s="120"/>
      <c r="LVH46" s="120"/>
      <c r="LVI46" s="120"/>
      <c r="LVJ46" s="120"/>
      <c r="LVK46" s="120"/>
      <c r="LVL46" s="120"/>
      <c r="LVM46" s="120"/>
      <c r="LVN46" s="120"/>
      <c r="LVO46" s="120"/>
      <c r="LVP46" s="120"/>
      <c r="LVQ46" s="120"/>
      <c r="LVR46" s="120"/>
      <c r="LVS46" s="120"/>
      <c r="LVT46" s="120"/>
      <c r="LVU46" s="120"/>
      <c r="LVV46" s="120"/>
      <c r="LVW46" s="120"/>
      <c r="LVX46" s="120"/>
      <c r="LVY46" s="120"/>
      <c r="LVZ46" s="120"/>
      <c r="LWA46" s="120"/>
      <c r="LWB46" s="120"/>
      <c r="LWC46" s="120"/>
      <c r="LWD46" s="120"/>
      <c r="LWE46" s="120"/>
      <c r="LWF46" s="120"/>
      <c r="LWG46" s="120"/>
      <c r="LWH46" s="120"/>
      <c r="LWI46" s="120"/>
      <c r="LWJ46" s="120"/>
      <c r="LWK46" s="120"/>
      <c r="LWL46" s="120"/>
      <c r="LWM46" s="120"/>
      <c r="LWN46" s="120"/>
      <c r="LWO46" s="120"/>
      <c r="LWP46" s="120"/>
      <c r="LWQ46" s="120"/>
      <c r="LWR46" s="120"/>
      <c r="LWS46" s="120"/>
      <c r="LWT46" s="120"/>
      <c r="LWU46" s="120"/>
      <c r="LWV46" s="120"/>
      <c r="LWW46" s="120"/>
      <c r="LWX46" s="120"/>
      <c r="LWY46" s="120"/>
      <c r="LWZ46" s="120"/>
      <c r="LXA46" s="120"/>
      <c r="LXB46" s="120"/>
      <c r="LXC46" s="120"/>
      <c r="LXD46" s="120"/>
      <c r="LXE46" s="120"/>
      <c r="LXF46" s="120"/>
      <c r="LXG46" s="120"/>
      <c r="LXH46" s="120"/>
      <c r="LXI46" s="120"/>
      <c r="LXJ46" s="120"/>
      <c r="LXK46" s="120"/>
      <c r="LXL46" s="120"/>
      <c r="LXM46" s="120"/>
      <c r="LXN46" s="120"/>
      <c r="LXO46" s="120"/>
      <c r="LXP46" s="120"/>
      <c r="LXQ46" s="120"/>
      <c r="LXR46" s="120"/>
      <c r="LXS46" s="120"/>
      <c r="LXT46" s="120"/>
      <c r="LXU46" s="120"/>
      <c r="LXV46" s="120"/>
      <c r="LXW46" s="120"/>
      <c r="LXX46" s="120"/>
      <c r="LXY46" s="120"/>
      <c r="LXZ46" s="120"/>
      <c r="LYA46" s="120"/>
      <c r="LYB46" s="120"/>
      <c r="LYC46" s="120"/>
      <c r="LYD46" s="120"/>
      <c r="LYE46" s="120"/>
      <c r="LYF46" s="120"/>
      <c r="LYG46" s="120"/>
      <c r="LYH46" s="120"/>
      <c r="LYI46" s="120"/>
      <c r="LYJ46" s="120"/>
      <c r="LYK46" s="120"/>
      <c r="LYL46" s="120"/>
      <c r="LYM46" s="120"/>
      <c r="LYN46" s="120"/>
      <c r="LYO46" s="120"/>
      <c r="LYP46" s="120"/>
      <c r="LYQ46" s="120"/>
      <c r="LYR46" s="120"/>
      <c r="LYS46" s="120"/>
      <c r="LYT46" s="120"/>
      <c r="LYU46" s="120"/>
      <c r="LYV46" s="120"/>
      <c r="LYW46" s="120"/>
      <c r="LYX46" s="120"/>
      <c r="LYY46" s="120"/>
      <c r="LYZ46" s="120"/>
      <c r="LZA46" s="120"/>
      <c r="LZB46" s="120"/>
      <c r="LZC46" s="120"/>
      <c r="LZD46" s="120"/>
      <c r="LZE46" s="120"/>
      <c r="LZF46" s="120"/>
      <c r="LZG46" s="120"/>
      <c r="LZH46" s="120"/>
      <c r="LZI46" s="120"/>
      <c r="LZJ46" s="120"/>
      <c r="LZK46" s="120"/>
      <c r="LZL46" s="120"/>
      <c r="LZM46" s="120"/>
      <c r="LZN46" s="120"/>
      <c r="LZO46" s="120"/>
      <c r="LZP46" s="120"/>
      <c r="LZQ46" s="120"/>
      <c r="LZR46" s="120"/>
      <c r="LZS46" s="120"/>
      <c r="LZT46" s="120"/>
      <c r="LZU46" s="120"/>
      <c r="LZV46" s="120"/>
      <c r="LZW46" s="120"/>
      <c r="LZX46" s="120"/>
      <c r="LZY46" s="120"/>
      <c r="LZZ46" s="120"/>
      <c r="MAA46" s="120"/>
      <c r="MAB46" s="120"/>
      <c r="MAC46" s="120"/>
      <c r="MAD46" s="120"/>
      <c r="MAE46" s="120"/>
      <c r="MAF46" s="120"/>
      <c r="MAG46" s="120"/>
      <c r="MAH46" s="120"/>
      <c r="MAI46" s="120"/>
      <c r="MAJ46" s="120"/>
      <c r="MAK46" s="120"/>
      <c r="MAL46" s="120"/>
      <c r="MAM46" s="120"/>
      <c r="MAN46" s="120"/>
      <c r="MAO46" s="120"/>
      <c r="MAP46" s="120"/>
      <c r="MAQ46" s="120"/>
      <c r="MAR46" s="120"/>
      <c r="MAS46" s="120"/>
      <c r="MAT46" s="120"/>
      <c r="MAU46" s="120"/>
      <c r="MAV46" s="120"/>
      <c r="MAW46" s="120"/>
      <c r="MAX46" s="120"/>
      <c r="MAY46" s="120"/>
      <c r="MAZ46" s="120"/>
      <c r="MBA46" s="120"/>
      <c r="MBB46" s="120"/>
      <c r="MBC46" s="120"/>
      <c r="MBD46" s="120"/>
      <c r="MBE46" s="120"/>
      <c r="MBF46" s="120"/>
      <c r="MBG46" s="120"/>
      <c r="MBH46" s="120"/>
      <c r="MBI46" s="120"/>
      <c r="MBJ46" s="120"/>
      <c r="MBK46" s="120"/>
      <c r="MBL46" s="120"/>
      <c r="MBM46" s="120"/>
      <c r="MBN46" s="120"/>
      <c r="MBO46" s="120"/>
      <c r="MBP46" s="120"/>
      <c r="MBQ46" s="120"/>
      <c r="MBR46" s="120"/>
      <c r="MBS46" s="120"/>
      <c r="MBT46" s="120"/>
      <c r="MBU46" s="120"/>
      <c r="MBV46" s="120"/>
      <c r="MBW46" s="120"/>
      <c r="MBX46" s="120"/>
      <c r="MBY46" s="120"/>
      <c r="MBZ46" s="120"/>
      <c r="MCA46" s="120"/>
      <c r="MCB46" s="120"/>
      <c r="MCC46" s="120"/>
      <c r="MCD46" s="120"/>
      <c r="MCE46" s="120"/>
      <c r="MCF46" s="120"/>
      <c r="MCG46" s="120"/>
      <c r="MCH46" s="120"/>
      <c r="MCI46" s="120"/>
      <c r="MCJ46" s="120"/>
      <c r="MCK46" s="120"/>
      <c r="MCL46" s="120"/>
      <c r="MCM46" s="120"/>
      <c r="MCN46" s="120"/>
      <c r="MCO46" s="120"/>
      <c r="MCP46" s="120"/>
      <c r="MCQ46" s="120"/>
      <c r="MCR46" s="120"/>
      <c r="MCS46" s="120"/>
      <c r="MCT46" s="120"/>
      <c r="MCU46" s="120"/>
      <c r="MCV46" s="120"/>
      <c r="MCW46" s="120"/>
      <c r="MCX46" s="120"/>
      <c r="MCY46" s="120"/>
      <c r="MCZ46" s="120"/>
      <c r="MDA46" s="120"/>
      <c r="MDB46" s="120"/>
      <c r="MDC46" s="120"/>
      <c r="MDD46" s="120"/>
      <c r="MDE46" s="120"/>
      <c r="MDF46" s="120"/>
      <c r="MDG46" s="120"/>
      <c r="MDH46" s="120"/>
      <c r="MDI46" s="120"/>
      <c r="MDJ46" s="120"/>
      <c r="MDK46" s="120"/>
      <c r="MDL46" s="120"/>
      <c r="MDM46" s="120"/>
      <c r="MDN46" s="120"/>
      <c r="MDO46" s="120"/>
      <c r="MDP46" s="120"/>
      <c r="MDQ46" s="120"/>
      <c r="MDR46" s="120"/>
      <c r="MDS46" s="120"/>
      <c r="MDT46" s="120"/>
      <c r="MDU46" s="120"/>
      <c r="MDV46" s="120"/>
      <c r="MDW46" s="120"/>
      <c r="MDX46" s="120"/>
      <c r="MDY46" s="120"/>
      <c r="MDZ46" s="120"/>
      <c r="MEA46" s="120"/>
      <c r="MEB46" s="120"/>
      <c r="MEC46" s="120"/>
      <c r="MED46" s="120"/>
      <c r="MEE46" s="120"/>
      <c r="MEF46" s="120"/>
      <c r="MEG46" s="120"/>
      <c r="MEH46" s="120"/>
      <c r="MEI46" s="120"/>
      <c r="MEJ46" s="120"/>
      <c r="MEK46" s="120"/>
      <c r="MEL46" s="120"/>
      <c r="MEM46" s="120"/>
      <c r="MEN46" s="120"/>
      <c r="MEO46" s="120"/>
      <c r="MEP46" s="120"/>
      <c r="MEQ46" s="120"/>
      <c r="MER46" s="120"/>
      <c r="MES46" s="120"/>
      <c r="MET46" s="120"/>
      <c r="MEU46" s="120"/>
      <c r="MEV46" s="120"/>
      <c r="MEW46" s="120"/>
      <c r="MEX46" s="120"/>
      <c r="MEY46" s="120"/>
      <c r="MEZ46" s="120"/>
      <c r="MFA46" s="120"/>
      <c r="MFB46" s="120"/>
      <c r="MFC46" s="120"/>
      <c r="MFD46" s="120"/>
      <c r="MFE46" s="120"/>
      <c r="MFF46" s="120"/>
      <c r="MFG46" s="120"/>
      <c r="MFH46" s="120"/>
      <c r="MFI46" s="120"/>
      <c r="MFJ46" s="120"/>
      <c r="MFK46" s="120"/>
      <c r="MFL46" s="120"/>
      <c r="MFM46" s="120"/>
      <c r="MFN46" s="120"/>
      <c r="MFO46" s="120"/>
      <c r="MFP46" s="120"/>
      <c r="MFQ46" s="120"/>
      <c r="MFR46" s="120"/>
      <c r="MFS46" s="120"/>
      <c r="MFT46" s="120"/>
      <c r="MFU46" s="120"/>
      <c r="MFV46" s="120"/>
      <c r="MFW46" s="120"/>
      <c r="MFX46" s="120"/>
      <c r="MFY46" s="120"/>
      <c r="MFZ46" s="120"/>
      <c r="MGA46" s="120"/>
      <c r="MGB46" s="120"/>
      <c r="MGC46" s="120"/>
      <c r="MGD46" s="120"/>
      <c r="MGE46" s="120"/>
      <c r="MGF46" s="120"/>
      <c r="MGG46" s="120"/>
      <c r="MGH46" s="120"/>
      <c r="MGI46" s="120"/>
      <c r="MGJ46" s="120"/>
      <c r="MGK46" s="120"/>
      <c r="MGL46" s="120"/>
      <c r="MGM46" s="120"/>
      <c r="MGN46" s="120"/>
      <c r="MGO46" s="120"/>
      <c r="MGP46" s="120"/>
      <c r="MGQ46" s="120"/>
      <c r="MGR46" s="120"/>
      <c r="MGS46" s="120"/>
      <c r="MGT46" s="120"/>
      <c r="MGU46" s="120"/>
      <c r="MGV46" s="120"/>
      <c r="MGW46" s="120"/>
      <c r="MGX46" s="120"/>
      <c r="MGY46" s="120"/>
      <c r="MGZ46" s="120"/>
      <c r="MHA46" s="120"/>
      <c r="MHB46" s="120"/>
      <c r="MHC46" s="120"/>
      <c r="MHD46" s="120"/>
      <c r="MHE46" s="120"/>
      <c r="MHF46" s="120"/>
      <c r="MHG46" s="120"/>
      <c r="MHH46" s="120"/>
      <c r="MHI46" s="120"/>
      <c r="MHJ46" s="120"/>
      <c r="MHK46" s="120"/>
      <c r="MHL46" s="120"/>
      <c r="MHM46" s="120"/>
      <c r="MHN46" s="120"/>
      <c r="MHO46" s="120"/>
      <c r="MHP46" s="120"/>
      <c r="MHQ46" s="120"/>
      <c r="MHR46" s="120"/>
      <c r="MHS46" s="120"/>
      <c r="MHT46" s="120"/>
      <c r="MHU46" s="120"/>
      <c r="MHV46" s="120"/>
      <c r="MHW46" s="120"/>
      <c r="MHX46" s="120"/>
      <c r="MHY46" s="120"/>
      <c r="MHZ46" s="120"/>
      <c r="MIA46" s="120"/>
      <c r="MIB46" s="120"/>
      <c r="MIC46" s="120"/>
      <c r="MID46" s="120"/>
      <c r="MIE46" s="120"/>
      <c r="MIF46" s="120"/>
      <c r="MIG46" s="120"/>
      <c r="MIH46" s="120"/>
      <c r="MII46" s="120"/>
      <c r="MIJ46" s="120"/>
      <c r="MIK46" s="120"/>
      <c r="MIL46" s="120"/>
      <c r="MIM46" s="120"/>
      <c r="MIN46" s="120"/>
      <c r="MIO46" s="120"/>
      <c r="MIP46" s="120"/>
      <c r="MIQ46" s="120"/>
      <c r="MIR46" s="120"/>
      <c r="MIS46" s="120"/>
      <c r="MIT46" s="120"/>
      <c r="MIU46" s="120"/>
      <c r="MIV46" s="120"/>
      <c r="MIW46" s="120"/>
      <c r="MIX46" s="120"/>
      <c r="MIY46" s="120"/>
      <c r="MIZ46" s="120"/>
      <c r="MJA46" s="120"/>
      <c r="MJB46" s="120"/>
      <c r="MJC46" s="120"/>
      <c r="MJD46" s="120"/>
      <c r="MJE46" s="120"/>
      <c r="MJF46" s="120"/>
      <c r="MJG46" s="120"/>
      <c r="MJH46" s="120"/>
      <c r="MJI46" s="120"/>
      <c r="MJJ46" s="120"/>
      <c r="MJK46" s="120"/>
      <c r="MJL46" s="120"/>
      <c r="MJM46" s="120"/>
      <c r="MJN46" s="120"/>
      <c r="MJO46" s="120"/>
      <c r="MJP46" s="120"/>
      <c r="MJQ46" s="120"/>
      <c r="MJR46" s="120"/>
      <c r="MJS46" s="120"/>
      <c r="MJT46" s="120"/>
      <c r="MJU46" s="120"/>
      <c r="MJV46" s="120"/>
      <c r="MJW46" s="120"/>
      <c r="MJX46" s="120"/>
      <c r="MJY46" s="120"/>
      <c r="MJZ46" s="120"/>
      <c r="MKA46" s="120"/>
      <c r="MKB46" s="120"/>
      <c r="MKC46" s="120"/>
      <c r="MKD46" s="120"/>
      <c r="MKE46" s="120"/>
      <c r="MKF46" s="120"/>
      <c r="MKG46" s="120"/>
      <c r="MKH46" s="120"/>
      <c r="MKI46" s="120"/>
      <c r="MKJ46" s="120"/>
      <c r="MKK46" s="120"/>
      <c r="MKL46" s="120"/>
      <c r="MKM46" s="120"/>
      <c r="MKN46" s="120"/>
      <c r="MKO46" s="120"/>
      <c r="MKP46" s="120"/>
      <c r="MKQ46" s="120"/>
      <c r="MKR46" s="120"/>
      <c r="MKS46" s="120"/>
      <c r="MKT46" s="120"/>
      <c r="MKU46" s="120"/>
      <c r="MKV46" s="120"/>
      <c r="MKW46" s="120"/>
      <c r="MKX46" s="120"/>
      <c r="MKY46" s="120"/>
      <c r="MKZ46" s="120"/>
      <c r="MLA46" s="120"/>
      <c r="MLB46" s="120"/>
      <c r="MLC46" s="120"/>
      <c r="MLD46" s="120"/>
      <c r="MLE46" s="120"/>
      <c r="MLF46" s="120"/>
      <c r="MLG46" s="120"/>
      <c r="MLH46" s="120"/>
      <c r="MLI46" s="120"/>
      <c r="MLJ46" s="120"/>
      <c r="MLK46" s="120"/>
      <c r="MLL46" s="120"/>
      <c r="MLM46" s="120"/>
      <c r="MLN46" s="120"/>
      <c r="MLO46" s="120"/>
      <c r="MLP46" s="120"/>
      <c r="MLQ46" s="120"/>
      <c r="MLR46" s="120"/>
      <c r="MLS46" s="120"/>
      <c r="MLT46" s="120"/>
      <c r="MLU46" s="120"/>
      <c r="MLV46" s="120"/>
      <c r="MLW46" s="120"/>
      <c r="MLX46" s="120"/>
      <c r="MLY46" s="120"/>
      <c r="MLZ46" s="120"/>
      <c r="MMA46" s="120"/>
      <c r="MMB46" s="120"/>
      <c r="MMC46" s="120"/>
      <c r="MMD46" s="120"/>
      <c r="MME46" s="120"/>
      <c r="MMF46" s="120"/>
      <c r="MMG46" s="120"/>
      <c r="MMH46" s="120"/>
      <c r="MMI46" s="120"/>
      <c r="MMJ46" s="120"/>
      <c r="MMK46" s="120"/>
      <c r="MML46" s="120"/>
      <c r="MMM46" s="120"/>
      <c r="MMN46" s="120"/>
      <c r="MMO46" s="120"/>
      <c r="MMP46" s="120"/>
      <c r="MMQ46" s="120"/>
      <c r="MMR46" s="120"/>
      <c r="MMS46" s="120"/>
      <c r="MMT46" s="120"/>
      <c r="MMU46" s="120"/>
      <c r="MMV46" s="120"/>
      <c r="MMW46" s="120"/>
      <c r="MMX46" s="120"/>
      <c r="MMY46" s="120"/>
      <c r="MMZ46" s="120"/>
      <c r="MNA46" s="120"/>
      <c r="MNB46" s="120"/>
      <c r="MNC46" s="120"/>
      <c r="MND46" s="120"/>
      <c r="MNE46" s="120"/>
      <c r="MNF46" s="120"/>
      <c r="MNG46" s="120"/>
      <c r="MNH46" s="120"/>
      <c r="MNI46" s="120"/>
      <c r="MNJ46" s="120"/>
      <c r="MNK46" s="120"/>
      <c r="MNL46" s="120"/>
      <c r="MNM46" s="120"/>
      <c r="MNN46" s="120"/>
      <c r="MNO46" s="120"/>
      <c r="MNP46" s="120"/>
      <c r="MNQ46" s="120"/>
      <c r="MNR46" s="120"/>
      <c r="MNS46" s="120"/>
      <c r="MNT46" s="120"/>
      <c r="MNU46" s="120"/>
      <c r="MNV46" s="120"/>
      <c r="MNW46" s="120"/>
      <c r="MNX46" s="120"/>
      <c r="MNY46" s="120"/>
      <c r="MNZ46" s="120"/>
      <c r="MOA46" s="120"/>
      <c r="MOB46" s="120"/>
      <c r="MOC46" s="120"/>
      <c r="MOD46" s="120"/>
      <c r="MOE46" s="120"/>
      <c r="MOF46" s="120"/>
      <c r="MOG46" s="120"/>
      <c r="MOH46" s="120"/>
      <c r="MOI46" s="120"/>
      <c r="MOJ46" s="120"/>
      <c r="MOK46" s="120"/>
      <c r="MOL46" s="120"/>
      <c r="MOM46" s="120"/>
      <c r="MON46" s="120"/>
      <c r="MOO46" s="120"/>
      <c r="MOP46" s="120"/>
      <c r="MOQ46" s="120"/>
      <c r="MOR46" s="120"/>
      <c r="MOS46" s="120"/>
      <c r="MOT46" s="120"/>
      <c r="MOU46" s="120"/>
      <c r="MOV46" s="120"/>
      <c r="MOW46" s="120"/>
      <c r="MOX46" s="120"/>
      <c r="MOY46" s="120"/>
      <c r="MOZ46" s="120"/>
      <c r="MPA46" s="120"/>
      <c r="MPB46" s="120"/>
      <c r="MPC46" s="120"/>
      <c r="MPD46" s="120"/>
      <c r="MPE46" s="120"/>
      <c r="MPF46" s="120"/>
      <c r="MPG46" s="120"/>
      <c r="MPH46" s="120"/>
      <c r="MPI46" s="120"/>
      <c r="MPJ46" s="120"/>
      <c r="MPK46" s="120"/>
      <c r="MPL46" s="120"/>
      <c r="MPM46" s="120"/>
      <c r="MPN46" s="120"/>
      <c r="MPO46" s="120"/>
      <c r="MPP46" s="120"/>
      <c r="MPQ46" s="120"/>
      <c r="MPR46" s="120"/>
      <c r="MPS46" s="120"/>
      <c r="MPT46" s="120"/>
      <c r="MPU46" s="120"/>
      <c r="MPV46" s="120"/>
      <c r="MPW46" s="120"/>
      <c r="MPX46" s="120"/>
      <c r="MPY46" s="120"/>
      <c r="MPZ46" s="120"/>
      <c r="MQA46" s="120"/>
      <c r="MQB46" s="120"/>
      <c r="MQC46" s="120"/>
      <c r="MQD46" s="120"/>
      <c r="MQE46" s="120"/>
      <c r="MQF46" s="120"/>
      <c r="MQG46" s="120"/>
      <c r="MQH46" s="120"/>
      <c r="MQI46" s="120"/>
      <c r="MQJ46" s="120"/>
      <c r="MQK46" s="120"/>
      <c r="MQL46" s="120"/>
      <c r="MQM46" s="120"/>
      <c r="MQN46" s="120"/>
      <c r="MQO46" s="120"/>
      <c r="MQP46" s="120"/>
      <c r="MQQ46" s="120"/>
      <c r="MQR46" s="120"/>
      <c r="MQS46" s="120"/>
      <c r="MQT46" s="120"/>
      <c r="MQU46" s="120"/>
      <c r="MQV46" s="120"/>
      <c r="MQW46" s="120"/>
      <c r="MQX46" s="120"/>
      <c r="MQY46" s="120"/>
      <c r="MQZ46" s="120"/>
      <c r="MRA46" s="120"/>
      <c r="MRB46" s="120"/>
      <c r="MRC46" s="120"/>
      <c r="MRD46" s="120"/>
      <c r="MRE46" s="120"/>
      <c r="MRF46" s="120"/>
      <c r="MRG46" s="120"/>
      <c r="MRH46" s="120"/>
      <c r="MRI46" s="120"/>
      <c r="MRJ46" s="120"/>
      <c r="MRK46" s="120"/>
      <c r="MRL46" s="120"/>
      <c r="MRM46" s="120"/>
      <c r="MRN46" s="120"/>
      <c r="MRO46" s="120"/>
      <c r="MRP46" s="120"/>
      <c r="MRQ46" s="120"/>
      <c r="MRR46" s="120"/>
      <c r="MRS46" s="120"/>
      <c r="MRT46" s="120"/>
      <c r="MRU46" s="120"/>
      <c r="MRV46" s="120"/>
      <c r="MRW46" s="120"/>
      <c r="MRX46" s="120"/>
      <c r="MRY46" s="120"/>
      <c r="MRZ46" s="120"/>
      <c r="MSA46" s="120"/>
      <c r="MSB46" s="120"/>
      <c r="MSC46" s="120"/>
      <c r="MSD46" s="120"/>
      <c r="MSE46" s="120"/>
      <c r="MSF46" s="120"/>
      <c r="MSG46" s="120"/>
      <c r="MSH46" s="120"/>
      <c r="MSI46" s="120"/>
      <c r="MSJ46" s="120"/>
      <c r="MSK46" s="120"/>
      <c r="MSL46" s="120"/>
      <c r="MSM46" s="120"/>
      <c r="MSN46" s="120"/>
      <c r="MSO46" s="120"/>
      <c r="MSP46" s="120"/>
      <c r="MSQ46" s="120"/>
      <c r="MSR46" s="120"/>
      <c r="MSS46" s="120"/>
      <c r="MST46" s="120"/>
      <c r="MSU46" s="120"/>
      <c r="MSV46" s="120"/>
      <c r="MSW46" s="120"/>
      <c r="MSX46" s="120"/>
      <c r="MSY46" s="120"/>
      <c r="MSZ46" s="120"/>
      <c r="MTA46" s="120"/>
      <c r="MTB46" s="120"/>
      <c r="MTC46" s="120"/>
      <c r="MTD46" s="120"/>
      <c r="MTE46" s="120"/>
      <c r="MTF46" s="120"/>
      <c r="MTG46" s="120"/>
      <c r="MTH46" s="120"/>
      <c r="MTI46" s="120"/>
      <c r="MTJ46" s="120"/>
      <c r="MTK46" s="120"/>
      <c r="MTL46" s="120"/>
      <c r="MTM46" s="120"/>
      <c r="MTN46" s="120"/>
      <c r="MTO46" s="120"/>
      <c r="MTP46" s="120"/>
      <c r="MTQ46" s="120"/>
      <c r="MTR46" s="120"/>
      <c r="MTS46" s="120"/>
      <c r="MTT46" s="120"/>
      <c r="MTU46" s="120"/>
      <c r="MTV46" s="120"/>
      <c r="MTW46" s="120"/>
      <c r="MTX46" s="120"/>
      <c r="MTY46" s="120"/>
      <c r="MTZ46" s="120"/>
      <c r="MUA46" s="120"/>
      <c r="MUB46" s="120"/>
      <c r="MUC46" s="120"/>
      <c r="MUD46" s="120"/>
      <c r="MUE46" s="120"/>
      <c r="MUF46" s="120"/>
      <c r="MUG46" s="120"/>
      <c r="MUH46" s="120"/>
      <c r="MUI46" s="120"/>
      <c r="MUJ46" s="120"/>
      <c r="MUK46" s="120"/>
      <c r="MUL46" s="120"/>
      <c r="MUM46" s="120"/>
      <c r="MUN46" s="120"/>
      <c r="MUO46" s="120"/>
      <c r="MUP46" s="120"/>
      <c r="MUQ46" s="120"/>
      <c r="MUR46" s="120"/>
      <c r="MUS46" s="120"/>
      <c r="MUT46" s="120"/>
      <c r="MUU46" s="120"/>
      <c r="MUV46" s="120"/>
      <c r="MUW46" s="120"/>
      <c r="MUX46" s="120"/>
      <c r="MUY46" s="120"/>
      <c r="MUZ46" s="120"/>
      <c r="MVA46" s="120"/>
      <c r="MVB46" s="120"/>
      <c r="MVC46" s="120"/>
      <c r="MVD46" s="120"/>
      <c r="MVE46" s="120"/>
      <c r="MVF46" s="120"/>
      <c r="MVG46" s="120"/>
      <c r="MVH46" s="120"/>
      <c r="MVI46" s="120"/>
      <c r="MVJ46" s="120"/>
      <c r="MVK46" s="120"/>
      <c r="MVL46" s="120"/>
      <c r="MVM46" s="120"/>
      <c r="MVN46" s="120"/>
      <c r="MVO46" s="120"/>
      <c r="MVP46" s="120"/>
      <c r="MVQ46" s="120"/>
      <c r="MVR46" s="120"/>
      <c r="MVS46" s="120"/>
      <c r="MVT46" s="120"/>
      <c r="MVU46" s="120"/>
      <c r="MVV46" s="120"/>
      <c r="MVW46" s="120"/>
      <c r="MVX46" s="120"/>
      <c r="MVY46" s="120"/>
      <c r="MVZ46" s="120"/>
      <c r="MWA46" s="120"/>
      <c r="MWB46" s="120"/>
      <c r="MWC46" s="120"/>
      <c r="MWD46" s="120"/>
      <c r="MWE46" s="120"/>
      <c r="MWF46" s="120"/>
      <c r="MWG46" s="120"/>
      <c r="MWH46" s="120"/>
      <c r="MWI46" s="120"/>
      <c r="MWJ46" s="120"/>
      <c r="MWK46" s="120"/>
      <c r="MWL46" s="120"/>
      <c r="MWM46" s="120"/>
      <c r="MWN46" s="120"/>
      <c r="MWO46" s="120"/>
      <c r="MWP46" s="120"/>
      <c r="MWQ46" s="120"/>
      <c r="MWR46" s="120"/>
      <c r="MWS46" s="120"/>
      <c r="MWT46" s="120"/>
      <c r="MWU46" s="120"/>
      <c r="MWV46" s="120"/>
      <c r="MWW46" s="120"/>
      <c r="MWX46" s="120"/>
      <c r="MWY46" s="120"/>
      <c r="MWZ46" s="120"/>
      <c r="MXA46" s="120"/>
      <c r="MXB46" s="120"/>
      <c r="MXC46" s="120"/>
      <c r="MXD46" s="120"/>
      <c r="MXE46" s="120"/>
      <c r="MXF46" s="120"/>
      <c r="MXG46" s="120"/>
      <c r="MXH46" s="120"/>
      <c r="MXI46" s="120"/>
      <c r="MXJ46" s="120"/>
      <c r="MXK46" s="120"/>
      <c r="MXL46" s="120"/>
      <c r="MXM46" s="120"/>
      <c r="MXN46" s="120"/>
      <c r="MXO46" s="120"/>
      <c r="MXP46" s="120"/>
      <c r="MXQ46" s="120"/>
      <c r="MXR46" s="120"/>
      <c r="MXS46" s="120"/>
      <c r="MXT46" s="120"/>
      <c r="MXU46" s="120"/>
      <c r="MXV46" s="120"/>
      <c r="MXW46" s="120"/>
      <c r="MXX46" s="120"/>
      <c r="MXY46" s="120"/>
      <c r="MXZ46" s="120"/>
      <c r="MYA46" s="120"/>
      <c r="MYB46" s="120"/>
      <c r="MYC46" s="120"/>
      <c r="MYD46" s="120"/>
      <c r="MYE46" s="120"/>
      <c r="MYF46" s="120"/>
      <c r="MYG46" s="120"/>
      <c r="MYH46" s="120"/>
      <c r="MYI46" s="120"/>
      <c r="MYJ46" s="120"/>
      <c r="MYK46" s="120"/>
      <c r="MYL46" s="120"/>
      <c r="MYM46" s="120"/>
      <c r="MYN46" s="120"/>
      <c r="MYO46" s="120"/>
      <c r="MYP46" s="120"/>
      <c r="MYQ46" s="120"/>
      <c r="MYR46" s="120"/>
      <c r="MYS46" s="120"/>
      <c r="MYT46" s="120"/>
      <c r="MYU46" s="120"/>
      <c r="MYV46" s="120"/>
      <c r="MYW46" s="120"/>
      <c r="MYX46" s="120"/>
      <c r="MYY46" s="120"/>
      <c r="MYZ46" s="120"/>
      <c r="MZA46" s="120"/>
      <c r="MZB46" s="120"/>
      <c r="MZC46" s="120"/>
      <c r="MZD46" s="120"/>
      <c r="MZE46" s="120"/>
      <c r="MZF46" s="120"/>
      <c r="MZG46" s="120"/>
      <c r="MZH46" s="120"/>
      <c r="MZI46" s="120"/>
      <c r="MZJ46" s="120"/>
      <c r="MZK46" s="120"/>
      <c r="MZL46" s="120"/>
      <c r="MZM46" s="120"/>
      <c r="MZN46" s="120"/>
      <c r="MZO46" s="120"/>
      <c r="MZP46" s="120"/>
      <c r="MZQ46" s="120"/>
      <c r="MZR46" s="120"/>
      <c r="MZS46" s="120"/>
      <c r="MZT46" s="120"/>
      <c r="MZU46" s="120"/>
      <c r="MZV46" s="120"/>
      <c r="MZW46" s="120"/>
      <c r="MZX46" s="120"/>
      <c r="MZY46" s="120"/>
      <c r="MZZ46" s="120"/>
      <c r="NAA46" s="120"/>
      <c r="NAB46" s="120"/>
      <c r="NAC46" s="120"/>
      <c r="NAD46" s="120"/>
      <c r="NAE46" s="120"/>
      <c r="NAF46" s="120"/>
      <c r="NAG46" s="120"/>
      <c r="NAH46" s="120"/>
      <c r="NAI46" s="120"/>
      <c r="NAJ46" s="120"/>
      <c r="NAK46" s="120"/>
      <c r="NAL46" s="120"/>
      <c r="NAM46" s="120"/>
      <c r="NAN46" s="120"/>
      <c r="NAO46" s="120"/>
      <c r="NAP46" s="120"/>
      <c r="NAQ46" s="120"/>
      <c r="NAR46" s="120"/>
      <c r="NAS46" s="120"/>
      <c r="NAT46" s="120"/>
      <c r="NAU46" s="120"/>
      <c r="NAV46" s="120"/>
      <c r="NAW46" s="120"/>
      <c r="NAX46" s="120"/>
      <c r="NAY46" s="120"/>
      <c r="NAZ46" s="120"/>
      <c r="NBA46" s="120"/>
      <c r="NBB46" s="120"/>
      <c r="NBC46" s="120"/>
      <c r="NBD46" s="120"/>
      <c r="NBE46" s="120"/>
      <c r="NBF46" s="120"/>
      <c r="NBG46" s="120"/>
      <c r="NBH46" s="120"/>
      <c r="NBI46" s="120"/>
      <c r="NBJ46" s="120"/>
      <c r="NBK46" s="120"/>
      <c r="NBL46" s="120"/>
      <c r="NBM46" s="120"/>
      <c r="NBN46" s="120"/>
      <c r="NBO46" s="120"/>
      <c r="NBP46" s="120"/>
      <c r="NBQ46" s="120"/>
      <c r="NBR46" s="120"/>
      <c r="NBS46" s="120"/>
      <c r="NBT46" s="120"/>
      <c r="NBU46" s="120"/>
      <c r="NBV46" s="120"/>
      <c r="NBW46" s="120"/>
      <c r="NBX46" s="120"/>
      <c r="NBY46" s="120"/>
      <c r="NBZ46" s="120"/>
      <c r="NCA46" s="120"/>
      <c r="NCB46" s="120"/>
      <c r="NCC46" s="120"/>
      <c r="NCD46" s="120"/>
      <c r="NCE46" s="120"/>
      <c r="NCF46" s="120"/>
      <c r="NCG46" s="120"/>
      <c r="NCH46" s="120"/>
      <c r="NCI46" s="120"/>
      <c r="NCJ46" s="120"/>
      <c r="NCK46" s="120"/>
      <c r="NCL46" s="120"/>
      <c r="NCM46" s="120"/>
      <c r="NCN46" s="120"/>
      <c r="NCO46" s="120"/>
      <c r="NCP46" s="120"/>
      <c r="NCQ46" s="120"/>
      <c r="NCR46" s="120"/>
      <c r="NCS46" s="120"/>
      <c r="NCT46" s="120"/>
      <c r="NCU46" s="120"/>
      <c r="NCV46" s="120"/>
      <c r="NCW46" s="120"/>
      <c r="NCX46" s="120"/>
      <c r="NCY46" s="120"/>
      <c r="NCZ46" s="120"/>
      <c r="NDA46" s="120"/>
      <c r="NDB46" s="120"/>
      <c r="NDC46" s="120"/>
      <c r="NDD46" s="120"/>
      <c r="NDE46" s="120"/>
      <c r="NDF46" s="120"/>
      <c r="NDG46" s="120"/>
      <c r="NDH46" s="120"/>
      <c r="NDI46" s="120"/>
      <c r="NDJ46" s="120"/>
      <c r="NDK46" s="120"/>
      <c r="NDL46" s="120"/>
      <c r="NDM46" s="120"/>
      <c r="NDN46" s="120"/>
      <c r="NDO46" s="120"/>
      <c r="NDP46" s="120"/>
      <c r="NDQ46" s="120"/>
      <c r="NDR46" s="120"/>
      <c r="NDS46" s="120"/>
      <c r="NDT46" s="120"/>
      <c r="NDU46" s="120"/>
      <c r="NDV46" s="120"/>
      <c r="NDW46" s="120"/>
      <c r="NDX46" s="120"/>
      <c r="NDY46" s="120"/>
      <c r="NDZ46" s="120"/>
      <c r="NEA46" s="120"/>
      <c r="NEB46" s="120"/>
      <c r="NEC46" s="120"/>
      <c r="NED46" s="120"/>
      <c r="NEE46" s="120"/>
      <c r="NEF46" s="120"/>
      <c r="NEG46" s="120"/>
      <c r="NEH46" s="120"/>
      <c r="NEI46" s="120"/>
      <c r="NEJ46" s="120"/>
      <c r="NEK46" s="120"/>
      <c r="NEL46" s="120"/>
      <c r="NEM46" s="120"/>
      <c r="NEN46" s="120"/>
      <c r="NEO46" s="120"/>
      <c r="NEP46" s="120"/>
      <c r="NEQ46" s="120"/>
      <c r="NER46" s="120"/>
      <c r="NES46" s="120"/>
      <c r="NET46" s="120"/>
      <c r="NEU46" s="120"/>
      <c r="NEV46" s="120"/>
      <c r="NEW46" s="120"/>
      <c r="NEX46" s="120"/>
      <c r="NEY46" s="120"/>
      <c r="NEZ46" s="120"/>
      <c r="NFA46" s="120"/>
      <c r="NFB46" s="120"/>
      <c r="NFC46" s="120"/>
      <c r="NFD46" s="120"/>
      <c r="NFE46" s="120"/>
      <c r="NFF46" s="120"/>
      <c r="NFG46" s="120"/>
      <c r="NFH46" s="120"/>
      <c r="NFI46" s="120"/>
      <c r="NFJ46" s="120"/>
      <c r="NFK46" s="120"/>
      <c r="NFL46" s="120"/>
      <c r="NFM46" s="120"/>
      <c r="NFN46" s="120"/>
      <c r="NFO46" s="120"/>
      <c r="NFP46" s="120"/>
      <c r="NFQ46" s="120"/>
      <c r="NFR46" s="120"/>
      <c r="NFS46" s="120"/>
      <c r="NFT46" s="120"/>
      <c r="NFU46" s="120"/>
      <c r="NFV46" s="120"/>
      <c r="NFW46" s="120"/>
      <c r="NFX46" s="120"/>
      <c r="NFY46" s="120"/>
      <c r="NFZ46" s="120"/>
      <c r="NGA46" s="120"/>
      <c r="NGB46" s="120"/>
      <c r="NGC46" s="120"/>
      <c r="NGD46" s="120"/>
      <c r="NGE46" s="120"/>
      <c r="NGF46" s="120"/>
      <c r="NGG46" s="120"/>
      <c r="NGH46" s="120"/>
      <c r="NGI46" s="120"/>
      <c r="NGJ46" s="120"/>
      <c r="NGK46" s="120"/>
      <c r="NGL46" s="120"/>
      <c r="NGM46" s="120"/>
      <c r="NGN46" s="120"/>
      <c r="NGO46" s="120"/>
      <c r="NGP46" s="120"/>
      <c r="NGQ46" s="120"/>
      <c r="NGR46" s="120"/>
      <c r="NGS46" s="120"/>
      <c r="NGT46" s="120"/>
      <c r="NGU46" s="120"/>
      <c r="NGV46" s="120"/>
      <c r="NGW46" s="120"/>
      <c r="NGX46" s="120"/>
      <c r="NGY46" s="120"/>
      <c r="NGZ46" s="120"/>
      <c r="NHA46" s="120"/>
      <c r="NHB46" s="120"/>
      <c r="NHC46" s="120"/>
      <c r="NHD46" s="120"/>
      <c r="NHE46" s="120"/>
      <c r="NHF46" s="120"/>
      <c r="NHG46" s="120"/>
      <c r="NHH46" s="120"/>
      <c r="NHI46" s="120"/>
      <c r="NHJ46" s="120"/>
      <c r="NHK46" s="120"/>
      <c r="NHL46" s="120"/>
      <c r="NHM46" s="120"/>
      <c r="NHN46" s="120"/>
      <c r="NHO46" s="120"/>
      <c r="NHP46" s="120"/>
      <c r="NHQ46" s="120"/>
      <c r="NHR46" s="120"/>
      <c r="NHS46" s="120"/>
      <c r="NHT46" s="120"/>
      <c r="NHU46" s="120"/>
      <c r="NHV46" s="120"/>
      <c r="NHW46" s="120"/>
      <c r="NHX46" s="120"/>
      <c r="NHY46" s="120"/>
      <c r="NHZ46" s="120"/>
      <c r="NIA46" s="120"/>
      <c r="NIB46" s="120"/>
      <c r="NIC46" s="120"/>
      <c r="NID46" s="120"/>
      <c r="NIE46" s="120"/>
      <c r="NIF46" s="120"/>
      <c r="NIG46" s="120"/>
      <c r="NIH46" s="120"/>
      <c r="NII46" s="120"/>
      <c r="NIJ46" s="120"/>
      <c r="NIK46" s="120"/>
      <c r="NIL46" s="120"/>
      <c r="NIM46" s="120"/>
      <c r="NIN46" s="120"/>
      <c r="NIO46" s="120"/>
      <c r="NIP46" s="120"/>
      <c r="NIQ46" s="120"/>
      <c r="NIR46" s="120"/>
      <c r="NIS46" s="120"/>
      <c r="NIT46" s="120"/>
      <c r="NIU46" s="120"/>
      <c r="NIV46" s="120"/>
      <c r="NIW46" s="120"/>
      <c r="NIX46" s="120"/>
      <c r="NIY46" s="120"/>
      <c r="NIZ46" s="120"/>
      <c r="NJA46" s="120"/>
      <c r="NJB46" s="120"/>
      <c r="NJC46" s="120"/>
      <c r="NJD46" s="120"/>
      <c r="NJE46" s="120"/>
      <c r="NJF46" s="120"/>
      <c r="NJG46" s="120"/>
      <c r="NJH46" s="120"/>
      <c r="NJI46" s="120"/>
      <c r="NJJ46" s="120"/>
      <c r="NJK46" s="120"/>
      <c r="NJL46" s="120"/>
      <c r="NJM46" s="120"/>
      <c r="NJN46" s="120"/>
      <c r="NJO46" s="120"/>
      <c r="NJP46" s="120"/>
      <c r="NJQ46" s="120"/>
      <c r="NJR46" s="120"/>
      <c r="NJS46" s="120"/>
      <c r="NJT46" s="120"/>
      <c r="NJU46" s="120"/>
      <c r="NJV46" s="120"/>
      <c r="NJW46" s="120"/>
      <c r="NJX46" s="120"/>
      <c r="NJY46" s="120"/>
      <c r="NJZ46" s="120"/>
      <c r="NKA46" s="120"/>
      <c r="NKB46" s="120"/>
      <c r="NKC46" s="120"/>
      <c r="NKD46" s="120"/>
      <c r="NKE46" s="120"/>
      <c r="NKF46" s="120"/>
      <c r="NKG46" s="120"/>
      <c r="NKH46" s="120"/>
      <c r="NKI46" s="120"/>
      <c r="NKJ46" s="120"/>
      <c r="NKK46" s="120"/>
      <c r="NKL46" s="120"/>
      <c r="NKM46" s="120"/>
      <c r="NKN46" s="120"/>
      <c r="NKO46" s="120"/>
      <c r="NKP46" s="120"/>
      <c r="NKQ46" s="120"/>
      <c r="NKR46" s="120"/>
      <c r="NKS46" s="120"/>
      <c r="NKT46" s="120"/>
      <c r="NKU46" s="120"/>
      <c r="NKV46" s="120"/>
      <c r="NKW46" s="120"/>
      <c r="NKX46" s="120"/>
      <c r="NKY46" s="120"/>
      <c r="NKZ46" s="120"/>
      <c r="NLA46" s="120"/>
      <c r="NLB46" s="120"/>
      <c r="NLC46" s="120"/>
      <c r="NLD46" s="120"/>
      <c r="NLE46" s="120"/>
      <c r="NLF46" s="120"/>
      <c r="NLG46" s="120"/>
      <c r="NLH46" s="120"/>
      <c r="NLI46" s="120"/>
      <c r="NLJ46" s="120"/>
      <c r="NLK46" s="120"/>
      <c r="NLL46" s="120"/>
      <c r="NLM46" s="120"/>
      <c r="NLN46" s="120"/>
      <c r="NLO46" s="120"/>
      <c r="NLP46" s="120"/>
      <c r="NLQ46" s="120"/>
      <c r="NLR46" s="120"/>
      <c r="NLS46" s="120"/>
      <c r="NLT46" s="120"/>
      <c r="NLU46" s="120"/>
      <c r="NLV46" s="120"/>
      <c r="NLW46" s="120"/>
      <c r="NLX46" s="120"/>
      <c r="NLY46" s="120"/>
      <c r="NLZ46" s="120"/>
      <c r="NMA46" s="120"/>
      <c r="NMB46" s="120"/>
      <c r="NMC46" s="120"/>
      <c r="NMD46" s="120"/>
      <c r="NME46" s="120"/>
      <c r="NMF46" s="120"/>
      <c r="NMG46" s="120"/>
      <c r="NMH46" s="120"/>
      <c r="NMI46" s="120"/>
      <c r="NMJ46" s="120"/>
      <c r="NMK46" s="120"/>
      <c r="NML46" s="120"/>
      <c r="NMM46" s="120"/>
      <c r="NMN46" s="120"/>
      <c r="NMO46" s="120"/>
      <c r="NMP46" s="120"/>
      <c r="NMQ46" s="120"/>
      <c r="NMR46" s="120"/>
      <c r="NMS46" s="120"/>
      <c r="NMT46" s="120"/>
      <c r="NMU46" s="120"/>
      <c r="NMV46" s="120"/>
      <c r="NMW46" s="120"/>
      <c r="NMX46" s="120"/>
      <c r="NMY46" s="120"/>
      <c r="NMZ46" s="120"/>
      <c r="NNA46" s="120"/>
      <c r="NNB46" s="120"/>
      <c r="NNC46" s="120"/>
      <c r="NND46" s="120"/>
      <c r="NNE46" s="120"/>
      <c r="NNF46" s="120"/>
      <c r="NNG46" s="120"/>
      <c r="NNH46" s="120"/>
      <c r="NNI46" s="120"/>
      <c r="NNJ46" s="120"/>
      <c r="NNK46" s="120"/>
      <c r="NNL46" s="120"/>
      <c r="NNM46" s="120"/>
      <c r="NNN46" s="120"/>
      <c r="NNO46" s="120"/>
      <c r="NNP46" s="120"/>
      <c r="NNQ46" s="120"/>
      <c r="NNR46" s="120"/>
      <c r="NNS46" s="120"/>
      <c r="NNT46" s="120"/>
      <c r="NNU46" s="120"/>
      <c r="NNV46" s="120"/>
      <c r="NNW46" s="120"/>
      <c r="NNX46" s="120"/>
      <c r="NNY46" s="120"/>
      <c r="NNZ46" s="120"/>
      <c r="NOA46" s="120"/>
      <c r="NOB46" s="120"/>
      <c r="NOC46" s="120"/>
      <c r="NOD46" s="120"/>
      <c r="NOE46" s="120"/>
      <c r="NOF46" s="120"/>
      <c r="NOG46" s="120"/>
      <c r="NOH46" s="120"/>
      <c r="NOI46" s="120"/>
      <c r="NOJ46" s="120"/>
      <c r="NOK46" s="120"/>
      <c r="NOL46" s="120"/>
      <c r="NOM46" s="120"/>
      <c r="NON46" s="120"/>
      <c r="NOO46" s="120"/>
      <c r="NOP46" s="120"/>
      <c r="NOQ46" s="120"/>
      <c r="NOR46" s="120"/>
      <c r="NOS46" s="120"/>
      <c r="NOT46" s="120"/>
      <c r="NOU46" s="120"/>
      <c r="NOV46" s="120"/>
      <c r="NOW46" s="120"/>
      <c r="NOX46" s="120"/>
      <c r="NOY46" s="120"/>
      <c r="NOZ46" s="120"/>
      <c r="NPA46" s="120"/>
      <c r="NPB46" s="120"/>
      <c r="NPC46" s="120"/>
      <c r="NPD46" s="120"/>
      <c r="NPE46" s="120"/>
      <c r="NPF46" s="120"/>
      <c r="NPG46" s="120"/>
      <c r="NPH46" s="120"/>
      <c r="NPI46" s="120"/>
      <c r="NPJ46" s="120"/>
      <c r="NPK46" s="120"/>
      <c r="NPL46" s="120"/>
      <c r="NPM46" s="120"/>
      <c r="NPN46" s="120"/>
      <c r="NPO46" s="120"/>
      <c r="NPP46" s="120"/>
      <c r="NPQ46" s="120"/>
      <c r="NPR46" s="120"/>
      <c r="NPS46" s="120"/>
      <c r="NPT46" s="120"/>
      <c r="NPU46" s="120"/>
      <c r="NPV46" s="120"/>
      <c r="NPW46" s="120"/>
      <c r="NPX46" s="120"/>
      <c r="NPY46" s="120"/>
      <c r="NPZ46" s="120"/>
      <c r="NQA46" s="120"/>
      <c r="NQB46" s="120"/>
      <c r="NQC46" s="120"/>
      <c r="NQD46" s="120"/>
      <c r="NQE46" s="120"/>
      <c r="NQF46" s="120"/>
      <c r="NQG46" s="120"/>
      <c r="NQH46" s="120"/>
      <c r="NQI46" s="120"/>
      <c r="NQJ46" s="120"/>
      <c r="NQK46" s="120"/>
      <c r="NQL46" s="120"/>
      <c r="NQM46" s="120"/>
      <c r="NQN46" s="120"/>
      <c r="NQO46" s="120"/>
      <c r="NQP46" s="120"/>
      <c r="NQQ46" s="120"/>
      <c r="NQR46" s="120"/>
      <c r="NQS46" s="120"/>
      <c r="NQT46" s="120"/>
      <c r="NQU46" s="120"/>
      <c r="NQV46" s="120"/>
      <c r="NQW46" s="120"/>
      <c r="NQX46" s="120"/>
      <c r="NQY46" s="120"/>
      <c r="NQZ46" s="120"/>
      <c r="NRA46" s="120"/>
      <c r="NRB46" s="120"/>
      <c r="NRC46" s="120"/>
      <c r="NRD46" s="120"/>
      <c r="NRE46" s="120"/>
      <c r="NRF46" s="120"/>
      <c r="NRG46" s="120"/>
      <c r="NRH46" s="120"/>
      <c r="NRI46" s="120"/>
      <c r="NRJ46" s="120"/>
      <c r="NRK46" s="120"/>
      <c r="NRL46" s="120"/>
      <c r="NRM46" s="120"/>
      <c r="NRN46" s="120"/>
      <c r="NRO46" s="120"/>
      <c r="NRP46" s="120"/>
      <c r="NRQ46" s="120"/>
      <c r="NRR46" s="120"/>
      <c r="NRS46" s="120"/>
      <c r="NRT46" s="120"/>
      <c r="NRU46" s="120"/>
      <c r="NRV46" s="120"/>
      <c r="NRW46" s="120"/>
      <c r="NRX46" s="120"/>
      <c r="NRY46" s="120"/>
      <c r="NRZ46" s="120"/>
      <c r="NSA46" s="120"/>
      <c r="NSB46" s="120"/>
      <c r="NSC46" s="120"/>
      <c r="NSD46" s="120"/>
      <c r="NSE46" s="120"/>
      <c r="NSF46" s="120"/>
      <c r="NSG46" s="120"/>
      <c r="NSH46" s="120"/>
      <c r="NSI46" s="120"/>
      <c r="NSJ46" s="120"/>
      <c r="NSK46" s="120"/>
      <c r="NSL46" s="120"/>
      <c r="NSM46" s="120"/>
      <c r="NSN46" s="120"/>
      <c r="NSO46" s="120"/>
      <c r="NSP46" s="120"/>
      <c r="NSQ46" s="120"/>
      <c r="NSR46" s="120"/>
      <c r="NSS46" s="120"/>
      <c r="NST46" s="120"/>
      <c r="NSU46" s="120"/>
      <c r="NSV46" s="120"/>
      <c r="NSW46" s="120"/>
      <c r="NSX46" s="120"/>
      <c r="NSY46" s="120"/>
      <c r="NSZ46" s="120"/>
      <c r="NTA46" s="120"/>
      <c r="NTB46" s="120"/>
      <c r="NTC46" s="120"/>
      <c r="NTD46" s="120"/>
      <c r="NTE46" s="120"/>
      <c r="NTF46" s="120"/>
      <c r="NTG46" s="120"/>
      <c r="NTH46" s="120"/>
      <c r="NTI46" s="120"/>
      <c r="NTJ46" s="120"/>
      <c r="NTK46" s="120"/>
      <c r="NTL46" s="120"/>
      <c r="NTM46" s="120"/>
      <c r="NTN46" s="120"/>
      <c r="NTO46" s="120"/>
      <c r="NTP46" s="120"/>
      <c r="NTQ46" s="120"/>
      <c r="NTR46" s="120"/>
      <c r="NTS46" s="120"/>
      <c r="NTT46" s="120"/>
      <c r="NTU46" s="120"/>
      <c r="NTV46" s="120"/>
      <c r="NTW46" s="120"/>
      <c r="NTX46" s="120"/>
      <c r="NTY46" s="120"/>
      <c r="NTZ46" s="120"/>
      <c r="NUA46" s="120"/>
      <c r="NUB46" s="120"/>
      <c r="NUC46" s="120"/>
      <c r="NUD46" s="120"/>
      <c r="NUE46" s="120"/>
      <c r="NUF46" s="120"/>
      <c r="NUG46" s="120"/>
      <c r="NUH46" s="120"/>
      <c r="NUI46" s="120"/>
      <c r="NUJ46" s="120"/>
      <c r="NUK46" s="120"/>
      <c r="NUL46" s="120"/>
      <c r="NUM46" s="120"/>
      <c r="NUN46" s="120"/>
      <c r="NUO46" s="120"/>
      <c r="NUP46" s="120"/>
      <c r="NUQ46" s="120"/>
      <c r="NUR46" s="120"/>
      <c r="NUS46" s="120"/>
      <c r="NUT46" s="120"/>
      <c r="NUU46" s="120"/>
      <c r="NUV46" s="120"/>
      <c r="NUW46" s="120"/>
      <c r="NUX46" s="120"/>
      <c r="NUY46" s="120"/>
      <c r="NUZ46" s="120"/>
      <c r="NVA46" s="120"/>
      <c r="NVB46" s="120"/>
      <c r="NVC46" s="120"/>
      <c r="NVD46" s="120"/>
      <c r="NVE46" s="120"/>
      <c r="NVF46" s="120"/>
      <c r="NVG46" s="120"/>
      <c r="NVH46" s="120"/>
      <c r="NVI46" s="120"/>
      <c r="NVJ46" s="120"/>
      <c r="NVK46" s="120"/>
      <c r="NVL46" s="120"/>
      <c r="NVM46" s="120"/>
      <c r="NVN46" s="120"/>
      <c r="NVO46" s="120"/>
      <c r="NVP46" s="120"/>
      <c r="NVQ46" s="120"/>
      <c r="NVR46" s="120"/>
      <c r="NVS46" s="120"/>
      <c r="NVT46" s="120"/>
      <c r="NVU46" s="120"/>
      <c r="NVV46" s="120"/>
      <c r="NVW46" s="120"/>
      <c r="NVX46" s="120"/>
      <c r="NVY46" s="120"/>
      <c r="NVZ46" s="120"/>
      <c r="NWA46" s="120"/>
      <c r="NWB46" s="120"/>
      <c r="NWC46" s="120"/>
      <c r="NWD46" s="120"/>
      <c r="NWE46" s="120"/>
      <c r="NWF46" s="120"/>
      <c r="NWG46" s="120"/>
      <c r="NWH46" s="120"/>
      <c r="NWI46" s="120"/>
      <c r="NWJ46" s="120"/>
      <c r="NWK46" s="120"/>
      <c r="NWL46" s="120"/>
      <c r="NWM46" s="120"/>
      <c r="NWN46" s="120"/>
      <c r="NWO46" s="120"/>
      <c r="NWP46" s="120"/>
      <c r="NWQ46" s="120"/>
      <c r="NWR46" s="120"/>
      <c r="NWS46" s="120"/>
      <c r="NWT46" s="120"/>
      <c r="NWU46" s="120"/>
      <c r="NWV46" s="120"/>
      <c r="NWW46" s="120"/>
      <c r="NWX46" s="120"/>
      <c r="NWY46" s="120"/>
      <c r="NWZ46" s="120"/>
      <c r="NXA46" s="120"/>
      <c r="NXB46" s="120"/>
      <c r="NXC46" s="120"/>
      <c r="NXD46" s="120"/>
      <c r="NXE46" s="120"/>
      <c r="NXF46" s="120"/>
      <c r="NXG46" s="120"/>
      <c r="NXH46" s="120"/>
      <c r="NXI46" s="120"/>
      <c r="NXJ46" s="120"/>
      <c r="NXK46" s="120"/>
      <c r="NXL46" s="120"/>
      <c r="NXM46" s="120"/>
      <c r="NXN46" s="120"/>
      <c r="NXO46" s="120"/>
      <c r="NXP46" s="120"/>
      <c r="NXQ46" s="120"/>
      <c r="NXR46" s="120"/>
      <c r="NXS46" s="120"/>
      <c r="NXT46" s="120"/>
      <c r="NXU46" s="120"/>
      <c r="NXV46" s="120"/>
      <c r="NXW46" s="120"/>
      <c r="NXX46" s="120"/>
      <c r="NXY46" s="120"/>
      <c r="NXZ46" s="120"/>
      <c r="NYA46" s="120"/>
      <c r="NYB46" s="120"/>
      <c r="NYC46" s="120"/>
      <c r="NYD46" s="120"/>
      <c r="NYE46" s="120"/>
      <c r="NYF46" s="120"/>
      <c r="NYG46" s="120"/>
      <c r="NYH46" s="120"/>
      <c r="NYI46" s="120"/>
      <c r="NYJ46" s="120"/>
      <c r="NYK46" s="120"/>
      <c r="NYL46" s="120"/>
      <c r="NYM46" s="120"/>
      <c r="NYN46" s="120"/>
      <c r="NYO46" s="120"/>
      <c r="NYP46" s="120"/>
      <c r="NYQ46" s="120"/>
      <c r="NYR46" s="120"/>
      <c r="NYS46" s="120"/>
      <c r="NYT46" s="120"/>
      <c r="NYU46" s="120"/>
      <c r="NYV46" s="120"/>
      <c r="NYW46" s="120"/>
      <c r="NYX46" s="120"/>
      <c r="NYY46" s="120"/>
      <c r="NYZ46" s="120"/>
      <c r="NZA46" s="120"/>
      <c r="NZB46" s="120"/>
      <c r="NZC46" s="120"/>
      <c r="NZD46" s="120"/>
      <c r="NZE46" s="120"/>
      <c r="NZF46" s="120"/>
      <c r="NZG46" s="120"/>
      <c r="NZH46" s="120"/>
      <c r="NZI46" s="120"/>
      <c r="NZJ46" s="120"/>
      <c r="NZK46" s="120"/>
      <c r="NZL46" s="120"/>
      <c r="NZM46" s="120"/>
      <c r="NZN46" s="120"/>
      <c r="NZO46" s="120"/>
      <c r="NZP46" s="120"/>
      <c r="NZQ46" s="120"/>
      <c r="NZR46" s="120"/>
      <c r="NZS46" s="120"/>
      <c r="NZT46" s="120"/>
      <c r="NZU46" s="120"/>
      <c r="NZV46" s="120"/>
      <c r="NZW46" s="120"/>
      <c r="NZX46" s="120"/>
      <c r="NZY46" s="120"/>
      <c r="NZZ46" s="120"/>
      <c r="OAA46" s="120"/>
      <c r="OAB46" s="120"/>
      <c r="OAC46" s="120"/>
      <c r="OAD46" s="120"/>
      <c r="OAE46" s="120"/>
      <c r="OAF46" s="120"/>
      <c r="OAG46" s="120"/>
      <c r="OAH46" s="120"/>
      <c r="OAI46" s="120"/>
      <c r="OAJ46" s="120"/>
      <c r="OAK46" s="120"/>
      <c r="OAL46" s="120"/>
      <c r="OAM46" s="120"/>
      <c r="OAN46" s="120"/>
      <c r="OAO46" s="120"/>
      <c r="OAP46" s="120"/>
      <c r="OAQ46" s="120"/>
      <c r="OAR46" s="120"/>
      <c r="OAS46" s="120"/>
      <c r="OAT46" s="120"/>
      <c r="OAU46" s="120"/>
      <c r="OAV46" s="120"/>
      <c r="OAW46" s="120"/>
      <c r="OAX46" s="120"/>
      <c r="OAY46" s="120"/>
      <c r="OAZ46" s="120"/>
      <c r="OBA46" s="120"/>
      <c r="OBB46" s="120"/>
      <c r="OBC46" s="120"/>
      <c r="OBD46" s="120"/>
      <c r="OBE46" s="120"/>
      <c r="OBF46" s="120"/>
      <c r="OBG46" s="120"/>
      <c r="OBH46" s="120"/>
      <c r="OBI46" s="120"/>
      <c r="OBJ46" s="120"/>
      <c r="OBK46" s="120"/>
      <c r="OBL46" s="120"/>
      <c r="OBM46" s="120"/>
      <c r="OBN46" s="120"/>
      <c r="OBO46" s="120"/>
      <c r="OBP46" s="120"/>
      <c r="OBQ46" s="120"/>
      <c r="OBR46" s="120"/>
      <c r="OBS46" s="120"/>
      <c r="OBT46" s="120"/>
      <c r="OBU46" s="120"/>
      <c r="OBV46" s="120"/>
      <c r="OBW46" s="120"/>
      <c r="OBX46" s="120"/>
      <c r="OBY46" s="120"/>
      <c r="OBZ46" s="120"/>
      <c r="OCA46" s="120"/>
      <c r="OCB46" s="120"/>
      <c r="OCC46" s="120"/>
      <c r="OCD46" s="120"/>
      <c r="OCE46" s="120"/>
      <c r="OCF46" s="120"/>
      <c r="OCG46" s="120"/>
      <c r="OCH46" s="120"/>
      <c r="OCI46" s="120"/>
      <c r="OCJ46" s="120"/>
      <c r="OCK46" s="120"/>
      <c r="OCL46" s="120"/>
      <c r="OCM46" s="120"/>
      <c r="OCN46" s="120"/>
      <c r="OCO46" s="120"/>
      <c r="OCP46" s="120"/>
      <c r="OCQ46" s="120"/>
      <c r="OCR46" s="120"/>
      <c r="OCS46" s="120"/>
      <c r="OCT46" s="120"/>
      <c r="OCU46" s="120"/>
      <c r="OCV46" s="120"/>
      <c r="OCW46" s="120"/>
      <c r="OCX46" s="120"/>
      <c r="OCY46" s="120"/>
      <c r="OCZ46" s="120"/>
      <c r="ODA46" s="120"/>
      <c r="ODB46" s="120"/>
      <c r="ODC46" s="120"/>
      <c r="ODD46" s="120"/>
      <c r="ODE46" s="120"/>
      <c r="ODF46" s="120"/>
      <c r="ODG46" s="120"/>
      <c r="ODH46" s="120"/>
      <c r="ODI46" s="120"/>
      <c r="ODJ46" s="120"/>
      <c r="ODK46" s="120"/>
      <c r="ODL46" s="120"/>
      <c r="ODM46" s="120"/>
      <c r="ODN46" s="120"/>
      <c r="ODO46" s="120"/>
      <c r="ODP46" s="120"/>
      <c r="ODQ46" s="120"/>
      <c r="ODR46" s="120"/>
      <c r="ODS46" s="120"/>
      <c r="ODT46" s="120"/>
      <c r="ODU46" s="120"/>
      <c r="ODV46" s="120"/>
      <c r="ODW46" s="120"/>
      <c r="ODX46" s="120"/>
      <c r="ODY46" s="120"/>
      <c r="ODZ46" s="120"/>
      <c r="OEA46" s="120"/>
      <c r="OEB46" s="120"/>
      <c r="OEC46" s="120"/>
      <c r="OED46" s="120"/>
      <c r="OEE46" s="120"/>
      <c r="OEF46" s="120"/>
      <c r="OEG46" s="120"/>
      <c r="OEH46" s="120"/>
      <c r="OEI46" s="120"/>
      <c r="OEJ46" s="120"/>
      <c r="OEK46" s="120"/>
      <c r="OEL46" s="120"/>
      <c r="OEM46" s="120"/>
      <c r="OEN46" s="120"/>
      <c r="OEO46" s="120"/>
      <c r="OEP46" s="120"/>
      <c r="OEQ46" s="120"/>
      <c r="OER46" s="120"/>
      <c r="OES46" s="120"/>
      <c r="OET46" s="120"/>
      <c r="OEU46" s="120"/>
      <c r="OEV46" s="120"/>
      <c r="OEW46" s="120"/>
      <c r="OEX46" s="120"/>
      <c r="OEY46" s="120"/>
      <c r="OEZ46" s="120"/>
      <c r="OFA46" s="120"/>
      <c r="OFB46" s="120"/>
      <c r="OFC46" s="120"/>
      <c r="OFD46" s="120"/>
      <c r="OFE46" s="120"/>
      <c r="OFF46" s="120"/>
      <c r="OFG46" s="120"/>
      <c r="OFH46" s="120"/>
      <c r="OFI46" s="120"/>
      <c r="OFJ46" s="120"/>
      <c r="OFK46" s="120"/>
      <c r="OFL46" s="120"/>
      <c r="OFM46" s="120"/>
      <c r="OFN46" s="120"/>
      <c r="OFO46" s="120"/>
      <c r="OFP46" s="120"/>
      <c r="OFQ46" s="120"/>
      <c r="OFR46" s="120"/>
      <c r="OFS46" s="120"/>
      <c r="OFT46" s="120"/>
      <c r="OFU46" s="120"/>
      <c r="OFV46" s="120"/>
      <c r="OFW46" s="120"/>
      <c r="OFX46" s="120"/>
      <c r="OFY46" s="120"/>
      <c r="OFZ46" s="120"/>
      <c r="OGA46" s="120"/>
      <c r="OGB46" s="120"/>
      <c r="OGC46" s="120"/>
      <c r="OGD46" s="120"/>
      <c r="OGE46" s="120"/>
      <c r="OGF46" s="120"/>
      <c r="OGG46" s="120"/>
      <c r="OGH46" s="120"/>
      <c r="OGI46" s="120"/>
      <c r="OGJ46" s="120"/>
      <c r="OGK46" s="120"/>
      <c r="OGL46" s="120"/>
      <c r="OGM46" s="120"/>
      <c r="OGN46" s="120"/>
      <c r="OGO46" s="120"/>
      <c r="OGP46" s="120"/>
      <c r="OGQ46" s="120"/>
      <c r="OGR46" s="120"/>
      <c r="OGS46" s="120"/>
      <c r="OGT46" s="120"/>
      <c r="OGU46" s="120"/>
      <c r="OGV46" s="120"/>
      <c r="OGW46" s="120"/>
      <c r="OGX46" s="120"/>
      <c r="OGY46" s="120"/>
      <c r="OGZ46" s="120"/>
      <c r="OHA46" s="120"/>
      <c r="OHB46" s="120"/>
      <c r="OHC46" s="120"/>
      <c r="OHD46" s="120"/>
      <c r="OHE46" s="120"/>
      <c r="OHF46" s="120"/>
      <c r="OHG46" s="120"/>
      <c r="OHH46" s="120"/>
      <c r="OHI46" s="120"/>
      <c r="OHJ46" s="120"/>
      <c r="OHK46" s="120"/>
      <c r="OHL46" s="120"/>
      <c r="OHM46" s="120"/>
      <c r="OHN46" s="120"/>
      <c r="OHO46" s="120"/>
      <c r="OHP46" s="120"/>
      <c r="OHQ46" s="120"/>
      <c r="OHR46" s="120"/>
      <c r="OHS46" s="120"/>
      <c r="OHT46" s="120"/>
      <c r="OHU46" s="120"/>
      <c r="OHV46" s="120"/>
      <c r="OHW46" s="120"/>
      <c r="OHX46" s="120"/>
      <c r="OHY46" s="120"/>
      <c r="OHZ46" s="120"/>
      <c r="OIA46" s="120"/>
      <c r="OIB46" s="120"/>
      <c r="OIC46" s="120"/>
      <c r="OID46" s="120"/>
      <c r="OIE46" s="120"/>
      <c r="OIF46" s="120"/>
      <c r="OIG46" s="120"/>
      <c r="OIH46" s="120"/>
      <c r="OII46" s="120"/>
      <c r="OIJ46" s="120"/>
      <c r="OIK46" s="120"/>
      <c r="OIL46" s="120"/>
      <c r="OIM46" s="120"/>
      <c r="OIN46" s="120"/>
      <c r="OIO46" s="120"/>
      <c r="OIP46" s="120"/>
      <c r="OIQ46" s="120"/>
      <c r="OIR46" s="120"/>
      <c r="OIS46" s="120"/>
      <c r="OIT46" s="120"/>
      <c r="OIU46" s="120"/>
      <c r="OIV46" s="120"/>
      <c r="OIW46" s="120"/>
      <c r="OIX46" s="120"/>
      <c r="OIY46" s="120"/>
      <c r="OIZ46" s="120"/>
      <c r="OJA46" s="120"/>
      <c r="OJB46" s="120"/>
      <c r="OJC46" s="120"/>
      <c r="OJD46" s="120"/>
      <c r="OJE46" s="120"/>
      <c r="OJF46" s="120"/>
      <c r="OJG46" s="120"/>
      <c r="OJH46" s="120"/>
      <c r="OJI46" s="120"/>
      <c r="OJJ46" s="120"/>
      <c r="OJK46" s="120"/>
      <c r="OJL46" s="120"/>
      <c r="OJM46" s="120"/>
      <c r="OJN46" s="120"/>
      <c r="OJO46" s="120"/>
      <c r="OJP46" s="120"/>
      <c r="OJQ46" s="120"/>
      <c r="OJR46" s="120"/>
      <c r="OJS46" s="120"/>
      <c r="OJT46" s="120"/>
      <c r="OJU46" s="120"/>
      <c r="OJV46" s="120"/>
      <c r="OJW46" s="120"/>
      <c r="OJX46" s="120"/>
      <c r="OJY46" s="120"/>
      <c r="OJZ46" s="120"/>
      <c r="OKA46" s="120"/>
      <c r="OKB46" s="120"/>
      <c r="OKC46" s="120"/>
      <c r="OKD46" s="120"/>
      <c r="OKE46" s="120"/>
      <c r="OKF46" s="120"/>
      <c r="OKG46" s="120"/>
      <c r="OKH46" s="120"/>
      <c r="OKI46" s="120"/>
      <c r="OKJ46" s="120"/>
      <c r="OKK46" s="120"/>
      <c r="OKL46" s="120"/>
      <c r="OKM46" s="120"/>
      <c r="OKN46" s="120"/>
      <c r="OKO46" s="120"/>
      <c r="OKP46" s="120"/>
      <c r="OKQ46" s="120"/>
      <c r="OKR46" s="120"/>
      <c r="OKS46" s="120"/>
      <c r="OKT46" s="120"/>
      <c r="OKU46" s="120"/>
      <c r="OKV46" s="120"/>
      <c r="OKW46" s="120"/>
      <c r="OKX46" s="120"/>
      <c r="OKY46" s="120"/>
      <c r="OKZ46" s="120"/>
      <c r="OLA46" s="120"/>
      <c r="OLB46" s="120"/>
      <c r="OLC46" s="120"/>
      <c r="OLD46" s="120"/>
      <c r="OLE46" s="120"/>
      <c r="OLF46" s="120"/>
      <c r="OLG46" s="120"/>
      <c r="OLH46" s="120"/>
      <c r="OLI46" s="120"/>
      <c r="OLJ46" s="120"/>
      <c r="OLK46" s="120"/>
      <c r="OLL46" s="120"/>
      <c r="OLM46" s="120"/>
      <c r="OLN46" s="120"/>
      <c r="OLO46" s="120"/>
      <c r="OLP46" s="120"/>
      <c r="OLQ46" s="120"/>
      <c r="OLR46" s="120"/>
      <c r="OLS46" s="120"/>
      <c r="OLT46" s="120"/>
      <c r="OLU46" s="120"/>
      <c r="OLV46" s="120"/>
      <c r="OLW46" s="120"/>
      <c r="OLX46" s="120"/>
      <c r="OLY46" s="120"/>
      <c r="OLZ46" s="120"/>
      <c r="OMA46" s="120"/>
      <c r="OMB46" s="120"/>
      <c r="OMC46" s="120"/>
      <c r="OMD46" s="120"/>
      <c r="OME46" s="120"/>
      <c r="OMF46" s="120"/>
      <c r="OMG46" s="120"/>
      <c r="OMH46" s="120"/>
      <c r="OMI46" s="120"/>
      <c r="OMJ46" s="120"/>
      <c r="OMK46" s="120"/>
      <c r="OML46" s="120"/>
      <c r="OMM46" s="120"/>
      <c r="OMN46" s="120"/>
      <c r="OMO46" s="120"/>
      <c r="OMP46" s="120"/>
      <c r="OMQ46" s="120"/>
      <c r="OMR46" s="120"/>
      <c r="OMS46" s="120"/>
      <c r="OMT46" s="120"/>
      <c r="OMU46" s="120"/>
      <c r="OMV46" s="120"/>
      <c r="OMW46" s="120"/>
      <c r="OMX46" s="120"/>
      <c r="OMY46" s="120"/>
      <c r="OMZ46" s="120"/>
      <c r="ONA46" s="120"/>
      <c r="ONB46" s="120"/>
      <c r="ONC46" s="120"/>
      <c r="OND46" s="120"/>
      <c r="ONE46" s="120"/>
      <c r="ONF46" s="120"/>
      <c r="ONG46" s="120"/>
      <c r="ONH46" s="120"/>
      <c r="ONI46" s="120"/>
      <c r="ONJ46" s="120"/>
      <c r="ONK46" s="120"/>
      <c r="ONL46" s="120"/>
      <c r="ONM46" s="120"/>
      <c r="ONN46" s="120"/>
      <c r="ONO46" s="120"/>
      <c r="ONP46" s="120"/>
      <c r="ONQ46" s="120"/>
      <c r="ONR46" s="120"/>
      <c r="ONS46" s="120"/>
      <c r="ONT46" s="120"/>
      <c r="ONU46" s="120"/>
      <c r="ONV46" s="120"/>
      <c r="ONW46" s="120"/>
      <c r="ONX46" s="120"/>
      <c r="ONY46" s="120"/>
      <c r="ONZ46" s="120"/>
      <c r="OOA46" s="120"/>
      <c r="OOB46" s="120"/>
      <c r="OOC46" s="120"/>
      <c r="OOD46" s="120"/>
      <c r="OOE46" s="120"/>
      <c r="OOF46" s="120"/>
      <c r="OOG46" s="120"/>
      <c r="OOH46" s="120"/>
      <c r="OOI46" s="120"/>
      <c r="OOJ46" s="120"/>
      <c r="OOK46" s="120"/>
      <c r="OOL46" s="120"/>
      <c r="OOM46" s="120"/>
      <c r="OON46" s="120"/>
      <c r="OOO46" s="120"/>
      <c r="OOP46" s="120"/>
      <c r="OOQ46" s="120"/>
      <c r="OOR46" s="120"/>
      <c r="OOS46" s="120"/>
      <c r="OOT46" s="120"/>
      <c r="OOU46" s="120"/>
      <c r="OOV46" s="120"/>
      <c r="OOW46" s="120"/>
      <c r="OOX46" s="120"/>
      <c r="OOY46" s="120"/>
      <c r="OOZ46" s="120"/>
      <c r="OPA46" s="120"/>
      <c r="OPB46" s="120"/>
      <c r="OPC46" s="120"/>
      <c r="OPD46" s="120"/>
      <c r="OPE46" s="120"/>
      <c r="OPF46" s="120"/>
      <c r="OPG46" s="120"/>
      <c r="OPH46" s="120"/>
      <c r="OPI46" s="120"/>
      <c r="OPJ46" s="120"/>
      <c r="OPK46" s="120"/>
      <c r="OPL46" s="120"/>
      <c r="OPM46" s="120"/>
      <c r="OPN46" s="120"/>
      <c r="OPO46" s="120"/>
      <c r="OPP46" s="120"/>
      <c r="OPQ46" s="120"/>
      <c r="OPR46" s="120"/>
      <c r="OPS46" s="120"/>
      <c r="OPT46" s="120"/>
      <c r="OPU46" s="120"/>
      <c r="OPV46" s="120"/>
      <c r="OPW46" s="120"/>
      <c r="OPX46" s="120"/>
      <c r="OPY46" s="120"/>
      <c r="OPZ46" s="120"/>
      <c r="OQA46" s="120"/>
      <c r="OQB46" s="120"/>
      <c r="OQC46" s="120"/>
      <c r="OQD46" s="120"/>
      <c r="OQE46" s="120"/>
      <c r="OQF46" s="120"/>
      <c r="OQG46" s="120"/>
      <c r="OQH46" s="120"/>
      <c r="OQI46" s="120"/>
      <c r="OQJ46" s="120"/>
      <c r="OQK46" s="120"/>
      <c r="OQL46" s="120"/>
      <c r="OQM46" s="120"/>
      <c r="OQN46" s="120"/>
      <c r="OQO46" s="120"/>
      <c r="OQP46" s="120"/>
      <c r="OQQ46" s="120"/>
      <c r="OQR46" s="120"/>
      <c r="OQS46" s="120"/>
      <c r="OQT46" s="120"/>
      <c r="OQU46" s="120"/>
      <c r="OQV46" s="120"/>
      <c r="OQW46" s="120"/>
      <c r="OQX46" s="120"/>
      <c r="OQY46" s="120"/>
      <c r="OQZ46" s="120"/>
      <c r="ORA46" s="120"/>
      <c r="ORB46" s="120"/>
      <c r="ORC46" s="120"/>
      <c r="ORD46" s="120"/>
      <c r="ORE46" s="120"/>
      <c r="ORF46" s="120"/>
      <c r="ORG46" s="120"/>
      <c r="ORH46" s="120"/>
      <c r="ORI46" s="120"/>
      <c r="ORJ46" s="120"/>
      <c r="ORK46" s="120"/>
      <c r="ORL46" s="120"/>
      <c r="ORM46" s="120"/>
      <c r="ORN46" s="120"/>
      <c r="ORO46" s="120"/>
      <c r="ORP46" s="120"/>
      <c r="ORQ46" s="120"/>
      <c r="ORR46" s="120"/>
      <c r="ORS46" s="120"/>
      <c r="ORT46" s="120"/>
      <c r="ORU46" s="120"/>
      <c r="ORV46" s="120"/>
      <c r="ORW46" s="120"/>
      <c r="ORX46" s="120"/>
      <c r="ORY46" s="120"/>
      <c r="ORZ46" s="120"/>
      <c r="OSA46" s="120"/>
      <c r="OSB46" s="120"/>
      <c r="OSC46" s="120"/>
      <c r="OSD46" s="120"/>
      <c r="OSE46" s="120"/>
      <c r="OSF46" s="120"/>
      <c r="OSG46" s="120"/>
      <c r="OSH46" s="120"/>
      <c r="OSI46" s="120"/>
      <c r="OSJ46" s="120"/>
      <c r="OSK46" s="120"/>
      <c r="OSL46" s="120"/>
      <c r="OSM46" s="120"/>
      <c r="OSN46" s="120"/>
      <c r="OSO46" s="120"/>
      <c r="OSP46" s="120"/>
      <c r="OSQ46" s="120"/>
      <c r="OSR46" s="120"/>
      <c r="OSS46" s="120"/>
      <c r="OST46" s="120"/>
      <c r="OSU46" s="120"/>
      <c r="OSV46" s="120"/>
      <c r="OSW46" s="120"/>
      <c r="OSX46" s="120"/>
      <c r="OSY46" s="120"/>
      <c r="OSZ46" s="120"/>
      <c r="OTA46" s="120"/>
      <c r="OTB46" s="120"/>
      <c r="OTC46" s="120"/>
      <c r="OTD46" s="120"/>
      <c r="OTE46" s="120"/>
      <c r="OTF46" s="120"/>
      <c r="OTG46" s="120"/>
      <c r="OTH46" s="120"/>
      <c r="OTI46" s="120"/>
      <c r="OTJ46" s="120"/>
      <c r="OTK46" s="120"/>
      <c r="OTL46" s="120"/>
      <c r="OTM46" s="120"/>
      <c r="OTN46" s="120"/>
      <c r="OTO46" s="120"/>
      <c r="OTP46" s="120"/>
      <c r="OTQ46" s="120"/>
      <c r="OTR46" s="120"/>
      <c r="OTS46" s="120"/>
      <c r="OTT46" s="120"/>
      <c r="OTU46" s="120"/>
      <c r="OTV46" s="120"/>
      <c r="OTW46" s="120"/>
      <c r="OTX46" s="120"/>
      <c r="OTY46" s="120"/>
      <c r="OTZ46" s="120"/>
      <c r="OUA46" s="120"/>
      <c r="OUB46" s="120"/>
      <c r="OUC46" s="120"/>
      <c r="OUD46" s="120"/>
      <c r="OUE46" s="120"/>
      <c r="OUF46" s="120"/>
      <c r="OUG46" s="120"/>
      <c r="OUH46" s="120"/>
      <c r="OUI46" s="120"/>
      <c r="OUJ46" s="120"/>
      <c r="OUK46" s="120"/>
      <c r="OUL46" s="120"/>
      <c r="OUM46" s="120"/>
      <c r="OUN46" s="120"/>
      <c r="OUO46" s="120"/>
      <c r="OUP46" s="120"/>
      <c r="OUQ46" s="120"/>
      <c r="OUR46" s="120"/>
      <c r="OUS46" s="120"/>
      <c r="OUT46" s="120"/>
      <c r="OUU46" s="120"/>
      <c r="OUV46" s="120"/>
      <c r="OUW46" s="120"/>
      <c r="OUX46" s="120"/>
      <c r="OUY46" s="120"/>
      <c r="OUZ46" s="120"/>
      <c r="OVA46" s="120"/>
      <c r="OVB46" s="120"/>
      <c r="OVC46" s="120"/>
      <c r="OVD46" s="120"/>
      <c r="OVE46" s="120"/>
      <c r="OVF46" s="120"/>
      <c r="OVG46" s="120"/>
      <c r="OVH46" s="120"/>
      <c r="OVI46" s="120"/>
      <c r="OVJ46" s="120"/>
      <c r="OVK46" s="120"/>
      <c r="OVL46" s="120"/>
      <c r="OVM46" s="120"/>
      <c r="OVN46" s="120"/>
      <c r="OVO46" s="120"/>
      <c r="OVP46" s="120"/>
      <c r="OVQ46" s="120"/>
      <c r="OVR46" s="120"/>
      <c r="OVS46" s="120"/>
      <c r="OVT46" s="120"/>
      <c r="OVU46" s="120"/>
      <c r="OVV46" s="120"/>
      <c r="OVW46" s="120"/>
      <c r="OVX46" s="120"/>
      <c r="OVY46" s="120"/>
      <c r="OVZ46" s="120"/>
      <c r="OWA46" s="120"/>
      <c r="OWB46" s="120"/>
      <c r="OWC46" s="120"/>
      <c r="OWD46" s="120"/>
      <c r="OWE46" s="120"/>
      <c r="OWF46" s="120"/>
      <c r="OWG46" s="120"/>
      <c r="OWH46" s="120"/>
      <c r="OWI46" s="120"/>
      <c r="OWJ46" s="120"/>
      <c r="OWK46" s="120"/>
      <c r="OWL46" s="120"/>
      <c r="OWM46" s="120"/>
      <c r="OWN46" s="120"/>
      <c r="OWO46" s="120"/>
      <c r="OWP46" s="120"/>
      <c r="OWQ46" s="120"/>
      <c r="OWR46" s="120"/>
      <c r="OWS46" s="120"/>
      <c r="OWT46" s="120"/>
      <c r="OWU46" s="120"/>
      <c r="OWV46" s="120"/>
      <c r="OWW46" s="120"/>
      <c r="OWX46" s="120"/>
      <c r="OWY46" s="120"/>
      <c r="OWZ46" s="120"/>
      <c r="OXA46" s="120"/>
      <c r="OXB46" s="120"/>
      <c r="OXC46" s="120"/>
      <c r="OXD46" s="120"/>
      <c r="OXE46" s="120"/>
      <c r="OXF46" s="120"/>
      <c r="OXG46" s="120"/>
      <c r="OXH46" s="120"/>
      <c r="OXI46" s="120"/>
      <c r="OXJ46" s="120"/>
      <c r="OXK46" s="120"/>
      <c r="OXL46" s="120"/>
      <c r="OXM46" s="120"/>
      <c r="OXN46" s="120"/>
      <c r="OXO46" s="120"/>
      <c r="OXP46" s="120"/>
      <c r="OXQ46" s="120"/>
      <c r="OXR46" s="120"/>
      <c r="OXS46" s="120"/>
      <c r="OXT46" s="120"/>
      <c r="OXU46" s="120"/>
      <c r="OXV46" s="120"/>
      <c r="OXW46" s="120"/>
      <c r="OXX46" s="120"/>
      <c r="OXY46" s="120"/>
      <c r="OXZ46" s="120"/>
      <c r="OYA46" s="120"/>
      <c r="OYB46" s="120"/>
      <c r="OYC46" s="120"/>
      <c r="OYD46" s="120"/>
      <c r="OYE46" s="120"/>
      <c r="OYF46" s="120"/>
      <c r="OYG46" s="120"/>
      <c r="OYH46" s="120"/>
      <c r="OYI46" s="120"/>
      <c r="OYJ46" s="120"/>
      <c r="OYK46" s="120"/>
      <c r="OYL46" s="120"/>
      <c r="OYM46" s="120"/>
      <c r="OYN46" s="120"/>
      <c r="OYO46" s="120"/>
      <c r="OYP46" s="120"/>
      <c r="OYQ46" s="120"/>
      <c r="OYR46" s="120"/>
      <c r="OYS46" s="120"/>
      <c r="OYT46" s="120"/>
      <c r="OYU46" s="120"/>
      <c r="OYV46" s="120"/>
      <c r="OYW46" s="120"/>
      <c r="OYX46" s="120"/>
      <c r="OYY46" s="120"/>
      <c r="OYZ46" s="120"/>
      <c r="OZA46" s="120"/>
      <c r="OZB46" s="120"/>
      <c r="OZC46" s="120"/>
      <c r="OZD46" s="120"/>
      <c r="OZE46" s="120"/>
      <c r="OZF46" s="120"/>
      <c r="OZG46" s="120"/>
      <c r="OZH46" s="120"/>
      <c r="OZI46" s="120"/>
      <c r="OZJ46" s="120"/>
      <c r="OZK46" s="120"/>
      <c r="OZL46" s="120"/>
      <c r="OZM46" s="120"/>
      <c r="OZN46" s="120"/>
      <c r="OZO46" s="120"/>
      <c r="OZP46" s="120"/>
      <c r="OZQ46" s="120"/>
      <c r="OZR46" s="120"/>
      <c r="OZS46" s="120"/>
      <c r="OZT46" s="120"/>
      <c r="OZU46" s="120"/>
      <c r="OZV46" s="120"/>
      <c r="OZW46" s="120"/>
      <c r="OZX46" s="120"/>
      <c r="OZY46" s="120"/>
      <c r="OZZ46" s="120"/>
      <c r="PAA46" s="120"/>
      <c r="PAB46" s="120"/>
      <c r="PAC46" s="120"/>
      <c r="PAD46" s="120"/>
      <c r="PAE46" s="120"/>
      <c r="PAF46" s="120"/>
      <c r="PAG46" s="120"/>
      <c r="PAH46" s="120"/>
      <c r="PAI46" s="120"/>
      <c r="PAJ46" s="120"/>
      <c r="PAK46" s="120"/>
      <c r="PAL46" s="120"/>
      <c r="PAM46" s="120"/>
      <c r="PAN46" s="120"/>
      <c r="PAO46" s="120"/>
      <c r="PAP46" s="120"/>
      <c r="PAQ46" s="120"/>
      <c r="PAR46" s="120"/>
      <c r="PAS46" s="120"/>
      <c r="PAT46" s="120"/>
      <c r="PAU46" s="120"/>
      <c r="PAV46" s="120"/>
      <c r="PAW46" s="120"/>
      <c r="PAX46" s="120"/>
      <c r="PAY46" s="120"/>
      <c r="PAZ46" s="120"/>
      <c r="PBA46" s="120"/>
      <c r="PBB46" s="120"/>
      <c r="PBC46" s="120"/>
      <c r="PBD46" s="120"/>
      <c r="PBE46" s="120"/>
      <c r="PBF46" s="120"/>
      <c r="PBG46" s="120"/>
      <c r="PBH46" s="120"/>
      <c r="PBI46" s="120"/>
      <c r="PBJ46" s="120"/>
      <c r="PBK46" s="120"/>
      <c r="PBL46" s="120"/>
      <c r="PBM46" s="120"/>
      <c r="PBN46" s="120"/>
      <c r="PBO46" s="120"/>
      <c r="PBP46" s="120"/>
      <c r="PBQ46" s="120"/>
      <c r="PBR46" s="120"/>
      <c r="PBS46" s="120"/>
      <c r="PBT46" s="120"/>
      <c r="PBU46" s="120"/>
      <c r="PBV46" s="120"/>
      <c r="PBW46" s="120"/>
      <c r="PBX46" s="120"/>
      <c r="PBY46" s="120"/>
      <c r="PBZ46" s="120"/>
      <c r="PCA46" s="120"/>
      <c r="PCB46" s="120"/>
      <c r="PCC46" s="120"/>
      <c r="PCD46" s="120"/>
      <c r="PCE46" s="120"/>
      <c r="PCF46" s="120"/>
      <c r="PCG46" s="120"/>
      <c r="PCH46" s="120"/>
      <c r="PCI46" s="120"/>
      <c r="PCJ46" s="120"/>
      <c r="PCK46" s="120"/>
      <c r="PCL46" s="120"/>
      <c r="PCM46" s="120"/>
      <c r="PCN46" s="120"/>
      <c r="PCO46" s="120"/>
      <c r="PCP46" s="120"/>
      <c r="PCQ46" s="120"/>
      <c r="PCR46" s="120"/>
      <c r="PCS46" s="120"/>
      <c r="PCT46" s="120"/>
      <c r="PCU46" s="120"/>
      <c r="PCV46" s="120"/>
      <c r="PCW46" s="120"/>
      <c r="PCX46" s="120"/>
      <c r="PCY46" s="120"/>
      <c r="PCZ46" s="120"/>
      <c r="PDA46" s="120"/>
      <c r="PDB46" s="120"/>
      <c r="PDC46" s="120"/>
      <c r="PDD46" s="120"/>
      <c r="PDE46" s="120"/>
      <c r="PDF46" s="120"/>
      <c r="PDG46" s="120"/>
      <c r="PDH46" s="120"/>
      <c r="PDI46" s="120"/>
      <c r="PDJ46" s="120"/>
      <c r="PDK46" s="120"/>
      <c r="PDL46" s="120"/>
      <c r="PDM46" s="120"/>
      <c r="PDN46" s="120"/>
      <c r="PDO46" s="120"/>
      <c r="PDP46" s="120"/>
      <c r="PDQ46" s="120"/>
      <c r="PDR46" s="120"/>
      <c r="PDS46" s="120"/>
      <c r="PDT46" s="120"/>
      <c r="PDU46" s="120"/>
      <c r="PDV46" s="120"/>
      <c r="PDW46" s="120"/>
      <c r="PDX46" s="120"/>
      <c r="PDY46" s="120"/>
      <c r="PDZ46" s="120"/>
      <c r="PEA46" s="120"/>
      <c r="PEB46" s="120"/>
      <c r="PEC46" s="120"/>
      <c r="PED46" s="120"/>
      <c r="PEE46" s="120"/>
      <c r="PEF46" s="120"/>
      <c r="PEG46" s="120"/>
      <c r="PEH46" s="120"/>
      <c r="PEI46" s="120"/>
      <c r="PEJ46" s="120"/>
      <c r="PEK46" s="120"/>
      <c r="PEL46" s="120"/>
      <c r="PEM46" s="120"/>
      <c r="PEN46" s="120"/>
      <c r="PEO46" s="120"/>
      <c r="PEP46" s="120"/>
      <c r="PEQ46" s="120"/>
      <c r="PER46" s="120"/>
      <c r="PES46" s="120"/>
      <c r="PET46" s="120"/>
      <c r="PEU46" s="120"/>
      <c r="PEV46" s="120"/>
      <c r="PEW46" s="120"/>
      <c r="PEX46" s="120"/>
      <c r="PEY46" s="120"/>
      <c r="PEZ46" s="120"/>
      <c r="PFA46" s="120"/>
      <c r="PFB46" s="120"/>
      <c r="PFC46" s="120"/>
      <c r="PFD46" s="120"/>
      <c r="PFE46" s="120"/>
      <c r="PFF46" s="120"/>
      <c r="PFG46" s="120"/>
      <c r="PFH46" s="120"/>
      <c r="PFI46" s="120"/>
      <c r="PFJ46" s="120"/>
      <c r="PFK46" s="120"/>
      <c r="PFL46" s="120"/>
      <c r="PFM46" s="120"/>
      <c r="PFN46" s="120"/>
      <c r="PFO46" s="120"/>
      <c r="PFP46" s="120"/>
      <c r="PFQ46" s="120"/>
      <c r="PFR46" s="120"/>
      <c r="PFS46" s="120"/>
      <c r="PFT46" s="120"/>
      <c r="PFU46" s="120"/>
      <c r="PFV46" s="120"/>
      <c r="PFW46" s="120"/>
      <c r="PFX46" s="120"/>
      <c r="PFY46" s="120"/>
      <c r="PFZ46" s="120"/>
      <c r="PGA46" s="120"/>
      <c r="PGB46" s="120"/>
      <c r="PGC46" s="120"/>
      <c r="PGD46" s="120"/>
      <c r="PGE46" s="120"/>
      <c r="PGF46" s="120"/>
      <c r="PGG46" s="120"/>
      <c r="PGH46" s="120"/>
      <c r="PGI46" s="120"/>
      <c r="PGJ46" s="120"/>
      <c r="PGK46" s="120"/>
      <c r="PGL46" s="120"/>
      <c r="PGM46" s="120"/>
      <c r="PGN46" s="120"/>
      <c r="PGO46" s="120"/>
      <c r="PGP46" s="120"/>
      <c r="PGQ46" s="120"/>
      <c r="PGR46" s="120"/>
      <c r="PGS46" s="120"/>
      <c r="PGT46" s="120"/>
      <c r="PGU46" s="120"/>
      <c r="PGV46" s="120"/>
      <c r="PGW46" s="120"/>
      <c r="PGX46" s="120"/>
      <c r="PGY46" s="120"/>
      <c r="PGZ46" s="120"/>
      <c r="PHA46" s="120"/>
      <c r="PHB46" s="120"/>
      <c r="PHC46" s="120"/>
      <c r="PHD46" s="120"/>
      <c r="PHE46" s="120"/>
      <c r="PHF46" s="120"/>
      <c r="PHG46" s="120"/>
      <c r="PHH46" s="120"/>
      <c r="PHI46" s="120"/>
      <c r="PHJ46" s="120"/>
      <c r="PHK46" s="120"/>
      <c r="PHL46" s="120"/>
      <c r="PHM46" s="120"/>
      <c r="PHN46" s="120"/>
      <c r="PHO46" s="120"/>
      <c r="PHP46" s="120"/>
      <c r="PHQ46" s="120"/>
      <c r="PHR46" s="120"/>
      <c r="PHS46" s="120"/>
      <c r="PHT46" s="120"/>
      <c r="PHU46" s="120"/>
      <c r="PHV46" s="120"/>
      <c r="PHW46" s="120"/>
      <c r="PHX46" s="120"/>
      <c r="PHY46" s="120"/>
      <c r="PHZ46" s="120"/>
      <c r="PIA46" s="120"/>
      <c r="PIB46" s="120"/>
      <c r="PIC46" s="120"/>
      <c r="PID46" s="120"/>
      <c r="PIE46" s="120"/>
      <c r="PIF46" s="120"/>
      <c r="PIG46" s="120"/>
      <c r="PIH46" s="120"/>
      <c r="PII46" s="120"/>
      <c r="PIJ46" s="120"/>
      <c r="PIK46" s="120"/>
      <c r="PIL46" s="120"/>
      <c r="PIM46" s="120"/>
      <c r="PIN46" s="120"/>
      <c r="PIO46" s="120"/>
      <c r="PIP46" s="120"/>
      <c r="PIQ46" s="120"/>
      <c r="PIR46" s="120"/>
      <c r="PIS46" s="120"/>
      <c r="PIT46" s="120"/>
      <c r="PIU46" s="120"/>
      <c r="PIV46" s="120"/>
      <c r="PIW46" s="120"/>
      <c r="PIX46" s="120"/>
      <c r="PIY46" s="120"/>
      <c r="PIZ46" s="120"/>
      <c r="PJA46" s="120"/>
      <c r="PJB46" s="120"/>
      <c r="PJC46" s="120"/>
      <c r="PJD46" s="120"/>
      <c r="PJE46" s="120"/>
      <c r="PJF46" s="120"/>
      <c r="PJG46" s="120"/>
      <c r="PJH46" s="120"/>
      <c r="PJI46" s="120"/>
      <c r="PJJ46" s="120"/>
      <c r="PJK46" s="120"/>
      <c r="PJL46" s="120"/>
      <c r="PJM46" s="120"/>
      <c r="PJN46" s="120"/>
      <c r="PJO46" s="120"/>
      <c r="PJP46" s="120"/>
      <c r="PJQ46" s="120"/>
      <c r="PJR46" s="120"/>
      <c r="PJS46" s="120"/>
      <c r="PJT46" s="120"/>
      <c r="PJU46" s="120"/>
      <c r="PJV46" s="120"/>
      <c r="PJW46" s="120"/>
      <c r="PJX46" s="120"/>
      <c r="PJY46" s="120"/>
      <c r="PJZ46" s="120"/>
      <c r="PKA46" s="120"/>
      <c r="PKB46" s="120"/>
      <c r="PKC46" s="120"/>
      <c r="PKD46" s="120"/>
      <c r="PKE46" s="120"/>
      <c r="PKF46" s="120"/>
      <c r="PKG46" s="120"/>
      <c r="PKH46" s="120"/>
      <c r="PKI46" s="120"/>
      <c r="PKJ46" s="120"/>
      <c r="PKK46" s="120"/>
      <c r="PKL46" s="120"/>
      <c r="PKM46" s="120"/>
      <c r="PKN46" s="120"/>
      <c r="PKO46" s="120"/>
      <c r="PKP46" s="120"/>
      <c r="PKQ46" s="120"/>
      <c r="PKR46" s="120"/>
      <c r="PKS46" s="120"/>
      <c r="PKT46" s="120"/>
      <c r="PKU46" s="120"/>
      <c r="PKV46" s="120"/>
      <c r="PKW46" s="120"/>
      <c r="PKX46" s="120"/>
      <c r="PKY46" s="120"/>
      <c r="PKZ46" s="120"/>
      <c r="PLA46" s="120"/>
      <c r="PLB46" s="120"/>
      <c r="PLC46" s="120"/>
      <c r="PLD46" s="120"/>
      <c r="PLE46" s="120"/>
      <c r="PLF46" s="120"/>
      <c r="PLG46" s="120"/>
      <c r="PLH46" s="120"/>
      <c r="PLI46" s="120"/>
      <c r="PLJ46" s="120"/>
      <c r="PLK46" s="120"/>
      <c r="PLL46" s="120"/>
      <c r="PLM46" s="120"/>
      <c r="PLN46" s="120"/>
      <c r="PLO46" s="120"/>
      <c r="PLP46" s="120"/>
      <c r="PLQ46" s="120"/>
      <c r="PLR46" s="120"/>
      <c r="PLS46" s="120"/>
      <c r="PLT46" s="120"/>
      <c r="PLU46" s="120"/>
      <c r="PLV46" s="120"/>
      <c r="PLW46" s="120"/>
      <c r="PLX46" s="120"/>
      <c r="PLY46" s="120"/>
      <c r="PLZ46" s="120"/>
      <c r="PMA46" s="120"/>
      <c r="PMB46" s="120"/>
      <c r="PMC46" s="120"/>
      <c r="PMD46" s="120"/>
      <c r="PME46" s="120"/>
      <c r="PMF46" s="120"/>
      <c r="PMG46" s="120"/>
      <c r="PMH46" s="120"/>
      <c r="PMI46" s="120"/>
      <c r="PMJ46" s="120"/>
      <c r="PMK46" s="120"/>
      <c r="PML46" s="120"/>
      <c r="PMM46" s="120"/>
      <c r="PMN46" s="120"/>
      <c r="PMO46" s="120"/>
      <c r="PMP46" s="120"/>
      <c r="PMQ46" s="120"/>
      <c r="PMR46" s="120"/>
      <c r="PMS46" s="120"/>
      <c r="PMT46" s="120"/>
      <c r="PMU46" s="120"/>
      <c r="PMV46" s="120"/>
      <c r="PMW46" s="120"/>
      <c r="PMX46" s="120"/>
      <c r="PMY46" s="120"/>
      <c r="PMZ46" s="120"/>
      <c r="PNA46" s="120"/>
      <c r="PNB46" s="120"/>
      <c r="PNC46" s="120"/>
      <c r="PND46" s="120"/>
      <c r="PNE46" s="120"/>
      <c r="PNF46" s="120"/>
      <c r="PNG46" s="120"/>
      <c r="PNH46" s="120"/>
      <c r="PNI46" s="120"/>
      <c r="PNJ46" s="120"/>
      <c r="PNK46" s="120"/>
      <c r="PNL46" s="120"/>
      <c r="PNM46" s="120"/>
      <c r="PNN46" s="120"/>
      <c r="PNO46" s="120"/>
      <c r="PNP46" s="120"/>
      <c r="PNQ46" s="120"/>
      <c r="PNR46" s="120"/>
      <c r="PNS46" s="120"/>
      <c r="PNT46" s="120"/>
      <c r="PNU46" s="120"/>
      <c r="PNV46" s="120"/>
      <c r="PNW46" s="120"/>
      <c r="PNX46" s="120"/>
      <c r="PNY46" s="120"/>
      <c r="PNZ46" s="120"/>
      <c r="POA46" s="120"/>
      <c r="POB46" s="120"/>
      <c r="POC46" s="120"/>
      <c r="POD46" s="120"/>
      <c r="POE46" s="120"/>
      <c r="POF46" s="120"/>
      <c r="POG46" s="120"/>
      <c r="POH46" s="120"/>
      <c r="POI46" s="120"/>
      <c r="POJ46" s="120"/>
      <c r="POK46" s="120"/>
      <c r="POL46" s="120"/>
      <c r="POM46" s="120"/>
      <c r="PON46" s="120"/>
      <c r="POO46" s="120"/>
      <c r="POP46" s="120"/>
      <c r="POQ46" s="120"/>
      <c r="POR46" s="120"/>
      <c r="POS46" s="120"/>
      <c r="POT46" s="120"/>
      <c r="POU46" s="120"/>
      <c r="POV46" s="120"/>
      <c r="POW46" s="120"/>
      <c r="POX46" s="120"/>
      <c r="POY46" s="120"/>
      <c r="POZ46" s="120"/>
      <c r="PPA46" s="120"/>
      <c r="PPB46" s="120"/>
      <c r="PPC46" s="120"/>
      <c r="PPD46" s="120"/>
      <c r="PPE46" s="120"/>
      <c r="PPF46" s="120"/>
      <c r="PPG46" s="120"/>
      <c r="PPH46" s="120"/>
      <c r="PPI46" s="120"/>
      <c r="PPJ46" s="120"/>
      <c r="PPK46" s="120"/>
      <c r="PPL46" s="120"/>
      <c r="PPM46" s="120"/>
      <c r="PPN46" s="120"/>
      <c r="PPO46" s="120"/>
      <c r="PPP46" s="120"/>
      <c r="PPQ46" s="120"/>
      <c r="PPR46" s="120"/>
      <c r="PPS46" s="120"/>
      <c r="PPT46" s="120"/>
      <c r="PPU46" s="120"/>
      <c r="PPV46" s="120"/>
      <c r="PPW46" s="120"/>
      <c r="PPX46" s="120"/>
      <c r="PPY46" s="120"/>
      <c r="PPZ46" s="120"/>
      <c r="PQA46" s="120"/>
      <c r="PQB46" s="120"/>
      <c r="PQC46" s="120"/>
      <c r="PQD46" s="120"/>
      <c r="PQE46" s="120"/>
      <c r="PQF46" s="120"/>
      <c r="PQG46" s="120"/>
      <c r="PQH46" s="120"/>
      <c r="PQI46" s="120"/>
      <c r="PQJ46" s="120"/>
      <c r="PQK46" s="120"/>
      <c r="PQL46" s="120"/>
      <c r="PQM46" s="120"/>
      <c r="PQN46" s="120"/>
      <c r="PQO46" s="120"/>
      <c r="PQP46" s="120"/>
      <c r="PQQ46" s="120"/>
      <c r="PQR46" s="120"/>
      <c r="PQS46" s="120"/>
      <c r="PQT46" s="120"/>
      <c r="PQU46" s="120"/>
      <c r="PQV46" s="120"/>
      <c r="PQW46" s="120"/>
      <c r="PQX46" s="120"/>
      <c r="PQY46" s="120"/>
      <c r="PQZ46" s="120"/>
      <c r="PRA46" s="120"/>
      <c r="PRB46" s="120"/>
      <c r="PRC46" s="120"/>
      <c r="PRD46" s="120"/>
      <c r="PRE46" s="120"/>
      <c r="PRF46" s="120"/>
      <c r="PRG46" s="120"/>
      <c r="PRH46" s="120"/>
      <c r="PRI46" s="120"/>
      <c r="PRJ46" s="120"/>
      <c r="PRK46" s="120"/>
      <c r="PRL46" s="120"/>
      <c r="PRM46" s="120"/>
      <c r="PRN46" s="120"/>
      <c r="PRO46" s="120"/>
      <c r="PRP46" s="120"/>
      <c r="PRQ46" s="120"/>
      <c r="PRR46" s="120"/>
      <c r="PRS46" s="120"/>
      <c r="PRT46" s="120"/>
      <c r="PRU46" s="120"/>
      <c r="PRV46" s="120"/>
      <c r="PRW46" s="120"/>
      <c r="PRX46" s="120"/>
      <c r="PRY46" s="120"/>
      <c r="PRZ46" s="120"/>
      <c r="PSA46" s="120"/>
      <c r="PSB46" s="120"/>
      <c r="PSC46" s="120"/>
      <c r="PSD46" s="120"/>
      <c r="PSE46" s="120"/>
      <c r="PSF46" s="120"/>
      <c r="PSG46" s="120"/>
      <c r="PSH46" s="120"/>
      <c r="PSI46" s="120"/>
      <c r="PSJ46" s="120"/>
      <c r="PSK46" s="120"/>
      <c r="PSL46" s="120"/>
      <c r="PSM46" s="120"/>
      <c r="PSN46" s="120"/>
      <c r="PSO46" s="120"/>
      <c r="PSP46" s="120"/>
      <c r="PSQ46" s="120"/>
      <c r="PSR46" s="120"/>
      <c r="PSS46" s="120"/>
      <c r="PST46" s="120"/>
      <c r="PSU46" s="120"/>
      <c r="PSV46" s="120"/>
      <c r="PSW46" s="120"/>
      <c r="PSX46" s="120"/>
      <c r="PSY46" s="120"/>
      <c r="PSZ46" s="120"/>
      <c r="PTA46" s="120"/>
      <c r="PTB46" s="120"/>
      <c r="PTC46" s="120"/>
      <c r="PTD46" s="120"/>
      <c r="PTE46" s="120"/>
      <c r="PTF46" s="120"/>
      <c r="PTG46" s="120"/>
      <c r="PTH46" s="120"/>
      <c r="PTI46" s="120"/>
      <c r="PTJ46" s="120"/>
      <c r="PTK46" s="120"/>
      <c r="PTL46" s="120"/>
      <c r="PTM46" s="120"/>
      <c r="PTN46" s="120"/>
      <c r="PTO46" s="120"/>
      <c r="PTP46" s="120"/>
      <c r="PTQ46" s="120"/>
      <c r="PTR46" s="120"/>
      <c r="PTS46" s="120"/>
      <c r="PTT46" s="120"/>
      <c r="PTU46" s="120"/>
      <c r="PTV46" s="120"/>
      <c r="PTW46" s="120"/>
      <c r="PTX46" s="120"/>
      <c r="PTY46" s="120"/>
      <c r="PTZ46" s="120"/>
      <c r="PUA46" s="120"/>
      <c r="PUB46" s="120"/>
      <c r="PUC46" s="120"/>
      <c r="PUD46" s="120"/>
      <c r="PUE46" s="120"/>
      <c r="PUF46" s="120"/>
      <c r="PUG46" s="120"/>
      <c r="PUH46" s="120"/>
      <c r="PUI46" s="120"/>
      <c r="PUJ46" s="120"/>
      <c r="PUK46" s="120"/>
      <c r="PUL46" s="120"/>
      <c r="PUM46" s="120"/>
      <c r="PUN46" s="120"/>
      <c r="PUO46" s="120"/>
      <c r="PUP46" s="120"/>
      <c r="PUQ46" s="120"/>
      <c r="PUR46" s="120"/>
      <c r="PUS46" s="120"/>
      <c r="PUT46" s="120"/>
      <c r="PUU46" s="120"/>
      <c r="PUV46" s="120"/>
      <c r="PUW46" s="120"/>
      <c r="PUX46" s="120"/>
      <c r="PUY46" s="120"/>
      <c r="PUZ46" s="120"/>
      <c r="PVA46" s="120"/>
      <c r="PVB46" s="120"/>
      <c r="PVC46" s="120"/>
      <c r="PVD46" s="120"/>
      <c r="PVE46" s="120"/>
      <c r="PVF46" s="120"/>
      <c r="PVG46" s="120"/>
      <c r="PVH46" s="120"/>
      <c r="PVI46" s="120"/>
      <c r="PVJ46" s="120"/>
      <c r="PVK46" s="120"/>
      <c r="PVL46" s="120"/>
      <c r="PVM46" s="120"/>
      <c r="PVN46" s="120"/>
      <c r="PVO46" s="120"/>
      <c r="PVP46" s="120"/>
      <c r="PVQ46" s="120"/>
      <c r="PVR46" s="120"/>
      <c r="PVS46" s="120"/>
      <c r="PVT46" s="120"/>
      <c r="PVU46" s="120"/>
      <c r="PVV46" s="120"/>
      <c r="PVW46" s="120"/>
      <c r="PVX46" s="120"/>
      <c r="PVY46" s="120"/>
      <c r="PVZ46" s="120"/>
      <c r="PWA46" s="120"/>
      <c r="PWB46" s="120"/>
      <c r="PWC46" s="120"/>
      <c r="PWD46" s="120"/>
      <c r="PWE46" s="120"/>
      <c r="PWF46" s="120"/>
      <c r="PWG46" s="120"/>
      <c r="PWH46" s="120"/>
      <c r="PWI46" s="120"/>
      <c r="PWJ46" s="120"/>
      <c r="PWK46" s="120"/>
      <c r="PWL46" s="120"/>
      <c r="PWM46" s="120"/>
      <c r="PWN46" s="120"/>
      <c r="PWO46" s="120"/>
      <c r="PWP46" s="120"/>
      <c r="PWQ46" s="120"/>
      <c r="PWR46" s="120"/>
      <c r="PWS46" s="120"/>
      <c r="PWT46" s="120"/>
      <c r="PWU46" s="120"/>
      <c r="PWV46" s="120"/>
      <c r="PWW46" s="120"/>
      <c r="PWX46" s="120"/>
      <c r="PWY46" s="120"/>
      <c r="PWZ46" s="120"/>
      <c r="PXA46" s="120"/>
      <c r="PXB46" s="120"/>
      <c r="PXC46" s="120"/>
      <c r="PXD46" s="120"/>
      <c r="PXE46" s="120"/>
      <c r="PXF46" s="120"/>
      <c r="PXG46" s="120"/>
      <c r="PXH46" s="120"/>
      <c r="PXI46" s="120"/>
      <c r="PXJ46" s="120"/>
      <c r="PXK46" s="120"/>
      <c r="PXL46" s="120"/>
      <c r="PXM46" s="120"/>
      <c r="PXN46" s="120"/>
      <c r="PXO46" s="120"/>
      <c r="PXP46" s="120"/>
      <c r="PXQ46" s="120"/>
      <c r="PXR46" s="120"/>
      <c r="PXS46" s="120"/>
      <c r="PXT46" s="120"/>
      <c r="PXU46" s="120"/>
      <c r="PXV46" s="120"/>
      <c r="PXW46" s="120"/>
      <c r="PXX46" s="120"/>
      <c r="PXY46" s="120"/>
      <c r="PXZ46" s="120"/>
      <c r="PYA46" s="120"/>
      <c r="PYB46" s="120"/>
      <c r="PYC46" s="120"/>
      <c r="PYD46" s="120"/>
      <c r="PYE46" s="120"/>
      <c r="PYF46" s="120"/>
      <c r="PYG46" s="120"/>
      <c r="PYH46" s="120"/>
      <c r="PYI46" s="120"/>
      <c r="PYJ46" s="120"/>
      <c r="PYK46" s="120"/>
      <c r="PYL46" s="120"/>
      <c r="PYM46" s="120"/>
      <c r="PYN46" s="120"/>
      <c r="PYO46" s="120"/>
      <c r="PYP46" s="120"/>
      <c r="PYQ46" s="120"/>
      <c r="PYR46" s="120"/>
      <c r="PYS46" s="120"/>
      <c r="PYT46" s="120"/>
      <c r="PYU46" s="120"/>
      <c r="PYV46" s="120"/>
      <c r="PYW46" s="120"/>
      <c r="PYX46" s="120"/>
      <c r="PYY46" s="120"/>
      <c r="PYZ46" s="120"/>
      <c r="PZA46" s="120"/>
      <c r="PZB46" s="120"/>
      <c r="PZC46" s="120"/>
      <c r="PZD46" s="120"/>
      <c r="PZE46" s="120"/>
      <c r="PZF46" s="120"/>
      <c r="PZG46" s="120"/>
      <c r="PZH46" s="120"/>
      <c r="PZI46" s="120"/>
      <c r="PZJ46" s="120"/>
      <c r="PZK46" s="120"/>
      <c r="PZL46" s="120"/>
      <c r="PZM46" s="120"/>
      <c r="PZN46" s="120"/>
      <c r="PZO46" s="120"/>
      <c r="PZP46" s="120"/>
      <c r="PZQ46" s="120"/>
      <c r="PZR46" s="120"/>
      <c r="PZS46" s="120"/>
      <c r="PZT46" s="120"/>
      <c r="PZU46" s="120"/>
      <c r="PZV46" s="120"/>
      <c r="PZW46" s="120"/>
      <c r="PZX46" s="120"/>
      <c r="PZY46" s="120"/>
      <c r="PZZ46" s="120"/>
      <c r="QAA46" s="120"/>
      <c r="QAB46" s="120"/>
      <c r="QAC46" s="120"/>
      <c r="QAD46" s="120"/>
      <c r="QAE46" s="120"/>
      <c r="QAF46" s="120"/>
      <c r="QAG46" s="120"/>
      <c r="QAH46" s="120"/>
      <c r="QAI46" s="120"/>
      <c r="QAJ46" s="120"/>
      <c r="QAK46" s="120"/>
      <c r="QAL46" s="120"/>
      <c r="QAM46" s="120"/>
      <c r="QAN46" s="120"/>
      <c r="QAO46" s="120"/>
      <c r="QAP46" s="120"/>
      <c r="QAQ46" s="120"/>
      <c r="QAR46" s="120"/>
      <c r="QAS46" s="120"/>
      <c r="QAT46" s="120"/>
      <c r="QAU46" s="120"/>
      <c r="QAV46" s="120"/>
      <c r="QAW46" s="120"/>
      <c r="QAX46" s="120"/>
      <c r="QAY46" s="120"/>
      <c r="QAZ46" s="120"/>
      <c r="QBA46" s="120"/>
      <c r="QBB46" s="120"/>
      <c r="QBC46" s="120"/>
      <c r="QBD46" s="120"/>
      <c r="QBE46" s="120"/>
      <c r="QBF46" s="120"/>
      <c r="QBG46" s="120"/>
      <c r="QBH46" s="120"/>
      <c r="QBI46" s="120"/>
      <c r="QBJ46" s="120"/>
      <c r="QBK46" s="120"/>
      <c r="QBL46" s="120"/>
      <c r="QBM46" s="120"/>
      <c r="QBN46" s="120"/>
      <c r="QBO46" s="120"/>
      <c r="QBP46" s="120"/>
      <c r="QBQ46" s="120"/>
      <c r="QBR46" s="120"/>
      <c r="QBS46" s="120"/>
      <c r="QBT46" s="120"/>
      <c r="QBU46" s="120"/>
      <c r="QBV46" s="120"/>
      <c r="QBW46" s="120"/>
      <c r="QBX46" s="120"/>
      <c r="QBY46" s="120"/>
      <c r="QBZ46" s="120"/>
      <c r="QCA46" s="120"/>
      <c r="QCB46" s="120"/>
      <c r="QCC46" s="120"/>
      <c r="QCD46" s="120"/>
      <c r="QCE46" s="120"/>
      <c r="QCF46" s="120"/>
      <c r="QCG46" s="120"/>
      <c r="QCH46" s="120"/>
      <c r="QCI46" s="120"/>
      <c r="QCJ46" s="120"/>
      <c r="QCK46" s="120"/>
      <c r="QCL46" s="120"/>
      <c r="QCM46" s="120"/>
      <c r="QCN46" s="120"/>
      <c r="QCO46" s="120"/>
      <c r="QCP46" s="120"/>
      <c r="QCQ46" s="120"/>
      <c r="QCR46" s="120"/>
      <c r="QCS46" s="120"/>
      <c r="QCT46" s="120"/>
      <c r="QCU46" s="120"/>
      <c r="QCV46" s="120"/>
      <c r="QCW46" s="120"/>
      <c r="QCX46" s="120"/>
      <c r="QCY46" s="120"/>
      <c r="QCZ46" s="120"/>
      <c r="QDA46" s="120"/>
      <c r="QDB46" s="120"/>
      <c r="QDC46" s="120"/>
      <c r="QDD46" s="120"/>
      <c r="QDE46" s="120"/>
      <c r="QDF46" s="120"/>
      <c r="QDG46" s="120"/>
      <c r="QDH46" s="120"/>
      <c r="QDI46" s="120"/>
      <c r="QDJ46" s="120"/>
      <c r="QDK46" s="120"/>
      <c r="QDL46" s="120"/>
      <c r="QDM46" s="120"/>
      <c r="QDN46" s="120"/>
      <c r="QDO46" s="120"/>
      <c r="QDP46" s="120"/>
      <c r="QDQ46" s="120"/>
      <c r="QDR46" s="120"/>
      <c r="QDS46" s="120"/>
      <c r="QDT46" s="120"/>
      <c r="QDU46" s="120"/>
      <c r="QDV46" s="120"/>
      <c r="QDW46" s="120"/>
      <c r="QDX46" s="120"/>
      <c r="QDY46" s="120"/>
      <c r="QDZ46" s="120"/>
      <c r="QEA46" s="120"/>
      <c r="QEB46" s="120"/>
      <c r="QEC46" s="120"/>
      <c r="QED46" s="120"/>
      <c r="QEE46" s="120"/>
      <c r="QEF46" s="120"/>
      <c r="QEG46" s="120"/>
      <c r="QEH46" s="120"/>
      <c r="QEI46" s="120"/>
      <c r="QEJ46" s="120"/>
      <c r="QEK46" s="120"/>
      <c r="QEL46" s="120"/>
      <c r="QEM46" s="120"/>
      <c r="QEN46" s="120"/>
      <c r="QEO46" s="120"/>
      <c r="QEP46" s="120"/>
      <c r="QEQ46" s="120"/>
      <c r="QER46" s="120"/>
      <c r="QES46" s="120"/>
      <c r="QET46" s="120"/>
      <c r="QEU46" s="120"/>
      <c r="QEV46" s="120"/>
      <c r="QEW46" s="120"/>
      <c r="QEX46" s="120"/>
      <c r="QEY46" s="120"/>
      <c r="QEZ46" s="120"/>
      <c r="QFA46" s="120"/>
      <c r="QFB46" s="120"/>
      <c r="QFC46" s="120"/>
      <c r="QFD46" s="120"/>
      <c r="QFE46" s="120"/>
      <c r="QFF46" s="120"/>
      <c r="QFG46" s="120"/>
      <c r="QFH46" s="120"/>
      <c r="QFI46" s="120"/>
      <c r="QFJ46" s="120"/>
      <c r="QFK46" s="120"/>
      <c r="QFL46" s="120"/>
      <c r="QFM46" s="120"/>
      <c r="QFN46" s="120"/>
      <c r="QFO46" s="120"/>
      <c r="QFP46" s="120"/>
      <c r="QFQ46" s="120"/>
      <c r="QFR46" s="120"/>
      <c r="QFS46" s="120"/>
      <c r="QFT46" s="120"/>
      <c r="QFU46" s="120"/>
      <c r="QFV46" s="120"/>
      <c r="QFW46" s="120"/>
      <c r="QFX46" s="120"/>
      <c r="QFY46" s="120"/>
      <c r="QFZ46" s="120"/>
      <c r="QGA46" s="120"/>
      <c r="QGB46" s="120"/>
      <c r="QGC46" s="120"/>
      <c r="QGD46" s="120"/>
      <c r="QGE46" s="120"/>
      <c r="QGF46" s="120"/>
      <c r="QGG46" s="120"/>
      <c r="QGH46" s="120"/>
      <c r="QGI46" s="120"/>
      <c r="QGJ46" s="120"/>
      <c r="QGK46" s="120"/>
      <c r="QGL46" s="120"/>
      <c r="QGM46" s="120"/>
      <c r="QGN46" s="120"/>
      <c r="QGO46" s="120"/>
      <c r="QGP46" s="120"/>
      <c r="QGQ46" s="120"/>
      <c r="QGR46" s="120"/>
      <c r="QGS46" s="120"/>
      <c r="QGT46" s="120"/>
      <c r="QGU46" s="120"/>
      <c r="QGV46" s="120"/>
      <c r="QGW46" s="120"/>
      <c r="QGX46" s="120"/>
      <c r="QGY46" s="120"/>
      <c r="QGZ46" s="120"/>
      <c r="QHA46" s="120"/>
      <c r="QHB46" s="120"/>
      <c r="QHC46" s="120"/>
      <c r="QHD46" s="120"/>
      <c r="QHE46" s="120"/>
      <c r="QHF46" s="120"/>
      <c r="QHG46" s="120"/>
      <c r="QHH46" s="120"/>
      <c r="QHI46" s="120"/>
      <c r="QHJ46" s="120"/>
      <c r="QHK46" s="120"/>
      <c r="QHL46" s="120"/>
      <c r="QHM46" s="120"/>
      <c r="QHN46" s="120"/>
      <c r="QHO46" s="120"/>
      <c r="QHP46" s="120"/>
      <c r="QHQ46" s="120"/>
      <c r="QHR46" s="120"/>
      <c r="QHS46" s="120"/>
      <c r="QHT46" s="120"/>
      <c r="QHU46" s="120"/>
      <c r="QHV46" s="120"/>
      <c r="QHW46" s="120"/>
      <c r="QHX46" s="120"/>
      <c r="QHY46" s="120"/>
      <c r="QHZ46" s="120"/>
      <c r="QIA46" s="120"/>
      <c r="QIB46" s="120"/>
      <c r="QIC46" s="120"/>
      <c r="QID46" s="120"/>
      <c r="QIE46" s="120"/>
      <c r="QIF46" s="120"/>
      <c r="QIG46" s="120"/>
      <c r="QIH46" s="120"/>
      <c r="QII46" s="120"/>
      <c r="QIJ46" s="120"/>
      <c r="QIK46" s="120"/>
      <c r="QIL46" s="120"/>
      <c r="QIM46" s="120"/>
      <c r="QIN46" s="120"/>
      <c r="QIO46" s="120"/>
      <c r="QIP46" s="120"/>
      <c r="QIQ46" s="120"/>
      <c r="QIR46" s="120"/>
      <c r="QIS46" s="120"/>
      <c r="QIT46" s="120"/>
      <c r="QIU46" s="120"/>
      <c r="QIV46" s="120"/>
      <c r="QIW46" s="120"/>
      <c r="QIX46" s="120"/>
      <c r="QIY46" s="120"/>
      <c r="QIZ46" s="120"/>
      <c r="QJA46" s="120"/>
      <c r="QJB46" s="120"/>
      <c r="QJC46" s="120"/>
      <c r="QJD46" s="120"/>
      <c r="QJE46" s="120"/>
      <c r="QJF46" s="120"/>
      <c r="QJG46" s="120"/>
      <c r="QJH46" s="120"/>
      <c r="QJI46" s="120"/>
      <c r="QJJ46" s="120"/>
      <c r="QJK46" s="120"/>
      <c r="QJL46" s="120"/>
      <c r="QJM46" s="120"/>
      <c r="QJN46" s="120"/>
      <c r="QJO46" s="120"/>
      <c r="QJP46" s="120"/>
      <c r="QJQ46" s="120"/>
      <c r="QJR46" s="120"/>
      <c r="QJS46" s="120"/>
      <c r="QJT46" s="120"/>
      <c r="QJU46" s="120"/>
      <c r="QJV46" s="120"/>
      <c r="QJW46" s="120"/>
      <c r="QJX46" s="120"/>
      <c r="QJY46" s="120"/>
      <c r="QJZ46" s="120"/>
      <c r="QKA46" s="120"/>
      <c r="QKB46" s="120"/>
      <c r="QKC46" s="120"/>
      <c r="QKD46" s="120"/>
      <c r="QKE46" s="120"/>
      <c r="QKF46" s="120"/>
      <c r="QKG46" s="120"/>
      <c r="QKH46" s="120"/>
      <c r="QKI46" s="120"/>
      <c r="QKJ46" s="120"/>
      <c r="QKK46" s="120"/>
      <c r="QKL46" s="120"/>
      <c r="QKM46" s="120"/>
      <c r="QKN46" s="120"/>
      <c r="QKO46" s="120"/>
      <c r="QKP46" s="120"/>
      <c r="QKQ46" s="120"/>
      <c r="QKR46" s="120"/>
      <c r="QKS46" s="120"/>
      <c r="QKT46" s="120"/>
      <c r="QKU46" s="120"/>
      <c r="QKV46" s="120"/>
      <c r="QKW46" s="120"/>
      <c r="QKX46" s="120"/>
      <c r="QKY46" s="120"/>
      <c r="QKZ46" s="120"/>
      <c r="QLA46" s="120"/>
      <c r="QLB46" s="120"/>
      <c r="QLC46" s="120"/>
      <c r="QLD46" s="120"/>
      <c r="QLE46" s="120"/>
      <c r="QLF46" s="120"/>
      <c r="QLG46" s="120"/>
      <c r="QLH46" s="120"/>
      <c r="QLI46" s="120"/>
      <c r="QLJ46" s="120"/>
      <c r="QLK46" s="120"/>
      <c r="QLL46" s="120"/>
      <c r="QLM46" s="120"/>
      <c r="QLN46" s="120"/>
      <c r="QLO46" s="120"/>
      <c r="QLP46" s="120"/>
      <c r="QLQ46" s="120"/>
      <c r="QLR46" s="120"/>
      <c r="QLS46" s="120"/>
      <c r="QLT46" s="120"/>
      <c r="QLU46" s="120"/>
      <c r="QLV46" s="120"/>
      <c r="QLW46" s="120"/>
      <c r="QLX46" s="120"/>
      <c r="QLY46" s="120"/>
      <c r="QLZ46" s="120"/>
      <c r="QMA46" s="120"/>
      <c r="QMB46" s="120"/>
      <c r="QMC46" s="120"/>
      <c r="QMD46" s="120"/>
      <c r="QME46" s="120"/>
      <c r="QMF46" s="120"/>
      <c r="QMG46" s="120"/>
      <c r="QMH46" s="120"/>
      <c r="QMI46" s="120"/>
      <c r="QMJ46" s="120"/>
      <c r="QMK46" s="120"/>
      <c r="QML46" s="120"/>
      <c r="QMM46" s="120"/>
      <c r="QMN46" s="120"/>
      <c r="QMO46" s="120"/>
      <c r="QMP46" s="120"/>
      <c r="QMQ46" s="120"/>
      <c r="QMR46" s="120"/>
      <c r="QMS46" s="120"/>
      <c r="QMT46" s="120"/>
      <c r="QMU46" s="120"/>
      <c r="QMV46" s="120"/>
      <c r="QMW46" s="120"/>
      <c r="QMX46" s="120"/>
      <c r="QMY46" s="120"/>
      <c r="QMZ46" s="120"/>
      <c r="QNA46" s="120"/>
      <c r="QNB46" s="120"/>
      <c r="QNC46" s="120"/>
      <c r="QND46" s="120"/>
      <c r="QNE46" s="120"/>
      <c r="QNF46" s="120"/>
      <c r="QNG46" s="120"/>
      <c r="QNH46" s="120"/>
      <c r="QNI46" s="120"/>
      <c r="QNJ46" s="120"/>
      <c r="QNK46" s="120"/>
      <c r="QNL46" s="120"/>
      <c r="QNM46" s="120"/>
      <c r="QNN46" s="120"/>
      <c r="QNO46" s="120"/>
      <c r="QNP46" s="120"/>
      <c r="QNQ46" s="120"/>
      <c r="QNR46" s="120"/>
      <c r="QNS46" s="120"/>
      <c r="QNT46" s="120"/>
      <c r="QNU46" s="120"/>
      <c r="QNV46" s="120"/>
      <c r="QNW46" s="120"/>
      <c r="QNX46" s="120"/>
      <c r="QNY46" s="120"/>
      <c r="QNZ46" s="120"/>
      <c r="QOA46" s="120"/>
      <c r="QOB46" s="120"/>
      <c r="QOC46" s="120"/>
      <c r="QOD46" s="120"/>
      <c r="QOE46" s="120"/>
      <c r="QOF46" s="120"/>
      <c r="QOG46" s="120"/>
      <c r="QOH46" s="120"/>
      <c r="QOI46" s="120"/>
      <c r="QOJ46" s="120"/>
      <c r="QOK46" s="120"/>
      <c r="QOL46" s="120"/>
      <c r="QOM46" s="120"/>
      <c r="QON46" s="120"/>
      <c r="QOO46" s="120"/>
      <c r="QOP46" s="120"/>
      <c r="QOQ46" s="120"/>
      <c r="QOR46" s="120"/>
      <c r="QOS46" s="120"/>
      <c r="QOT46" s="120"/>
      <c r="QOU46" s="120"/>
      <c r="QOV46" s="120"/>
      <c r="QOW46" s="120"/>
      <c r="QOX46" s="120"/>
      <c r="QOY46" s="120"/>
      <c r="QOZ46" s="120"/>
      <c r="QPA46" s="120"/>
      <c r="QPB46" s="120"/>
      <c r="QPC46" s="120"/>
      <c r="QPD46" s="120"/>
      <c r="QPE46" s="120"/>
      <c r="QPF46" s="120"/>
      <c r="QPG46" s="120"/>
      <c r="QPH46" s="120"/>
      <c r="QPI46" s="120"/>
      <c r="QPJ46" s="120"/>
      <c r="QPK46" s="120"/>
      <c r="QPL46" s="120"/>
      <c r="QPM46" s="120"/>
      <c r="QPN46" s="120"/>
      <c r="QPO46" s="120"/>
      <c r="QPP46" s="120"/>
      <c r="QPQ46" s="120"/>
      <c r="QPR46" s="120"/>
      <c r="QPS46" s="120"/>
      <c r="QPT46" s="120"/>
      <c r="QPU46" s="120"/>
      <c r="QPV46" s="120"/>
      <c r="QPW46" s="120"/>
      <c r="QPX46" s="120"/>
      <c r="QPY46" s="120"/>
      <c r="QPZ46" s="120"/>
      <c r="QQA46" s="120"/>
      <c r="QQB46" s="120"/>
      <c r="QQC46" s="120"/>
      <c r="QQD46" s="120"/>
      <c r="QQE46" s="120"/>
      <c r="QQF46" s="120"/>
      <c r="QQG46" s="120"/>
      <c r="QQH46" s="120"/>
      <c r="QQI46" s="120"/>
      <c r="QQJ46" s="120"/>
      <c r="QQK46" s="120"/>
      <c r="QQL46" s="120"/>
      <c r="QQM46" s="120"/>
      <c r="QQN46" s="120"/>
      <c r="QQO46" s="120"/>
      <c r="QQP46" s="120"/>
      <c r="QQQ46" s="120"/>
      <c r="QQR46" s="120"/>
      <c r="QQS46" s="120"/>
      <c r="QQT46" s="120"/>
      <c r="QQU46" s="120"/>
      <c r="QQV46" s="120"/>
      <c r="QQW46" s="120"/>
      <c r="QQX46" s="120"/>
      <c r="QQY46" s="120"/>
      <c r="QQZ46" s="120"/>
      <c r="QRA46" s="120"/>
      <c r="QRB46" s="120"/>
      <c r="QRC46" s="120"/>
      <c r="QRD46" s="120"/>
      <c r="QRE46" s="120"/>
      <c r="QRF46" s="120"/>
      <c r="QRG46" s="120"/>
      <c r="QRH46" s="120"/>
      <c r="QRI46" s="120"/>
      <c r="QRJ46" s="120"/>
      <c r="QRK46" s="120"/>
      <c r="QRL46" s="120"/>
      <c r="QRM46" s="120"/>
      <c r="QRN46" s="120"/>
      <c r="QRO46" s="120"/>
      <c r="QRP46" s="120"/>
      <c r="QRQ46" s="120"/>
      <c r="QRR46" s="120"/>
      <c r="QRS46" s="120"/>
      <c r="QRT46" s="120"/>
      <c r="QRU46" s="120"/>
      <c r="QRV46" s="120"/>
      <c r="QRW46" s="120"/>
      <c r="QRX46" s="120"/>
      <c r="QRY46" s="120"/>
      <c r="QRZ46" s="120"/>
      <c r="QSA46" s="120"/>
      <c r="QSB46" s="120"/>
      <c r="QSC46" s="120"/>
      <c r="QSD46" s="120"/>
      <c r="QSE46" s="120"/>
      <c r="QSF46" s="120"/>
      <c r="QSG46" s="120"/>
      <c r="QSH46" s="120"/>
      <c r="QSI46" s="120"/>
      <c r="QSJ46" s="120"/>
      <c r="QSK46" s="120"/>
      <c r="QSL46" s="120"/>
      <c r="QSM46" s="120"/>
      <c r="QSN46" s="120"/>
      <c r="QSO46" s="120"/>
      <c r="QSP46" s="120"/>
      <c r="QSQ46" s="120"/>
      <c r="QSR46" s="120"/>
      <c r="QSS46" s="120"/>
      <c r="QST46" s="120"/>
      <c r="QSU46" s="120"/>
      <c r="QSV46" s="120"/>
      <c r="QSW46" s="120"/>
      <c r="QSX46" s="120"/>
      <c r="QSY46" s="120"/>
      <c r="QSZ46" s="120"/>
      <c r="QTA46" s="120"/>
      <c r="QTB46" s="120"/>
      <c r="QTC46" s="120"/>
      <c r="QTD46" s="120"/>
      <c r="QTE46" s="120"/>
      <c r="QTF46" s="120"/>
      <c r="QTG46" s="120"/>
      <c r="QTH46" s="120"/>
      <c r="QTI46" s="120"/>
      <c r="QTJ46" s="120"/>
      <c r="QTK46" s="120"/>
      <c r="QTL46" s="120"/>
      <c r="QTM46" s="120"/>
      <c r="QTN46" s="120"/>
      <c r="QTO46" s="120"/>
      <c r="QTP46" s="120"/>
      <c r="QTQ46" s="120"/>
      <c r="QTR46" s="120"/>
      <c r="QTS46" s="120"/>
      <c r="QTT46" s="120"/>
      <c r="QTU46" s="120"/>
      <c r="QTV46" s="120"/>
      <c r="QTW46" s="120"/>
      <c r="QTX46" s="120"/>
      <c r="QTY46" s="120"/>
      <c r="QTZ46" s="120"/>
      <c r="QUA46" s="120"/>
      <c r="QUB46" s="120"/>
      <c r="QUC46" s="120"/>
      <c r="QUD46" s="120"/>
      <c r="QUE46" s="120"/>
      <c r="QUF46" s="120"/>
      <c r="QUG46" s="120"/>
      <c r="QUH46" s="120"/>
      <c r="QUI46" s="120"/>
      <c r="QUJ46" s="120"/>
      <c r="QUK46" s="120"/>
      <c r="QUL46" s="120"/>
      <c r="QUM46" s="120"/>
      <c r="QUN46" s="120"/>
      <c r="QUO46" s="120"/>
      <c r="QUP46" s="120"/>
      <c r="QUQ46" s="120"/>
      <c r="QUR46" s="120"/>
      <c r="QUS46" s="120"/>
      <c r="QUT46" s="120"/>
      <c r="QUU46" s="120"/>
      <c r="QUV46" s="120"/>
      <c r="QUW46" s="120"/>
      <c r="QUX46" s="120"/>
      <c r="QUY46" s="120"/>
      <c r="QUZ46" s="120"/>
      <c r="QVA46" s="120"/>
      <c r="QVB46" s="120"/>
      <c r="QVC46" s="120"/>
      <c r="QVD46" s="120"/>
      <c r="QVE46" s="120"/>
      <c r="QVF46" s="120"/>
      <c r="QVG46" s="120"/>
      <c r="QVH46" s="120"/>
      <c r="QVI46" s="120"/>
      <c r="QVJ46" s="120"/>
      <c r="QVK46" s="120"/>
      <c r="QVL46" s="120"/>
      <c r="QVM46" s="120"/>
      <c r="QVN46" s="120"/>
      <c r="QVO46" s="120"/>
      <c r="QVP46" s="120"/>
      <c r="QVQ46" s="120"/>
      <c r="QVR46" s="120"/>
      <c r="QVS46" s="120"/>
      <c r="QVT46" s="120"/>
      <c r="QVU46" s="120"/>
      <c r="QVV46" s="120"/>
      <c r="QVW46" s="120"/>
      <c r="QVX46" s="120"/>
      <c r="QVY46" s="120"/>
      <c r="QVZ46" s="120"/>
      <c r="QWA46" s="120"/>
      <c r="QWB46" s="120"/>
      <c r="QWC46" s="120"/>
      <c r="QWD46" s="120"/>
      <c r="QWE46" s="120"/>
      <c r="QWF46" s="120"/>
      <c r="QWG46" s="120"/>
      <c r="QWH46" s="120"/>
      <c r="QWI46" s="120"/>
      <c r="QWJ46" s="120"/>
      <c r="QWK46" s="120"/>
      <c r="QWL46" s="120"/>
      <c r="QWM46" s="120"/>
      <c r="QWN46" s="120"/>
      <c r="QWO46" s="120"/>
      <c r="QWP46" s="120"/>
      <c r="QWQ46" s="120"/>
      <c r="QWR46" s="120"/>
      <c r="QWS46" s="120"/>
      <c r="QWT46" s="120"/>
      <c r="QWU46" s="120"/>
      <c r="QWV46" s="120"/>
      <c r="QWW46" s="120"/>
      <c r="QWX46" s="120"/>
      <c r="QWY46" s="120"/>
      <c r="QWZ46" s="120"/>
      <c r="QXA46" s="120"/>
      <c r="QXB46" s="120"/>
      <c r="QXC46" s="120"/>
      <c r="QXD46" s="120"/>
      <c r="QXE46" s="120"/>
      <c r="QXF46" s="120"/>
      <c r="QXG46" s="120"/>
      <c r="QXH46" s="120"/>
      <c r="QXI46" s="120"/>
      <c r="QXJ46" s="120"/>
      <c r="QXK46" s="120"/>
      <c r="QXL46" s="120"/>
      <c r="QXM46" s="120"/>
      <c r="QXN46" s="120"/>
      <c r="QXO46" s="120"/>
      <c r="QXP46" s="120"/>
      <c r="QXQ46" s="120"/>
      <c r="QXR46" s="120"/>
      <c r="QXS46" s="120"/>
      <c r="QXT46" s="120"/>
      <c r="QXU46" s="120"/>
      <c r="QXV46" s="120"/>
      <c r="QXW46" s="120"/>
      <c r="QXX46" s="120"/>
      <c r="QXY46" s="120"/>
      <c r="QXZ46" s="120"/>
      <c r="QYA46" s="120"/>
      <c r="QYB46" s="120"/>
      <c r="QYC46" s="120"/>
      <c r="QYD46" s="120"/>
      <c r="QYE46" s="120"/>
      <c r="QYF46" s="120"/>
      <c r="QYG46" s="120"/>
      <c r="QYH46" s="120"/>
      <c r="QYI46" s="120"/>
      <c r="QYJ46" s="120"/>
      <c r="QYK46" s="120"/>
      <c r="QYL46" s="120"/>
      <c r="QYM46" s="120"/>
      <c r="QYN46" s="120"/>
      <c r="QYO46" s="120"/>
      <c r="QYP46" s="120"/>
      <c r="QYQ46" s="120"/>
      <c r="QYR46" s="120"/>
      <c r="QYS46" s="120"/>
      <c r="QYT46" s="120"/>
      <c r="QYU46" s="120"/>
      <c r="QYV46" s="120"/>
      <c r="QYW46" s="120"/>
      <c r="QYX46" s="120"/>
      <c r="QYY46" s="120"/>
      <c r="QYZ46" s="120"/>
      <c r="QZA46" s="120"/>
      <c r="QZB46" s="120"/>
      <c r="QZC46" s="120"/>
      <c r="QZD46" s="120"/>
      <c r="QZE46" s="120"/>
      <c r="QZF46" s="120"/>
      <c r="QZG46" s="120"/>
      <c r="QZH46" s="120"/>
      <c r="QZI46" s="120"/>
      <c r="QZJ46" s="120"/>
      <c r="QZK46" s="120"/>
      <c r="QZL46" s="120"/>
      <c r="QZM46" s="120"/>
      <c r="QZN46" s="120"/>
      <c r="QZO46" s="120"/>
      <c r="QZP46" s="120"/>
      <c r="QZQ46" s="120"/>
      <c r="QZR46" s="120"/>
      <c r="QZS46" s="120"/>
      <c r="QZT46" s="120"/>
      <c r="QZU46" s="120"/>
      <c r="QZV46" s="120"/>
      <c r="QZW46" s="120"/>
      <c r="QZX46" s="120"/>
      <c r="QZY46" s="120"/>
      <c r="QZZ46" s="120"/>
      <c r="RAA46" s="120"/>
      <c r="RAB46" s="120"/>
      <c r="RAC46" s="120"/>
      <c r="RAD46" s="120"/>
      <c r="RAE46" s="120"/>
      <c r="RAF46" s="120"/>
      <c r="RAG46" s="120"/>
      <c r="RAH46" s="120"/>
      <c r="RAI46" s="120"/>
      <c r="RAJ46" s="120"/>
      <c r="RAK46" s="120"/>
      <c r="RAL46" s="120"/>
      <c r="RAM46" s="120"/>
      <c r="RAN46" s="120"/>
      <c r="RAO46" s="120"/>
      <c r="RAP46" s="120"/>
      <c r="RAQ46" s="120"/>
      <c r="RAR46" s="120"/>
      <c r="RAS46" s="120"/>
      <c r="RAT46" s="120"/>
      <c r="RAU46" s="120"/>
      <c r="RAV46" s="120"/>
      <c r="RAW46" s="120"/>
      <c r="RAX46" s="120"/>
      <c r="RAY46" s="120"/>
      <c r="RAZ46" s="120"/>
      <c r="RBA46" s="120"/>
      <c r="RBB46" s="120"/>
      <c r="RBC46" s="120"/>
      <c r="RBD46" s="120"/>
      <c r="RBE46" s="120"/>
      <c r="RBF46" s="120"/>
      <c r="RBG46" s="120"/>
      <c r="RBH46" s="120"/>
      <c r="RBI46" s="120"/>
      <c r="RBJ46" s="120"/>
      <c r="RBK46" s="120"/>
      <c r="RBL46" s="120"/>
      <c r="RBM46" s="120"/>
      <c r="RBN46" s="120"/>
      <c r="RBO46" s="120"/>
      <c r="RBP46" s="120"/>
      <c r="RBQ46" s="120"/>
      <c r="RBR46" s="120"/>
      <c r="RBS46" s="120"/>
      <c r="RBT46" s="120"/>
      <c r="RBU46" s="120"/>
      <c r="RBV46" s="120"/>
      <c r="RBW46" s="120"/>
      <c r="RBX46" s="120"/>
      <c r="RBY46" s="120"/>
      <c r="RBZ46" s="120"/>
      <c r="RCA46" s="120"/>
      <c r="RCB46" s="120"/>
      <c r="RCC46" s="120"/>
      <c r="RCD46" s="120"/>
      <c r="RCE46" s="120"/>
      <c r="RCF46" s="120"/>
      <c r="RCG46" s="120"/>
      <c r="RCH46" s="120"/>
      <c r="RCI46" s="120"/>
      <c r="RCJ46" s="120"/>
      <c r="RCK46" s="120"/>
      <c r="RCL46" s="120"/>
      <c r="RCM46" s="120"/>
      <c r="RCN46" s="120"/>
      <c r="RCO46" s="120"/>
      <c r="RCP46" s="120"/>
      <c r="RCQ46" s="120"/>
      <c r="RCR46" s="120"/>
      <c r="RCS46" s="120"/>
      <c r="RCT46" s="120"/>
      <c r="RCU46" s="120"/>
      <c r="RCV46" s="120"/>
      <c r="RCW46" s="120"/>
      <c r="RCX46" s="120"/>
      <c r="RCY46" s="120"/>
      <c r="RCZ46" s="120"/>
      <c r="RDA46" s="120"/>
      <c r="RDB46" s="120"/>
      <c r="RDC46" s="120"/>
      <c r="RDD46" s="120"/>
      <c r="RDE46" s="120"/>
      <c r="RDF46" s="120"/>
      <c r="RDG46" s="120"/>
      <c r="RDH46" s="120"/>
      <c r="RDI46" s="120"/>
      <c r="RDJ46" s="120"/>
      <c r="RDK46" s="120"/>
      <c r="RDL46" s="120"/>
      <c r="RDM46" s="120"/>
      <c r="RDN46" s="120"/>
      <c r="RDO46" s="120"/>
      <c r="RDP46" s="120"/>
      <c r="RDQ46" s="120"/>
      <c r="RDR46" s="120"/>
      <c r="RDS46" s="120"/>
      <c r="RDT46" s="120"/>
      <c r="RDU46" s="120"/>
      <c r="RDV46" s="120"/>
      <c r="RDW46" s="120"/>
      <c r="RDX46" s="120"/>
      <c r="RDY46" s="120"/>
      <c r="RDZ46" s="120"/>
      <c r="REA46" s="120"/>
      <c r="REB46" s="120"/>
      <c r="REC46" s="120"/>
      <c r="RED46" s="120"/>
      <c r="REE46" s="120"/>
      <c r="REF46" s="120"/>
      <c r="REG46" s="120"/>
      <c r="REH46" s="120"/>
      <c r="REI46" s="120"/>
      <c r="REJ46" s="120"/>
      <c r="REK46" s="120"/>
      <c r="REL46" s="120"/>
      <c r="REM46" s="120"/>
      <c r="REN46" s="120"/>
      <c r="REO46" s="120"/>
      <c r="REP46" s="120"/>
      <c r="REQ46" s="120"/>
      <c r="RER46" s="120"/>
      <c r="RES46" s="120"/>
      <c r="RET46" s="120"/>
      <c r="REU46" s="120"/>
      <c r="REV46" s="120"/>
      <c r="REW46" s="120"/>
      <c r="REX46" s="120"/>
      <c r="REY46" s="120"/>
      <c r="REZ46" s="120"/>
      <c r="RFA46" s="120"/>
      <c r="RFB46" s="120"/>
      <c r="RFC46" s="120"/>
      <c r="RFD46" s="120"/>
      <c r="RFE46" s="120"/>
      <c r="RFF46" s="120"/>
      <c r="RFG46" s="120"/>
      <c r="RFH46" s="120"/>
      <c r="RFI46" s="120"/>
      <c r="RFJ46" s="120"/>
      <c r="RFK46" s="120"/>
      <c r="RFL46" s="120"/>
      <c r="RFM46" s="120"/>
      <c r="RFN46" s="120"/>
      <c r="RFO46" s="120"/>
      <c r="RFP46" s="120"/>
      <c r="RFQ46" s="120"/>
      <c r="RFR46" s="120"/>
      <c r="RFS46" s="120"/>
      <c r="RFT46" s="120"/>
      <c r="RFU46" s="120"/>
      <c r="RFV46" s="120"/>
      <c r="RFW46" s="120"/>
      <c r="RFX46" s="120"/>
      <c r="RFY46" s="120"/>
      <c r="RFZ46" s="120"/>
      <c r="RGA46" s="120"/>
      <c r="RGB46" s="120"/>
      <c r="RGC46" s="120"/>
      <c r="RGD46" s="120"/>
      <c r="RGE46" s="120"/>
      <c r="RGF46" s="120"/>
      <c r="RGG46" s="120"/>
      <c r="RGH46" s="120"/>
      <c r="RGI46" s="120"/>
      <c r="RGJ46" s="120"/>
      <c r="RGK46" s="120"/>
      <c r="RGL46" s="120"/>
      <c r="RGM46" s="120"/>
      <c r="RGN46" s="120"/>
      <c r="RGO46" s="120"/>
      <c r="RGP46" s="120"/>
      <c r="RGQ46" s="120"/>
      <c r="RGR46" s="120"/>
      <c r="RGS46" s="120"/>
      <c r="RGT46" s="120"/>
      <c r="RGU46" s="120"/>
      <c r="RGV46" s="120"/>
      <c r="RGW46" s="120"/>
      <c r="RGX46" s="120"/>
      <c r="RGY46" s="120"/>
      <c r="RGZ46" s="120"/>
      <c r="RHA46" s="120"/>
      <c r="RHB46" s="120"/>
      <c r="RHC46" s="120"/>
      <c r="RHD46" s="120"/>
      <c r="RHE46" s="120"/>
      <c r="RHF46" s="120"/>
      <c r="RHG46" s="120"/>
      <c r="RHH46" s="120"/>
      <c r="RHI46" s="120"/>
      <c r="RHJ46" s="120"/>
      <c r="RHK46" s="120"/>
      <c r="RHL46" s="120"/>
      <c r="RHM46" s="120"/>
      <c r="RHN46" s="120"/>
      <c r="RHO46" s="120"/>
      <c r="RHP46" s="120"/>
      <c r="RHQ46" s="120"/>
      <c r="RHR46" s="120"/>
      <c r="RHS46" s="120"/>
      <c r="RHT46" s="120"/>
      <c r="RHU46" s="120"/>
      <c r="RHV46" s="120"/>
      <c r="RHW46" s="120"/>
      <c r="RHX46" s="120"/>
      <c r="RHY46" s="120"/>
      <c r="RHZ46" s="120"/>
      <c r="RIA46" s="120"/>
      <c r="RIB46" s="120"/>
      <c r="RIC46" s="120"/>
      <c r="RID46" s="120"/>
      <c r="RIE46" s="120"/>
      <c r="RIF46" s="120"/>
      <c r="RIG46" s="120"/>
      <c r="RIH46" s="120"/>
      <c r="RII46" s="120"/>
      <c r="RIJ46" s="120"/>
      <c r="RIK46" s="120"/>
      <c r="RIL46" s="120"/>
      <c r="RIM46" s="120"/>
      <c r="RIN46" s="120"/>
      <c r="RIO46" s="120"/>
      <c r="RIP46" s="120"/>
      <c r="RIQ46" s="120"/>
      <c r="RIR46" s="120"/>
      <c r="RIS46" s="120"/>
      <c r="RIT46" s="120"/>
      <c r="RIU46" s="120"/>
      <c r="RIV46" s="120"/>
      <c r="RIW46" s="120"/>
      <c r="RIX46" s="120"/>
      <c r="RIY46" s="120"/>
      <c r="RIZ46" s="120"/>
      <c r="RJA46" s="120"/>
      <c r="RJB46" s="120"/>
      <c r="RJC46" s="120"/>
      <c r="RJD46" s="120"/>
      <c r="RJE46" s="120"/>
      <c r="RJF46" s="120"/>
      <c r="RJG46" s="120"/>
      <c r="RJH46" s="120"/>
      <c r="RJI46" s="120"/>
      <c r="RJJ46" s="120"/>
      <c r="RJK46" s="120"/>
      <c r="RJL46" s="120"/>
      <c r="RJM46" s="120"/>
      <c r="RJN46" s="120"/>
      <c r="RJO46" s="120"/>
      <c r="RJP46" s="120"/>
      <c r="RJQ46" s="120"/>
      <c r="RJR46" s="120"/>
      <c r="RJS46" s="120"/>
      <c r="RJT46" s="120"/>
      <c r="RJU46" s="120"/>
      <c r="RJV46" s="120"/>
      <c r="RJW46" s="120"/>
      <c r="RJX46" s="120"/>
      <c r="RJY46" s="120"/>
      <c r="RJZ46" s="120"/>
      <c r="RKA46" s="120"/>
      <c r="RKB46" s="120"/>
      <c r="RKC46" s="120"/>
      <c r="RKD46" s="120"/>
      <c r="RKE46" s="120"/>
      <c r="RKF46" s="120"/>
      <c r="RKG46" s="120"/>
      <c r="RKH46" s="120"/>
      <c r="RKI46" s="120"/>
      <c r="RKJ46" s="120"/>
      <c r="RKK46" s="120"/>
      <c r="RKL46" s="120"/>
      <c r="RKM46" s="120"/>
      <c r="RKN46" s="120"/>
      <c r="RKO46" s="120"/>
      <c r="RKP46" s="120"/>
      <c r="RKQ46" s="120"/>
      <c r="RKR46" s="120"/>
      <c r="RKS46" s="120"/>
      <c r="RKT46" s="120"/>
      <c r="RKU46" s="120"/>
      <c r="RKV46" s="120"/>
      <c r="RKW46" s="120"/>
      <c r="RKX46" s="120"/>
      <c r="RKY46" s="120"/>
      <c r="RKZ46" s="120"/>
      <c r="RLA46" s="120"/>
      <c r="RLB46" s="120"/>
      <c r="RLC46" s="120"/>
      <c r="RLD46" s="120"/>
      <c r="RLE46" s="120"/>
      <c r="RLF46" s="120"/>
      <c r="RLG46" s="120"/>
      <c r="RLH46" s="120"/>
      <c r="RLI46" s="120"/>
      <c r="RLJ46" s="120"/>
      <c r="RLK46" s="120"/>
      <c r="RLL46" s="120"/>
      <c r="RLM46" s="120"/>
      <c r="RLN46" s="120"/>
      <c r="RLO46" s="120"/>
      <c r="RLP46" s="120"/>
      <c r="RLQ46" s="120"/>
      <c r="RLR46" s="120"/>
      <c r="RLS46" s="120"/>
      <c r="RLT46" s="120"/>
      <c r="RLU46" s="120"/>
      <c r="RLV46" s="120"/>
      <c r="RLW46" s="120"/>
      <c r="RLX46" s="120"/>
      <c r="RLY46" s="120"/>
      <c r="RLZ46" s="120"/>
      <c r="RMA46" s="120"/>
      <c r="RMB46" s="120"/>
      <c r="RMC46" s="120"/>
      <c r="RMD46" s="120"/>
      <c r="RME46" s="120"/>
      <c r="RMF46" s="120"/>
      <c r="RMG46" s="120"/>
      <c r="RMH46" s="120"/>
      <c r="RMI46" s="120"/>
      <c r="RMJ46" s="120"/>
      <c r="RMK46" s="120"/>
      <c r="RML46" s="120"/>
      <c r="RMM46" s="120"/>
      <c r="RMN46" s="120"/>
      <c r="RMO46" s="120"/>
      <c r="RMP46" s="120"/>
      <c r="RMQ46" s="120"/>
      <c r="RMR46" s="120"/>
      <c r="RMS46" s="120"/>
      <c r="RMT46" s="120"/>
      <c r="RMU46" s="120"/>
      <c r="RMV46" s="120"/>
      <c r="RMW46" s="120"/>
      <c r="RMX46" s="120"/>
      <c r="RMY46" s="120"/>
      <c r="RMZ46" s="120"/>
      <c r="RNA46" s="120"/>
      <c r="RNB46" s="120"/>
      <c r="RNC46" s="120"/>
      <c r="RND46" s="120"/>
      <c r="RNE46" s="120"/>
      <c r="RNF46" s="120"/>
      <c r="RNG46" s="120"/>
      <c r="RNH46" s="120"/>
      <c r="RNI46" s="120"/>
      <c r="RNJ46" s="120"/>
      <c r="RNK46" s="120"/>
      <c r="RNL46" s="120"/>
      <c r="RNM46" s="120"/>
      <c r="RNN46" s="120"/>
      <c r="RNO46" s="120"/>
      <c r="RNP46" s="120"/>
      <c r="RNQ46" s="120"/>
      <c r="RNR46" s="120"/>
      <c r="RNS46" s="120"/>
      <c r="RNT46" s="120"/>
      <c r="RNU46" s="120"/>
      <c r="RNV46" s="120"/>
      <c r="RNW46" s="120"/>
      <c r="RNX46" s="120"/>
      <c r="RNY46" s="120"/>
      <c r="RNZ46" s="120"/>
      <c r="ROA46" s="120"/>
      <c r="ROB46" s="120"/>
      <c r="ROC46" s="120"/>
      <c r="ROD46" s="120"/>
      <c r="ROE46" s="120"/>
      <c r="ROF46" s="120"/>
      <c r="ROG46" s="120"/>
      <c r="ROH46" s="120"/>
      <c r="ROI46" s="120"/>
      <c r="ROJ46" s="120"/>
      <c r="ROK46" s="120"/>
      <c r="ROL46" s="120"/>
      <c r="ROM46" s="120"/>
      <c r="RON46" s="120"/>
      <c r="ROO46" s="120"/>
      <c r="ROP46" s="120"/>
      <c r="ROQ46" s="120"/>
      <c r="ROR46" s="120"/>
      <c r="ROS46" s="120"/>
      <c r="ROT46" s="120"/>
      <c r="ROU46" s="120"/>
      <c r="ROV46" s="120"/>
      <c r="ROW46" s="120"/>
      <c r="ROX46" s="120"/>
      <c r="ROY46" s="120"/>
      <c r="ROZ46" s="120"/>
      <c r="RPA46" s="120"/>
      <c r="RPB46" s="120"/>
      <c r="RPC46" s="120"/>
      <c r="RPD46" s="120"/>
      <c r="RPE46" s="120"/>
      <c r="RPF46" s="120"/>
      <c r="RPG46" s="120"/>
      <c r="RPH46" s="120"/>
      <c r="RPI46" s="120"/>
      <c r="RPJ46" s="120"/>
      <c r="RPK46" s="120"/>
      <c r="RPL46" s="120"/>
      <c r="RPM46" s="120"/>
      <c r="RPN46" s="120"/>
      <c r="RPO46" s="120"/>
      <c r="RPP46" s="120"/>
      <c r="RPQ46" s="120"/>
      <c r="RPR46" s="120"/>
      <c r="RPS46" s="120"/>
      <c r="RPT46" s="120"/>
      <c r="RPU46" s="120"/>
      <c r="RPV46" s="120"/>
      <c r="RPW46" s="120"/>
      <c r="RPX46" s="120"/>
      <c r="RPY46" s="120"/>
      <c r="RPZ46" s="120"/>
      <c r="RQA46" s="120"/>
      <c r="RQB46" s="120"/>
      <c r="RQC46" s="120"/>
      <c r="RQD46" s="120"/>
      <c r="RQE46" s="120"/>
      <c r="RQF46" s="120"/>
      <c r="RQG46" s="120"/>
      <c r="RQH46" s="120"/>
      <c r="RQI46" s="120"/>
      <c r="RQJ46" s="120"/>
      <c r="RQK46" s="120"/>
      <c r="RQL46" s="120"/>
      <c r="RQM46" s="120"/>
      <c r="RQN46" s="120"/>
      <c r="RQO46" s="120"/>
      <c r="RQP46" s="120"/>
      <c r="RQQ46" s="120"/>
      <c r="RQR46" s="120"/>
      <c r="RQS46" s="120"/>
      <c r="RQT46" s="120"/>
      <c r="RQU46" s="120"/>
      <c r="RQV46" s="120"/>
      <c r="RQW46" s="120"/>
      <c r="RQX46" s="120"/>
      <c r="RQY46" s="120"/>
      <c r="RQZ46" s="120"/>
      <c r="RRA46" s="120"/>
      <c r="RRB46" s="120"/>
      <c r="RRC46" s="120"/>
      <c r="RRD46" s="120"/>
      <c r="RRE46" s="120"/>
      <c r="RRF46" s="120"/>
      <c r="RRG46" s="120"/>
      <c r="RRH46" s="120"/>
      <c r="RRI46" s="120"/>
      <c r="RRJ46" s="120"/>
      <c r="RRK46" s="120"/>
      <c r="RRL46" s="120"/>
      <c r="RRM46" s="120"/>
      <c r="RRN46" s="120"/>
      <c r="RRO46" s="120"/>
      <c r="RRP46" s="120"/>
      <c r="RRQ46" s="120"/>
      <c r="RRR46" s="120"/>
      <c r="RRS46" s="120"/>
      <c r="RRT46" s="120"/>
      <c r="RRU46" s="120"/>
      <c r="RRV46" s="120"/>
      <c r="RRW46" s="120"/>
      <c r="RRX46" s="120"/>
      <c r="RRY46" s="120"/>
      <c r="RRZ46" s="120"/>
      <c r="RSA46" s="120"/>
      <c r="RSB46" s="120"/>
      <c r="RSC46" s="120"/>
      <c r="RSD46" s="120"/>
      <c r="RSE46" s="120"/>
      <c r="RSF46" s="120"/>
      <c r="RSG46" s="120"/>
      <c r="RSH46" s="120"/>
      <c r="RSI46" s="120"/>
      <c r="RSJ46" s="120"/>
      <c r="RSK46" s="120"/>
      <c r="RSL46" s="120"/>
      <c r="RSM46" s="120"/>
      <c r="RSN46" s="120"/>
      <c r="RSO46" s="120"/>
      <c r="RSP46" s="120"/>
      <c r="RSQ46" s="120"/>
      <c r="RSR46" s="120"/>
      <c r="RSS46" s="120"/>
      <c r="RST46" s="120"/>
      <c r="RSU46" s="120"/>
      <c r="RSV46" s="120"/>
      <c r="RSW46" s="120"/>
      <c r="RSX46" s="120"/>
      <c r="RSY46" s="120"/>
      <c r="RSZ46" s="120"/>
      <c r="RTA46" s="120"/>
      <c r="RTB46" s="120"/>
      <c r="RTC46" s="120"/>
      <c r="RTD46" s="120"/>
      <c r="RTE46" s="120"/>
      <c r="RTF46" s="120"/>
      <c r="RTG46" s="120"/>
      <c r="RTH46" s="120"/>
      <c r="RTI46" s="120"/>
      <c r="RTJ46" s="120"/>
      <c r="RTK46" s="120"/>
      <c r="RTL46" s="120"/>
      <c r="RTM46" s="120"/>
      <c r="RTN46" s="120"/>
      <c r="RTO46" s="120"/>
      <c r="RTP46" s="120"/>
      <c r="RTQ46" s="120"/>
      <c r="RTR46" s="120"/>
      <c r="RTS46" s="120"/>
      <c r="RTT46" s="120"/>
      <c r="RTU46" s="120"/>
      <c r="RTV46" s="120"/>
      <c r="RTW46" s="120"/>
      <c r="RTX46" s="120"/>
      <c r="RTY46" s="120"/>
      <c r="RTZ46" s="120"/>
      <c r="RUA46" s="120"/>
      <c r="RUB46" s="120"/>
      <c r="RUC46" s="120"/>
      <c r="RUD46" s="120"/>
      <c r="RUE46" s="120"/>
      <c r="RUF46" s="120"/>
      <c r="RUG46" s="120"/>
      <c r="RUH46" s="120"/>
      <c r="RUI46" s="120"/>
      <c r="RUJ46" s="120"/>
      <c r="RUK46" s="120"/>
      <c r="RUL46" s="120"/>
      <c r="RUM46" s="120"/>
      <c r="RUN46" s="120"/>
      <c r="RUO46" s="120"/>
      <c r="RUP46" s="120"/>
      <c r="RUQ46" s="120"/>
      <c r="RUR46" s="120"/>
      <c r="RUS46" s="120"/>
      <c r="RUT46" s="120"/>
      <c r="RUU46" s="120"/>
      <c r="RUV46" s="120"/>
      <c r="RUW46" s="120"/>
      <c r="RUX46" s="120"/>
      <c r="RUY46" s="120"/>
      <c r="RUZ46" s="120"/>
      <c r="RVA46" s="120"/>
      <c r="RVB46" s="120"/>
      <c r="RVC46" s="120"/>
      <c r="RVD46" s="120"/>
      <c r="RVE46" s="120"/>
      <c r="RVF46" s="120"/>
      <c r="RVG46" s="120"/>
      <c r="RVH46" s="120"/>
      <c r="RVI46" s="120"/>
      <c r="RVJ46" s="120"/>
      <c r="RVK46" s="120"/>
      <c r="RVL46" s="120"/>
      <c r="RVM46" s="120"/>
      <c r="RVN46" s="120"/>
      <c r="RVO46" s="120"/>
      <c r="RVP46" s="120"/>
      <c r="RVQ46" s="120"/>
      <c r="RVR46" s="120"/>
      <c r="RVS46" s="120"/>
      <c r="RVT46" s="120"/>
      <c r="RVU46" s="120"/>
      <c r="RVV46" s="120"/>
      <c r="RVW46" s="120"/>
      <c r="RVX46" s="120"/>
      <c r="RVY46" s="120"/>
      <c r="RVZ46" s="120"/>
      <c r="RWA46" s="120"/>
      <c r="RWB46" s="120"/>
      <c r="RWC46" s="120"/>
      <c r="RWD46" s="120"/>
      <c r="RWE46" s="120"/>
      <c r="RWF46" s="120"/>
      <c r="RWG46" s="120"/>
      <c r="RWH46" s="120"/>
      <c r="RWI46" s="120"/>
      <c r="RWJ46" s="120"/>
      <c r="RWK46" s="120"/>
      <c r="RWL46" s="120"/>
      <c r="RWM46" s="120"/>
      <c r="RWN46" s="120"/>
      <c r="RWO46" s="120"/>
      <c r="RWP46" s="120"/>
      <c r="RWQ46" s="120"/>
      <c r="RWR46" s="120"/>
      <c r="RWS46" s="120"/>
      <c r="RWT46" s="120"/>
      <c r="RWU46" s="120"/>
      <c r="RWV46" s="120"/>
      <c r="RWW46" s="120"/>
      <c r="RWX46" s="120"/>
      <c r="RWY46" s="120"/>
      <c r="RWZ46" s="120"/>
      <c r="RXA46" s="120"/>
      <c r="RXB46" s="120"/>
      <c r="RXC46" s="120"/>
      <c r="RXD46" s="120"/>
      <c r="RXE46" s="120"/>
      <c r="RXF46" s="120"/>
      <c r="RXG46" s="120"/>
      <c r="RXH46" s="120"/>
      <c r="RXI46" s="120"/>
      <c r="RXJ46" s="120"/>
      <c r="RXK46" s="120"/>
      <c r="RXL46" s="120"/>
      <c r="RXM46" s="120"/>
      <c r="RXN46" s="120"/>
      <c r="RXO46" s="120"/>
      <c r="RXP46" s="120"/>
      <c r="RXQ46" s="120"/>
      <c r="RXR46" s="120"/>
      <c r="RXS46" s="120"/>
      <c r="RXT46" s="120"/>
      <c r="RXU46" s="120"/>
      <c r="RXV46" s="120"/>
      <c r="RXW46" s="120"/>
      <c r="RXX46" s="120"/>
      <c r="RXY46" s="120"/>
      <c r="RXZ46" s="120"/>
      <c r="RYA46" s="120"/>
      <c r="RYB46" s="120"/>
      <c r="RYC46" s="120"/>
      <c r="RYD46" s="120"/>
      <c r="RYE46" s="120"/>
      <c r="RYF46" s="120"/>
      <c r="RYG46" s="120"/>
      <c r="RYH46" s="120"/>
      <c r="RYI46" s="120"/>
      <c r="RYJ46" s="120"/>
      <c r="RYK46" s="120"/>
      <c r="RYL46" s="120"/>
      <c r="RYM46" s="120"/>
      <c r="RYN46" s="120"/>
      <c r="RYO46" s="120"/>
      <c r="RYP46" s="120"/>
      <c r="RYQ46" s="120"/>
      <c r="RYR46" s="120"/>
      <c r="RYS46" s="120"/>
      <c r="RYT46" s="120"/>
      <c r="RYU46" s="120"/>
      <c r="RYV46" s="120"/>
      <c r="RYW46" s="120"/>
      <c r="RYX46" s="120"/>
      <c r="RYY46" s="120"/>
      <c r="RYZ46" s="120"/>
      <c r="RZA46" s="120"/>
      <c r="RZB46" s="120"/>
      <c r="RZC46" s="120"/>
      <c r="RZD46" s="120"/>
      <c r="RZE46" s="120"/>
      <c r="RZF46" s="120"/>
      <c r="RZG46" s="120"/>
      <c r="RZH46" s="120"/>
      <c r="RZI46" s="120"/>
      <c r="RZJ46" s="120"/>
      <c r="RZK46" s="120"/>
      <c r="RZL46" s="120"/>
      <c r="RZM46" s="120"/>
      <c r="RZN46" s="120"/>
      <c r="RZO46" s="120"/>
      <c r="RZP46" s="120"/>
      <c r="RZQ46" s="120"/>
      <c r="RZR46" s="120"/>
      <c r="RZS46" s="120"/>
      <c r="RZT46" s="120"/>
      <c r="RZU46" s="120"/>
      <c r="RZV46" s="120"/>
      <c r="RZW46" s="120"/>
      <c r="RZX46" s="120"/>
      <c r="RZY46" s="120"/>
      <c r="RZZ46" s="120"/>
      <c r="SAA46" s="120"/>
      <c r="SAB46" s="120"/>
      <c r="SAC46" s="120"/>
      <c r="SAD46" s="120"/>
      <c r="SAE46" s="120"/>
      <c r="SAF46" s="120"/>
      <c r="SAG46" s="120"/>
      <c r="SAH46" s="120"/>
      <c r="SAI46" s="120"/>
      <c r="SAJ46" s="120"/>
      <c r="SAK46" s="120"/>
      <c r="SAL46" s="120"/>
      <c r="SAM46" s="120"/>
      <c r="SAN46" s="120"/>
      <c r="SAO46" s="120"/>
      <c r="SAP46" s="120"/>
      <c r="SAQ46" s="120"/>
      <c r="SAR46" s="120"/>
      <c r="SAS46" s="120"/>
      <c r="SAT46" s="120"/>
      <c r="SAU46" s="120"/>
      <c r="SAV46" s="120"/>
      <c r="SAW46" s="120"/>
      <c r="SAX46" s="120"/>
      <c r="SAY46" s="120"/>
      <c r="SAZ46" s="120"/>
      <c r="SBA46" s="120"/>
      <c r="SBB46" s="120"/>
      <c r="SBC46" s="120"/>
      <c r="SBD46" s="120"/>
      <c r="SBE46" s="120"/>
      <c r="SBF46" s="120"/>
      <c r="SBG46" s="120"/>
      <c r="SBH46" s="120"/>
      <c r="SBI46" s="120"/>
      <c r="SBJ46" s="120"/>
      <c r="SBK46" s="120"/>
      <c r="SBL46" s="120"/>
      <c r="SBM46" s="120"/>
      <c r="SBN46" s="120"/>
      <c r="SBO46" s="120"/>
      <c r="SBP46" s="120"/>
      <c r="SBQ46" s="120"/>
      <c r="SBR46" s="120"/>
      <c r="SBS46" s="120"/>
      <c r="SBT46" s="120"/>
      <c r="SBU46" s="120"/>
      <c r="SBV46" s="120"/>
      <c r="SBW46" s="120"/>
      <c r="SBX46" s="120"/>
      <c r="SBY46" s="120"/>
      <c r="SBZ46" s="120"/>
      <c r="SCA46" s="120"/>
      <c r="SCB46" s="120"/>
      <c r="SCC46" s="120"/>
      <c r="SCD46" s="120"/>
      <c r="SCE46" s="120"/>
      <c r="SCF46" s="120"/>
      <c r="SCG46" s="120"/>
      <c r="SCH46" s="120"/>
      <c r="SCI46" s="120"/>
      <c r="SCJ46" s="120"/>
      <c r="SCK46" s="120"/>
      <c r="SCL46" s="120"/>
      <c r="SCM46" s="120"/>
      <c r="SCN46" s="120"/>
      <c r="SCO46" s="120"/>
      <c r="SCP46" s="120"/>
      <c r="SCQ46" s="120"/>
      <c r="SCR46" s="120"/>
      <c r="SCS46" s="120"/>
      <c r="SCT46" s="120"/>
      <c r="SCU46" s="120"/>
      <c r="SCV46" s="120"/>
      <c r="SCW46" s="120"/>
      <c r="SCX46" s="120"/>
      <c r="SCY46" s="120"/>
      <c r="SCZ46" s="120"/>
      <c r="SDA46" s="120"/>
      <c r="SDB46" s="120"/>
      <c r="SDC46" s="120"/>
      <c r="SDD46" s="120"/>
      <c r="SDE46" s="120"/>
      <c r="SDF46" s="120"/>
      <c r="SDG46" s="120"/>
      <c r="SDH46" s="120"/>
      <c r="SDI46" s="120"/>
      <c r="SDJ46" s="120"/>
      <c r="SDK46" s="120"/>
      <c r="SDL46" s="120"/>
      <c r="SDM46" s="120"/>
      <c r="SDN46" s="120"/>
      <c r="SDO46" s="120"/>
      <c r="SDP46" s="120"/>
      <c r="SDQ46" s="120"/>
      <c r="SDR46" s="120"/>
      <c r="SDS46" s="120"/>
      <c r="SDT46" s="120"/>
      <c r="SDU46" s="120"/>
      <c r="SDV46" s="120"/>
      <c r="SDW46" s="120"/>
      <c r="SDX46" s="120"/>
      <c r="SDY46" s="120"/>
      <c r="SDZ46" s="120"/>
      <c r="SEA46" s="120"/>
      <c r="SEB46" s="120"/>
      <c r="SEC46" s="120"/>
      <c r="SED46" s="120"/>
      <c r="SEE46" s="120"/>
      <c r="SEF46" s="120"/>
      <c r="SEG46" s="120"/>
      <c r="SEH46" s="120"/>
      <c r="SEI46" s="120"/>
      <c r="SEJ46" s="120"/>
      <c r="SEK46" s="120"/>
      <c r="SEL46" s="120"/>
      <c r="SEM46" s="120"/>
      <c r="SEN46" s="120"/>
      <c r="SEO46" s="120"/>
      <c r="SEP46" s="120"/>
      <c r="SEQ46" s="120"/>
      <c r="SER46" s="120"/>
      <c r="SES46" s="120"/>
      <c r="SET46" s="120"/>
      <c r="SEU46" s="120"/>
      <c r="SEV46" s="120"/>
      <c r="SEW46" s="120"/>
      <c r="SEX46" s="120"/>
      <c r="SEY46" s="120"/>
      <c r="SEZ46" s="120"/>
      <c r="SFA46" s="120"/>
      <c r="SFB46" s="120"/>
      <c r="SFC46" s="120"/>
      <c r="SFD46" s="120"/>
      <c r="SFE46" s="120"/>
      <c r="SFF46" s="120"/>
      <c r="SFG46" s="120"/>
      <c r="SFH46" s="120"/>
      <c r="SFI46" s="120"/>
      <c r="SFJ46" s="120"/>
      <c r="SFK46" s="120"/>
      <c r="SFL46" s="120"/>
      <c r="SFM46" s="120"/>
      <c r="SFN46" s="120"/>
      <c r="SFO46" s="120"/>
      <c r="SFP46" s="120"/>
      <c r="SFQ46" s="120"/>
      <c r="SFR46" s="120"/>
      <c r="SFS46" s="120"/>
      <c r="SFT46" s="120"/>
      <c r="SFU46" s="120"/>
      <c r="SFV46" s="120"/>
      <c r="SFW46" s="120"/>
      <c r="SFX46" s="120"/>
      <c r="SFY46" s="120"/>
      <c r="SFZ46" s="120"/>
      <c r="SGA46" s="120"/>
      <c r="SGB46" s="120"/>
      <c r="SGC46" s="120"/>
      <c r="SGD46" s="120"/>
      <c r="SGE46" s="120"/>
      <c r="SGF46" s="120"/>
      <c r="SGG46" s="120"/>
      <c r="SGH46" s="120"/>
      <c r="SGI46" s="120"/>
      <c r="SGJ46" s="120"/>
      <c r="SGK46" s="120"/>
      <c r="SGL46" s="120"/>
      <c r="SGM46" s="120"/>
      <c r="SGN46" s="120"/>
      <c r="SGO46" s="120"/>
      <c r="SGP46" s="120"/>
      <c r="SGQ46" s="120"/>
      <c r="SGR46" s="120"/>
      <c r="SGS46" s="120"/>
      <c r="SGT46" s="120"/>
      <c r="SGU46" s="120"/>
      <c r="SGV46" s="120"/>
      <c r="SGW46" s="120"/>
      <c r="SGX46" s="120"/>
      <c r="SGY46" s="120"/>
      <c r="SGZ46" s="120"/>
      <c r="SHA46" s="120"/>
      <c r="SHB46" s="120"/>
      <c r="SHC46" s="120"/>
      <c r="SHD46" s="120"/>
      <c r="SHE46" s="120"/>
      <c r="SHF46" s="120"/>
      <c r="SHG46" s="120"/>
      <c r="SHH46" s="120"/>
      <c r="SHI46" s="120"/>
      <c r="SHJ46" s="120"/>
      <c r="SHK46" s="120"/>
      <c r="SHL46" s="120"/>
      <c r="SHM46" s="120"/>
      <c r="SHN46" s="120"/>
      <c r="SHO46" s="120"/>
      <c r="SHP46" s="120"/>
      <c r="SHQ46" s="120"/>
      <c r="SHR46" s="120"/>
      <c r="SHS46" s="120"/>
      <c r="SHT46" s="120"/>
      <c r="SHU46" s="120"/>
      <c r="SHV46" s="120"/>
      <c r="SHW46" s="120"/>
      <c r="SHX46" s="120"/>
      <c r="SHY46" s="120"/>
      <c r="SHZ46" s="120"/>
      <c r="SIA46" s="120"/>
      <c r="SIB46" s="120"/>
      <c r="SIC46" s="120"/>
      <c r="SID46" s="120"/>
      <c r="SIE46" s="120"/>
      <c r="SIF46" s="120"/>
      <c r="SIG46" s="120"/>
      <c r="SIH46" s="120"/>
      <c r="SII46" s="120"/>
      <c r="SIJ46" s="120"/>
      <c r="SIK46" s="120"/>
      <c r="SIL46" s="120"/>
      <c r="SIM46" s="120"/>
      <c r="SIN46" s="120"/>
      <c r="SIO46" s="120"/>
      <c r="SIP46" s="120"/>
      <c r="SIQ46" s="120"/>
      <c r="SIR46" s="120"/>
      <c r="SIS46" s="120"/>
      <c r="SIT46" s="120"/>
      <c r="SIU46" s="120"/>
      <c r="SIV46" s="120"/>
      <c r="SIW46" s="120"/>
      <c r="SIX46" s="120"/>
      <c r="SIY46" s="120"/>
      <c r="SIZ46" s="120"/>
      <c r="SJA46" s="120"/>
      <c r="SJB46" s="120"/>
      <c r="SJC46" s="120"/>
      <c r="SJD46" s="120"/>
      <c r="SJE46" s="120"/>
      <c r="SJF46" s="120"/>
      <c r="SJG46" s="120"/>
      <c r="SJH46" s="120"/>
      <c r="SJI46" s="120"/>
      <c r="SJJ46" s="120"/>
      <c r="SJK46" s="120"/>
      <c r="SJL46" s="120"/>
      <c r="SJM46" s="120"/>
      <c r="SJN46" s="120"/>
      <c r="SJO46" s="120"/>
      <c r="SJP46" s="120"/>
      <c r="SJQ46" s="120"/>
      <c r="SJR46" s="120"/>
      <c r="SJS46" s="120"/>
      <c r="SJT46" s="120"/>
      <c r="SJU46" s="120"/>
      <c r="SJV46" s="120"/>
      <c r="SJW46" s="120"/>
      <c r="SJX46" s="120"/>
      <c r="SJY46" s="120"/>
      <c r="SJZ46" s="120"/>
      <c r="SKA46" s="120"/>
      <c r="SKB46" s="120"/>
      <c r="SKC46" s="120"/>
      <c r="SKD46" s="120"/>
      <c r="SKE46" s="120"/>
      <c r="SKF46" s="120"/>
      <c r="SKG46" s="120"/>
      <c r="SKH46" s="120"/>
      <c r="SKI46" s="120"/>
      <c r="SKJ46" s="120"/>
      <c r="SKK46" s="120"/>
      <c r="SKL46" s="120"/>
      <c r="SKM46" s="120"/>
      <c r="SKN46" s="120"/>
      <c r="SKO46" s="120"/>
      <c r="SKP46" s="120"/>
      <c r="SKQ46" s="120"/>
      <c r="SKR46" s="120"/>
      <c r="SKS46" s="120"/>
      <c r="SKT46" s="120"/>
      <c r="SKU46" s="120"/>
      <c r="SKV46" s="120"/>
      <c r="SKW46" s="120"/>
      <c r="SKX46" s="120"/>
      <c r="SKY46" s="120"/>
      <c r="SKZ46" s="120"/>
      <c r="SLA46" s="120"/>
      <c r="SLB46" s="120"/>
      <c r="SLC46" s="120"/>
      <c r="SLD46" s="120"/>
      <c r="SLE46" s="120"/>
      <c r="SLF46" s="120"/>
      <c r="SLG46" s="120"/>
      <c r="SLH46" s="120"/>
      <c r="SLI46" s="120"/>
      <c r="SLJ46" s="120"/>
      <c r="SLK46" s="120"/>
      <c r="SLL46" s="120"/>
      <c r="SLM46" s="120"/>
      <c r="SLN46" s="120"/>
      <c r="SLO46" s="120"/>
      <c r="SLP46" s="120"/>
      <c r="SLQ46" s="120"/>
      <c r="SLR46" s="120"/>
      <c r="SLS46" s="120"/>
      <c r="SLT46" s="120"/>
      <c r="SLU46" s="120"/>
      <c r="SLV46" s="120"/>
      <c r="SLW46" s="120"/>
      <c r="SLX46" s="120"/>
      <c r="SLY46" s="120"/>
      <c r="SLZ46" s="120"/>
      <c r="SMA46" s="120"/>
      <c r="SMB46" s="120"/>
      <c r="SMC46" s="120"/>
      <c r="SMD46" s="120"/>
      <c r="SME46" s="120"/>
      <c r="SMF46" s="120"/>
      <c r="SMG46" s="120"/>
      <c r="SMH46" s="120"/>
      <c r="SMI46" s="120"/>
      <c r="SMJ46" s="120"/>
      <c r="SMK46" s="120"/>
      <c r="SML46" s="120"/>
      <c r="SMM46" s="120"/>
      <c r="SMN46" s="120"/>
      <c r="SMO46" s="120"/>
      <c r="SMP46" s="120"/>
      <c r="SMQ46" s="120"/>
      <c r="SMR46" s="120"/>
      <c r="SMS46" s="120"/>
      <c r="SMT46" s="120"/>
      <c r="SMU46" s="120"/>
      <c r="SMV46" s="120"/>
      <c r="SMW46" s="120"/>
      <c r="SMX46" s="120"/>
      <c r="SMY46" s="120"/>
      <c r="SMZ46" s="120"/>
      <c r="SNA46" s="120"/>
      <c r="SNB46" s="120"/>
      <c r="SNC46" s="120"/>
      <c r="SND46" s="120"/>
      <c r="SNE46" s="120"/>
      <c r="SNF46" s="120"/>
      <c r="SNG46" s="120"/>
      <c r="SNH46" s="120"/>
      <c r="SNI46" s="120"/>
      <c r="SNJ46" s="120"/>
      <c r="SNK46" s="120"/>
      <c r="SNL46" s="120"/>
      <c r="SNM46" s="120"/>
      <c r="SNN46" s="120"/>
      <c r="SNO46" s="120"/>
      <c r="SNP46" s="120"/>
      <c r="SNQ46" s="120"/>
      <c r="SNR46" s="120"/>
      <c r="SNS46" s="120"/>
      <c r="SNT46" s="120"/>
      <c r="SNU46" s="120"/>
      <c r="SNV46" s="120"/>
      <c r="SNW46" s="120"/>
      <c r="SNX46" s="120"/>
      <c r="SNY46" s="120"/>
      <c r="SNZ46" s="120"/>
      <c r="SOA46" s="120"/>
      <c r="SOB46" s="120"/>
      <c r="SOC46" s="120"/>
      <c r="SOD46" s="120"/>
      <c r="SOE46" s="120"/>
      <c r="SOF46" s="120"/>
      <c r="SOG46" s="120"/>
      <c r="SOH46" s="120"/>
      <c r="SOI46" s="120"/>
      <c r="SOJ46" s="120"/>
      <c r="SOK46" s="120"/>
      <c r="SOL46" s="120"/>
      <c r="SOM46" s="120"/>
      <c r="SON46" s="120"/>
      <c r="SOO46" s="120"/>
      <c r="SOP46" s="120"/>
      <c r="SOQ46" s="120"/>
      <c r="SOR46" s="120"/>
      <c r="SOS46" s="120"/>
      <c r="SOT46" s="120"/>
      <c r="SOU46" s="120"/>
      <c r="SOV46" s="120"/>
      <c r="SOW46" s="120"/>
      <c r="SOX46" s="120"/>
      <c r="SOY46" s="120"/>
      <c r="SOZ46" s="120"/>
      <c r="SPA46" s="120"/>
      <c r="SPB46" s="120"/>
      <c r="SPC46" s="120"/>
      <c r="SPD46" s="120"/>
      <c r="SPE46" s="120"/>
      <c r="SPF46" s="120"/>
      <c r="SPG46" s="120"/>
      <c r="SPH46" s="120"/>
      <c r="SPI46" s="120"/>
      <c r="SPJ46" s="120"/>
      <c r="SPK46" s="120"/>
      <c r="SPL46" s="120"/>
      <c r="SPM46" s="120"/>
      <c r="SPN46" s="120"/>
      <c r="SPO46" s="120"/>
      <c r="SPP46" s="120"/>
      <c r="SPQ46" s="120"/>
      <c r="SPR46" s="120"/>
      <c r="SPS46" s="120"/>
      <c r="SPT46" s="120"/>
      <c r="SPU46" s="120"/>
      <c r="SPV46" s="120"/>
      <c r="SPW46" s="120"/>
      <c r="SPX46" s="120"/>
      <c r="SPY46" s="120"/>
      <c r="SPZ46" s="120"/>
      <c r="SQA46" s="120"/>
      <c r="SQB46" s="120"/>
      <c r="SQC46" s="120"/>
      <c r="SQD46" s="120"/>
      <c r="SQE46" s="120"/>
      <c r="SQF46" s="120"/>
      <c r="SQG46" s="120"/>
      <c r="SQH46" s="120"/>
      <c r="SQI46" s="120"/>
      <c r="SQJ46" s="120"/>
      <c r="SQK46" s="120"/>
      <c r="SQL46" s="120"/>
      <c r="SQM46" s="120"/>
      <c r="SQN46" s="120"/>
      <c r="SQO46" s="120"/>
      <c r="SQP46" s="120"/>
      <c r="SQQ46" s="120"/>
      <c r="SQR46" s="120"/>
      <c r="SQS46" s="120"/>
      <c r="SQT46" s="120"/>
      <c r="SQU46" s="120"/>
      <c r="SQV46" s="120"/>
      <c r="SQW46" s="120"/>
      <c r="SQX46" s="120"/>
      <c r="SQY46" s="120"/>
      <c r="SQZ46" s="120"/>
      <c r="SRA46" s="120"/>
      <c r="SRB46" s="120"/>
      <c r="SRC46" s="120"/>
      <c r="SRD46" s="120"/>
      <c r="SRE46" s="120"/>
      <c r="SRF46" s="120"/>
      <c r="SRG46" s="120"/>
      <c r="SRH46" s="120"/>
      <c r="SRI46" s="120"/>
      <c r="SRJ46" s="120"/>
      <c r="SRK46" s="120"/>
      <c r="SRL46" s="120"/>
      <c r="SRM46" s="120"/>
      <c r="SRN46" s="120"/>
      <c r="SRO46" s="120"/>
      <c r="SRP46" s="120"/>
      <c r="SRQ46" s="120"/>
      <c r="SRR46" s="120"/>
      <c r="SRS46" s="120"/>
      <c r="SRT46" s="120"/>
      <c r="SRU46" s="120"/>
      <c r="SRV46" s="120"/>
      <c r="SRW46" s="120"/>
      <c r="SRX46" s="120"/>
      <c r="SRY46" s="120"/>
      <c r="SRZ46" s="120"/>
      <c r="SSA46" s="120"/>
      <c r="SSB46" s="120"/>
      <c r="SSC46" s="120"/>
      <c r="SSD46" s="120"/>
      <c r="SSE46" s="120"/>
      <c r="SSF46" s="120"/>
      <c r="SSG46" s="120"/>
      <c r="SSH46" s="120"/>
      <c r="SSI46" s="120"/>
      <c r="SSJ46" s="120"/>
      <c r="SSK46" s="120"/>
      <c r="SSL46" s="120"/>
      <c r="SSM46" s="120"/>
      <c r="SSN46" s="120"/>
      <c r="SSO46" s="120"/>
      <c r="SSP46" s="120"/>
      <c r="SSQ46" s="120"/>
      <c r="SSR46" s="120"/>
      <c r="SSS46" s="120"/>
      <c r="SST46" s="120"/>
      <c r="SSU46" s="120"/>
      <c r="SSV46" s="120"/>
      <c r="SSW46" s="120"/>
      <c r="SSX46" s="120"/>
      <c r="SSY46" s="120"/>
      <c r="SSZ46" s="120"/>
      <c r="STA46" s="120"/>
      <c r="STB46" s="120"/>
      <c r="STC46" s="120"/>
      <c r="STD46" s="120"/>
      <c r="STE46" s="120"/>
      <c r="STF46" s="120"/>
      <c r="STG46" s="120"/>
      <c r="STH46" s="120"/>
      <c r="STI46" s="120"/>
      <c r="STJ46" s="120"/>
      <c r="STK46" s="120"/>
      <c r="STL46" s="120"/>
      <c r="STM46" s="120"/>
      <c r="STN46" s="120"/>
      <c r="STO46" s="120"/>
      <c r="STP46" s="120"/>
      <c r="STQ46" s="120"/>
      <c r="STR46" s="120"/>
      <c r="STS46" s="120"/>
      <c r="STT46" s="120"/>
      <c r="STU46" s="120"/>
      <c r="STV46" s="120"/>
      <c r="STW46" s="120"/>
      <c r="STX46" s="120"/>
      <c r="STY46" s="120"/>
      <c r="STZ46" s="120"/>
      <c r="SUA46" s="120"/>
      <c r="SUB46" s="120"/>
      <c r="SUC46" s="120"/>
      <c r="SUD46" s="120"/>
      <c r="SUE46" s="120"/>
      <c r="SUF46" s="120"/>
      <c r="SUG46" s="120"/>
      <c r="SUH46" s="120"/>
      <c r="SUI46" s="120"/>
      <c r="SUJ46" s="120"/>
      <c r="SUK46" s="120"/>
      <c r="SUL46" s="120"/>
      <c r="SUM46" s="120"/>
      <c r="SUN46" s="120"/>
      <c r="SUO46" s="120"/>
      <c r="SUP46" s="120"/>
      <c r="SUQ46" s="120"/>
      <c r="SUR46" s="120"/>
      <c r="SUS46" s="120"/>
      <c r="SUT46" s="120"/>
      <c r="SUU46" s="120"/>
      <c r="SUV46" s="120"/>
      <c r="SUW46" s="120"/>
      <c r="SUX46" s="120"/>
      <c r="SUY46" s="120"/>
      <c r="SUZ46" s="120"/>
      <c r="SVA46" s="120"/>
      <c r="SVB46" s="120"/>
      <c r="SVC46" s="120"/>
      <c r="SVD46" s="120"/>
      <c r="SVE46" s="120"/>
      <c r="SVF46" s="120"/>
      <c r="SVG46" s="120"/>
      <c r="SVH46" s="120"/>
      <c r="SVI46" s="120"/>
      <c r="SVJ46" s="120"/>
      <c r="SVK46" s="120"/>
      <c r="SVL46" s="120"/>
      <c r="SVM46" s="120"/>
      <c r="SVN46" s="120"/>
      <c r="SVO46" s="120"/>
      <c r="SVP46" s="120"/>
      <c r="SVQ46" s="120"/>
      <c r="SVR46" s="120"/>
      <c r="SVS46" s="120"/>
      <c r="SVT46" s="120"/>
      <c r="SVU46" s="120"/>
      <c r="SVV46" s="120"/>
      <c r="SVW46" s="120"/>
      <c r="SVX46" s="120"/>
      <c r="SVY46" s="120"/>
      <c r="SVZ46" s="120"/>
      <c r="SWA46" s="120"/>
      <c r="SWB46" s="120"/>
      <c r="SWC46" s="120"/>
      <c r="SWD46" s="120"/>
      <c r="SWE46" s="120"/>
      <c r="SWF46" s="120"/>
      <c r="SWG46" s="120"/>
      <c r="SWH46" s="120"/>
      <c r="SWI46" s="120"/>
      <c r="SWJ46" s="120"/>
      <c r="SWK46" s="120"/>
      <c r="SWL46" s="120"/>
      <c r="SWM46" s="120"/>
      <c r="SWN46" s="120"/>
      <c r="SWO46" s="120"/>
      <c r="SWP46" s="120"/>
      <c r="SWQ46" s="120"/>
      <c r="SWR46" s="120"/>
      <c r="SWS46" s="120"/>
      <c r="SWT46" s="120"/>
      <c r="SWU46" s="120"/>
      <c r="SWV46" s="120"/>
      <c r="SWW46" s="120"/>
      <c r="SWX46" s="120"/>
      <c r="SWY46" s="120"/>
      <c r="SWZ46" s="120"/>
      <c r="SXA46" s="120"/>
      <c r="SXB46" s="120"/>
      <c r="SXC46" s="120"/>
      <c r="SXD46" s="120"/>
      <c r="SXE46" s="120"/>
      <c r="SXF46" s="120"/>
      <c r="SXG46" s="120"/>
      <c r="SXH46" s="120"/>
      <c r="SXI46" s="120"/>
      <c r="SXJ46" s="120"/>
      <c r="SXK46" s="120"/>
      <c r="SXL46" s="120"/>
      <c r="SXM46" s="120"/>
      <c r="SXN46" s="120"/>
      <c r="SXO46" s="120"/>
      <c r="SXP46" s="120"/>
      <c r="SXQ46" s="120"/>
      <c r="SXR46" s="120"/>
      <c r="SXS46" s="120"/>
      <c r="SXT46" s="120"/>
      <c r="SXU46" s="120"/>
      <c r="SXV46" s="120"/>
      <c r="SXW46" s="120"/>
      <c r="SXX46" s="120"/>
      <c r="SXY46" s="120"/>
      <c r="SXZ46" s="120"/>
      <c r="SYA46" s="120"/>
      <c r="SYB46" s="120"/>
      <c r="SYC46" s="120"/>
      <c r="SYD46" s="120"/>
      <c r="SYE46" s="120"/>
      <c r="SYF46" s="120"/>
      <c r="SYG46" s="120"/>
      <c r="SYH46" s="120"/>
      <c r="SYI46" s="120"/>
      <c r="SYJ46" s="120"/>
      <c r="SYK46" s="120"/>
      <c r="SYL46" s="120"/>
      <c r="SYM46" s="120"/>
      <c r="SYN46" s="120"/>
      <c r="SYO46" s="120"/>
      <c r="SYP46" s="120"/>
      <c r="SYQ46" s="120"/>
      <c r="SYR46" s="120"/>
      <c r="SYS46" s="120"/>
      <c r="SYT46" s="120"/>
      <c r="SYU46" s="120"/>
      <c r="SYV46" s="120"/>
      <c r="SYW46" s="120"/>
      <c r="SYX46" s="120"/>
      <c r="SYY46" s="120"/>
      <c r="SYZ46" s="120"/>
      <c r="SZA46" s="120"/>
      <c r="SZB46" s="120"/>
      <c r="SZC46" s="120"/>
      <c r="SZD46" s="120"/>
      <c r="SZE46" s="120"/>
      <c r="SZF46" s="120"/>
      <c r="SZG46" s="120"/>
      <c r="SZH46" s="120"/>
      <c r="SZI46" s="120"/>
      <c r="SZJ46" s="120"/>
      <c r="SZK46" s="120"/>
      <c r="SZL46" s="120"/>
      <c r="SZM46" s="120"/>
      <c r="SZN46" s="120"/>
      <c r="SZO46" s="120"/>
      <c r="SZP46" s="120"/>
      <c r="SZQ46" s="120"/>
      <c r="SZR46" s="120"/>
      <c r="SZS46" s="120"/>
      <c r="SZT46" s="120"/>
      <c r="SZU46" s="120"/>
      <c r="SZV46" s="120"/>
      <c r="SZW46" s="120"/>
      <c r="SZX46" s="120"/>
      <c r="SZY46" s="120"/>
      <c r="SZZ46" s="120"/>
      <c r="TAA46" s="120"/>
      <c r="TAB46" s="120"/>
      <c r="TAC46" s="120"/>
      <c r="TAD46" s="120"/>
      <c r="TAE46" s="120"/>
      <c r="TAF46" s="120"/>
      <c r="TAG46" s="120"/>
      <c r="TAH46" s="120"/>
      <c r="TAI46" s="120"/>
      <c r="TAJ46" s="120"/>
      <c r="TAK46" s="120"/>
      <c r="TAL46" s="120"/>
      <c r="TAM46" s="120"/>
      <c r="TAN46" s="120"/>
      <c r="TAO46" s="120"/>
      <c r="TAP46" s="120"/>
      <c r="TAQ46" s="120"/>
      <c r="TAR46" s="120"/>
      <c r="TAS46" s="120"/>
      <c r="TAT46" s="120"/>
      <c r="TAU46" s="120"/>
      <c r="TAV46" s="120"/>
      <c r="TAW46" s="120"/>
      <c r="TAX46" s="120"/>
      <c r="TAY46" s="120"/>
      <c r="TAZ46" s="120"/>
      <c r="TBA46" s="120"/>
      <c r="TBB46" s="120"/>
      <c r="TBC46" s="120"/>
      <c r="TBD46" s="120"/>
      <c r="TBE46" s="120"/>
      <c r="TBF46" s="120"/>
      <c r="TBG46" s="120"/>
      <c r="TBH46" s="120"/>
      <c r="TBI46" s="120"/>
      <c r="TBJ46" s="120"/>
      <c r="TBK46" s="120"/>
      <c r="TBL46" s="120"/>
      <c r="TBM46" s="120"/>
      <c r="TBN46" s="120"/>
      <c r="TBO46" s="120"/>
      <c r="TBP46" s="120"/>
      <c r="TBQ46" s="120"/>
      <c r="TBR46" s="120"/>
      <c r="TBS46" s="120"/>
      <c r="TBT46" s="120"/>
      <c r="TBU46" s="120"/>
      <c r="TBV46" s="120"/>
      <c r="TBW46" s="120"/>
      <c r="TBX46" s="120"/>
      <c r="TBY46" s="120"/>
      <c r="TBZ46" s="120"/>
      <c r="TCA46" s="120"/>
      <c r="TCB46" s="120"/>
      <c r="TCC46" s="120"/>
      <c r="TCD46" s="120"/>
      <c r="TCE46" s="120"/>
      <c r="TCF46" s="120"/>
      <c r="TCG46" s="120"/>
      <c r="TCH46" s="120"/>
      <c r="TCI46" s="120"/>
      <c r="TCJ46" s="120"/>
      <c r="TCK46" s="120"/>
      <c r="TCL46" s="120"/>
      <c r="TCM46" s="120"/>
      <c r="TCN46" s="120"/>
      <c r="TCO46" s="120"/>
      <c r="TCP46" s="120"/>
      <c r="TCQ46" s="120"/>
      <c r="TCR46" s="120"/>
      <c r="TCS46" s="120"/>
      <c r="TCT46" s="120"/>
      <c r="TCU46" s="120"/>
      <c r="TCV46" s="120"/>
      <c r="TCW46" s="120"/>
      <c r="TCX46" s="120"/>
      <c r="TCY46" s="120"/>
      <c r="TCZ46" s="120"/>
      <c r="TDA46" s="120"/>
      <c r="TDB46" s="120"/>
      <c r="TDC46" s="120"/>
      <c r="TDD46" s="120"/>
      <c r="TDE46" s="120"/>
      <c r="TDF46" s="120"/>
      <c r="TDG46" s="120"/>
      <c r="TDH46" s="120"/>
      <c r="TDI46" s="120"/>
      <c r="TDJ46" s="120"/>
      <c r="TDK46" s="120"/>
      <c r="TDL46" s="120"/>
      <c r="TDM46" s="120"/>
      <c r="TDN46" s="120"/>
      <c r="TDO46" s="120"/>
      <c r="TDP46" s="120"/>
      <c r="TDQ46" s="120"/>
      <c r="TDR46" s="120"/>
      <c r="TDS46" s="120"/>
      <c r="TDT46" s="120"/>
      <c r="TDU46" s="120"/>
      <c r="TDV46" s="120"/>
      <c r="TDW46" s="120"/>
      <c r="TDX46" s="120"/>
      <c r="TDY46" s="120"/>
      <c r="TDZ46" s="120"/>
      <c r="TEA46" s="120"/>
      <c r="TEB46" s="120"/>
      <c r="TEC46" s="120"/>
      <c r="TED46" s="120"/>
      <c r="TEE46" s="120"/>
      <c r="TEF46" s="120"/>
      <c r="TEG46" s="120"/>
      <c r="TEH46" s="120"/>
      <c r="TEI46" s="120"/>
      <c r="TEJ46" s="120"/>
      <c r="TEK46" s="120"/>
      <c r="TEL46" s="120"/>
      <c r="TEM46" s="120"/>
      <c r="TEN46" s="120"/>
      <c r="TEO46" s="120"/>
      <c r="TEP46" s="120"/>
      <c r="TEQ46" s="120"/>
      <c r="TER46" s="120"/>
      <c r="TES46" s="120"/>
      <c r="TET46" s="120"/>
      <c r="TEU46" s="120"/>
      <c r="TEV46" s="120"/>
      <c r="TEW46" s="120"/>
      <c r="TEX46" s="120"/>
      <c r="TEY46" s="120"/>
      <c r="TEZ46" s="120"/>
      <c r="TFA46" s="120"/>
      <c r="TFB46" s="120"/>
      <c r="TFC46" s="120"/>
      <c r="TFD46" s="120"/>
      <c r="TFE46" s="120"/>
      <c r="TFF46" s="120"/>
      <c r="TFG46" s="120"/>
      <c r="TFH46" s="120"/>
      <c r="TFI46" s="120"/>
      <c r="TFJ46" s="120"/>
      <c r="TFK46" s="120"/>
      <c r="TFL46" s="120"/>
      <c r="TFM46" s="120"/>
      <c r="TFN46" s="120"/>
      <c r="TFO46" s="120"/>
      <c r="TFP46" s="120"/>
      <c r="TFQ46" s="120"/>
      <c r="TFR46" s="120"/>
      <c r="TFS46" s="120"/>
      <c r="TFT46" s="120"/>
      <c r="TFU46" s="120"/>
      <c r="TFV46" s="120"/>
      <c r="TFW46" s="120"/>
      <c r="TFX46" s="120"/>
      <c r="TFY46" s="120"/>
      <c r="TFZ46" s="120"/>
      <c r="TGA46" s="120"/>
      <c r="TGB46" s="120"/>
      <c r="TGC46" s="120"/>
      <c r="TGD46" s="120"/>
      <c r="TGE46" s="120"/>
      <c r="TGF46" s="120"/>
      <c r="TGG46" s="120"/>
      <c r="TGH46" s="120"/>
      <c r="TGI46" s="120"/>
      <c r="TGJ46" s="120"/>
      <c r="TGK46" s="120"/>
      <c r="TGL46" s="120"/>
      <c r="TGM46" s="120"/>
      <c r="TGN46" s="120"/>
      <c r="TGO46" s="120"/>
      <c r="TGP46" s="120"/>
      <c r="TGQ46" s="120"/>
      <c r="TGR46" s="120"/>
      <c r="TGS46" s="120"/>
      <c r="TGT46" s="120"/>
      <c r="TGU46" s="120"/>
      <c r="TGV46" s="120"/>
      <c r="TGW46" s="120"/>
      <c r="TGX46" s="120"/>
      <c r="TGY46" s="120"/>
      <c r="TGZ46" s="120"/>
      <c r="THA46" s="120"/>
      <c r="THB46" s="120"/>
      <c r="THC46" s="120"/>
      <c r="THD46" s="120"/>
      <c r="THE46" s="120"/>
      <c r="THF46" s="120"/>
      <c r="THG46" s="120"/>
      <c r="THH46" s="120"/>
      <c r="THI46" s="120"/>
      <c r="THJ46" s="120"/>
      <c r="THK46" s="120"/>
      <c r="THL46" s="120"/>
      <c r="THM46" s="120"/>
      <c r="THN46" s="120"/>
      <c r="THO46" s="120"/>
      <c r="THP46" s="120"/>
      <c r="THQ46" s="120"/>
      <c r="THR46" s="120"/>
      <c r="THS46" s="120"/>
      <c r="THT46" s="120"/>
      <c r="THU46" s="120"/>
      <c r="THV46" s="120"/>
      <c r="THW46" s="120"/>
      <c r="THX46" s="120"/>
      <c r="THY46" s="120"/>
      <c r="THZ46" s="120"/>
      <c r="TIA46" s="120"/>
      <c r="TIB46" s="120"/>
      <c r="TIC46" s="120"/>
      <c r="TID46" s="120"/>
      <c r="TIE46" s="120"/>
      <c r="TIF46" s="120"/>
      <c r="TIG46" s="120"/>
      <c r="TIH46" s="120"/>
      <c r="TII46" s="120"/>
      <c r="TIJ46" s="120"/>
      <c r="TIK46" s="120"/>
      <c r="TIL46" s="120"/>
      <c r="TIM46" s="120"/>
      <c r="TIN46" s="120"/>
      <c r="TIO46" s="120"/>
      <c r="TIP46" s="120"/>
      <c r="TIQ46" s="120"/>
      <c r="TIR46" s="120"/>
      <c r="TIS46" s="120"/>
      <c r="TIT46" s="120"/>
      <c r="TIU46" s="120"/>
      <c r="TIV46" s="120"/>
      <c r="TIW46" s="120"/>
      <c r="TIX46" s="120"/>
      <c r="TIY46" s="120"/>
      <c r="TIZ46" s="120"/>
      <c r="TJA46" s="120"/>
      <c r="TJB46" s="120"/>
      <c r="TJC46" s="120"/>
      <c r="TJD46" s="120"/>
      <c r="TJE46" s="120"/>
      <c r="TJF46" s="120"/>
      <c r="TJG46" s="120"/>
      <c r="TJH46" s="120"/>
      <c r="TJI46" s="120"/>
      <c r="TJJ46" s="120"/>
      <c r="TJK46" s="120"/>
      <c r="TJL46" s="120"/>
      <c r="TJM46" s="120"/>
      <c r="TJN46" s="120"/>
      <c r="TJO46" s="120"/>
      <c r="TJP46" s="120"/>
      <c r="TJQ46" s="120"/>
      <c r="TJR46" s="120"/>
      <c r="TJS46" s="120"/>
      <c r="TJT46" s="120"/>
      <c r="TJU46" s="120"/>
      <c r="TJV46" s="120"/>
      <c r="TJW46" s="120"/>
      <c r="TJX46" s="120"/>
      <c r="TJY46" s="120"/>
      <c r="TJZ46" s="120"/>
      <c r="TKA46" s="120"/>
      <c r="TKB46" s="120"/>
      <c r="TKC46" s="120"/>
      <c r="TKD46" s="120"/>
      <c r="TKE46" s="120"/>
      <c r="TKF46" s="120"/>
      <c r="TKG46" s="120"/>
      <c r="TKH46" s="120"/>
      <c r="TKI46" s="120"/>
      <c r="TKJ46" s="120"/>
      <c r="TKK46" s="120"/>
      <c r="TKL46" s="120"/>
      <c r="TKM46" s="120"/>
      <c r="TKN46" s="120"/>
      <c r="TKO46" s="120"/>
      <c r="TKP46" s="120"/>
      <c r="TKQ46" s="120"/>
      <c r="TKR46" s="120"/>
      <c r="TKS46" s="120"/>
      <c r="TKT46" s="120"/>
      <c r="TKU46" s="120"/>
      <c r="TKV46" s="120"/>
      <c r="TKW46" s="120"/>
      <c r="TKX46" s="120"/>
      <c r="TKY46" s="120"/>
      <c r="TKZ46" s="120"/>
      <c r="TLA46" s="120"/>
      <c r="TLB46" s="120"/>
      <c r="TLC46" s="120"/>
      <c r="TLD46" s="120"/>
      <c r="TLE46" s="120"/>
      <c r="TLF46" s="120"/>
      <c r="TLG46" s="120"/>
      <c r="TLH46" s="120"/>
      <c r="TLI46" s="120"/>
      <c r="TLJ46" s="120"/>
      <c r="TLK46" s="120"/>
      <c r="TLL46" s="120"/>
      <c r="TLM46" s="120"/>
      <c r="TLN46" s="120"/>
      <c r="TLO46" s="120"/>
      <c r="TLP46" s="120"/>
      <c r="TLQ46" s="120"/>
      <c r="TLR46" s="120"/>
      <c r="TLS46" s="120"/>
      <c r="TLT46" s="120"/>
      <c r="TLU46" s="120"/>
      <c r="TLV46" s="120"/>
      <c r="TLW46" s="120"/>
      <c r="TLX46" s="120"/>
      <c r="TLY46" s="120"/>
      <c r="TLZ46" s="120"/>
      <c r="TMA46" s="120"/>
      <c r="TMB46" s="120"/>
      <c r="TMC46" s="120"/>
      <c r="TMD46" s="120"/>
      <c r="TME46" s="120"/>
      <c r="TMF46" s="120"/>
      <c r="TMG46" s="120"/>
      <c r="TMH46" s="120"/>
      <c r="TMI46" s="120"/>
      <c r="TMJ46" s="120"/>
      <c r="TMK46" s="120"/>
      <c r="TML46" s="120"/>
      <c r="TMM46" s="120"/>
      <c r="TMN46" s="120"/>
      <c r="TMO46" s="120"/>
      <c r="TMP46" s="120"/>
      <c r="TMQ46" s="120"/>
      <c r="TMR46" s="120"/>
      <c r="TMS46" s="120"/>
      <c r="TMT46" s="120"/>
      <c r="TMU46" s="120"/>
      <c r="TMV46" s="120"/>
      <c r="TMW46" s="120"/>
      <c r="TMX46" s="120"/>
      <c r="TMY46" s="120"/>
      <c r="TMZ46" s="120"/>
      <c r="TNA46" s="120"/>
      <c r="TNB46" s="120"/>
      <c r="TNC46" s="120"/>
      <c r="TND46" s="120"/>
      <c r="TNE46" s="120"/>
      <c r="TNF46" s="120"/>
      <c r="TNG46" s="120"/>
      <c r="TNH46" s="120"/>
      <c r="TNI46" s="120"/>
      <c r="TNJ46" s="120"/>
      <c r="TNK46" s="120"/>
      <c r="TNL46" s="120"/>
      <c r="TNM46" s="120"/>
      <c r="TNN46" s="120"/>
      <c r="TNO46" s="120"/>
      <c r="TNP46" s="120"/>
      <c r="TNQ46" s="120"/>
      <c r="TNR46" s="120"/>
      <c r="TNS46" s="120"/>
      <c r="TNT46" s="120"/>
      <c r="TNU46" s="120"/>
      <c r="TNV46" s="120"/>
      <c r="TNW46" s="120"/>
      <c r="TNX46" s="120"/>
      <c r="TNY46" s="120"/>
      <c r="TNZ46" s="120"/>
      <c r="TOA46" s="120"/>
      <c r="TOB46" s="120"/>
      <c r="TOC46" s="120"/>
      <c r="TOD46" s="120"/>
      <c r="TOE46" s="120"/>
      <c r="TOF46" s="120"/>
      <c r="TOG46" s="120"/>
      <c r="TOH46" s="120"/>
      <c r="TOI46" s="120"/>
      <c r="TOJ46" s="120"/>
      <c r="TOK46" s="120"/>
      <c r="TOL46" s="120"/>
      <c r="TOM46" s="120"/>
      <c r="TON46" s="120"/>
      <c r="TOO46" s="120"/>
      <c r="TOP46" s="120"/>
      <c r="TOQ46" s="120"/>
      <c r="TOR46" s="120"/>
      <c r="TOS46" s="120"/>
      <c r="TOT46" s="120"/>
      <c r="TOU46" s="120"/>
      <c r="TOV46" s="120"/>
      <c r="TOW46" s="120"/>
      <c r="TOX46" s="120"/>
      <c r="TOY46" s="120"/>
      <c r="TOZ46" s="120"/>
      <c r="TPA46" s="120"/>
      <c r="TPB46" s="120"/>
      <c r="TPC46" s="120"/>
      <c r="TPD46" s="120"/>
      <c r="TPE46" s="120"/>
      <c r="TPF46" s="120"/>
      <c r="TPG46" s="120"/>
      <c r="TPH46" s="120"/>
      <c r="TPI46" s="120"/>
      <c r="TPJ46" s="120"/>
      <c r="TPK46" s="120"/>
      <c r="TPL46" s="120"/>
      <c r="TPM46" s="120"/>
      <c r="TPN46" s="120"/>
      <c r="TPO46" s="120"/>
      <c r="TPP46" s="120"/>
      <c r="TPQ46" s="120"/>
      <c r="TPR46" s="120"/>
      <c r="TPS46" s="120"/>
      <c r="TPT46" s="120"/>
      <c r="TPU46" s="120"/>
      <c r="TPV46" s="120"/>
      <c r="TPW46" s="120"/>
      <c r="TPX46" s="120"/>
      <c r="TPY46" s="120"/>
      <c r="TPZ46" s="120"/>
      <c r="TQA46" s="120"/>
      <c r="TQB46" s="120"/>
      <c r="TQC46" s="120"/>
      <c r="TQD46" s="120"/>
      <c r="TQE46" s="120"/>
      <c r="TQF46" s="120"/>
      <c r="TQG46" s="120"/>
      <c r="TQH46" s="120"/>
      <c r="TQI46" s="120"/>
      <c r="TQJ46" s="120"/>
      <c r="TQK46" s="120"/>
      <c r="TQL46" s="120"/>
      <c r="TQM46" s="120"/>
      <c r="TQN46" s="120"/>
      <c r="TQO46" s="120"/>
      <c r="TQP46" s="120"/>
      <c r="TQQ46" s="120"/>
      <c r="TQR46" s="120"/>
      <c r="TQS46" s="120"/>
      <c r="TQT46" s="120"/>
      <c r="TQU46" s="120"/>
      <c r="TQV46" s="120"/>
      <c r="TQW46" s="120"/>
      <c r="TQX46" s="120"/>
      <c r="TQY46" s="120"/>
      <c r="TQZ46" s="120"/>
      <c r="TRA46" s="120"/>
      <c r="TRB46" s="120"/>
      <c r="TRC46" s="120"/>
      <c r="TRD46" s="120"/>
      <c r="TRE46" s="120"/>
      <c r="TRF46" s="120"/>
      <c r="TRG46" s="120"/>
      <c r="TRH46" s="120"/>
      <c r="TRI46" s="120"/>
      <c r="TRJ46" s="120"/>
      <c r="TRK46" s="120"/>
      <c r="TRL46" s="120"/>
      <c r="TRM46" s="120"/>
      <c r="TRN46" s="120"/>
      <c r="TRO46" s="120"/>
      <c r="TRP46" s="120"/>
      <c r="TRQ46" s="120"/>
      <c r="TRR46" s="120"/>
      <c r="TRS46" s="120"/>
      <c r="TRT46" s="120"/>
      <c r="TRU46" s="120"/>
      <c r="TRV46" s="120"/>
      <c r="TRW46" s="120"/>
      <c r="TRX46" s="120"/>
      <c r="TRY46" s="120"/>
      <c r="TRZ46" s="120"/>
      <c r="TSA46" s="120"/>
      <c r="TSB46" s="120"/>
      <c r="TSC46" s="120"/>
      <c r="TSD46" s="120"/>
      <c r="TSE46" s="120"/>
      <c r="TSF46" s="120"/>
      <c r="TSG46" s="120"/>
      <c r="TSH46" s="120"/>
      <c r="TSI46" s="120"/>
      <c r="TSJ46" s="120"/>
      <c r="TSK46" s="120"/>
      <c r="TSL46" s="120"/>
      <c r="TSM46" s="120"/>
      <c r="TSN46" s="120"/>
      <c r="TSO46" s="120"/>
      <c r="TSP46" s="120"/>
      <c r="TSQ46" s="120"/>
      <c r="TSR46" s="120"/>
      <c r="TSS46" s="120"/>
      <c r="TST46" s="120"/>
      <c r="TSU46" s="120"/>
      <c r="TSV46" s="120"/>
      <c r="TSW46" s="120"/>
      <c r="TSX46" s="120"/>
      <c r="TSY46" s="120"/>
      <c r="TSZ46" s="120"/>
      <c r="TTA46" s="120"/>
      <c r="TTB46" s="120"/>
      <c r="TTC46" s="120"/>
      <c r="TTD46" s="120"/>
      <c r="TTE46" s="120"/>
      <c r="TTF46" s="120"/>
      <c r="TTG46" s="120"/>
      <c r="TTH46" s="120"/>
      <c r="TTI46" s="120"/>
      <c r="TTJ46" s="120"/>
      <c r="TTK46" s="120"/>
      <c r="TTL46" s="120"/>
      <c r="TTM46" s="120"/>
      <c r="TTN46" s="120"/>
      <c r="TTO46" s="120"/>
      <c r="TTP46" s="120"/>
      <c r="TTQ46" s="120"/>
      <c r="TTR46" s="120"/>
      <c r="TTS46" s="120"/>
      <c r="TTT46" s="120"/>
      <c r="TTU46" s="120"/>
      <c r="TTV46" s="120"/>
      <c r="TTW46" s="120"/>
      <c r="TTX46" s="120"/>
      <c r="TTY46" s="120"/>
      <c r="TTZ46" s="120"/>
      <c r="TUA46" s="120"/>
      <c r="TUB46" s="120"/>
      <c r="TUC46" s="120"/>
      <c r="TUD46" s="120"/>
      <c r="TUE46" s="120"/>
      <c r="TUF46" s="120"/>
      <c r="TUG46" s="120"/>
      <c r="TUH46" s="120"/>
      <c r="TUI46" s="120"/>
      <c r="TUJ46" s="120"/>
      <c r="TUK46" s="120"/>
      <c r="TUL46" s="120"/>
      <c r="TUM46" s="120"/>
      <c r="TUN46" s="120"/>
      <c r="TUO46" s="120"/>
      <c r="TUP46" s="120"/>
      <c r="TUQ46" s="120"/>
      <c r="TUR46" s="120"/>
      <c r="TUS46" s="120"/>
      <c r="TUT46" s="120"/>
      <c r="TUU46" s="120"/>
      <c r="TUV46" s="120"/>
      <c r="TUW46" s="120"/>
      <c r="TUX46" s="120"/>
      <c r="TUY46" s="120"/>
      <c r="TUZ46" s="120"/>
      <c r="TVA46" s="120"/>
      <c r="TVB46" s="120"/>
      <c r="TVC46" s="120"/>
      <c r="TVD46" s="120"/>
      <c r="TVE46" s="120"/>
      <c r="TVF46" s="120"/>
      <c r="TVG46" s="120"/>
      <c r="TVH46" s="120"/>
      <c r="TVI46" s="120"/>
      <c r="TVJ46" s="120"/>
      <c r="TVK46" s="120"/>
      <c r="TVL46" s="120"/>
      <c r="TVM46" s="120"/>
      <c r="TVN46" s="120"/>
      <c r="TVO46" s="120"/>
      <c r="TVP46" s="120"/>
      <c r="TVQ46" s="120"/>
      <c r="TVR46" s="120"/>
      <c r="TVS46" s="120"/>
      <c r="TVT46" s="120"/>
      <c r="TVU46" s="120"/>
      <c r="TVV46" s="120"/>
      <c r="TVW46" s="120"/>
      <c r="TVX46" s="120"/>
      <c r="TVY46" s="120"/>
      <c r="TVZ46" s="120"/>
      <c r="TWA46" s="120"/>
      <c r="TWB46" s="120"/>
      <c r="TWC46" s="120"/>
      <c r="TWD46" s="120"/>
      <c r="TWE46" s="120"/>
      <c r="TWF46" s="120"/>
      <c r="TWG46" s="120"/>
      <c r="TWH46" s="120"/>
      <c r="TWI46" s="120"/>
      <c r="TWJ46" s="120"/>
      <c r="TWK46" s="120"/>
      <c r="TWL46" s="120"/>
      <c r="TWM46" s="120"/>
      <c r="TWN46" s="120"/>
      <c r="TWO46" s="120"/>
      <c r="TWP46" s="120"/>
      <c r="TWQ46" s="120"/>
      <c r="TWR46" s="120"/>
      <c r="TWS46" s="120"/>
      <c r="TWT46" s="120"/>
      <c r="TWU46" s="120"/>
      <c r="TWV46" s="120"/>
      <c r="TWW46" s="120"/>
      <c r="TWX46" s="120"/>
      <c r="TWY46" s="120"/>
      <c r="TWZ46" s="120"/>
      <c r="TXA46" s="120"/>
      <c r="TXB46" s="120"/>
      <c r="TXC46" s="120"/>
      <c r="TXD46" s="120"/>
      <c r="TXE46" s="120"/>
      <c r="TXF46" s="120"/>
      <c r="TXG46" s="120"/>
      <c r="TXH46" s="120"/>
      <c r="TXI46" s="120"/>
      <c r="TXJ46" s="120"/>
      <c r="TXK46" s="120"/>
      <c r="TXL46" s="120"/>
      <c r="TXM46" s="120"/>
      <c r="TXN46" s="120"/>
      <c r="TXO46" s="120"/>
      <c r="TXP46" s="120"/>
      <c r="TXQ46" s="120"/>
      <c r="TXR46" s="120"/>
      <c r="TXS46" s="120"/>
      <c r="TXT46" s="120"/>
      <c r="TXU46" s="120"/>
      <c r="TXV46" s="120"/>
      <c r="TXW46" s="120"/>
      <c r="TXX46" s="120"/>
      <c r="TXY46" s="120"/>
      <c r="TXZ46" s="120"/>
      <c r="TYA46" s="120"/>
      <c r="TYB46" s="120"/>
      <c r="TYC46" s="120"/>
      <c r="TYD46" s="120"/>
      <c r="TYE46" s="120"/>
      <c r="TYF46" s="120"/>
      <c r="TYG46" s="120"/>
      <c r="TYH46" s="120"/>
      <c r="TYI46" s="120"/>
      <c r="TYJ46" s="120"/>
      <c r="TYK46" s="120"/>
      <c r="TYL46" s="120"/>
      <c r="TYM46" s="120"/>
      <c r="TYN46" s="120"/>
      <c r="TYO46" s="120"/>
      <c r="TYP46" s="120"/>
      <c r="TYQ46" s="120"/>
      <c r="TYR46" s="120"/>
      <c r="TYS46" s="120"/>
      <c r="TYT46" s="120"/>
      <c r="TYU46" s="120"/>
      <c r="TYV46" s="120"/>
      <c r="TYW46" s="120"/>
      <c r="TYX46" s="120"/>
      <c r="TYY46" s="120"/>
      <c r="TYZ46" s="120"/>
      <c r="TZA46" s="120"/>
      <c r="TZB46" s="120"/>
      <c r="TZC46" s="120"/>
      <c r="TZD46" s="120"/>
      <c r="TZE46" s="120"/>
      <c r="TZF46" s="120"/>
      <c r="TZG46" s="120"/>
      <c r="TZH46" s="120"/>
      <c r="TZI46" s="120"/>
      <c r="TZJ46" s="120"/>
      <c r="TZK46" s="120"/>
      <c r="TZL46" s="120"/>
      <c r="TZM46" s="120"/>
      <c r="TZN46" s="120"/>
      <c r="TZO46" s="120"/>
      <c r="TZP46" s="120"/>
      <c r="TZQ46" s="120"/>
      <c r="TZR46" s="120"/>
      <c r="TZS46" s="120"/>
      <c r="TZT46" s="120"/>
      <c r="TZU46" s="120"/>
      <c r="TZV46" s="120"/>
      <c r="TZW46" s="120"/>
      <c r="TZX46" s="120"/>
      <c r="TZY46" s="120"/>
      <c r="TZZ46" s="120"/>
      <c r="UAA46" s="120"/>
      <c r="UAB46" s="120"/>
      <c r="UAC46" s="120"/>
      <c r="UAD46" s="120"/>
      <c r="UAE46" s="120"/>
      <c r="UAF46" s="120"/>
      <c r="UAG46" s="120"/>
      <c r="UAH46" s="120"/>
      <c r="UAI46" s="120"/>
      <c r="UAJ46" s="120"/>
      <c r="UAK46" s="120"/>
      <c r="UAL46" s="120"/>
      <c r="UAM46" s="120"/>
      <c r="UAN46" s="120"/>
      <c r="UAO46" s="120"/>
      <c r="UAP46" s="120"/>
      <c r="UAQ46" s="120"/>
      <c r="UAR46" s="120"/>
      <c r="UAS46" s="120"/>
      <c r="UAT46" s="120"/>
      <c r="UAU46" s="120"/>
      <c r="UAV46" s="120"/>
      <c r="UAW46" s="120"/>
      <c r="UAX46" s="120"/>
      <c r="UAY46" s="120"/>
      <c r="UAZ46" s="120"/>
      <c r="UBA46" s="120"/>
      <c r="UBB46" s="120"/>
      <c r="UBC46" s="120"/>
      <c r="UBD46" s="120"/>
      <c r="UBE46" s="120"/>
      <c r="UBF46" s="120"/>
      <c r="UBG46" s="120"/>
      <c r="UBH46" s="120"/>
      <c r="UBI46" s="120"/>
      <c r="UBJ46" s="120"/>
      <c r="UBK46" s="120"/>
      <c r="UBL46" s="120"/>
      <c r="UBM46" s="120"/>
      <c r="UBN46" s="120"/>
      <c r="UBO46" s="120"/>
      <c r="UBP46" s="120"/>
      <c r="UBQ46" s="120"/>
      <c r="UBR46" s="120"/>
      <c r="UBS46" s="120"/>
      <c r="UBT46" s="120"/>
      <c r="UBU46" s="120"/>
      <c r="UBV46" s="120"/>
      <c r="UBW46" s="120"/>
      <c r="UBX46" s="120"/>
      <c r="UBY46" s="120"/>
      <c r="UBZ46" s="120"/>
      <c r="UCA46" s="120"/>
      <c r="UCB46" s="120"/>
      <c r="UCC46" s="120"/>
      <c r="UCD46" s="120"/>
      <c r="UCE46" s="120"/>
      <c r="UCF46" s="120"/>
      <c r="UCG46" s="120"/>
      <c r="UCH46" s="120"/>
      <c r="UCI46" s="120"/>
      <c r="UCJ46" s="120"/>
      <c r="UCK46" s="120"/>
      <c r="UCL46" s="120"/>
      <c r="UCM46" s="120"/>
      <c r="UCN46" s="120"/>
      <c r="UCO46" s="120"/>
      <c r="UCP46" s="120"/>
      <c r="UCQ46" s="120"/>
      <c r="UCR46" s="120"/>
      <c r="UCS46" s="120"/>
      <c r="UCT46" s="120"/>
      <c r="UCU46" s="120"/>
      <c r="UCV46" s="120"/>
      <c r="UCW46" s="120"/>
      <c r="UCX46" s="120"/>
      <c r="UCY46" s="120"/>
      <c r="UCZ46" s="120"/>
      <c r="UDA46" s="120"/>
      <c r="UDB46" s="120"/>
      <c r="UDC46" s="120"/>
      <c r="UDD46" s="120"/>
      <c r="UDE46" s="120"/>
      <c r="UDF46" s="120"/>
      <c r="UDG46" s="120"/>
      <c r="UDH46" s="120"/>
      <c r="UDI46" s="120"/>
      <c r="UDJ46" s="120"/>
      <c r="UDK46" s="120"/>
      <c r="UDL46" s="120"/>
      <c r="UDM46" s="120"/>
      <c r="UDN46" s="120"/>
      <c r="UDO46" s="120"/>
      <c r="UDP46" s="120"/>
      <c r="UDQ46" s="120"/>
      <c r="UDR46" s="120"/>
      <c r="UDS46" s="120"/>
      <c r="UDT46" s="120"/>
      <c r="UDU46" s="120"/>
      <c r="UDV46" s="120"/>
      <c r="UDW46" s="120"/>
      <c r="UDX46" s="120"/>
      <c r="UDY46" s="120"/>
      <c r="UDZ46" s="120"/>
      <c r="UEA46" s="120"/>
      <c r="UEB46" s="120"/>
      <c r="UEC46" s="120"/>
      <c r="UED46" s="120"/>
      <c r="UEE46" s="120"/>
      <c r="UEF46" s="120"/>
      <c r="UEG46" s="120"/>
      <c r="UEH46" s="120"/>
      <c r="UEI46" s="120"/>
      <c r="UEJ46" s="120"/>
      <c r="UEK46" s="120"/>
      <c r="UEL46" s="120"/>
      <c r="UEM46" s="120"/>
      <c r="UEN46" s="120"/>
      <c r="UEO46" s="120"/>
      <c r="UEP46" s="120"/>
      <c r="UEQ46" s="120"/>
      <c r="UER46" s="120"/>
      <c r="UES46" s="120"/>
      <c r="UET46" s="120"/>
      <c r="UEU46" s="120"/>
      <c r="UEV46" s="120"/>
      <c r="UEW46" s="120"/>
      <c r="UEX46" s="120"/>
      <c r="UEY46" s="120"/>
      <c r="UEZ46" s="120"/>
      <c r="UFA46" s="120"/>
      <c r="UFB46" s="120"/>
      <c r="UFC46" s="120"/>
      <c r="UFD46" s="120"/>
      <c r="UFE46" s="120"/>
      <c r="UFF46" s="120"/>
      <c r="UFG46" s="120"/>
      <c r="UFH46" s="120"/>
      <c r="UFI46" s="120"/>
      <c r="UFJ46" s="120"/>
      <c r="UFK46" s="120"/>
      <c r="UFL46" s="120"/>
      <c r="UFM46" s="120"/>
      <c r="UFN46" s="120"/>
      <c r="UFO46" s="120"/>
      <c r="UFP46" s="120"/>
      <c r="UFQ46" s="120"/>
      <c r="UFR46" s="120"/>
      <c r="UFS46" s="120"/>
      <c r="UFT46" s="120"/>
      <c r="UFU46" s="120"/>
      <c r="UFV46" s="120"/>
      <c r="UFW46" s="120"/>
      <c r="UFX46" s="120"/>
      <c r="UFY46" s="120"/>
      <c r="UFZ46" s="120"/>
      <c r="UGA46" s="120"/>
      <c r="UGB46" s="120"/>
      <c r="UGC46" s="120"/>
      <c r="UGD46" s="120"/>
      <c r="UGE46" s="120"/>
      <c r="UGF46" s="120"/>
      <c r="UGG46" s="120"/>
      <c r="UGH46" s="120"/>
      <c r="UGI46" s="120"/>
      <c r="UGJ46" s="120"/>
      <c r="UGK46" s="120"/>
      <c r="UGL46" s="120"/>
      <c r="UGM46" s="120"/>
      <c r="UGN46" s="120"/>
      <c r="UGO46" s="120"/>
      <c r="UGP46" s="120"/>
      <c r="UGQ46" s="120"/>
      <c r="UGR46" s="120"/>
      <c r="UGS46" s="120"/>
      <c r="UGT46" s="120"/>
      <c r="UGU46" s="120"/>
      <c r="UGV46" s="120"/>
      <c r="UGW46" s="120"/>
      <c r="UGX46" s="120"/>
      <c r="UGY46" s="120"/>
      <c r="UGZ46" s="120"/>
      <c r="UHA46" s="120"/>
      <c r="UHB46" s="120"/>
      <c r="UHC46" s="120"/>
      <c r="UHD46" s="120"/>
      <c r="UHE46" s="120"/>
      <c r="UHF46" s="120"/>
      <c r="UHG46" s="120"/>
      <c r="UHH46" s="120"/>
      <c r="UHI46" s="120"/>
      <c r="UHJ46" s="120"/>
      <c r="UHK46" s="120"/>
      <c r="UHL46" s="120"/>
      <c r="UHM46" s="120"/>
      <c r="UHN46" s="120"/>
      <c r="UHO46" s="120"/>
      <c r="UHP46" s="120"/>
      <c r="UHQ46" s="120"/>
      <c r="UHR46" s="120"/>
      <c r="UHS46" s="120"/>
      <c r="UHT46" s="120"/>
      <c r="UHU46" s="120"/>
      <c r="UHV46" s="120"/>
      <c r="UHW46" s="120"/>
      <c r="UHX46" s="120"/>
      <c r="UHY46" s="120"/>
      <c r="UHZ46" s="120"/>
      <c r="UIA46" s="120"/>
      <c r="UIB46" s="120"/>
      <c r="UIC46" s="120"/>
      <c r="UID46" s="120"/>
      <c r="UIE46" s="120"/>
      <c r="UIF46" s="120"/>
      <c r="UIG46" s="120"/>
      <c r="UIH46" s="120"/>
      <c r="UII46" s="120"/>
      <c r="UIJ46" s="120"/>
      <c r="UIK46" s="120"/>
      <c r="UIL46" s="120"/>
      <c r="UIM46" s="120"/>
      <c r="UIN46" s="120"/>
      <c r="UIO46" s="120"/>
      <c r="UIP46" s="120"/>
      <c r="UIQ46" s="120"/>
      <c r="UIR46" s="120"/>
      <c r="UIS46" s="120"/>
      <c r="UIT46" s="120"/>
      <c r="UIU46" s="120"/>
      <c r="UIV46" s="120"/>
      <c r="UIW46" s="120"/>
      <c r="UIX46" s="120"/>
      <c r="UIY46" s="120"/>
      <c r="UIZ46" s="120"/>
      <c r="UJA46" s="120"/>
      <c r="UJB46" s="120"/>
      <c r="UJC46" s="120"/>
      <c r="UJD46" s="120"/>
      <c r="UJE46" s="120"/>
      <c r="UJF46" s="120"/>
      <c r="UJG46" s="120"/>
      <c r="UJH46" s="120"/>
      <c r="UJI46" s="120"/>
      <c r="UJJ46" s="120"/>
      <c r="UJK46" s="120"/>
      <c r="UJL46" s="120"/>
      <c r="UJM46" s="120"/>
      <c r="UJN46" s="120"/>
      <c r="UJO46" s="120"/>
      <c r="UJP46" s="120"/>
      <c r="UJQ46" s="120"/>
      <c r="UJR46" s="120"/>
      <c r="UJS46" s="120"/>
      <c r="UJT46" s="120"/>
      <c r="UJU46" s="120"/>
      <c r="UJV46" s="120"/>
      <c r="UJW46" s="120"/>
      <c r="UJX46" s="120"/>
      <c r="UJY46" s="120"/>
      <c r="UJZ46" s="120"/>
      <c r="UKA46" s="120"/>
      <c r="UKB46" s="120"/>
      <c r="UKC46" s="120"/>
      <c r="UKD46" s="120"/>
      <c r="UKE46" s="120"/>
      <c r="UKF46" s="120"/>
      <c r="UKG46" s="120"/>
      <c r="UKH46" s="120"/>
      <c r="UKI46" s="120"/>
      <c r="UKJ46" s="120"/>
      <c r="UKK46" s="120"/>
      <c r="UKL46" s="120"/>
      <c r="UKM46" s="120"/>
      <c r="UKN46" s="120"/>
      <c r="UKO46" s="120"/>
      <c r="UKP46" s="120"/>
      <c r="UKQ46" s="120"/>
      <c r="UKR46" s="120"/>
      <c r="UKS46" s="120"/>
      <c r="UKT46" s="120"/>
      <c r="UKU46" s="120"/>
      <c r="UKV46" s="120"/>
      <c r="UKW46" s="120"/>
      <c r="UKX46" s="120"/>
      <c r="UKY46" s="120"/>
      <c r="UKZ46" s="120"/>
      <c r="ULA46" s="120"/>
      <c r="ULB46" s="120"/>
      <c r="ULC46" s="120"/>
      <c r="ULD46" s="120"/>
      <c r="ULE46" s="120"/>
      <c r="ULF46" s="120"/>
      <c r="ULG46" s="120"/>
      <c r="ULH46" s="120"/>
      <c r="ULI46" s="120"/>
      <c r="ULJ46" s="120"/>
      <c r="ULK46" s="120"/>
      <c r="ULL46" s="120"/>
      <c r="ULM46" s="120"/>
      <c r="ULN46" s="120"/>
      <c r="ULO46" s="120"/>
      <c r="ULP46" s="120"/>
      <c r="ULQ46" s="120"/>
      <c r="ULR46" s="120"/>
      <c r="ULS46" s="120"/>
      <c r="ULT46" s="120"/>
      <c r="ULU46" s="120"/>
      <c r="ULV46" s="120"/>
      <c r="ULW46" s="120"/>
      <c r="ULX46" s="120"/>
      <c r="ULY46" s="120"/>
      <c r="ULZ46" s="120"/>
      <c r="UMA46" s="120"/>
      <c r="UMB46" s="120"/>
      <c r="UMC46" s="120"/>
      <c r="UMD46" s="120"/>
      <c r="UME46" s="120"/>
      <c r="UMF46" s="120"/>
      <c r="UMG46" s="120"/>
      <c r="UMH46" s="120"/>
      <c r="UMI46" s="120"/>
      <c r="UMJ46" s="120"/>
      <c r="UMK46" s="120"/>
      <c r="UML46" s="120"/>
      <c r="UMM46" s="120"/>
      <c r="UMN46" s="120"/>
      <c r="UMO46" s="120"/>
      <c r="UMP46" s="120"/>
      <c r="UMQ46" s="120"/>
      <c r="UMR46" s="120"/>
      <c r="UMS46" s="120"/>
      <c r="UMT46" s="120"/>
      <c r="UMU46" s="120"/>
      <c r="UMV46" s="120"/>
      <c r="UMW46" s="120"/>
      <c r="UMX46" s="120"/>
      <c r="UMY46" s="120"/>
      <c r="UMZ46" s="120"/>
      <c r="UNA46" s="120"/>
      <c r="UNB46" s="120"/>
      <c r="UNC46" s="120"/>
      <c r="UND46" s="120"/>
      <c r="UNE46" s="120"/>
      <c r="UNF46" s="120"/>
      <c r="UNG46" s="120"/>
      <c r="UNH46" s="120"/>
      <c r="UNI46" s="120"/>
      <c r="UNJ46" s="120"/>
      <c r="UNK46" s="120"/>
      <c r="UNL46" s="120"/>
      <c r="UNM46" s="120"/>
      <c r="UNN46" s="120"/>
      <c r="UNO46" s="120"/>
      <c r="UNP46" s="120"/>
      <c r="UNQ46" s="120"/>
      <c r="UNR46" s="120"/>
      <c r="UNS46" s="120"/>
      <c r="UNT46" s="120"/>
      <c r="UNU46" s="120"/>
      <c r="UNV46" s="120"/>
      <c r="UNW46" s="120"/>
      <c r="UNX46" s="120"/>
      <c r="UNY46" s="120"/>
      <c r="UNZ46" s="120"/>
      <c r="UOA46" s="120"/>
      <c r="UOB46" s="120"/>
      <c r="UOC46" s="120"/>
      <c r="UOD46" s="120"/>
      <c r="UOE46" s="120"/>
      <c r="UOF46" s="120"/>
      <c r="UOG46" s="120"/>
      <c r="UOH46" s="120"/>
      <c r="UOI46" s="120"/>
      <c r="UOJ46" s="120"/>
      <c r="UOK46" s="120"/>
      <c r="UOL46" s="120"/>
      <c r="UOM46" s="120"/>
      <c r="UON46" s="120"/>
      <c r="UOO46" s="120"/>
      <c r="UOP46" s="120"/>
      <c r="UOQ46" s="120"/>
      <c r="UOR46" s="120"/>
      <c r="UOS46" s="120"/>
      <c r="UOT46" s="120"/>
      <c r="UOU46" s="120"/>
      <c r="UOV46" s="120"/>
      <c r="UOW46" s="120"/>
      <c r="UOX46" s="120"/>
      <c r="UOY46" s="120"/>
      <c r="UOZ46" s="120"/>
      <c r="UPA46" s="120"/>
      <c r="UPB46" s="120"/>
      <c r="UPC46" s="120"/>
      <c r="UPD46" s="120"/>
      <c r="UPE46" s="120"/>
      <c r="UPF46" s="120"/>
      <c r="UPG46" s="120"/>
      <c r="UPH46" s="120"/>
      <c r="UPI46" s="120"/>
      <c r="UPJ46" s="120"/>
      <c r="UPK46" s="120"/>
      <c r="UPL46" s="120"/>
      <c r="UPM46" s="120"/>
      <c r="UPN46" s="120"/>
      <c r="UPO46" s="120"/>
      <c r="UPP46" s="120"/>
      <c r="UPQ46" s="120"/>
      <c r="UPR46" s="120"/>
      <c r="UPS46" s="120"/>
      <c r="UPT46" s="120"/>
      <c r="UPU46" s="120"/>
      <c r="UPV46" s="120"/>
      <c r="UPW46" s="120"/>
      <c r="UPX46" s="120"/>
      <c r="UPY46" s="120"/>
      <c r="UPZ46" s="120"/>
      <c r="UQA46" s="120"/>
      <c r="UQB46" s="120"/>
      <c r="UQC46" s="120"/>
      <c r="UQD46" s="120"/>
      <c r="UQE46" s="120"/>
      <c r="UQF46" s="120"/>
      <c r="UQG46" s="120"/>
      <c r="UQH46" s="120"/>
      <c r="UQI46" s="120"/>
      <c r="UQJ46" s="120"/>
      <c r="UQK46" s="120"/>
      <c r="UQL46" s="120"/>
      <c r="UQM46" s="120"/>
      <c r="UQN46" s="120"/>
      <c r="UQO46" s="120"/>
      <c r="UQP46" s="120"/>
      <c r="UQQ46" s="120"/>
      <c r="UQR46" s="120"/>
      <c r="UQS46" s="120"/>
      <c r="UQT46" s="120"/>
      <c r="UQU46" s="120"/>
      <c r="UQV46" s="120"/>
      <c r="UQW46" s="120"/>
      <c r="UQX46" s="120"/>
      <c r="UQY46" s="120"/>
      <c r="UQZ46" s="120"/>
      <c r="URA46" s="120"/>
      <c r="URB46" s="120"/>
      <c r="URC46" s="120"/>
      <c r="URD46" s="120"/>
      <c r="URE46" s="120"/>
      <c r="URF46" s="120"/>
      <c r="URG46" s="120"/>
      <c r="URH46" s="120"/>
      <c r="URI46" s="120"/>
      <c r="URJ46" s="120"/>
      <c r="URK46" s="120"/>
      <c r="URL46" s="120"/>
      <c r="URM46" s="120"/>
      <c r="URN46" s="120"/>
      <c r="URO46" s="120"/>
      <c r="URP46" s="120"/>
      <c r="URQ46" s="120"/>
      <c r="URR46" s="120"/>
      <c r="URS46" s="120"/>
      <c r="URT46" s="120"/>
      <c r="URU46" s="120"/>
      <c r="URV46" s="120"/>
      <c r="URW46" s="120"/>
      <c r="URX46" s="120"/>
      <c r="URY46" s="120"/>
      <c r="URZ46" s="120"/>
      <c r="USA46" s="120"/>
      <c r="USB46" s="120"/>
      <c r="USC46" s="120"/>
      <c r="USD46" s="120"/>
      <c r="USE46" s="120"/>
      <c r="USF46" s="120"/>
      <c r="USG46" s="120"/>
      <c r="USH46" s="120"/>
      <c r="USI46" s="120"/>
      <c r="USJ46" s="120"/>
      <c r="USK46" s="120"/>
      <c r="USL46" s="120"/>
      <c r="USM46" s="120"/>
      <c r="USN46" s="120"/>
      <c r="USO46" s="120"/>
      <c r="USP46" s="120"/>
      <c r="USQ46" s="120"/>
      <c r="USR46" s="120"/>
      <c r="USS46" s="120"/>
      <c r="UST46" s="120"/>
      <c r="USU46" s="120"/>
      <c r="USV46" s="120"/>
      <c r="USW46" s="120"/>
      <c r="USX46" s="120"/>
      <c r="USY46" s="120"/>
      <c r="USZ46" s="120"/>
      <c r="UTA46" s="120"/>
      <c r="UTB46" s="120"/>
      <c r="UTC46" s="120"/>
      <c r="UTD46" s="120"/>
      <c r="UTE46" s="120"/>
      <c r="UTF46" s="120"/>
      <c r="UTG46" s="120"/>
      <c r="UTH46" s="120"/>
      <c r="UTI46" s="120"/>
      <c r="UTJ46" s="120"/>
      <c r="UTK46" s="120"/>
      <c r="UTL46" s="120"/>
      <c r="UTM46" s="120"/>
      <c r="UTN46" s="120"/>
      <c r="UTO46" s="120"/>
      <c r="UTP46" s="120"/>
      <c r="UTQ46" s="120"/>
      <c r="UTR46" s="120"/>
      <c r="UTS46" s="120"/>
      <c r="UTT46" s="120"/>
      <c r="UTU46" s="120"/>
      <c r="UTV46" s="120"/>
      <c r="UTW46" s="120"/>
      <c r="UTX46" s="120"/>
      <c r="UTY46" s="120"/>
      <c r="UTZ46" s="120"/>
      <c r="UUA46" s="120"/>
      <c r="UUB46" s="120"/>
      <c r="UUC46" s="120"/>
      <c r="UUD46" s="120"/>
      <c r="UUE46" s="120"/>
      <c r="UUF46" s="120"/>
      <c r="UUG46" s="120"/>
      <c r="UUH46" s="120"/>
      <c r="UUI46" s="120"/>
      <c r="UUJ46" s="120"/>
      <c r="UUK46" s="120"/>
      <c r="UUL46" s="120"/>
      <c r="UUM46" s="120"/>
      <c r="UUN46" s="120"/>
      <c r="UUO46" s="120"/>
      <c r="UUP46" s="120"/>
      <c r="UUQ46" s="120"/>
      <c r="UUR46" s="120"/>
      <c r="UUS46" s="120"/>
      <c r="UUT46" s="120"/>
      <c r="UUU46" s="120"/>
      <c r="UUV46" s="120"/>
      <c r="UUW46" s="120"/>
      <c r="UUX46" s="120"/>
      <c r="UUY46" s="120"/>
      <c r="UUZ46" s="120"/>
      <c r="UVA46" s="120"/>
      <c r="UVB46" s="120"/>
      <c r="UVC46" s="120"/>
      <c r="UVD46" s="120"/>
      <c r="UVE46" s="120"/>
      <c r="UVF46" s="120"/>
      <c r="UVG46" s="120"/>
      <c r="UVH46" s="120"/>
      <c r="UVI46" s="120"/>
      <c r="UVJ46" s="120"/>
      <c r="UVK46" s="120"/>
      <c r="UVL46" s="120"/>
      <c r="UVM46" s="120"/>
      <c r="UVN46" s="120"/>
      <c r="UVO46" s="120"/>
      <c r="UVP46" s="120"/>
      <c r="UVQ46" s="120"/>
      <c r="UVR46" s="120"/>
      <c r="UVS46" s="120"/>
      <c r="UVT46" s="120"/>
      <c r="UVU46" s="120"/>
      <c r="UVV46" s="120"/>
      <c r="UVW46" s="120"/>
      <c r="UVX46" s="120"/>
      <c r="UVY46" s="120"/>
      <c r="UVZ46" s="120"/>
      <c r="UWA46" s="120"/>
      <c r="UWB46" s="120"/>
      <c r="UWC46" s="120"/>
      <c r="UWD46" s="120"/>
      <c r="UWE46" s="120"/>
      <c r="UWF46" s="120"/>
      <c r="UWG46" s="120"/>
      <c r="UWH46" s="120"/>
      <c r="UWI46" s="120"/>
      <c r="UWJ46" s="120"/>
      <c r="UWK46" s="120"/>
      <c r="UWL46" s="120"/>
      <c r="UWM46" s="120"/>
      <c r="UWN46" s="120"/>
      <c r="UWO46" s="120"/>
      <c r="UWP46" s="120"/>
      <c r="UWQ46" s="120"/>
      <c r="UWR46" s="120"/>
      <c r="UWS46" s="120"/>
      <c r="UWT46" s="120"/>
      <c r="UWU46" s="120"/>
      <c r="UWV46" s="120"/>
      <c r="UWW46" s="120"/>
      <c r="UWX46" s="120"/>
      <c r="UWY46" s="120"/>
      <c r="UWZ46" s="120"/>
      <c r="UXA46" s="120"/>
      <c r="UXB46" s="120"/>
      <c r="UXC46" s="120"/>
      <c r="UXD46" s="120"/>
      <c r="UXE46" s="120"/>
      <c r="UXF46" s="120"/>
      <c r="UXG46" s="120"/>
      <c r="UXH46" s="120"/>
      <c r="UXI46" s="120"/>
      <c r="UXJ46" s="120"/>
      <c r="UXK46" s="120"/>
      <c r="UXL46" s="120"/>
      <c r="UXM46" s="120"/>
      <c r="UXN46" s="120"/>
      <c r="UXO46" s="120"/>
      <c r="UXP46" s="120"/>
      <c r="UXQ46" s="120"/>
      <c r="UXR46" s="120"/>
      <c r="UXS46" s="120"/>
      <c r="UXT46" s="120"/>
      <c r="UXU46" s="120"/>
      <c r="UXV46" s="120"/>
      <c r="UXW46" s="120"/>
      <c r="UXX46" s="120"/>
      <c r="UXY46" s="120"/>
      <c r="UXZ46" s="120"/>
      <c r="UYA46" s="120"/>
      <c r="UYB46" s="120"/>
      <c r="UYC46" s="120"/>
      <c r="UYD46" s="120"/>
      <c r="UYE46" s="120"/>
      <c r="UYF46" s="120"/>
      <c r="UYG46" s="120"/>
      <c r="UYH46" s="120"/>
      <c r="UYI46" s="120"/>
      <c r="UYJ46" s="120"/>
      <c r="UYK46" s="120"/>
      <c r="UYL46" s="120"/>
      <c r="UYM46" s="120"/>
      <c r="UYN46" s="120"/>
      <c r="UYO46" s="120"/>
      <c r="UYP46" s="120"/>
      <c r="UYQ46" s="120"/>
      <c r="UYR46" s="120"/>
      <c r="UYS46" s="120"/>
      <c r="UYT46" s="120"/>
      <c r="UYU46" s="120"/>
      <c r="UYV46" s="120"/>
      <c r="UYW46" s="120"/>
      <c r="UYX46" s="120"/>
      <c r="UYY46" s="120"/>
      <c r="UYZ46" s="120"/>
      <c r="UZA46" s="120"/>
      <c r="UZB46" s="120"/>
      <c r="UZC46" s="120"/>
      <c r="UZD46" s="120"/>
      <c r="UZE46" s="120"/>
      <c r="UZF46" s="120"/>
      <c r="UZG46" s="120"/>
      <c r="UZH46" s="120"/>
      <c r="UZI46" s="120"/>
      <c r="UZJ46" s="120"/>
      <c r="UZK46" s="120"/>
      <c r="UZL46" s="120"/>
      <c r="UZM46" s="120"/>
      <c r="UZN46" s="120"/>
      <c r="UZO46" s="120"/>
      <c r="UZP46" s="120"/>
      <c r="UZQ46" s="120"/>
      <c r="UZR46" s="120"/>
      <c r="UZS46" s="120"/>
      <c r="UZT46" s="120"/>
      <c r="UZU46" s="120"/>
      <c r="UZV46" s="120"/>
      <c r="UZW46" s="120"/>
      <c r="UZX46" s="120"/>
      <c r="UZY46" s="120"/>
      <c r="UZZ46" s="120"/>
      <c r="VAA46" s="120"/>
      <c r="VAB46" s="120"/>
      <c r="VAC46" s="120"/>
      <c r="VAD46" s="120"/>
      <c r="VAE46" s="120"/>
      <c r="VAF46" s="120"/>
      <c r="VAG46" s="120"/>
      <c r="VAH46" s="120"/>
      <c r="VAI46" s="120"/>
      <c r="VAJ46" s="120"/>
      <c r="VAK46" s="120"/>
      <c r="VAL46" s="120"/>
      <c r="VAM46" s="120"/>
      <c r="VAN46" s="120"/>
      <c r="VAO46" s="120"/>
      <c r="VAP46" s="120"/>
      <c r="VAQ46" s="120"/>
      <c r="VAR46" s="120"/>
      <c r="VAS46" s="120"/>
      <c r="VAT46" s="120"/>
      <c r="VAU46" s="120"/>
      <c r="VAV46" s="120"/>
      <c r="VAW46" s="120"/>
      <c r="VAX46" s="120"/>
      <c r="VAY46" s="120"/>
      <c r="VAZ46" s="120"/>
      <c r="VBA46" s="120"/>
      <c r="VBB46" s="120"/>
      <c r="VBC46" s="120"/>
      <c r="VBD46" s="120"/>
      <c r="VBE46" s="120"/>
      <c r="VBF46" s="120"/>
      <c r="VBG46" s="120"/>
      <c r="VBH46" s="120"/>
      <c r="VBI46" s="120"/>
      <c r="VBJ46" s="120"/>
      <c r="VBK46" s="120"/>
      <c r="VBL46" s="120"/>
      <c r="VBM46" s="120"/>
      <c r="VBN46" s="120"/>
      <c r="VBO46" s="120"/>
      <c r="VBP46" s="120"/>
      <c r="VBQ46" s="120"/>
      <c r="VBR46" s="120"/>
      <c r="VBS46" s="120"/>
      <c r="VBT46" s="120"/>
      <c r="VBU46" s="120"/>
      <c r="VBV46" s="120"/>
      <c r="VBW46" s="120"/>
      <c r="VBX46" s="120"/>
      <c r="VBY46" s="120"/>
      <c r="VBZ46" s="120"/>
      <c r="VCA46" s="120"/>
      <c r="VCB46" s="120"/>
      <c r="VCC46" s="120"/>
      <c r="VCD46" s="120"/>
      <c r="VCE46" s="120"/>
      <c r="VCF46" s="120"/>
      <c r="VCG46" s="120"/>
      <c r="VCH46" s="120"/>
      <c r="VCI46" s="120"/>
      <c r="VCJ46" s="120"/>
      <c r="VCK46" s="120"/>
      <c r="VCL46" s="120"/>
      <c r="VCM46" s="120"/>
      <c r="VCN46" s="120"/>
      <c r="VCO46" s="120"/>
      <c r="VCP46" s="120"/>
      <c r="VCQ46" s="120"/>
      <c r="VCR46" s="120"/>
      <c r="VCS46" s="120"/>
      <c r="VCT46" s="120"/>
      <c r="VCU46" s="120"/>
      <c r="VCV46" s="120"/>
      <c r="VCW46" s="120"/>
      <c r="VCX46" s="120"/>
      <c r="VCY46" s="120"/>
      <c r="VCZ46" s="120"/>
      <c r="VDA46" s="120"/>
      <c r="VDB46" s="120"/>
      <c r="VDC46" s="120"/>
      <c r="VDD46" s="120"/>
      <c r="VDE46" s="120"/>
      <c r="VDF46" s="120"/>
      <c r="VDG46" s="120"/>
      <c r="VDH46" s="120"/>
      <c r="VDI46" s="120"/>
      <c r="VDJ46" s="120"/>
      <c r="VDK46" s="120"/>
      <c r="VDL46" s="120"/>
      <c r="VDM46" s="120"/>
      <c r="VDN46" s="120"/>
      <c r="VDO46" s="120"/>
      <c r="VDP46" s="120"/>
      <c r="VDQ46" s="120"/>
      <c r="VDR46" s="120"/>
      <c r="VDS46" s="120"/>
      <c r="VDT46" s="120"/>
      <c r="VDU46" s="120"/>
      <c r="VDV46" s="120"/>
      <c r="VDW46" s="120"/>
      <c r="VDX46" s="120"/>
      <c r="VDY46" s="120"/>
      <c r="VDZ46" s="120"/>
      <c r="VEA46" s="120"/>
      <c r="VEB46" s="120"/>
      <c r="VEC46" s="120"/>
      <c r="VED46" s="120"/>
      <c r="VEE46" s="120"/>
      <c r="VEF46" s="120"/>
      <c r="VEG46" s="120"/>
      <c r="VEH46" s="120"/>
      <c r="VEI46" s="120"/>
      <c r="VEJ46" s="120"/>
      <c r="VEK46" s="120"/>
      <c r="VEL46" s="120"/>
      <c r="VEM46" s="120"/>
      <c r="VEN46" s="120"/>
      <c r="VEO46" s="120"/>
      <c r="VEP46" s="120"/>
      <c r="VEQ46" s="120"/>
      <c r="VER46" s="120"/>
      <c r="VES46" s="120"/>
      <c r="VET46" s="120"/>
      <c r="VEU46" s="120"/>
      <c r="VEV46" s="120"/>
      <c r="VEW46" s="120"/>
      <c r="VEX46" s="120"/>
      <c r="VEY46" s="120"/>
      <c r="VEZ46" s="120"/>
      <c r="VFA46" s="120"/>
      <c r="VFB46" s="120"/>
      <c r="VFC46" s="120"/>
      <c r="VFD46" s="120"/>
      <c r="VFE46" s="120"/>
      <c r="VFF46" s="120"/>
      <c r="VFG46" s="120"/>
      <c r="VFH46" s="120"/>
      <c r="VFI46" s="120"/>
      <c r="VFJ46" s="120"/>
      <c r="VFK46" s="120"/>
      <c r="VFL46" s="120"/>
      <c r="VFM46" s="120"/>
      <c r="VFN46" s="120"/>
      <c r="VFO46" s="120"/>
      <c r="VFP46" s="120"/>
      <c r="VFQ46" s="120"/>
      <c r="VFR46" s="120"/>
      <c r="VFS46" s="120"/>
      <c r="VFT46" s="120"/>
      <c r="VFU46" s="120"/>
      <c r="VFV46" s="120"/>
      <c r="VFW46" s="120"/>
      <c r="VFX46" s="120"/>
      <c r="VFY46" s="120"/>
      <c r="VFZ46" s="120"/>
      <c r="VGA46" s="120"/>
      <c r="VGB46" s="120"/>
      <c r="VGC46" s="120"/>
      <c r="VGD46" s="120"/>
      <c r="VGE46" s="120"/>
      <c r="VGF46" s="120"/>
      <c r="VGG46" s="120"/>
      <c r="VGH46" s="120"/>
      <c r="VGI46" s="120"/>
      <c r="VGJ46" s="120"/>
      <c r="VGK46" s="120"/>
      <c r="VGL46" s="120"/>
      <c r="VGM46" s="120"/>
      <c r="VGN46" s="120"/>
      <c r="VGO46" s="120"/>
      <c r="VGP46" s="120"/>
      <c r="VGQ46" s="120"/>
      <c r="VGR46" s="120"/>
      <c r="VGS46" s="120"/>
      <c r="VGT46" s="120"/>
      <c r="VGU46" s="120"/>
      <c r="VGV46" s="120"/>
      <c r="VGW46" s="120"/>
      <c r="VGX46" s="120"/>
      <c r="VGY46" s="120"/>
      <c r="VGZ46" s="120"/>
      <c r="VHA46" s="120"/>
      <c r="VHB46" s="120"/>
      <c r="VHC46" s="120"/>
      <c r="VHD46" s="120"/>
      <c r="VHE46" s="120"/>
      <c r="VHF46" s="120"/>
      <c r="VHG46" s="120"/>
      <c r="VHH46" s="120"/>
      <c r="VHI46" s="120"/>
      <c r="VHJ46" s="120"/>
      <c r="VHK46" s="120"/>
      <c r="VHL46" s="120"/>
      <c r="VHM46" s="120"/>
      <c r="VHN46" s="120"/>
      <c r="VHO46" s="120"/>
      <c r="VHP46" s="120"/>
      <c r="VHQ46" s="120"/>
      <c r="VHR46" s="120"/>
      <c r="VHS46" s="120"/>
      <c r="VHT46" s="120"/>
      <c r="VHU46" s="120"/>
      <c r="VHV46" s="120"/>
      <c r="VHW46" s="120"/>
      <c r="VHX46" s="120"/>
      <c r="VHY46" s="120"/>
      <c r="VHZ46" s="120"/>
      <c r="VIA46" s="120"/>
      <c r="VIB46" s="120"/>
      <c r="VIC46" s="120"/>
      <c r="VID46" s="120"/>
      <c r="VIE46" s="120"/>
      <c r="VIF46" s="120"/>
      <c r="VIG46" s="120"/>
      <c r="VIH46" s="120"/>
      <c r="VII46" s="120"/>
      <c r="VIJ46" s="120"/>
      <c r="VIK46" s="120"/>
      <c r="VIL46" s="120"/>
      <c r="VIM46" s="120"/>
      <c r="VIN46" s="120"/>
      <c r="VIO46" s="120"/>
      <c r="VIP46" s="120"/>
      <c r="VIQ46" s="120"/>
      <c r="VIR46" s="120"/>
      <c r="VIS46" s="120"/>
      <c r="VIT46" s="120"/>
      <c r="VIU46" s="120"/>
      <c r="VIV46" s="120"/>
      <c r="VIW46" s="120"/>
      <c r="VIX46" s="120"/>
      <c r="VIY46" s="120"/>
      <c r="VIZ46" s="120"/>
      <c r="VJA46" s="120"/>
      <c r="VJB46" s="120"/>
      <c r="VJC46" s="120"/>
      <c r="VJD46" s="120"/>
      <c r="VJE46" s="120"/>
      <c r="VJF46" s="120"/>
      <c r="VJG46" s="120"/>
      <c r="VJH46" s="120"/>
      <c r="VJI46" s="120"/>
      <c r="VJJ46" s="120"/>
      <c r="VJK46" s="120"/>
      <c r="VJL46" s="120"/>
      <c r="VJM46" s="120"/>
      <c r="VJN46" s="120"/>
      <c r="VJO46" s="120"/>
      <c r="VJP46" s="120"/>
      <c r="VJQ46" s="120"/>
      <c r="VJR46" s="120"/>
      <c r="VJS46" s="120"/>
      <c r="VJT46" s="120"/>
      <c r="VJU46" s="120"/>
      <c r="VJV46" s="120"/>
      <c r="VJW46" s="120"/>
      <c r="VJX46" s="120"/>
      <c r="VJY46" s="120"/>
      <c r="VJZ46" s="120"/>
      <c r="VKA46" s="120"/>
      <c r="VKB46" s="120"/>
      <c r="VKC46" s="120"/>
      <c r="VKD46" s="120"/>
      <c r="VKE46" s="120"/>
      <c r="VKF46" s="120"/>
      <c r="VKG46" s="120"/>
      <c r="VKH46" s="120"/>
      <c r="VKI46" s="120"/>
      <c r="VKJ46" s="120"/>
      <c r="VKK46" s="120"/>
      <c r="VKL46" s="120"/>
      <c r="VKM46" s="120"/>
      <c r="VKN46" s="120"/>
      <c r="VKO46" s="120"/>
      <c r="VKP46" s="120"/>
      <c r="VKQ46" s="120"/>
      <c r="VKR46" s="120"/>
      <c r="VKS46" s="120"/>
      <c r="VKT46" s="120"/>
      <c r="VKU46" s="120"/>
      <c r="VKV46" s="120"/>
      <c r="VKW46" s="120"/>
      <c r="VKX46" s="120"/>
      <c r="VKY46" s="120"/>
      <c r="VKZ46" s="120"/>
      <c r="VLA46" s="120"/>
      <c r="VLB46" s="120"/>
      <c r="VLC46" s="120"/>
      <c r="VLD46" s="120"/>
      <c r="VLE46" s="120"/>
      <c r="VLF46" s="120"/>
      <c r="VLG46" s="120"/>
      <c r="VLH46" s="120"/>
      <c r="VLI46" s="120"/>
      <c r="VLJ46" s="120"/>
      <c r="VLK46" s="120"/>
      <c r="VLL46" s="120"/>
      <c r="VLM46" s="120"/>
      <c r="VLN46" s="120"/>
      <c r="VLO46" s="120"/>
      <c r="VLP46" s="120"/>
      <c r="VLQ46" s="120"/>
      <c r="VLR46" s="120"/>
      <c r="VLS46" s="120"/>
      <c r="VLT46" s="120"/>
      <c r="VLU46" s="120"/>
      <c r="VLV46" s="120"/>
      <c r="VLW46" s="120"/>
      <c r="VLX46" s="120"/>
      <c r="VLY46" s="120"/>
      <c r="VLZ46" s="120"/>
      <c r="VMA46" s="120"/>
      <c r="VMB46" s="120"/>
      <c r="VMC46" s="120"/>
      <c r="VMD46" s="120"/>
      <c r="VME46" s="120"/>
      <c r="VMF46" s="120"/>
      <c r="VMG46" s="120"/>
      <c r="VMH46" s="120"/>
      <c r="VMI46" s="120"/>
      <c r="VMJ46" s="120"/>
      <c r="VMK46" s="120"/>
      <c r="VML46" s="120"/>
      <c r="VMM46" s="120"/>
      <c r="VMN46" s="120"/>
      <c r="VMO46" s="120"/>
      <c r="VMP46" s="120"/>
      <c r="VMQ46" s="120"/>
      <c r="VMR46" s="120"/>
      <c r="VMS46" s="120"/>
      <c r="VMT46" s="120"/>
      <c r="VMU46" s="120"/>
      <c r="VMV46" s="120"/>
      <c r="VMW46" s="120"/>
      <c r="VMX46" s="120"/>
      <c r="VMY46" s="120"/>
      <c r="VMZ46" s="120"/>
      <c r="VNA46" s="120"/>
      <c r="VNB46" s="120"/>
      <c r="VNC46" s="120"/>
      <c r="VND46" s="120"/>
      <c r="VNE46" s="120"/>
      <c r="VNF46" s="120"/>
      <c r="VNG46" s="120"/>
      <c r="VNH46" s="120"/>
      <c r="VNI46" s="120"/>
      <c r="VNJ46" s="120"/>
      <c r="VNK46" s="120"/>
      <c r="VNL46" s="120"/>
      <c r="VNM46" s="120"/>
      <c r="VNN46" s="120"/>
      <c r="VNO46" s="120"/>
      <c r="VNP46" s="120"/>
      <c r="VNQ46" s="120"/>
      <c r="VNR46" s="120"/>
      <c r="VNS46" s="120"/>
      <c r="VNT46" s="120"/>
      <c r="VNU46" s="120"/>
      <c r="VNV46" s="120"/>
      <c r="VNW46" s="120"/>
      <c r="VNX46" s="120"/>
      <c r="VNY46" s="120"/>
      <c r="VNZ46" s="120"/>
      <c r="VOA46" s="120"/>
      <c r="VOB46" s="120"/>
      <c r="VOC46" s="120"/>
      <c r="VOD46" s="120"/>
      <c r="VOE46" s="120"/>
      <c r="VOF46" s="120"/>
      <c r="VOG46" s="120"/>
      <c r="VOH46" s="120"/>
      <c r="VOI46" s="120"/>
      <c r="VOJ46" s="120"/>
      <c r="VOK46" s="120"/>
      <c r="VOL46" s="120"/>
      <c r="VOM46" s="120"/>
      <c r="VON46" s="120"/>
      <c r="VOO46" s="120"/>
      <c r="VOP46" s="120"/>
      <c r="VOQ46" s="120"/>
      <c r="VOR46" s="120"/>
      <c r="VOS46" s="120"/>
      <c r="VOT46" s="120"/>
      <c r="VOU46" s="120"/>
      <c r="VOV46" s="120"/>
      <c r="VOW46" s="120"/>
      <c r="VOX46" s="120"/>
      <c r="VOY46" s="120"/>
      <c r="VOZ46" s="120"/>
      <c r="VPA46" s="120"/>
      <c r="VPB46" s="120"/>
      <c r="VPC46" s="120"/>
      <c r="VPD46" s="120"/>
      <c r="VPE46" s="120"/>
      <c r="VPF46" s="120"/>
      <c r="VPG46" s="120"/>
      <c r="VPH46" s="120"/>
      <c r="VPI46" s="120"/>
      <c r="VPJ46" s="120"/>
      <c r="VPK46" s="120"/>
      <c r="VPL46" s="120"/>
      <c r="VPM46" s="120"/>
      <c r="VPN46" s="120"/>
      <c r="VPO46" s="120"/>
      <c r="VPP46" s="120"/>
      <c r="VPQ46" s="120"/>
      <c r="VPR46" s="120"/>
      <c r="VPS46" s="120"/>
      <c r="VPT46" s="120"/>
      <c r="VPU46" s="120"/>
      <c r="VPV46" s="120"/>
      <c r="VPW46" s="120"/>
      <c r="VPX46" s="120"/>
      <c r="VPY46" s="120"/>
      <c r="VPZ46" s="120"/>
      <c r="VQA46" s="120"/>
      <c r="VQB46" s="120"/>
      <c r="VQC46" s="120"/>
      <c r="VQD46" s="120"/>
      <c r="VQE46" s="120"/>
      <c r="VQF46" s="120"/>
      <c r="VQG46" s="120"/>
      <c r="VQH46" s="120"/>
      <c r="VQI46" s="120"/>
      <c r="VQJ46" s="120"/>
      <c r="VQK46" s="120"/>
      <c r="VQL46" s="120"/>
      <c r="VQM46" s="120"/>
      <c r="VQN46" s="120"/>
      <c r="VQO46" s="120"/>
      <c r="VQP46" s="120"/>
      <c r="VQQ46" s="120"/>
      <c r="VQR46" s="120"/>
      <c r="VQS46" s="120"/>
      <c r="VQT46" s="120"/>
      <c r="VQU46" s="120"/>
      <c r="VQV46" s="120"/>
      <c r="VQW46" s="120"/>
      <c r="VQX46" s="120"/>
      <c r="VQY46" s="120"/>
      <c r="VQZ46" s="120"/>
      <c r="VRA46" s="120"/>
      <c r="VRB46" s="120"/>
      <c r="VRC46" s="120"/>
      <c r="VRD46" s="120"/>
      <c r="VRE46" s="120"/>
      <c r="VRF46" s="120"/>
      <c r="VRG46" s="120"/>
      <c r="VRH46" s="120"/>
      <c r="VRI46" s="120"/>
      <c r="VRJ46" s="120"/>
      <c r="VRK46" s="120"/>
      <c r="VRL46" s="120"/>
      <c r="VRM46" s="120"/>
      <c r="VRN46" s="120"/>
      <c r="VRO46" s="120"/>
      <c r="VRP46" s="120"/>
      <c r="VRQ46" s="120"/>
      <c r="VRR46" s="120"/>
      <c r="VRS46" s="120"/>
      <c r="VRT46" s="120"/>
      <c r="VRU46" s="120"/>
      <c r="VRV46" s="120"/>
      <c r="VRW46" s="120"/>
      <c r="VRX46" s="120"/>
      <c r="VRY46" s="120"/>
      <c r="VRZ46" s="120"/>
      <c r="VSA46" s="120"/>
      <c r="VSB46" s="120"/>
      <c r="VSC46" s="120"/>
      <c r="VSD46" s="120"/>
      <c r="VSE46" s="120"/>
      <c r="VSF46" s="120"/>
      <c r="VSG46" s="120"/>
      <c r="VSH46" s="120"/>
      <c r="VSI46" s="120"/>
      <c r="VSJ46" s="120"/>
      <c r="VSK46" s="120"/>
      <c r="VSL46" s="120"/>
      <c r="VSM46" s="120"/>
      <c r="VSN46" s="120"/>
      <c r="VSO46" s="120"/>
      <c r="VSP46" s="120"/>
      <c r="VSQ46" s="120"/>
      <c r="VSR46" s="120"/>
      <c r="VSS46" s="120"/>
      <c r="VST46" s="120"/>
      <c r="VSU46" s="120"/>
      <c r="VSV46" s="120"/>
      <c r="VSW46" s="120"/>
      <c r="VSX46" s="120"/>
      <c r="VSY46" s="120"/>
      <c r="VSZ46" s="120"/>
      <c r="VTA46" s="120"/>
      <c r="VTB46" s="120"/>
      <c r="VTC46" s="120"/>
      <c r="VTD46" s="120"/>
      <c r="VTE46" s="120"/>
      <c r="VTF46" s="120"/>
      <c r="VTG46" s="120"/>
      <c r="VTH46" s="120"/>
      <c r="VTI46" s="120"/>
      <c r="VTJ46" s="120"/>
      <c r="VTK46" s="120"/>
      <c r="VTL46" s="120"/>
      <c r="VTM46" s="120"/>
      <c r="VTN46" s="120"/>
      <c r="VTO46" s="120"/>
      <c r="VTP46" s="120"/>
      <c r="VTQ46" s="120"/>
      <c r="VTR46" s="120"/>
      <c r="VTS46" s="120"/>
      <c r="VTT46" s="120"/>
      <c r="VTU46" s="120"/>
      <c r="VTV46" s="120"/>
      <c r="VTW46" s="120"/>
      <c r="VTX46" s="120"/>
      <c r="VTY46" s="120"/>
      <c r="VTZ46" s="120"/>
      <c r="VUA46" s="120"/>
      <c r="VUB46" s="120"/>
      <c r="VUC46" s="120"/>
      <c r="VUD46" s="120"/>
      <c r="VUE46" s="120"/>
      <c r="VUF46" s="120"/>
      <c r="VUG46" s="120"/>
      <c r="VUH46" s="120"/>
      <c r="VUI46" s="120"/>
      <c r="VUJ46" s="120"/>
      <c r="VUK46" s="120"/>
      <c r="VUL46" s="120"/>
      <c r="VUM46" s="120"/>
      <c r="VUN46" s="120"/>
      <c r="VUO46" s="120"/>
      <c r="VUP46" s="120"/>
      <c r="VUQ46" s="120"/>
      <c r="VUR46" s="120"/>
      <c r="VUS46" s="120"/>
      <c r="VUT46" s="120"/>
      <c r="VUU46" s="120"/>
      <c r="VUV46" s="120"/>
      <c r="VUW46" s="120"/>
      <c r="VUX46" s="120"/>
      <c r="VUY46" s="120"/>
      <c r="VUZ46" s="120"/>
      <c r="VVA46" s="120"/>
      <c r="VVB46" s="120"/>
      <c r="VVC46" s="120"/>
      <c r="VVD46" s="120"/>
      <c r="VVE46" s="120"/>
      <c r="VVF46" s="120"/>
      <c r="VVG46" s="120"/>
      <c r="VVH46" s="120"/>
      <c r="VVI46" s="120"/>
      <c r="VVJ46" s="120"/>
      <c r="VVK46" s="120"/>
      <c r="VVL46" s="120"/>
      <c r="VVM46" s="120"/>
      <c r="VVN46" s="120"/>
      <c r="VVO46" s="120"/>
      <c r="VVP46" s="120"/>
      <c r="VVQ46" s="120"/>
      <c r="VVR46" s="120"/>
      <c r="VVS46" s="120"/>
      <c r="VVT46" s="120"/>
      <c r="VVU46" s="120"/>
      <c r="VVV46" s="120"/>
      <c r="VVW46" s="120"/>
      <c r="VVX46" s="120"/>
      <c r="VVY46" s="120"/>
      <c r="VVZ46" s="120"/>
      <c r="VWA46" s="120"/>
      <c r="VWB46" s="120"/>
      <c r="VWC46" s="120"/>
      <c r="VWD46" s="120"/>
      <c r="VWE46" s="120"/>
      <c r="VWF46" s="120"/>
      <c r="VWG46" s="120"/>
      <c r="VWH46" s="120"/>
      <c r="VWI46" s="120"/>
      <c r="VWJ46" s="120"/>
      <c r="VWK46" s="120"/>
      <c r="VWL46" s="120"/>
      <c r="VWM46" s="120"/>
      <c r="VWN46" s="120"/>
      <c r="VWO46" s="120"/>
      <c r="VWP46" s="120"/>
      <c r="VWQ46" s="120"/>
      <c r="VWR46" s="120"/>
      <c r="VWS46" s="120"/>
      <c r="VWT46" s="120"/>
      <c r="VWU46" s="120"/>
      <c r="VWV46" s="120"/>
      <c r="VWW46" s="120"/>
      <c r="VWX46" s="120"/>
      <c r="VWY46" s="120"/>
      <c r="VWZ46" s="120"/>
      <c r="VXA46" s="120"/>
      <c r="VXB46" s="120"/>
      <c r="VXC46" s="120"/>
      <c r="VXD46" s="120"/>
      <c r="VXE46" s="120"/>
      <c r="VXF46" s="120"/>
      <c r="VXG46" s="120"/>
      <c r="VXH46" s="120"/>
      <c r="VXI46" s="120"/>
      <c r="VXJ46" s="120"/>
      <c r="VXK46" s="120"/>
      <c r="VXL46" s="120"/>
      <c r="VXM46" s="120"/>
      <c r="VXN46" s="120"/>
      <c r="VXO46" s="120"/>
      <c r="VXP46" s="120"/>
      <c r="VXQ46" s="120"/>
      <c r="VXR46" s="120"/>
      <c r="VXS46" s="120"/>
      <c r="VXT46" s="120"/>
      <c r="VXU46" s="120"/>
      <c r="VXV46" s="120"/>
      <c r="VXW46" s="120"/>
      <c r="VXX46" s="120"/>
      <c r="VXY46" s="120"/>
      <c r="VXZ46" s="120"/>
      <c r="VYA46" s="120"/>
      <c r="VYB46" s="120"/>
      <c r="VYC46" s="120"/>
      <c r="VYD46" s="120"/>
      <c r="VYE46" s="120"/>
      <c r="VYF46" s="120"/>
      <c r="VYG46" s="120"/>
      <c r="VYH46" s="120"/>
      <c r="VYI46" s="120"/>
      <c r="VYJ46" s="120"/>
      <c r="VYK46" s="120"/>
      <c r="VYL46" s="120"/>
      <c r="VYM46" s="120"/>
      <c r="VYN46" s="120"/>
      <c r="VYO46" s="120"/>
      <c r="VYP46" s="120"/>
      <c r="VYQ46" s="120"/>
      <c r="VYR46" s="120"/>
      <c r="VYS46" s="120"/>
      <c r="VYT46" s="120"/>
      <c r="VYU46" s="120"/>
      <c r="VYV46" s="120"/>
      <c r="VYW46" s="120"/>
      <c r="VYX46" s="120"/>
      <c r="VYY46" s="120"/>
      <c r="VYZ46" s="120"/>
      <c r="VZA46" s="120"/>
      <c r="VZB46" s="120"/>
      <c r="VZC46" s="120"/>
      <c r="VZD46" s="120"/>
      <c r="VZE46" s="120"/>
      <c r="VZF46" s="120"/>
      <c r="VZG46" s="120"/>
      <c r="VZH46" s="120"/>
      <c r="VZI46" s="120"/>
      <c r="VZJ46" s="120"/>
      <c r="VZK46" s="120"/>
      <c r="VZL46" s="120"/>
      <c r="VZM46" s="120"/>
      <c r="VZN46" s="120"/>
      <c r="VZO46" s="120"/>
      <c r="VZP46" s="120"/>
      <c r="VZQ46" s="120"/>
      <c r="VZR46" s="120"/>
      <c r="VZS46" s="120"/>
      <c r="VZT46" s="120"/>
      <c r="VZU46" s="120"/>
      <c r="VZV46" s="120"/>
      <c r="VZW46" s="120"/>
      <c r="VZX46" s="120"/>
      <c r="VZY46" s="120"/>
      <c r="VZZ46" s="120"/>
      <c r="WAA46" s="120"/>
      <c r="WAB46" s="120"/>
      <c r="WAC46" s="120"/>
      <c r="WAD46" s="120"/>
      <c r="WAE46" s="120"/>
      <c r="WAF46" s="120"/>
      <c r="WAG46" s="120"/>
      <c r="WAH46" s="120"/>
      <c r="WAI46" s="120"/>
      <c r="WAJ46" s="120"/>
      <c r="WAK46" s="120"/>
      <c r="WAL46" s="120"/>
      <c r="WAM46" s="120"/>
      <c r="WAN46" s="120"/>
      <c r="WAO46" s="120"/>
      <c r="WAP46" s="120"/>
      <c r="WAQ46" s="120"/>
      <c r="WAR46" s="120"/>
      <c r="WAS46" s="120"/>
      <c r="WAT46" s="120"/>
      <c r="WAU46" s="120"/>
      <c r="WAV46" s="120"/>
      <c r="WAW46" s="120"/>
      <c r="WAX46" s="120"/>
      <c r="WAY46" s="120"/>
      <c r="WAZ46" s="120"/>
      <c r="WBA46" s="120"/>
      <c r="WBB46" s="120"/>
      <c r="WBC46" s="120"/>
      <c r="WBD46" s="120"/>
      <c r="WBE46" s="120"/>
      <c r="WBF46" s="120"/>
      <c r="WBG46" s="120"/>
      <c r="WBH46" s="120"/>
      <c r="WBI46" s="120"/>
      <c r="WBJ46" s="120"/>
      <c r="WBK46" s="120"/>
      <c r="WBL46" s="120"/>
      <c r="WBM46" s="120"/>
      <c r="WBN46" s="120"/>
      <c r="WBO46" s="120"/>
      <c r="WBP46" s="120"/>
      <c r="WBQ46" s="120"/>
      <c r="WBR46" s="120"/>
      <c r="WBS46" s="120"/>
      <c r="WBT46" s="120"/>
      <c r="WBU46" s="120"/>
      <c r="WBV46" s="120"/>
      <c r="WBW46" s="120"/>
      <c r="WBX46" s="120"/>
      <c r="WBY46" s="120"/>
      <c r="WBZ46" s="120"/>
      <c r="WCA46" s="120"/>
      <c r="WCB46" s="120"/>
      <c r="WCC46" s="120"/>
      <c r="WCD46" s="120"/>
      <c r="WCE46" s="120"/>
      <c r="WCF46" s="120"/>
      <c r="WCG46" s="120"/>
      <c r="WCH46" s="120"/>
      <c r="WCI46" s="120"/>
      <c r="WCJ46" s="120"/>
      <c r="WCK46" s="120"/>
      <c r="WCL46" s="120"/>
      <c r="WCM46" s="120"/>
      <c r="WCN46" s="120"/>
      <c r="WCO46" s="120"/>
      <c r="WCP46" s="120"/>
      <c r="WCQ46" s="120"/>
      <c r="WCR46" s="120"/>
      <c r="WCS46" s="120"/>
      <c r="WCT46" s="120"/>
      <c r="WCU46" s="120"/>
      <c r="WCV46" s="120"/>
      <c r="WCW46" s="120"/>
      <c r="WCX46" s="120"/>
      <c r="WCY46" s="120"/>
      <c r="WCZ46" s="120"/>
      <c r="WDA46" s="120"/>
      <c r="WDB46" s="120"/>
      <c r="WDC46" s="120"/>
      <c r="WDD46" s="120"/>
      <c r="WDE46" s="120"/>
      <c r="WDF46" s="120"/>
      <c r="WDG46" s="120"/>
      <c r="WDH46" s="120"/>
      <c r="WDI46" s="120"/>
      <c r="WDJ46" s="120"/>
      <c r="WDK46" s="120"/>
      <c r="WDL46" s="120"/>
      <c r="WDM46" s="120"/>
      <c r="WDN46" s="120"/>
      <c r="WDO46" s="120"/>
      <c r="WDP46" s="120"/>
      <c r="WDQ46" s="120"/>
      <c r="WDR46" s="120"/>
      <c r="WDS46" s="120"/>
      <c r="WDT46" s="120"/>
      <c r="WDU46" s="120"/>
      <c r="WDV46" s="120"/>
      <c r="WDW46" s="120"/>
      <c r="WDX46" s="120"/>
      <c r="WDY46" s="120"/>
      <c r="WDZ46" s="120"/>
      <c r="WEA46" s="120"/>
      <c r="WEB46" s="120"/>
      <c r="WEC46" s="120"/>
      <c r="WED46" s="120"/>
      <c r="WEE46" s="120"/>
      <c r="WEF46" s="120"/>
      <c r="WEG46" s="120"/>
      <c r="WEH46" s="120"/>
      <c r="WEI46" s="120"/>
      <c r="WEJ46" s="120"/>
      <c r="WEK46" s="120"/>
      <c r="WEL46" s="120"/>
      <c r="WEM46" s="120"/>
      <c r="WEN46" s="120"/>
      <c r="WEO46" s="120"/>
      <c r="WEP46" s="120"/>
      <c r="WEQ46" s="120"/>
      <c r="WER46" s="120"/>
      <c r="WES46" s="120"/>
      <c r="WET46" s="120"/>
      <c r="WEU46" s="120"/>
      <c r="WEV46" s="120"/>
      <c r="WEW46" s="120"/>
      <c r="WEX46" s="120"/>
      <c r="WEY46" s="120"/>
      <c r="WEZ46" s="120"/>
      <c r="WFA46" s="120"/>
      <c r="WFB46" s="120"/>
      <c r="WFC46" s="120"/>
      <c r="WFD46" s="120"/>
      <c r="WFE46" s="120"/>
      <c r="WFF46" s="120"/>
      <c r="WFG46" s="120"/>
      <c r="WFH46" s="120"/>
      <c r="WFI46" s="120"/>
      <c r="WFJ46" s="120"/>
      <c r="WFK46" s="120"/>
      <c r="WFL46" s="120"/>
      <c r="WFM46" s="120"/>
      <c r="WFN46" s="120"/>
      <c r="WFO46" s="120"/>
      <c r="WFP46" s="120"/>
      <c r="WFQ46" s="120"/>
      <c r="WFR46" s="120"/>
      <c r="WFS46" s="120"/>
      <c r="WFT46" s="120"/>
      <c r="WFU46" s="120"/>
      <c r="WFV46" s="120"/>
      <c r="WFW46" s="120"/>
      <c r="WFX46" s="120"/>
      <c r="WFY46" s="120"/>
      <c r="WFZ46" s="120"/>
      <c r="WGA46" s="120"/>
      <c r="WGB46" s="120"/>
      <c r="WGC46" s="120"/>
      <c r="WGD46" s="120"/>
      <c r="WGE46" s="120"/>
      <c r="WGF46" s="120"/>
      <c r="WGG46" s="120"/>
      <c r="WGH46" s="120"/>
      <c r="WGI46" s="120"/>
      <c r="WGJ46" s="120"/>
      <c r="WGK46" s="120"/>
      <c r="WGL46" s="120"/>
      <c r="WGM46" s="120"/>
      <c r="WGN46" s="120"/>
      <c r="WGO46" s="120"/>
      <c r="WGP46" s="120"/>
      <c r="WGQ46" s="120"/>
      <c r="WGR46" s="120"/>
      <c r="WGS46" s="120"/>
      <c r="WGT46" s="120"/>
      <c r="WGU46" s="120"/>
      <c r="WGV46" s="120"/>
      <c r="WGW46" s="120"/>
      <c r="WGX46" s="120"/>
      <c r="WGY46" s="120"/>
      <c r="WGZ46" s="120"/>
      <c r="WHA46" s="120"/>
      <c r="WHB46" s="120"/>
      <c r="WHC46" s="120"/>
      <c r="WHD46" s="120"/>
      <c r="WHE46" s="120"/>
      <c r="WHF46" s="120"/>
      <c r="WHG46" s="120"/>
      <c r="WHH46" s="120"/>
      <c r="WHI46" s="120"/>
      <c r="WHJ46" s="120"/>
      <c r="WHK46" s="120"/>
      <c r="WHL46" s="120"/>
      <c r="WHM46" s="120"/>
      <c r="WHN46" s="120"/>
      <c r="WHO46" s="120"/>
      <c r="WHP46" s="120"/>
      <c r="WHQ46" s="120"/>
      <c r="WHR46" s="120"/>
      <c r="WHS46" s="120"/>
      <c r="WHT46" s="120"/>
      <c r="WHU46" s="120"/>
      <c r="WHV46" s="120"/>
      <c r="WHW46" s="120"/>
      <c r="WHX46" s="120"/>
      <c r="WHY46" s="120"/>
      <c r="WHZ46" s="120"/>
      <c r="WIA46" s="120"/>
      <c r="WIB46" s="120"/>
      <c r="WIC46" s="120"/>
      <c r="WID46" s="120"/>
      <c r="WIE46" s="120"/>
      <c r="WIF46" s="120"/>
      <c r="WIG46" s="120"/>
      <c r="WIH46" s="120"/>
      <c r="WII46" s="120"/>
      <c r="WIJ46" s="120"/>
      <c r="WIK46" s="120"/>
      <c r="WIL46" s="120"/>
      <c r="WIM46" s="120"/>
      <c r="WIN46" s="120"/>
      <c r="WIO46" s="120"/>
      <c r="WIP46" s="120"/>
      <c r="WIQ46" s="120"/>
      <c r="WIR46" s="120"/>
      <c r="WIS46" s="120"/>
      <c r="WIT46" s="120"/>
      <c r="WIU46" s="120"/>
      <c r="WIV46" s="120"/>
      <c r="WIW46" s="120"/>
      <c r="WIX46" s="120"/>
      <c r="WIY46" s="120"/>
      <c r="WIZ46" s="120"/>
      <c r="WJA46" s="120"/>
      <c r="WJB46" s="120"/>
      <c r="WJC46" s="120"/>
      <c r="WJD46" s="120"/>
      <c r="WJE46" s="120"/>
      <c r="WJF46" s="120"/>
      <c r="WJG46" s="120"/>
      <c r="WJH46" s="120"/>
      <c r="WJI46" s="120"/>
      <c r="WJJ46" s="120"/>
      <c r="WJK46" s="120"/>
      <c r="WJL46" s="120"/>
      <c r="WJM46" s="120"/>
      <c r="WJN46" s="120"/>
      <c r="WJO46" s="120"/>
      <c r="WJP46" s="120"/>
      <c r="WJQ46" s="120"/>
      <c r="WJR46" s="120"/>
      <c r="WJS46" s="120"/>
      <c r="WJT46" s="120"/>
      <c r="WJU46" s="120"/>
      <c r="WJV46" s="120"/>
      <c r="WJW46" s="120"/>
      <c r="WJX46" s="120"/>
      <c r="WJY46" s="120"/>
      <c r="WJZ46" s="120"/>
      <c r="WKA46" s="120"/>
      <c r="WKB46" s="120"/>
      <c r="WKC46" s="120"/>
      <c r="WKD46" s="120"/>
      <c r="WKE46" s="120"/>
      <c r="WKF46" s="120"/>
      <c r="WKG46" s="120"/>
      <c r="WKH46" s="120"/>
      <c r="WKI46" s="120"/>
      <c r="WKJ46" s="120"/>
      <c r="WKK46" s="120"/>
      <c r="WKL46" s="120"/>
      <c r="WKM46" s="120"/>
      <c r="WKN46" s="120"/>
      <c r="WKO46" s="120"/>
      <c r="WKP46" s="120"/>
      <c r="WKQ46" s="120"/>
      <c r="WKR46" s="120"/>
      <c r="WKS46" s="120"/>
      <c r="WKT46" s="120"/>
      <c r="WKU46" s="120"/>
      <c r="WKV46" s="120"/>
      <c r="WKW46" s="120"/>
      <c r="WKX46" s="120"/>
      <c r="WKY46" s="120"/>
      <c r="WKZ46" s="120"/>
      <c r="WLA46" s="120"/>
      <c r="WLB46" s="120"/>
      <c r="WLC46" s="120"/>
      <c r="WLD46" s="120"/>
      <c r="WLE46" s="120"/>
      <c r="WLF46" s="120"/>
      <c r="WLG46" s="120"/>
      <c r="WLH46" s="120"/>
      <c r="WLI46" s="120"/>
      <c r="WLJ46" s="120"/>
      <c r="WLK46" s="120"/>
      <c r="WLL46" s="120"/>
      <c r="WLM46" s="120"/>
      <c r="WLN46" s="120"/>
      <c r="WLO46" s="120"/>
      <c r="WLP46" s="120"/>
      <c r="WLQ46" s="120"/>
      <c r="WLR46" s="120"/>
      <c r="WLS46" s="120"/>
      <c r="WLT46" s="120"/>
      <c r="WLU46" s="120"/>
      <c r="WLV46" s="120"/>
      <c r="WLW46" s="120"/>
      <c r="WLX46" s="120"/>
      <c r="WLY46" s="120"/>
      <c r="WLZ46" s="120"/>
      <c r="WMA46" s="120"/>
      <c r="WMB46" s="120"/>
      <c r="WMC46" s="120"/>
      <c r="WMD46" s="120"/>
      <c r="WME46" s="120"/>
      <c r="WMF46" s="120"/>
      <c r="WMG46" s="120"/>
      <c r="WMH46" s="120"/>
      <c r="WMI46" s="120"/>
      <c r="WMJ46" s="120"/>
      <c r="WMK46" s="120"/>
      <c r="WML46" s="120"/>
      <c r="WMM46" s="120"/>
      <c r="WMN46" s="120"/>
      <c r="WMO46" s="120"/>
      <c r="WMP46" s="120"/>
      <c r="WMQ46" s="120"/>
      <c r="WMR46" s="120"/>
      <c r="WMS46" s="120"/>
      <c r="WMT46" s="120"/>
      <c r="WMU46" s="120"/>
      <c r="WMV46" s="120"/>
      <c r="WMW46" s="120"/>
      <c r="WMX46" s="120"/>
      <c r="WMY46" s="120"/>
      <c r="WMZ46" s="120"/>
      <c r="WNA46" s="120"/>
      <c r="WNB46" s="120"/>
      <c r="WNC46" s="120"/>
      <c r="WND46" s="120"/>
      <c r="WNE46" s="120"/>
      <c r="WNF46" s="120"/>
      <c r="WNG46" s="120"/>
      <c r="WNH46" s="120"/>
      <c r="WNI46" s="120"/>
      <c r="WNJ46" s="120"/>
      <c r="WNK46" s="120"/>
      <c r="WNL46" s="120"/>
      <c r="WNM46" s="120"/>
      <c r="WNN46" s="120"/>
      <c r="WNO46" s="120"/>
      <c r="WNP46" s="120"/>
      <c r="WNQ46" s="120"/>
      <c r="WNR46" s="120"/>
      <c r="WNS46" s="120"/>
      <c r="WNT46" s="120"/>
      <c r="WNU46" s="120"/>
      <c r="WNV46" s="120"/>
      <c r="WNW46" s="120"/>
      <c r="WNX46" s="120"/>
      <c r="WNY46" s="120"/>
      <c r="WNZ46" s="120"/>
      <c r="WOA46" s="120"/>
      <c r="WOB46" s="120"/>
      <c r="WOC46" s="120"/>
      <c r="WOD46" s="120"/>
      <c r="WOE46" s="120"/>
      <c r="WOF46" s="120"/>
      <c r="WOG46" s="120"/>
      <c r="WOH46" s="120"/>
      <c r="WOI46" s="120"/>
      <c r="WOJ46" s="120"/>
      <c r="WOK46" s="120"/>
      <c r="WOL46" s="120"/>
      <c r="WOM46" s="120"/>
      <c r="WON46" s="120"/>
      <c r="WOO46" s="120"/>
      <c r="WOP46" s="120"/>
      <c r="WOQ46" s="120"/>
      <c r="WOR46" s="120"/>
      <c r="WOS46" s="120"/>
      <c r="WOT46" s="120"/>
      <c r="WOU46" s="120"/>
      <c r="WOV46" s="120"/>
      <c r="WOW46" s="120"/>
      <c r="WOX46" s="120"/>
      <c r="WOY46" s="120"/>
      <c r="WOZ46" s="120"/>
      <c r="WPA46" s="120"/>
      <c r="WPB46" s="120"/>
      <c r="WPC46" s="120"/>
      <c r="WPD46" s="120"/>
      <c r="WPE46" s="120"/>
      <c r="WPF46" s="120"/>
      <c r="WPG46" s="120"/>
      <c r="WPH46" s="120"/>
      <c r="WPI46" s="120"/>
      <c r="WPJ46" s="120"/>
      <c r="WPK46" s="120"/>
      <c r="WPL46" s="120"/>
      <c r="WPM46" s="120"/>
      <c r="WPN46" s="120"/>
      <c r="WPO46" s="120"/>
      <c r="WPP46" s="120"/>
      <c r="WPQ46" s="120"/>
      <c r="WPR46" s="120"/>
      <c r="WPS46" s="120"/>
      <c r="WPT46" s="120"/>
      <c r="WPU46" s="120"/>
      <c r="WPV46" s="120"/>
      <c r="WPW46" s="120"/>
      <c r="WPX46" s="120"/>
      <c r="WPY46" s="120"/>
      <c r="WPZ46" s="120"/>
      <c r="WQA46" s="120"/>
      <c r="WQB46" s="120"/>
      <c r="WQC46" s="120"/>
      <c r="WQD46" s="120"/>
      <c r="WQE46" s="120"/>
      <c r="WQF46" s="120"/>
      <c r="WQG46" s="120"/>
      <c r="WQH46" s="120"/>
      <c r="WQI46" s="120"/>
      <c r="WQJ46" s="120"/>
      <c r="WQK46" s="120"/>
      <c r="WQL46" s="120"/>
      <c r="WQM46" s="120"/>
      <c r="WQN46" s="120"/>
      <c r="WQO46" s="120"/>
      <c r="WQP46" s="120"/>
      <c r="WQQ46" s="120"/>
      <c r="WQR46" s="120"/>
      <c r="WQS46" s="120"/>
      <c r="WQT46" s="120"/>
      <c r="WQU46" s="120"/>
      <c r="WQV46" s="120"/>
      <c r="WQW46" s="120"/>
      <c r="WQX46" s="120"/>
      <c r="WQY46" s="120"/>
      <c r="WQZ46" s="120"/>
      <c r="WRA46" s="120"/>
      <c r="WRB46" s="120"/>
      <c r="WRC46" s="120"/>
      <c r="WRD46" s="120"/>
      <c r="WRE46" s="120"/>
      <c r="WRF46" s="120"/>
      <c r="WRG46" s="120"/>
      <c r="WRH46" s="120"/>
      <c r="WRI46" s="120"/>
      <c r="WRJ46" s="120"/>
      <c r="WRK46" s="120"/>
      <c r="WRL46" s="120"/>
      <c r="WRM46" s="120"/>
      <c r="WRN46" s="120"/>
      <c r="WRO46" s="120"/>
      <c r="WRP46" s="120"/>
      <c r="WRQ46" s="120"/>
      <c r="WRR46" s="120"/>
      <c r="WRS46" s="120"/>
      <c r="WRT46" s="120"/>
      <c r="WRU46" s="120"/>
      <c r="WRV46" s="120"/>
      <c r="WRW46" s="120"/>
      <c r="WRX46" s="120"/>
      <c r="WRY46" s="120"/>
      <c r="WRZ46" s="120"/>
      <c r="WSA46" s="120"/>
      <c r="WSB46" s="120"/>
      <c r="WSC46" s="120"/>
      <c r="WSD46" s="120"/>
      <c r="WSE46" s="120"/>
      <c r="WSF46" s="120"/>
      <c r="WSG46" s="120"/>
      <c r="WSH46" s="120"/>
      <c r="WSI46" s="120"/>
      <c r="WSJ46" s="120"/>
      <c r="WSK46" s="120"/>
      <c r="WSL46" s="120"/>
      <c r="WSM46" s="120"/>
      <c r="WSN46" s="120"/>
      <c r="WSO46" s="120"/>
      <c r="WSP46" s="120"/>
      <c r="WSQ46" s="120"/>
      <c r="WSR46" s="120"/>
      <c r="WSS46" s="120"/>
      <c r="WST46" s="120"/>
      <c r="WSU46" s="120"/>
      <c r="WSV46" s="120"/>
      <c r="WSW46" s="120"/>
      <c r="WSX46" s="120"/>
      <c r="WSY46" s="120"/>
      <c r="WSZ46" s="120"/>
      <c r="WTA46" s="120"/>
      <c r="WTB46" s="120"/>
      <c r="WTC46" s="120"/>
      <c r="WTD46" s="120"/>
      <c r="WTE46" s="120"/>
      <c r="WTF46" s="120"/>
      <c r="WTG46" s="120"/>
      <c r="WTH46" s="120"/>
      <c r="WTI46" s="120"/>
      <c r="WTJ46" s="120"/>
      <c r="WTK46" s="120"/>
      <c r="WTL46" s="120"/>
      <c r="WTM46" s="120"/>
      <c r="WTN46" s="120"/>
      <c r="WTO46" s="120"/>
      <c r="WTP46" s="120"/>
      <c r="WTQ46" s="120"/>
      <c r="WTR46" s="120"/>
      <c r="WTS46" s="120"/>
      <c r="WTT46" s="120"/>
      <c r="WTU46" s="120"/>
      <c r="WTV46" s="120"/>
      <c r="WTW46" s="120"/>
      <c r="WTX46" s="120"/>
      <c r="WTY46" s="120"/>
      <c r="WTZ46" s="120"/>
      <c r="WUA46" s="120"/>
      <c r="WUB46" s="120"/>
      <c r="WUC46" s="120"/>
      <c r="WUD46" s="120"/>
      <c r="WUE46" s="120"/>
      <c r="WUF46" s="120"/>
      <c r="WUG46" s="120"/>
      <c r="WUH46" s="120"/>
      <c r="WUI46" s="120"/>
      <c r="WUJ46" s="120"/>
      <c r="WUK46" s="120"/>
      <c r="WUL46" s="120"/>
      <c r="WUM46" s="120"/>
      <c r="WUN46" s="120"/>
      <c r="WUO46" s="120"/>
      <c r="WUP46" s="120"/>
      <c r="WUQ46" s="120"/>
      <c r="WUR46" s="120"/>
      <c r="WUS46" s="120"/>
      <c r="WUT46" s="120"/>
      <c r="WUU46" s="120"/>
      <c r="WUV46" s="120"/>
      <c r="WUW46" s="120"/>
      <c r="WUX46" s="120"/>
      <c r="WUY46" s="120"/>
      <c r="WUZ46" s="120"/>
      <c r="WVA46" s="120"/>
      <c r="WVB46" s="120"/>
      <c r="WVC46" s="120"/>
      <c r="WVD46" s="120"/>
      <c r="WVE46" s="120"/>
      <c r="WVF46" s="120"/>
      <c r="WVG46" s="120"/>
      <c r="WVH46" s="120"/>
      <c r="WVI46" s="120"/>
      <c r="WVJ46" s="120"/>
      <c r="WVK46" s="120"/>
      <c r="WVL46" s="120"/>
      <c r="WVM46" s="120"/>
      <c r="WVN46" s="120"/>
      <c r="WVO46" s="120"/>
      <c r="WVP46" s="120"/>
      <c r="WVQ46" s="120"/>
      <c r="WVR46" s="120"/>
      <c r="WVS46" s="120"/>
      <c r="WVT46" s="120"/>
      <c r="WVU46" s="120"/>
      <c r="WVV46" s="120"/>
      <c r="WVW46" s="120"/>
      <c r="WVX46" s="120"/>
      <c r="WVY46" s="120"/>
      <c r="WVZ46" s="120"/>
      <c r="WWA46" s="120"/>
      <c r="WWB46" s="120"/>
      <c r="WWC46" s="120"/>
      <c r="WWD46" s="120"/>
      <c r="WWE46" s="120"/>
      <c r="WWF46" s="120"/>
      <c r="WWG46" s="120"/>
      <c r="WWH46" s="120"/>
      <c r="WWI46" s="120"/>
      <c r="WWJ46" s="120"/>
      <c r="WWK46" s="120"/>
      <c r="WWL46" s="120"/>
      <c r="WWM46" s="120"/>
      <c r="WWN46" s="120"/>
      <c r="WWO46" s="120"/>
      <c r="WWP46" s="120"/>
      <c r="WWQ46" s="120"/>
      <c r="WWR46" s="120"/>
      <c r="WWS46" s="120"/>
      <c r="WWT46" s="120"/>
      <c r="WWU46" s="120"/>
      <c r="WWV46" s="120"/>
      <c r="WWW46" s="120"/>
      <c r="WWX46" s="120"/>
      <c r="WWY46" s="120"/>
      <c r="WWZ46" s="120"/>
      <c r="WXA46" s="120"/>
      <c r="WXB46" s="120"/>
      <c r="WXC46" s="120"/>
      <c r="WXD46" s="120"/>
      <c r="WXE46" s="120"/>
      <c r="WXF46" s="120"/>
      <c r="WXG46" s="120"/>
      <c r="WXH46" s="120"/>
      <c r="WXI46" s="120"/>
      <c r="WXJ46" s="120"/>
      <c r="WXK46" s="120"/>
      <c r="WXL46" s="120"/>
      <c r="WXM46" s="120"/>
      <c r="WXN46" s="120"/>
      <c r="WXO46" s="120"/>
      <c r="WXP46" s="120"/>
      <c r="WXQ46" s="120"/>
      <c r="WXR46" s="120"/>
      <c r="WXS46" s="120"/>
      <c r="WXT46" s="120"/>
      <c r="WXU46" s="120"/>
      <c r="WXV46" s="120"/>
      <c r="WXW46" s="120"/>
      <c r="WXX46" s="120"/>
      <c r="WXY46" s="120"/>
      <c r="WXZ46" s="120"/>
      <c r="WYA46" s="120"/>
      <c r="WYB46" s="120"/>
      <c r="WYC46" s="120"/>
      <c r="WYD46" s="120"/>
      <c r="WYE46" s="120"/>
      <c r="WYF46" s="120"/>
      <c r="WYG46" s="120"/>
      <c r="WYH46" s="120"/>
      <c r="WYI46" s="120"/>
      <c r="WYJ46" s="120"/>
      <c r="WYK46" s="120"/>
      <c r="WYL46" s="120"/>
      <c r="WYM46" s="120"/>
      <c r="WYN46" s="120"/>
      <c r="WYO46" s="120"/>
      <c r="WYP46" s="120"/>
      <c r="WYQ46" s="120"/>
      <c r="WYR46" s="120"/>
      <c r="WYS46" s="120"/>
      <c r="WYT46" s="120"/>
      <c r="WYU46" s="120"/>
      <c r="WYV46" s="120"/>
      <c r="WYW46" s="120"/>
      <c r="WYX46" s="120"/>
      <c r="WYY46" s="120"/>
      <c r="WYZ46" s="120"/>
      <c r="WZA46" s="120"/>
      <c r="WZB46" s="120"/>
      <c r="WZC46" s="120"/>
      <c r="WZD46" s="120"/>
      <c r="WZE46" s="120"/>
      <c r="WZF46" s="120"/>
      <c r="WZG46" s="120"/>
      <c r="WZH46" s="120"/>
      <c r="WZI46" s="120"/>
      <c r="WZJ46" s="120"/>
      <c r="WZK46" s="120"/>
      <c r="WZL46" s="120"/>
      <c r="WZM46" s="120"/>
      <c r="WZN46" s="120"/>
      <c r="WZO46" s="120"/>
      <c r="WZP46" s="120"/>
      <c r="WZQ46" s="120"/>
      <c r="WZR46" s="120"/>
      <c r="WZS46" s="120"/>
      <c r="WZT46" s="120"/>
      <c r="WZU46" s="120"/>
      <c r="WZV46" s="120"/>
      <c r="WZW46" s="120"/>
      <c r="WZX46" s="120"/>
      <c r="WZY46" s="120"/>
      <c r="WZZ46" s="120"/>
      <c r="XAA46" s="120"/>
      <c r="XAB46" s="120"/>
      <c r="XAC46" s="120"/>
      <c r="XAD46" s="120"/>
      <c r="XAE46" s="120"/>
      <c r="XAF46" s="120"/>
      <c r="XAG46" s="120"/>
      <c r="XAH46" s="120"/>
      <c r="XAI46" s="120"/>
      <c r="XAJ46" s="120"/>
      <c r="XAK46" s="120"/>
      <c r="XAL46" s="120"/>
      <c r="XAM46" s="120"/>
      <c r="XAN46" s="120"/>
      <c r="XAO46" s="120"/>
      <c r="XAP46" s="120"/>
      <c r="XAQ46" s="120"/>
      <c r="XAR46" s="120"/>
      <c r="XAS46" s="120"/>
      <c r="XAT46" s="120"/>
      <c r="XAU46" s="120"/>
      <c r="XAV46" s="120"/>
      <c r="XAW46" s="120"/>
      <c r="XAX46" s="120"/>
      <c r="XAY46" s="120"/>
      <c r="XAZ46" s="120"/>
      <c r="XBA46" s="120"/>
      <c r="XBB46" s="120"/>
      <c r="XBC46" s="120"/>
      <c r="XBD46" s="120"/>
      <c r="XBE46" s="120"/>
      <c r="XBF46" s="120"/>
      <c r="XBG46" s="120"/>
      <c r="XBH46" s="120"/>
      <c r="XBI46" s="120"/>
      <c r="XBJ46" s="120"/>
      <c r="XBK46" s="120"/>
      <c r="XBL46" s="120"/>
      <c r="XBM46" s="120"/>
      <c r="XBN46" s="120"/>
      <c r="XBO46" s="120"/>
      <c r="XBP46" s="120"/>
      <c r="XBQ46" s="120"/>
      <c r="XBR46" s="120"/>
      <c r="XBS46" s="120"/>
      <c r="XBT46" s="120"/>
      <c r="XBU46" s="120"/>
      <c r="XBV46" s="120"/>
      <c r="XBW46" s="120"/>
      <c r="XBX46" s="120"/>
      <c r="XBY46" s="120"/>
      <c r="XBZ46" s="120"/>
      <c r="XCA46" s="120"/>
      <c r="XCB46" s="120"/>
      <c r="XCC46" s="120"/>
      <c r="XCD46" s="120"/>
      <c r="XCE46" s="120"/>
      <c r="XCF46" s="120"/>
      <c r="XCG46" s="120"/>
      <c r="XCH46" s="120"/>
      <c r="XCI46" s="120"/>
      <c r="XCJ46" s="120"/>
      <c r="XCK46" s="120"/>
      <c r="XCL46" s="120"/>
      <c r="XCM46" s="120"/>
      <c r="XCN46" s="120"/>
      <c r="XCO46" s="120"/>
      <c r="XCP46" s="120"/>
      <c r="XCQ46" s="120"/>
      <c r="XCR46" s="120"/>
      <c r="XCS46" s="120"/>
      <c r="XCT46" s="120"/>
      <c r="XCU46" s="120"/>
      <c r="XCV46" s="120"/>
      <c r="XCW46" s="120"/>
      <c r="XCX46" s="120"/>
      <c r="XCY46" s="120"/>
      <c r="XCZ46" s="120"/>
      <c r="XDA46" s="120"/>
      <c r="XDB46" s="120"/>
      <c r="XDC46" s="120"/>
      <c r="XDD46" s="120"/>
      <c r="XDE46" s="120"/>
      <c r="XDF46" s="120"/>
      <c r="XDG46" s="120"/>
      <c r="XDH46" s="120"/>
      <c r="XDI46" s="120"/>
      <c r="XDJ46" s="120"/>
      <c r="XDK46" s="120"/>
      <c r="XDL46" s="120"/>
      <c r="XDM46" s="120"/>
      <c r="XDN46" s="120"/>
      <c r="XDO46" s="120"/>
      <c r="XDP46" s="120"/>
      <c r="XDQ46" s="120"/>
      <c r="XDR46" s="120"/>
      <c r="XDS46" s="120"/>
      <c r="XDT46" s="120"/>
      <c r="XDU46" s="120"/>
      <c r="XDV46" s="120"/>
      <c r="XDW46" s="120"/>
      <c r="XDX46" s="120"/>
      <c r="XDY46" s="120"/>
      <c r="XDZ46" s="120"/>
      <c r="XEA46" s="120"/>
      <c r="XEB46" s="120"/>
      <c r="XEC46" s="120"/>
      <c r="XED46" s="120"/>
      <c r="XEE46" s="120"/>
      <c r="XEF46" s="120"/>
      <c r="XEG46" s="120"/>
      <c r="XEH46" s="120"/>
      <c r="XEI46" s="120"/>
      <c r="XEJ46" s="120"/>
      <c r="XEK46" s="120"/>
      <c r="XEL46" s="120"/>
      <c r="XEM46" s="120"/>
      <c r="XEN46" s="120"/>
      <c r="XEO46" s="120"/>
      <c r="XEP46" s="120"/>
      <c r="XEQ46" s="120"/>
    </row>
    <row r="47" spans="1:16371" s="6" customFormat="1" ht="30" customHeight="1" x14ac:dyDescent="0.2">
      <c r="A47" s="25">
        <v>10</v>
      </c>
      <c r="B47" s="25" t="s">
        <v>158</v>
      </c>
      <c r="C47" s="40" t="s">
        <v>372</v>
      </c>
      <c r="D47" s="276" t="s">
        <v>591</v>
      </c>
      <c r="E47" s="277" t="str">
        <f>VLOOKUP(B47,NCESub[[#Data],[NCE]:[NCE Risk]],3,FALSE)</f>
        <v>Low</v>
      </c>
      <c r="F47" s="52"/>
      <c r="G47" s="52"/>
      <c r="H47" s="278"/>
      <c r="I47"/>
      <c r="J47" s="31">
        <f>IF(HLOOKUP(J$8,Applicability[#Data],(VLOOKUP($B47,Applicability[#Data],2,FALSE)),FALSE)="y",$F47,"N/A")</f>
        <v>0</v>
      </c>
      <c r="K47" s="31">
        <f>IF(HLOOKUP(K$8,Applicability[#Data],(VLOOKUP($B47,Applicability[#Data],2,FALSE)),FALSE)="y",$F47,"N/A")</f>
        <v>0</v>
      </c>
      <c r="L47" s="31">
        <f>IF(HLOOKUP(L$8,Applicability[#Data],(VLOOKUP($B47,Applicability[#Data],2,FALSE)),FALSE)="y",$F47,"N/A")</f>
        <v>0</v>
      </c>
      <c r="M47" s="31">
        <f>IF(HLOOKUP(M$8,Applicability[#Data],(VLOOKUP($B47,Applicability[#Data],2,FALSE)),FALSE)="y",$F47,"N/A")</f>
        <v>0</v>
      </c>
      <c r="N47" s="31">
        <f>IF(HLOOKUP(N$8,Applicability[#Data],(VLOOKUP($B47,Applicability[#Data],2,FALSE)),FALSE)="y",$F47,"N/A")</f>
        <v>0</v>
      </c>
      <c r="O47" s="120"/>
      <c r="P47" s="120"/>
      <c r="Q47" s="120"/>
      <c r="R47" s="120"/>
      <c r="S47" s="120"/>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c r="GK47" s="120"/>
      <c r="GL47" s="120"/>
      <c r="GM47" s="120"/>
      <c r="GN47" s="120"/>
      <c r="GO47" s="120"/>
      <c r="GP47" s="120"/>
      <c r="GQ47" s="120"/>
      <c r="GR47" s="120"/>
      <c r="GS47" s="120"/>
      <c r="GT47" s="120"/>
      <c r="GU47" s="120"/>
      <c r="GV47" s="120"/>
      <c r="GW47" s="120"/>
      <c r="GX47" s="120"/>
      <c r="GY47" s="120"/>
      <c r="GZ47" s="120"/>
      <c r="HA47" s="120"/>
      <c r="HB47" s="120"/>
      <c r="HC47" s="120"/>
      <c r="HD47" s="120"/>
      <c r="HE47" s="120"/>
      <c r="HF47" s="120"/>
      <c r="HG47" s="120"/>
      <c r="HH47" s="120"/>
      <c r="HI47" s="120"/>
      <c r="HJ47" s="120"/>
      <c r="HK47" s="120"/>
      <c r="HL47" s="120"/>
      <c r="HM47" s="120"/>
      <c r="HN47" s="120"/>
      <c r="HO47" s="120"/>
      <c r="HP47" s="120"/>
      <c r="HQ47" s="120"/>
      <c r="HR47" s="120"/>
      <c r="HS47" s="120"/>
      <c r="HT47" s="120"/>
      <c r="HU47" s="120"/>
      <c r="HV47" s="120"/>
      <c r="HW47" s="120"/>
      <c r="HX47" s="120"/>
      <c r="HY47" s="120"/>
      <c r="HZ47" s="120"/>
      <c r="IA47" s="120"/>
      <c r="IB47" s="120"/>
      <c r="IC47" s="120"/>
      <c r="ID47" s="120"/>
      <c r="IE47" s="120"/>
      <c r="IF47" s="120"/>
      <c r="IG47" s="120"/>
      <c r="IH47" s="120"/>
      <c r="II47" s="120"/>
      <c r="IJ47" s="120"/>
      <c r="IK47" s="120"/>
      <c r="IL47" s="120"/>
      <c r="IM47" s="120"/>
      <c r="IN47" s="120"/>
      <c r="IO47" s="120"/>
      <c r="IP47" s="120"/>
      <c r="IQ47" s="120"/>
      <c r="IR47" s="120"/>
      <c r="IS47" s="120"/>
      <c r="IT47" s="120"/>
      <c r="IU47" s="120"/>
      <c r="IV47" s="120"/>
      <c r="IW47" s="120"/>
      <c r="IX47" s="120"/>
      <c r="IY47" s="120"/>
      <c r="IZ47" s="120"/>
      <c r="JA47" s="120"/>
      <c r="JB47" s="120"/>
      <c r="JC47" s="120"/>
      <c r="JD47" s="120"/>
      <c r="JE47" s="120"/>
      <c r="JF47" s="120"/>
      <c r="JG47" s="120"/>
      <c r="JH47" s="120"/>
      <c r="JI47" s="120"/>
      <c r="JJ47" s="120"/>
      <c r="JK47" s="120"/>
      <c r="JL47" s="120"/>
      <c r="JM47" s="120"/>
      <c r="JN47" s="120"/>
      <c r="JO47" s="120"/>
      <c r="JP47" s="120"/>
      <c r="JQ47" s="120"/>
      <c r="JR47" s="120"/>
      <c r="JS47" s="120"/>
      <c r="JT47" s="120"/>
      <c r="JU47" s="120"/>
      <c r="JV47" s="120"/>
      <c r="JW47" s="120"/>
      <c r="JX47" s="120"/>
      <c r="JY47" s="120"/>
      <c r="JZ47" s="120"/>
      <c r="KA47" s="120"/>
      <c r="KB47" s="120"/>
      <c r="KC47" s="120"/>
      <c r="KD47" s="120"/>
      <c r="KE47" s="120"/>
      <c r="KF47" s="120"/>
      <c r="KG47" s="120"/>
      <c r="KH47" s="120"/>
      <c r="KI47" s="120"/>
      <c r="KJ47" s="120"/>
      <c r="KK47" s="120"/>
      <c r="KL47" s="120"/>
      <c r="KM47" s="120"/>
      <c r="KN47" s="120"/>
      <c r="KO47" s="120"/>
      <c r="KP47" s="120"/>
      <c r="KQ47" s="120"/>
      <c r="KR47" s="120"/>
      <c r="KS47" s="120"/>
      <c r="KT47" s="120"/>
      <c r="KU47" s="120"/>
      <c r="KV47" s="120"/>
      <c r="KW47" s="120"/>
      <c r="KX47" s="120"/>
      <c r="KY47" s="120"/>
      <c r="KZ47" s="120"/>
      <c r="LA47" s="120"/>
      <c r="LB47" s="120"/>
      <c r="LC47" s="120"/>
      <c r="LD47" s="120"/>
      <c r="LE47" s="120"/>
      <c r="LF47" s="120"/>
      <c r="LG47" s="120"/>
      <c r="LH47" s="120"/>
      <c r="LI47" s="120"/>
      <c r="LJ47" s="120"/>
      <c r="LK47" s="120"/>
      <c r="LL47" s="120"/>
      <c r="LM47" s="120"/>
      <c r="LN47" s="120"/>
      <c r="LO47" s="120"/>
      <c r="LP47" s="120"/>
      <c r="LQ47" s="120"/>
      <c r="LR47" s="120"/>
      <c r="LS47" s="120"/>
      <c r="LT47" s="120"/>
      <c r="LU47" s="120"/>
      <c r="LV47" s="120"/>
      <c r="LW47" s="120"/>
      <c r="LX47" s="120"/>
      <c r="LY47" s="120"/>
      <c r="LZ47" s="120"/>
      <c r="MA47" s="120"/>
      <c r="MB47" s="120"/>
      <c r="MC47" s="120"/>
      <c r="MD47" s="120"/>
      <c r="ME47" s="120"/>
      <c r="MF47" s="120"/>
      <c r="MG47" s="120"/>
      <c r="MH47" s="120"/>
      <c r="MI47" s="120"/>
      <c r="MJ47" s="120"/>
      <c r="MK47" s="120"/>
      <c r="ML47" s="120"/>
      <c r="MM47" s="120"/>
      <c r="MN47" s="120"/>
      <c r="MO47" s="120"/>
      <c r="MP47" s="120"/>
      <c r="MQ47" s="120"/>
      <c r="MR47" s="120"/>
      <c r="MS47" s="120"/>
      <c r="MT47" s="120"/>
      <c r="MU47" s="120"/>
      <c r="MV47" s="120"/>
      <c r="MW47" s="120"/>
      <c r="MX47" s="120"/>
      <c r="MY47" s="120"/>
      <c r="MZ47" s="120"/>
      <c r="NA47" s="120"/>
      <c r="NB47" s="120"/>
      <c r="NC47" s="120"/>
      <c r="ND47" s="120"/>
      <c r="NE47" s="120"/>
      <c r="NF47" s="120"/>
      <c r="NG47" s="120"/>
      <c r="NH47" s="120"/>
      <c r="NI47" s="120"/>
      <c r="NJ47" s="120"/>
      <c r="NK47" s="120"/>
      <c r="NL47" s="120"/>
      <c r="NM47" s="120"/>
      <c r="NN47" s="120"/>
      <c r="NO47" s="120"/>
      <c r="NP47" s="120"/>
      <c r="NQ47" s="120"/>
      <c r="NR47" s="120"/>
      <c r="NS47" s="120"/>
      <c r="NT47" s="120"/>
      <c r="NU47" s="120"/>
      <c r="NV47" s="120"/>
      <c r="NW47" s="120"/>
      <c r="NX47" s="120"/>
      <c r="NY47" s="120"/>
      <c r="NZ47" s="120"/>
      <c r="OA47" s="120"/>
      <c r="OB47" s="120"/>
      <c r="OC47" s="120"/>
      <c r="OD47" s="120"/>
      <c r="OE47" s="120"/>
      <c r="OF47" s="120"/>
      <c r="OG47" s="120"/>
      <c r="OH47" s="120"/>
      <c r="OI47" s="120"/>
      <c r="OJ47" s="120"/>
      <c r="OK47" s="120"/>
      <c r="OL47" s="120"/>
      <c r="OM47" s="120"/>
      <c r="ON47" s="120"/>
      <c r="OO47" s="120"/>
      <c r="OP47" s="120"/>
      <c r="OQ47" s="120"/>
      <c r="OR47" s="120"/>
      <c r="OS47" s="120"/>
      <c r="OT47" s="120"/>
      <c r="OU47" s="120"/>
      <c r="OV47" s="120"/>
      <c r="OW47" s="120"/>
      <c r="OX47" s="120"/>
      <c r="OY47" s="120"/>
      <c r="OZ47" s="120"/>
      <c r="PA47" s="120"/>
      <c r="PB47" s="120"/>
      <c r="PC47" s="120"/>
      <c r="PD47" s="120"/>
      <c r="PE47" s="120"/>
      <c r="PF47" s="120"/>
      <c r="PG47" s="120"/>
      <c r="PH47" s="120"/>
      <c r="PI47" s="120"/>
      <c r="PJ47" s="120"/>
      <c r="PK47" s="120"/>
      <c r="PL47" s="120"/>
      <c r="PM47" s="120"/>
      <c r="PN47" s="120"/>
      <c r="PO47" s="120"/>
      <c r="PP47" s="120"/>
      <c r="PQ47" s="120"/>
      <c r="PR47" s="120"/>
      <c r="PS47" s="120"/>
      <c r="PT47" s="120"/>
      <c r="PU47" s="120"/>
      <c r="PV47" s="120"/>
      <c r="PW47" s="120"/>
      <c r="PX47" s="120"/>
      <c r="PY47" s="120"/>
      <c r="PZ47" s="120"/>
      <c r="QA47" s="120"/>
      <c r="QB47" s="120"/>
      <c r="QC47" s="120"/>
      <c r="QD47" s="120"/>
      <c r="QE47" s="120"/>
      <c r="QF47" s="120"/>
      <c r="QG47" s="120"/>
      <c r="QH47" s="120"/>
      <c r="QI47" s="120"/>
      <c r="QJ47" s="120"/>
      <c r="QK47" s="120"/>
      <c r="QL47" s="120"/>
      <c r="QM47" s="120"/>
      <c r="QN47" s="120"/>
      <c r="QO47" s="120"/>
      <c r="QP47" s="120"/>
      <c r="QQ47" s="120"/>
      <c r="QR47" s="120"/>
      <c r="QS47" s="120"/>
      <c r="QT47" s="120"/>
      <c r="QU47" s="120"/>
      <c r="QV47" s="120"/>
      <c r="QW47" s="120"/>
      <c r="QX47" s="120"/>
      <c r="QY47" s="120"/>
      <c r="QZ47" s="120"/>
      <c r="RA47" s="120"/>
      <c r="RB47" s="120"/>
      <c r="RC47" s="120"/>
      <c r="RD47" s="120"/>
      <c r="RE47" s="120"/>
      <c r="RF47" s="120"/>
      <c r="RG47" s="120"/>
      <c r="RH47" s="120"/>
      <c r="RI47" s="120"/>
      <c r="RJ47" s="120"/>
      <c r="RK47" s="120"/>
      <c r="RL47" s="120"/>
      <c r="RM47" s="120"/>
      <c r="RN47" s="120"/>
      <c r="RO47" s="120"/>
      <c r="RP47" s="120"/>
      <c r="RQ47" s="120"/>
      <c r="RR47" s="120"/>
      <c r="RS47" s="120"/>
      <c r="RT47" s="120"/>
      <c r="RU47" s="120"/>
      <c r="RV47" s="120"/>
      <c r="RW47" s="120"/>
      <c r="RX47" s="120"/>
      <c r="RY47" s="120"/>
      <c r="RZ47" s="120"/>
      <c r="SA47" s="120"/>
      <c r="SB47" s="120"/>
      <c r="SC47" s="120"/>
      <c r="SD47" s="120"/>
      <c r="SE47" s="120"/>
      <c r="SF47" s="120"/>
      <c r="SG47" s="120"/>
      <c r="SH47" s="120"/>
      <c r="SI47" s="120"/>
      <c r="SJ47" s="120"/>
      <c r="SK47" s="120"/>
      <c r="SL47" s="120"/>
      <c r="SM47" s="120"/>
      <c r="SN47" s="120"/>
      <c r="SO47" s="120"/>
      <c r="SP47" s="120"/>
      <c r="SQ47" s="120"/>
      <c r="SR47" s="120"/>
      <c r="SS47" s="120"/>
      <c r="ST47" s="120"/>
      <c r="SU47" s="120"/>
      <c r="SV47" s="120"/>
      <c r="SW47" s="120"/>
      <c r="SX47" s="120"/>
      <c r="SY47" s="120"/>
      <c r="SZ47" s="120"/>
      <c r="TA47" s="120"/>
      <c r="TB47" s="120"/>
      <c r="TC47" s="120"/>
      <c r="TD47" s="120"/>
      <c r="TE47" s="120"/>
      <c r="TF47" s="120"/>
      <c r="TG47" s="120"/>
      <c r="TH47" s="120"/>
      <c r="TI47" s="120"/>
      <c r="TJ47" s="120"/>
      <c r="TK47" s="120"/>
      <c r="TL47" s="120"/>
      <c r="TM47" s="120"/>
      <c r="TN47" s="120"/>
      <c r="TO47" s="120"/>
      <c r="TP47" s="120"/>
      <c r="TQ47" s="120"/>
      <c r="TR47" s="120"/>
      <c r="TS47" s="120"/>
      <c r="TT47" s="120"/>
      <c r="TU47" s="120"/>
      <c r="TV47" s="120"/>
      <c r="TW47" s="120"/>
      <c r="TX47" s="120"/>
      <c r="TY47" s="120"/>
      <c r="TZ47" s="120"/>
      <c r="UA47" s="120"/>
      <c r="UB47" s="120"/>
      <c r="UC47" s="120"/>
      <c r="UD47" s="120"/>
      <c r="UE47" s="120"/>
      <c r="UF47" s="120"/>
      <c r="UG47" s="120"/>
      <c r="UH47" s="120"/>
      <c r="UI47" s="120"/>
      <c r="UJ47" s="120"/>
      <c r="UK47" s="120"/>
      <c r="UL47" s="120"/>
      <c r="UM47" s="120"/>
      <c r="UN47" s="120"/>
      <c r="UO47" s="120"/>
      <c r="UP47" s="120"/>
      <c r="UQ47" s="120"/>
      <c r="UR47" s="120"/>
      <c r="US47" s="120"/>
      <c r="UT47" s="120"/>
      <c r="UU47" s="120"/>
      <c r="UV47" s="120"/>
      <c r="UW47" s="120"/>
      <c r="UX47" s="120"/>
      <c r="UY47" s="120"/>
      <c r="UZ47" s="120"/>
      <c r="VA47" s="120"/>
      <c r="VB47" s="120"/>
      <c r="VC47" s="120"/>
      <c r="VD47" s="120"/>
      <c r="VE47" s="120"/>
      <c r="VF47" s="120"/>
      <c r="VG47" s="120"/>
      <c r="VH47" s="120"/>
      <c r="VI47" s="120"/>
      <c r="VJ47" s="120"/>
      <c r="VK47" s="120"/>
      <c r="VL47" s="120"/>
      <c r="VM47" s="120"/>
      <c r="VN47" s="120"/>
      <c r="VO47" s="120"/>
      <c r="VP47" s="120"/>
      <c r="VQ47" s="120"/>
      <c r="VR47" s="120"/>
      <c r="VS47" s="120"/>
      <c r="VT47" s="120"/>
      <c r="VU47" s="120"/>
      <c r="VV47" s="120"/>
      <c r="VW47" s="120"/>
      <c r="VX47" s="120"/>
      <c r="VY47" s="120"/>
      <c r="VZ47" s="120"/>
      <c r="WA47" s="120"/>
      <c r="WB47" s="120"/>
      <c r="WC47" s="120"/>
      <c r="WD47" s="120"/>
      <c r="WE47" s="120"/>
      <c r="WF47" s="120"/>
      <c r="WG47" s="120"/>
      <c r="WH47" s="120"/>
      <c r="WI47" s="120"/>
      <c r="WJ47" s="120"/>
      <c r="WK47" s="120"/>
      <c r="WL47" s="120"/>
      <c r="WM47" s="120"/>
      <c r="WN47" s="120"/>
      <c r="WO47" s="120"/>
      <c r="WP47" s="120"/>
      <c r="WQ47" s="120"/>
      <c r="WR47" s="120"/>
      <c r="WS47" s="120"/>
      <c r="WT47" s="120"/>
      <c r="WU47" s="120"/>
      <c r="WV47" s="120"/>
      <c r="WW47" s="120"/>
      <c r="WX47" s="120"/>
      <c r="WY47" s="120"/>
      <c r="WZ47" s="120"/>
      <c r="XA47" s="120"/>
      <c r="XB47" s="120"/>
      <c r="XC47" s="120"/>
      <c r="XD47" s="120"/>
      <c r="XE47" s="120"/>
      <c r="XF47" s="120"/>
      <c r="XG47" s="120"/>
      <c r="XH47" s="120"/>
      <c r="XI47" s="120"/>
      <c r="XJ47" s="120"/>
      <c r="XK47" s="120"/>
      <c r="XL47" s="120"/>
      <c r="XM47" s="120"/>
      <c r="XN47" s="120"/>
      <c r="XO47" s="120"/>
      <c r="XP47" s="120"/>
      <c r="XQ47" s="120"/>
      <c r="XR47" s="120"/>
      <c r="XS47" s="120"/>
      <c r="XT47" s="120"/>
      <c r="XU47" s="120"/>
      <c r="XV47" s="120"/>
      <c r="XW47" s="120"/>
      <c r="XX47" s="120"/>
      <c r="XY47" s="120"/>
      <c r="XZ47" s="120"/>
      <c r="YA47" s="120"/>
      <c r="YB47" s="120"/>
      <c r="YC47" s="120"/>
      <c r="YD47" s="120"/>
      <c r="YE47" s="120"/>
      <c r="YF47" s="120"/>
      <c r="YG47" s="120"/>
      <c r="YH47" s="120"/>
      <c r="YI47" s="120"/>
      <c r="YJ47" s="120"/>
      <c r="YK47" s="120"/>
      <c r="YL47" s="120"/>
      <c r="YM47" s="120"/>
      <c r="YN47" s="120"/>
      <c r="YO47" s="120"/>
      <c r="YP47" s="120"/>
      <c r="YQ47" s="120"/>
      <c r="YR47" s="120"/>
      <c r="YS47" s="120"/>
      <c r="YT47" s="120"/>
      <c r="YU47" s="120"/>
      <c r="YV47" s="120"/>
      <c r="YW47" s="120"/>
      <c r="YX47" s="120"/>
      <c r="YY47" s="120"/>
      <c r="YZ47" s="120"/>
      <c r="ZA47" s="120"/>
      <c r="ZB47" s="120"/>
      <c r="ZC47" s="120"/>
      <c r="ZD47" s="120"/>
      <c r="ZE47" s="120"/>
      <c r="ZF47" s="120"/>
      <c r="ZG47" s="120"/>
      <c r="ZH47" s="120"/>
      <c r="ZI47" s="120"/>
      <c r="ZJ47" s="120"/>
      <c r="ZK47" s="120"/>
      <c r="ZL47" s="120"/>
      <c r="ZM47" s="120"/>
      <c r="ZN47" s="120"/>
      <c r="ZO47" s="120"/>
      <c r="ZP47" s="120"/>
      <c r="ZQ47" s="120"/>
      <c r="ZR47" s="120"/>
      <c r="ZS47" s="120"/>
      <c r="ZT47" s="120"/>
      <c r="ZU47" s="120"/>
      <c r="ZV47" s="120"/>
      <c r="ZW47" s="120"/>
      <c r="ZX47" s="120"/>
      <c r="ZY47" s="120"/>
      <c r="ZZ47" s="120"/>
      <c r="AAA47" s="120"/>
      <c r="AAB47" s="120"/>
      <c r="AAC47" s="120"/>
      <c r="AAD47" s="120"/>
      <c r="AAE47" s="120"/>
      <c r="AAF47" s="120"/>
      <c r="AAG47" s="120"/>
      <c r="AAH47" s="120"/>
      <c r="AAI47" s="120"/>
      <c r="AAJ47" s="120"/>
      <c r="AAK47" s="120"/>
      <c r="AAL47" s="120"/>
      <c r="AAM47" s="120"/>
      <c r="AAN47" s="120"/>
      <c r="AAO47" s="120"/>
      <c r="AAP47" s="120"/>
      <c r="AAQ47" s="120"/>
      <c r="AAR47" s="120"/>
      <c r="AAS47" s="120"/>
      <c r="AAT47" s="120"/>
      <c r="AAU47" s="120"/>
      <c r="AAV47" s="120"/>
      <c r="AAW47" s="120"/>
      <c r="AAX47" s="120"/>
      <c r="AAY47" s="120"/>
      <c r="AAZ47" s="120"/>
      <c r="ABA47" s="120"/>
      <c r="ABB47" s="120"/>
      <c r="ABC47" s="120"/>
      <c r="ABD47" s="120"/>
      <c r="ABE47" s="120"/>
      <c r="ABF47" s="120"/>
      <c r="ABG47" s="120"/>
      <c r="ABH47" s="120"/>
      <c r="ABI47" s="120"/>
      <c r="ABJ47" s="120"/>
      <c r="ABK47" s="120"/>
      <c r="ABL47" s="120"/>
      <c r="ABM47" s="120"/>
      <c r="ABN47" s="120"/>
      <c r="ABO47" s="120"/>
      <c r="ABP47" s="120"/>
      <c r="ABQ47" s="120"/>
      <c r="ABR47" s="120"/>
      <c r="ABS47" s="120"/>
      <c r="ABT47" s="120"/>
      <c r="ABU47" s="120"/>
      <c r="ABV47" s="120"/>
      <c r="ABW47" s="120"/>
      <c r="ABX47" s="120"/>
      <c r="ABY47" s="120"/>
      <c r="ABZ47" s="120"/>
      <c r="ACA47" s="120"/>
      <c r="ACB47" s="120"/>
      <c r="ACC47" s="120"/>
      <c r="ACD47" s="120"/>
      <c r="ACE47" s="120"/>
      <c r="ACF47" s="120"/>
      <c r="ACG47" s="120"/>
      <c r="ACH47" s="120"/>
      <c r="ACI47" s="120"/>
      <c r="ACJ47" s="120"/>
      <c r="ACK47" s="120"/>
      <c r="ACL47" s="120"/>
      <c r="ACM47" s="120"/>
      <c r="ACN47" s="120"/>
      <c r="ACO47" s="120"/>
      <c r="ACP47" s="120"/>
      <c r="ACQ47" s="120"/>
      <c r="ACR47" s="120"/>
      <c r="ACS47" s="120"/>
      <c r="ACT47" s="120"/>
      <c r="ACU47" s="120"/>
      <c r="ACV47" s="120"/>
      <c r="ACW47" s="120"/>
      <c r="ACX47" s="120"/>
      <c r="ACY47" s="120"/>
      <c r="ACZ47" s="120"/>
      <c r="ADA47" s="120"/>
      <c r="ADB47" s="120"/>
      <c r="ADC47" s="120"/>
      <c r="ADD47" s="120"/>
      <c r="ADE47" s="120"/>
      <c r="ADF47" s="120"/>
      <c r="ADG47" s="120"/>
      <c r="ADH47" s="120"/>
      <c r="ADI47" s="120"/>
      <c r="ADJ47" s="120"/>
      <c r="ADK47" s="120"/>
      <c r="ADL47" s="120"/>
      <c r="ADM47" s="120"/>
      <c r="ADN47" s="120"/>
      <c r="ADO47" s="120"/>
      <c r="ADP47" s="120"/>
      <c r="ADQ47" s="120"/>
      <c r="ADR47" s="120"/>
      <c r="ADS47" s="120"/>
      <c r="ADT47" s="120"/>
      <c r="ADU47" s="120"/>
      <c r="ADV47" s="120"/>
      <c r="ADW47" s="120"/>
      <c r="ADX47" s="120"/>
      <c r="ADY47" s="120"/>
      <c r="ADZ47" s="120"/>
      <c r="AEA47" s="120"/>
      <c r="AEB47" s="120"/>
      <c r="AEC47" s="120"/>
      <c r="AED47" s="120"/>
      <c r="AEE47" s="120"/>
      <c r="AEF47" s="120"/>
      <c r="AEG47" s="120"/>
      <c r="AEH47" s="120"/>
      <c r="AEI47" s="120"/>
      <c r="AEJ47" s="120"/>
      <c r="AEK47" s="120"/>
      <c r="AEL47" s="120"/>
      <c r="AEM47" s="120"/>
      <c r="AEN47" s="120"/>
      <c r="AEO47" s="120"/>
      <c r="AEP47" s="120"/>
      <c r="AEQ47" s="120"/>
      <c r="AER47" s="120"/>
      <c r="AES47" s="120"/>
      <c r="AET47" s="120"/>
      <c r="AEU47" s="120"/>
      <c r="AEV47" s="120"/>
      <c r="AEW47" s="120"/>
      <c r="AEX47" s="120"/>
      <c r="AEY47" s="120"/>
      <c r="AEZ47" s="120"/>
      <c r="AFA47" s="120"/>
      <c r="AFB47" s="120"/>
      <c r="AFC47" s="120"/>
      <c r="AFD47" s="120"/>
      <c r="AFE47" s="120"/>
      <c r="AFF47" s="120"/>
      <c r="AFG47" s="120"/>
      <c r="AFH47" s="120"/>
      <c r="AFI47" s="120"/>
      <c r="AFJ47" s="120"/>
      <c r="AFK47" s="120"/>
      <c r="AFL47" s="120"/>
      <c r="AFM47" s="120"/>
      <c r="AFN47" s="120"/>
      <c r="AFO47" s="120"/>
      <c r="AFP47" s="120"/>
      <c r="AFQ47" s="120"/>
      <c r="AFR47" s="120"/>
      <c r="AFS47" s="120"/>
      <c r="AFT47" s="120"/>
      <c r="AFU47" s="120"/>
      <c r="AFV47" s="120"/>
      <c r="AFW47" s="120"/>
      <c r="AFX47" s="120"/>
      <c r="AFY47" s="120"/>
      <c r="AFZ47" s="120"/>
      <c r="AGA47" s="120"/>
      <c r="AGB47" s="120"/>
      <c r="AGC47" s="120"/>
      <c r="AGD47" s="120"/>
      <c r="AGE47" s="120"/>
      <c r="AGF47" s="120"/>
      <c r="AGG47" s="120"/>
      <c r="AGH47" s="120"/>
      <c r="AGI47" s="120"/>
      <c r="AGJ47" s="120"/>
      <c r="AGK47" s="120"/>
      <c r="AGL47" s="120"/>
      <c r="AGM47" s="120"/>
      <c r="AGN47" s="120"/>
      <c r="AGO47" s="120"/>
      <c r="AGP47" s="120"/>
      <c r="AGQ47" s="120"/>
      <c r="AGR47" s="120"/>
      <c r="AGS47" s="120"/>
      <c r="AGT47" s="120"/>
      <c r="AGU47" s="120"/>
      <c r="AGV47" s="120"/>
      <c r="AGW47" s="120"/>
      <c r="AGX47" s="120"/>
      <c r="AGY47" s="120"/>
      <c r="AGZ47" s="120"/>
      <c r="AHA47" s="120"/>
      <c r="AHB47" s="120"/>
      <c r="AHC47" s="120"/>
      <c r="AHD47" s="120"/>
      <c r="AHE47" s="120"/>
      <c r="AHF47" s="120"/>
      <c r="AHG47" s="120"/>
      <c r="AHH47" s="120"/>
      <c r="AHI47" s="120"/>
      <c r="AHJ47" s="120"/>
      <c r="AHK47" s="120"/>
      <c r="AHL47" s="120"/>
      <c r="AHM47" s="120"/>
      <c r="AHN47" s="120"/>
      <c r="AHO47" s="120"/>
      <c r="AHP47" s="120"/>
      <c r="AHQ47" s="120"/>
      <c r="AHR47" s="120"/>
      <c r="AHS47" s="120"/>
      <c r="AHT47" s="120"/>
      <c r="AHU47" s="120"/>
      <c r="AHV47" s="120"/>
      <c r="AHW47" s="120"/>
      <c r="AHX47" s="120"/>
      <c r="AHY47" s="120"/>
      <c r="AHZ47" s="120"/>
      <c r="AIA47" s="120"/>
      <c r="AIB47" s="120"/>
      <c r="AIC47" s="120"/>
      <c r="AID47" s="120"/>
      <c r="AIE47" s="120"/>
      <c r="AIF47" s="120"/>
      <c r="AIG47" s="120"/>
      <c r="AIH47" s="120"/>
      <c r="AII47" s="120"/>
      <c r="AIJ47" s="120"/>
      <c r="AIK47" s="120"/>
      <c r="AIL47" s="120"/>
      <c r="AIM47" s="120"/>
      <c r="AIN47" s="120"/>
      <c r="AIO47" s="120"/>
      <c r="AIP47" s="120"/>
      <c r="AIQ47" s="120"/>
      <c r="AIR47" s="120"/>
      <c r="AIS47" s="120"/>
      <c r="AIT47" s="120"/>
      <c r="AIU47" s="120"/>
      <c r="AIV47" s="120"/>
      <c r="AIW47" s="120"/>
      <c r="AIX47" s="120"/>
      <c r="AIY47" s="120"/>
      <c r="AIZ47" s="120"/>
      <c r="AJA47" s="120"/>
      <c r="AJB47" s="120"/>
      <c r="AJC47" s="120"/>
      <c r="AJD47" s="120"/>
      <c r="AJE47" s="120"/>
      <c r="AJF47" s="120"/>
      <c r="AJG47" s="120"/>
      <c r="AJH47" s="120"/>
      <c r="AJI47" s="120"/>
      <c r="AJJ47" s="120"/>
      <c r="AJK47" s="120"/>
      <c r="AJL47" s="120"/>
      <c r="AJM47" s="120"/>
      <c r="AJN47" s="120"/>
      <c r="AJO47" s="120"/>
      <c r="AJP47" s="120"/>
      <c r="AJQ47" s="120"/>
      <c r="AJR47" s="120"/>
      <c r="AJS47" s="120"/>
      <c r="AJT47" s="120"/>
      <c r="AJU47" s="120"/>
      <c r="AJV47" s="120"/>
      <c r="AJW47" s="120"/>
      <c r="AJX47" s="120"/>
      <c r="AJY47" s="120"/>
      <c r="AJZ47" s="120"/>
      <c r="AKA47" s="120"/>
      <c r="AKB47" s="120"/>
      <c r="AKC47" s="120"/>
      <c r="AKD47" s="120"/>
      <c r="AKE47" s="120"/>
      <c r="AKF47" s="120"/>
      <c r="AKG47" s="120"/>
      <c r="AKH47" s="120"/>
      <c r="AKI47" s="120"/>
      <c r="AKJ47" s="120"/>
      <c r="AKK47" s="120"/>
      <c r="AKL47" s="120"/>
      <c r="AKM47" s="120"/>
      <c r="AKN47" s="120"/>
      <c r="AKO47" s="120"/>
      <c r="AKP47" s="120"/>
      <c r="AKQ47" s="120"/>
      <c r="AKR47" s="120"/>
      <c r="AKS47" s="120"/>
      <c r="AKT47" s="120"/>
      <c r="AKU47" s="120"/>
      <c r="AKV47" s="120"/>
      <c r="AKW47" s="120"/>
      <c r="AKX47" s="120"/>
      <c r="AKY47" s="120"/>
      <c r="AKZ47" s="120"/>
      <c r="ALA47" s="120"/>
      <c r="ALB47" s="120"/>
      <c r="ALC47" s="120"/>
      <c r="ALD47" s="120"/>
      <c r="ALE47" s="120"/>
      <c r="ALF47" s="120"/>
      <c r="ALG47" s="120"/>
      <c r="ALH47" s="120"/>
      <c r="ALI47" s="120"/>
      <c r="ALJ47" s="120"/>
      <c r="ALK47" s="120"/>
      <c r="ALL47" s="120"/>
      <c r="ALM47" s="120"/>
      <c r="ALN47" s="120"/>
      <c r="ALO47" s="120"/>
      <c r="ALP47" s="120"/>
      <c r="ALQ47" s="120"/>
      <c r="ALR47" s="120"/>
      <c r="ALS47" s="120"/>
      <c r="ALT47" s="120"/>
      <c r="ALU47" s="120"/>
      <c r="ALV47" s="120"/>
      <c r="ALW47" s="120"/>
      <c r="ALX47" s="120"/>
      <c r="ALY47" s="120"/>
      <c r="ALZ47" s="120"/>
      <c r="AMA47" s="120"/>
      <c r="AMB47" s="120"/>
      <c r="AMC47" s="120"/>
      <c r="AMD47" s="120"/>
      <c r="AME47" s="120"/>
      <c r="AMF47" s="120"/>
      <c r="AMG47" s="120"/>
      <c r="AMH47" s="120"/>
      <c r="AMI47" s="120"/>
      <c r="AMJ47" s="120"/>
      <c r="AMK47" s="120"/>
      <c r="AML47" s="120"/>
      <c r="AMM47" s="120"/>
      <c r="AMN47" s="120"/>
      <c r="AMO47" s="120"/>
      <c r="AMP47" s="120"/>
      <c r="AMQ47" s="120"/>
      <c r="AMR47" s="120"/>
      <c r="AMS47" s="120"/>
      <c r="AMT47" s="120"/>
      <c r="AMU47" s="120"/>
      <c r="AMV47" s="120"/>
      <c r="AMW47" s="120"/>
      <c r="AMX47" s="120"/>
      <c r="AMY47" s="120"/>
      <c r="AMZ47" s="120"/>
      <c r="ANA47" s="120"/>
      <c r="ANB47" s="120"/>
      <c r="ANC47" s="120"/>
      <c r="AND47" s="120"/>
      <c r="ANE47" s="120"/>
      <c r="ANF47" s="120"/>
      <c r="ANG47" s="120"/>
      <c r="ANH47" s="120"/>
      <c r="ANI47" s="120"/>
      <c r="ANJ47" s="120"/>
      <c r="ANK47" s="120"/>
      <c r="ANL47" s="120"/>
      <c r="ANM47" s="120"/>
      <c r="ANN47" s="120"/>
      <c r="ANO47" s="120"/>
      <c r="ANP47" s="120"/>
      <c r="ANQ47" s="120"/>
      <c r="ANR47" s="120"/>
      <c r="ANS47" s="120"/>
      <c r="ANT47" s="120"/>
      <c r="ANU47" s="120"/>
      <c r="ANV47" s="120"/>
      <c r="ANW47" s="120"/>
      <c r="ANX47" s="120"/>
      <c r="ANY47" s="120"/>
      <c r="ANZ47" s="120"/>
      <c r="AOA47" s="120"/>
      <c r="AOB47" s="120"/>
      <c r="AOC47" s="120"/>
      <c r="AOD47" s="120"/>
      <c r="AOE47" s="120"/>
      <c r="AOF47" s="120"/>
      <c r="AOG47" s="120"/>
      <c r="AOH47" s="120"/>
      <c r="AOI47" s="120"/>
      <c r="AOJ47" s="120"/>
      <c r="AOK47" s="120"/>
      <c r="AOL47" s="120"/>
      <c r="AOM47" s="120"/>
      <c r="AON47" s="120"/>
      <c r="AOO47" s="120"/>
      <c r="AOP47" s="120"/>
      <c r="AOQ47" s="120"/>
      <c r="AOR47" s="120"/>
      <c r="AOS47" s="120"/>
      <c r="AOT47" s="120"/>
      <c r="AOU47" s="120"/>
      <c r="AOV47" s="120"/>
      <c r="AOW47" s="120"/>
      <c r="AOX47" s="120"/>
      <c r="AOY47" s="120"/>
      <c r="AOZ47" s="120"/>
      <c r="APA47" s="120"/>
      <c r="APB47" s="120"/>
      <c r="APC47" s="120"/>
      <c r="APD47" s="120"/>
      <c r="APE47" s="120"/>
      <c r="APF47" s="120"/>
      <c r="APG47" s="120"/>
      <c r="APH47" s="120"/>
      <c r="API47" s="120"/>
      <c r="APJ47" s="120"/>
      <c r="APK47" s="120"/>
      <c r="APL47" s="120"/>
      <c r="APM47" s="120"/>
      <c r="APN47" s="120"/>
      <c r="APO47" s="120"/>
      <c r="APP47" s="120"/>
      <c r="APQ47" s="120"/>
      <c r="APR47" s="120"/>
      <c r="APS47" s="120"/>
      <c r="APT47" s="120"/>
      <c r="APU47" s="120"/>
      <c r="APV47" s="120"/>
      <c r="APW47" s="120"/>
      <c r="APX47" s="120"/>
      <c r="APY47" s="120"/>
      <c r="APZ47" s="120"/>
      <c r="AQA47" s="120"/>
      <c r="AQB47" s="120"/>
      <c r="AQC47" s="120"/>
      <c r="AQD47" s="120"/>
      <c r="AQE47" s="120"/>
      <c r="AQF47" s="120"/>
      <c r="AQG47" s="120"/>
      <c r="AQH47" s="120"/>
      <c r="AQI47" s="120"/>
      <c r="AQJ47" s="120"/>
      <c r="AQK47" s="120"/>
      <c r="AQL47" s="120"/>
      <c r="AQM47" s="120"/>
      <c r="AQN47" s="120"/>
      <c r="AQO47" s="120"/>
      <c r="AQP47" s="120"/>
      <c r="AQQ47" s="120"/>
      <c r="AQR47" s="120"/>
      <c r="AQS47" s="120"/>
      <c r="AQT47" s="120"/>
      <c r="AQU47" s="120"/>
      <c r="AQV47" s="120"/>
      <c r="AQW47" s="120"/>
      <c r="AQX47" s="120"/>
      <c r="AQY47" s="120"/>
      <c r="AQZ47" s="120"/>
      <c r="ARA47" s="120"/>
      <c r="ARB47" s="120"/>
      <c r="ARC47" s="120"/>
      <c r="ARD47" s="120"/>
      <c r="ARE47" s="120"/>
      <c r="ARF47" s="120"/>
      <c r="ARG47" s="120"/>
      <c r="ARH47" s="120"/>
      <c r="ARI47" s="120"/>
      <c r="ARJ47" s="120"/>
      <c r="ARK47" s="120"/>
      <c r="ARL47" s="120"/>
      <c r="ARM47" s="120"/>
      <c r="ARN47" s="120"/>
      <c r="ARO47" s="120"/>
      <c r="ARP47" s="120"/>
      <c r="ARQ47" s="120"/>
      <c r="ARR47" s="120"/>
      <c r="ARS47" s="120"/>
      <c r="ART47" s="120"/>
      <c r="ARU47" s="120"/>
      <c r="ARV47" s="120"/>
      <c r="ARW47" s="120"/>
      <c r="ARX47" s="120"/>
      <c r="ARY47" s="120"/>
      <c r="ARZ47" s="120"/>
      <c r="ASA47" s="120"/>
      <c r="ASB47" s="120"/>
      <c r="ASC47" s="120"/>
      <c r="ASD47" s="120"/>
      <c r="ASE47" s="120"/>
      <c r="ASF47" s="120"/>
      <c r="ASG47" s="120"/>
      <c r="ASH47" s="120"/>
      <c r="ASI47" s="120"/>
      <c r="ASJ47" s="120"/>
      <c r="ASK47" s="120"/>
      <c r="ASL47" s="120"/>
      <c r="ASM47" s="120"/>
      <c r="ASN47" s="120"/>
      <c r="ASO47" s="120"/>
      <c r="ASP47" s="120"/>
      <c r="ASQ47" s="120"/>
      <c r="ASR47" s="120"/>
      <c r="ASS47" s="120"/>
      <c r="AST47" s="120"/>
      <c r="ASU47" s="120"/>
      <c r="ASV47" s="120"/>
      <c r="ASW47" s="120"/>
      <c r="ASX47" s="120"/>
      <c r="ASY47" s="120"/>
      <c r="ASZ47" s="120"/>
      <c r="ATA47" s="120"/>
      <c r="ATB47" s="120"/>
      <c r="ATC47" s="120"/>
      <c r="ATD47" s="120"/>
      <c r="ATE47" s="120"/>
      <c r="ATF47" s="120"/>
      <c r="ATG47" s="120"/>
      <c r="ATH47" s="120"/>
      <c r="ATI47" s="120"/>
      <c r="ATJ47" s="120"/>
      <c r="ATK47" s="120"/>
      <c r="ATL47" s="120"/>
      <c r="ATM47" s="120"/>
      <c r="ATN47" s="120"/>
      <c r="ATO47" s="120"/>
      <c r="ATP47" s="120"/>
      <c r="ATQ47" s="120"/>
      <c r="ATR47" s="120"/>
      <c r="ATS47" s="120"/>
      <c r="ATT47" s="120"/>
      <c r="ATU47" s="120"/>
      <c r="ATV47" s="120"/>
      <c r="ATW47" s="120"/>
      <c r="ATX47" s="120"/>
      <c r="ATY47" s="120"/>
      <c r="ATZ47" s="120"/>
      <c r="AUA47" s="120"/>
      <c r="AUB47" s="120"/>
      <c r="AUC47" s="120"/>
      <c r="AUD47" s="120"/>
      <c r="AUE47" s="120"/>
      <c r="AUF47" s="120"/>
      <c r="AUG47" s="120"/>
      <c r="AUH47" s="120"/>
      <c r="AUI47" s="120"/>
      <c r="AUJ47" s="120"/>
      <c r="AUK47" s="120"/>
      <c r="AUL47" s="120"/>
      <c r="AUM47" s="120"/>
      <c r="AUN47" s="120"/>
      <c r="AUO47" s="120"/>
      <c r="AUP47" s="120"/>
      <c r="AUQ47" s="120"/>
      <c r="AUR47" s="120"/>
      <c r="AUS47" s="120"/>
      <c r="AUT47" s="120"/>
      <c r="AUU47" s="120"/>
      <c r="AUV47" s="120"/>
      <c r="AUW47" s="120"/>
      <c r="AUX47" s="120"/>
      <c r="AUY47" s="120"/>
      <c r="AUZ47" s="120"/>
      <c r="AVA47" s="120"/>
      <c r="AVB47" s="120"/>
      <c r="AVC47" s="120"/>
      <c r="AVD47" s="120"/>
      <c r="AVE47" s="120"/>
      <c r="AVF47" s="120"/>
      <c r="AVG47" s="120"/>
      <c r="AVH47" s="120"/>
      <c r="AVI47" s="120"/>
      <c r="AVJ47" s="120"/>
      <c r="AVK47" s="120"/>
      <c r="AVL47" s="120"/>
      <c r="AVM47" s="120"/>
      <c r="AVN47" s="120"/>
      <c r="AVO47" s="120"/>
      <c r="AVP47" s="120"/>
      <c r="AVQ47" s="120"/>
      <c r="AVR47" s="120"/>
      <c r="AVS47" s="120"/>
      <c r="AVT47" s="120"/>
      <c r="AVU47" s="120"/>
      <c r="AVV47" s="120"/>
      <c r="AVW47" s="120"/>
      <c r="AVX47" s="120"/>
      <c r="AVY47" s="120"/>
      <c r="AVZ47" s="120"/>
      <c r="AWA47" s="120"/>
      <c r="AWB47" s="120"/>
      <c r="AWC47" s="120"/>
      <c r="AWD47" s="120"/>
      <c r="AWE47" s="120"/>
      <c r="AWF47" s="120"/>
      <c r="AWG47" s="120"/>
      <c r="AWH47" s="120"/>
      <c r="AWI47" s="120"/>
      <c r="AWJ47" s="120"/>
      <c r="AWK47" s="120"/>
      <c r="AWL47" s="120"/>
      <c r="AWM47" s="120"/>
      <c r="AWN47" s="120"/>
      <c r="AWO47" s="120"/>
      <c r="AWP47" s="120"/>
      <c r="AWQ47" s="120"/>
      <c r="AWR47" s="120"/>
      <c r="AWS47" s="120"/>
      <c r="AWT47" s="120"/>
      <c r="AWU47" s="120"/>
      <c r="AWV47" s="120"/>
      <c r="AWW47" s="120"/>
      <c r="AWX47" s="120"/>
      <c r="AWY47" s="120"/>
      <c r="AWZ47" s="120"/>
      <c r="AXA47" s="120"/>
      <c r="AXB47" s="120"/>
      <c r="AXC47" s="120"/>
      <c r="AXD47" s="120"/>
      <c r="AXE47" s="120"/>
      <c r="AXF47" s="120"/>
      <c r="AXG47" s="120"/>
      <c r="AXH47" s="120"/>
      <c r="AXI47" s="120"/>
      <c r="AXJ47" s="120"/>
      <c r="AXK47" s="120"/>
      <c r="AXL47" s="120"/>
      <c r="AXM47" s="120"/>
      <c r="AXN47" s="120"/>
      <c r="AXO47" s="120"/>
      <c r="AXP47" s="120"/>
      <c r="AXQ47" s="120"/>
      <c r="AXR47" s="120"/>
      <c r="AXS47" s="120"/>
      <c r="AXT47" s="120"/>
      <c r="AXU47" s="120"/>
      <c r="AXV47" s="120"/>
      <c r="AXW47" s="120"/>
      <c r="AXX47" s="120"/>
      <c r="AXY47" s="120"/>
      <c r="AXZ47" s="120"/>
      <c r="AYA47" s="120"/>
      <c r="AYB47" s="120"/>
      <c r="AYC47" s="120"/>
      <c r="AYD47" s="120"/>
      <c r="AYE47" s="120"/>
      <c r="AYF47" s="120"/>
      <c r="AYG47" s="120"/>
      <c r="AYH47" s="120"/>
      <c r="AYI47" s="120"/>
      <c r="AYJ47" s="120"/>
      <c r="AYK47" s="120"/>
      <c r="AYL47" s="120"/>
      <c r="AYM47" s="120"/>
      <c r="AYN47" s="120"/>
      <c r="AYO47" s="120"/>
      <c r="AYP47" s="120"/>
      <c r="AYQ47" s="120"/>
      <c r="AYR47" s="120"/>
      <c r="AYS47" s="120"/>
      <c r="AYT47" s="120"/>
      <c r="AYU47" s="120"/>
      <c r="AYV47" s="120"/>
      <c r="AYW47" s="120"/>
      <c r="AYX47" s="120"/>
      <c r="AYY47" s="120"/>
      <c r="AYZ47" s="120"/>
      <c r="AZA47" s="120"/>
      <c r="AZB47" s="120"/>
      <c r="AZC47" s="120"/>
      <c r="AZD47" s="120"/>
      <c r="AZE47" s="120"/>
      <c r="AZF47" s="120"/>
      <c r="AZG47" s="120"/>
      <c r="AZH47" s="120"/>
      <c r="AZI47" s="120"/>
      <c r="AZJ47" s="120"/>
      <c r="AZK47" s="120"/>
      <c r="AZL47" s="120"/>
      <c r="AZM47" s="120"/>
      <c r="AZN47" s="120"/>
      <c r="AZO47" s="120"/>
      <c r="AZP47" s="120"/>
      <c r="AZQ47" s="120"/>
      <c r="AZR47" s="120"/>
      <c r="AZS47" s="120"/>
      <c r="AZT47" s="120"/>
      <c r="AZU47" s="120"/>
      <c r="AZV47" s="120"/>
      <c r="AZW47" s="120"/>
      <c r="AZX47" s="120"/>
      <c r="AZY47" s="120"/>
      <c r="AZZ47" s="120"/>
      <c r="BAA47" s="120"/>
      <c r="BAB47" s="120"/>
      <c r="BAC47" s="120"/>
      <c r="BAD47" s="120"/>
      <c r="BAE47" s="120"/>
      <c r="BAF47" s="120"/>
      <c r="BAG47" s="120"/>
      <c r="BAH47" s="120"/>
      <c r="BAI47" s="120"/>
      <c r="BAJ47" s="120"/>
      <c r="BAK47" s="120"/>
      <c r="BAL47" s="120"/>
      <c r="BAM47" s="120"/>
      <c r="BAN47" s="120"/>
      <c r="BAO47" s="120"/>
      <c r="BAP47" s="120"/>
      <c r="BAQ47" s="120"/>
      <c r="BAR47" s="120"/>
      <c r="BAS47" s="120"/>
      <c r="BAT47" s="120"/>
      <c r="BAU47" s="120"/>
      <c r="BAV47" s="120"/>
      <c r="BAW47" s="120"/>
      <c r="BAX47" s="120"/>
      <c r="BAY47" s="120"/>
      <c r="BAZ47" s="120"/>
      <c r="BBA47" s="120"/>
      <c r="BBB47" s="120"/>
      <c r="BBC47" s="120"/>
      <c r="BBD47" s="120"/>
      <c r="BBE47" s="120"/>
      <c r="BBF47" s="120"/>
      <c r="BBG47" s="120"/>
      <c r="BBH47" s="120"/>
      <c r="BBI47" s="120"/>
      <c r="BBJ47" s="120"/>
      <c r="BBK47" s="120"/>
      <c r="BBL47" s="120"/>
      <c r="BBM47" s="120"/>
      <c r="BBN47" s="120"/>
      <c r="BBO47" s="120"/>
      <c r="BBP47" s="120"/>
      <c r="BBQ47" s="120"/>
      <c r="BBR47" s="120"/>
      <c r="BBS47" s="120"/>
      <c r="BBT47" s="120"/>
      <c r="BBU47" s="120"/>
      <c r="BBV47" s="120"/>
      <c r="BBW47" s="120"/>
      <c r="BBX47" s="120"/>
      <c r="BBY47" s="120"/>
      <c r="BBZ47" s="120"/>
      <c r="BCA47" s="120"/>
      <c r="BCB47" s="120"/>
      <c r="BCC47" s="120"/>
      <c r="BCD47" s="120"/>
      <c r="BCE47" s="120"/>
      <c r="BCF47" s="120"/>
      <c r="BCG47" s="120"/>
      <c r="BCH47" s="120"/>
      <c r="BCI47" s="120"/>
      <c r="BCJ47" s="120"/>
      <c r="BCK47" s="120"/>
      <c r="BCL47" s="120"/>
      <c r="BCM47" s="120"/>
      <c r="BCN47" s="120"/>
      <c r="BCO47" s="120"/>
      <c r="BCP47" s="120"/>
      <c r="BCQ47" s="120"/>
      <c r="BCR47" s="120"/>
      <c r="BCS47" s="120"/>
      <c r="BCT47" s="120"/>
      <c r="BCU47" s="120"/>
      <c r="BCV47" s="120"/>
      <c r="BCW47" s="120"/>
      <c r="BCX47" s="120"/>
      <c r="BCY47" s="120"/>
      <c r="BCZ47" s="120"/>
      <c r="BDA47" s="120"/>
      <c r="BDB47" s="120"/>
      <c r="BDC47" s="120"/>
      <c r="BDD47" s="120"/>
      <c r="BDE47" s="120"/>
      <c r="BDF47" s="120"/>
      <c r="BDG47" s="120"/>
      <c r="BDH47" s="120"/>
      <c r="BDI47" s="120"/>
      <c r="BDJ47" s="120"/>
      <c r="BDK47" s="120"/>
      <c r="BDL47" s="120"/>
      <c r="BDM47" s="120"/>
      <c r="BDN47" s="120"/>
      <c r="BDO47" s="120"/>
      <c r="BDP47" s="120"/>
      <c r="BDQ47" s="120"/>
      <c r="BDR47" s="120"/>
      <c r="BDS47" s="120"/>
      <c r="BDT47" s="120"/>
      <c r="BDU47" s="120"/>
      <c r="BDV47" s="120"/>
      <c r="BDW47" s="120"/>
      <c r="BDX47" s="120"/>
      <c r="BDY47" s="120"/>
      <c r="BDZ47" s="120"/>
      <c r="BEA47" s="120"/>
      <c r="BEB47" s="120"/>
      <c r="BEC47" s="120"/>
      <c r="BED47" s="120"/>
      <c r="BEE47" s="120"/>
      <c r="BEF47" s="120"/>
      <c r="BEG47" s="120"/>
      <c r="BEH47" s="120"/>
      <c r="BEI47" s="120"/>
      <c r="BEJ47" s="120"/>
      <c r="BEK47" s="120"/>
      <c r="BEL47" s="120"/>
      <c r="BEM47" s="120"/>
      <c r="BEN47" s="120"/>
      <c r="BEO47" s="120"/>
      <c r="BEP47" s="120"/>
      <c r="BEQ47" s="120"/>
      <c r="BER47" s="120"/>
      <c r="BES47" s="120"/>
      <c r="BET47" s="120"/>
      <c r="BEU47" s="120"/>
      <c r="BEV47" s="120"/>
      <c r="BEW47" s="120"/>
      <c r="BEX47" s="120"/>
      <c r="BEY47" s="120"/>
      <c r="BEZ47" s="120"/>
      <c r="BFA47" s="120"/>
      <c r="BFB47" s="120"/>
      <c r="BFC47" s="120"/>
      <c r="BFD47" s="120"/>
      <c r="BFE47" s="120"/>
      <c r="BFF47" s="120"/>
      <c r="BFG47" s="120"/>
      <c r="BFH47" s="120"/>
      <c r="BFI47" s="120"/>
      <c r="BFJ47" s="120"/>
      <c r="BFK47" s="120"/>
      <c r="BFL47" s="120"/>
      <c r="BFM47" s="120"/>
      <c r="BFN47" s="120"/>
      <c r="BFO47" s="120"/>
      <c r="BFP47" s="120"/>
      <c r="BFQ47" s="120"/>
      <c r="BFR47" s="120"/>
      <c r="BFS47" s="120"/>
      <c r="BFT47" s="120"/>
      <c r="BFU47" s="120"/>
      <c r="BFV47" s="120"/>
      <c r="BFW47" s="120"/>
      <c r="BFX47" s="120"/>
      <c r="BFY47" s="120"/>
      <c r="BFZ47" s="120"/>
      <c r="BGA47" s="120"/>
      <c r="BGB47" s="120"/>
      <c r="BGC47" s="120"/>
      <c r="BGD47" s="120"/>
      <c r="BGE47" s="120"/>
      <c r="BGF47" s="120"/>
      <c r="BGG47" s="120"/>
      <c r="BGH47" s="120"/>
      <c r="BGI47" s="120"/>
      <c r="BGJ47" s="120"/>
      <c r="BGK47" s="120"/>
      <c r="BGL47" s="120"/>
      <c r="BGM47" s="120"/>
      <c r="BGN47" s="120"/>
      <c r="BGO47" s="120"/>
      <c r="BGP47" s="120"/>
      <c r="BGQ47" s="120"/>
      <c r="BGR47" s="120"/>
      <c r="BGS47" s="120"/>
      <c r="BGT47" s="120"/>
      <c r="BGU47" s="120"/>
      <c r="BGV47" s="120"/>
      <c r="BGW47" s="120"/>
      <c r="BGX47" s="120"/>
      <c r="BGY47" s="120"/>
      <c r="BGZ47" s="120"/>
      <c r="BHA47" s="120"/>
      <c r="BHB47" s="120"/>
      <c r="BHC47" s="120"/>
      <c r="BHD47" s="120"/>
      <c r="BHE47" s="120"/>
      <c r="BHF47" s="120"/>
      <c r="BHG47" s="120"/>
      <c r="BHH47" s="120"/>
      <c r="BHI47" s="120"/>
      <c r="BHJ47" s="120"/>
      <c r="BHK47" s="120"/>
      <c r="BHL47" s="120"/>
      <c r="BHM47" s="120"/>
      <c r="BHN47" s="120"/>
      <c r="BHO47" s="120"/>
      <c r="BHP47" s="120"/>
      <c r="BHQ47" s="120"/>
      <c r="BHR47" s="120"/>
      <c r="BHS47" s="120"/>
      <c r="BHT47" s="120"/>
      <c r="BHU47" s="120"/>
      <c r="BHV47" s="120"/>
      <c r="BHW47" s="120"/>
      <c r="BHX47" s="120"/>
      <c r="BHY47" s="120"/>
      <c r="BHZ47" s="120"/>
      <c r="BIA47" s="120"/>
      <c r="BIB47" s="120"/>
      <c r="BIC47" s="120"/>
      <c r="BID47" s="120"/>
      <c r="BIE47" s="120"/>
      <c r="BIF47" s="120"/>
      <c r="BIG47" s="120"/>
      <c r="BIH47" s="120"/>
      <c r="BII47" s="120"/>
      <c r="BIJ47" s="120"/>
      <c r="BIK47" s="120"/>
      <c r="BIL47" s="120"/>
      <c r="BIM47" s="120"/>
      <c r="BIN47" s="120"/>
      <c r="BIO47" s="120"/>
      <c r="BIP47" s="120"/>
      <c r="BIQ47" s="120"/>
      <c r="BIR47" s="120"/>
      <c r="BIS47" s="120"/>
      <c r="BIT47" s="120"/>
      <c r="BIU47" s="120"/>
      <c r="BIV47" s="120"/>
      <c r="BIW47" s="120"/>
      <c r="BIX47" s="120"/>
      <c r="BIY47" s="120"/>
      <c r="BIZ47" s="120"/>
      <c r="BJA47" s="120"/>
      <c r="BJB47" s="120"/>
      <c r="BJC47" s="120"/>
      <c r="BJD47" s="120"/>
      <c r="BJE47" s="120"/>
      <c r="BJF47" s="120"/>
      <c r="BJG47" s="120"/>
      <c r="BJH47" s="120"/>
      <c r="BJI47" s="120"/>
      <c r="BJJ47" s="120"/>
      <c r="BJK47" s="120"/>
      <c r="BJL47" s="120"/>
      <c r="BJM47" s="120"/>
      <c r="BJN47" s="120"/>
      <c r="BJO47" s="120"/>
      <c r="BJP47" s="120"/>
      <c r="BJQ47" s="120"/>
      <c r="BJR47" s="120"/>
      <c r="BJS47" s="120"/>
      <c r="BJT47" s="120"/>
      <c r="BJU47" s="120"/>
      <c r="BJV47" s="120"/>
      <c r="BJW47" s="120"/>
      <c r="BJX47" s="120"/>
      <c r="BJY47" s="120"/>
      <c r="BJZ47" s="120"/>
      <c r="BKA47" s="120"/>
      <c r="BKB47" s="120"/>
      <c r="BKC47" s="120"/>
      <c r="BKD47" s="120"/>
      <c r="BKE47" s="120"/>
      <c r="BKF47" s="120"/>
      <c r="BKG47" s="120"/>
      <c r="BKH47" s="120"/>
      <c r="BKI47" s="120"/>
      <c r="BKJ47" s="120"/>
      <c r="BKK47" s="120"/>
      <c r="BKL47" s="120"/>
      <c r="BKM47" s="120"/>
      <c r="BKN47" s="120"/>
      <c r="BKO47" s="120"/>
      <c r="BKP47" s="120"/>
      <c r="BKQ47" s="120"/>
      <c r="BKR47" s="120"/>
      <c r="BKS47" s="120"/>
      <c r="BKT47" s="120"/>
      <c r="BKU47" s="120"/>
      <c r="BKV47" s="120"/>
      <c r="BKW47" s="120"/>
      <c r="BKX47" s="120"/>
      <c r="BKY47" s="120"/>
      <c r="BKZ47" s="120"/>
      <c r="BLA47" s="120"/>
      <c r="BLB47" s="120"/>
      <c r="BLC47" s="120"/>
      <c r="BLD47" s="120"/>
      <c r="BLE47" s="120"/>
      <c r="BLF47" s="120"/>
      <c r="BLG47" s="120"/>
      <c r="BLH47" s="120"/>
      <c r="BLI47" s="120"/>
      <c r="BLJ47" s="120"/>
      <c r="BLK47" s="120"/>
      <c r="BLL47" s="120"/>
      <c r="BLM47" s="120"/>
      <c r="BLN47" s="120"/>
      <c r="BLO47" s="120"/>
      <c r="BLP47" s="120"/>
      <c r="BLQ47" s="120"/>
      <c r="BLR47" s="120"/>
      <c r="BLS47" s="120"/>
      <c r="BLT47" s="120"/>
      <c r="BLU47" s="120"/>
      <c r="BLV47" s="120"/>
      <c r="BLW47" s="120"/>
      <c r="BLX47" s="120"/>
      <c r="BLY47" s="120"/>
      <c r="BLZ47" s="120"/>
      <c r="BMA47" s="120"/>
      <c r="BMB47" s="120"/>
      <c r="BMC47" s="120"/>
      <c r="BMD47" s="120"/>
      <c r="BME47" s="120"/>
      <c r="BMF47" s="120"/>
      <c r="BMG47" s="120"/>
      <c r="BMH47" s="120"/>
      <c r="BMI47" s="120"/>
      <c r="BMJ47" s="120"/>
      <c r="BMK47" s="120"/>
      <c r="BML47" s="120"/>
      <c r="BMM47" s="120"/>
      <c r="BMN47" s="120"/>
      <c r="BMO47" s="120"/>
      <c r="BMP47" s="120"/>
      <c r="BMQ47" s="120"/>
      <c r="BMR47" s="120"/>
      <c r="BMS47" s="120"/>
      <c r="BMT47" s="120"/>
      <c r="BMU47" s="120"/>
      <c r="BMV47" s="120"/>
      <c r="BMW47" s="120"/>
      <c r="BMX47" s="120"/>
      <c r="BMY47" s="120"/>
      <c r="BMZ47" s="120"/>
      <c r="BNA47" s="120"/>
      <c r="BNB47" s="120"/>
      <c r="BNC47" s="120"/>
      <c r="BND47" s="120"/>
      <c r="BNE47" s="120"/>
      <c r="BNF47" s="120"/>
      <c r="BNG47" s="120"/>
      <c r="BNH47" s="120"/>
      <c r="BNI47" s="120"/>
      <c r="BNJ47" s="120"/>
      <c r="BNK47" s="120"/>
      <c r="BNL47" s="120"/>
      <c r="BNM47" s="120"/>
      <c r="BNN47" s="120"/>
      <c r="BNO47" s="120"/>
      <c r="BNP47" s="120"/>
      <c r="BNQ47" s="120"/>
      <c r="BNR47" s="120"/>
      <c r="BNS47" s="120"/>
      <c r="BNT47" s="120"/>
      <c r="BNU47" s="120"/>
      <c r="BNV47" s="120"/>
      <c r="BNW47" s="120"/>
      <c r="BNX47" s="120"/>
      <c r="BNY47" s="120"/>
      <c r="BNZ47" s="120"/>
      <c r="BOA47" s="120"/>
      <c r="BOB47" s="120"/>
      <c r="BOC47" s="120"/>
      <c r="BOD47" s="120"/>
      <c r="BOE47" s="120"/>
      <c r="BOF47" s="120"/>
      <c r="BOG47" s="120"/>
      <c r="BOH47" s="120"/>
      <c r="BOI47" s="120"/>
      <c r="BOJ47" s="120"/>
      <c r="BOK47" s="120"/>
      <c r="BOL47" s="120"/>
      <c r="BOM47" s="120"/>
      <c r="BON47" s="120"/>
      <c r="BOO47" s="120"/>
      <c r="BOP47" s="120"/>
      <c r="BOQ47" s="120"/>
      <c r="BOR47" s="120"/>
      <c r="BOS47" s="120"/>
      <c r="BOT47" s="120"/>
      <c r="BOU47" s="120"/>
      <c r="BOV47" s="120"/>
      <c r="BOW47" s="120"/>
      <c r="BOX47" s="120"/>
      <c r="BOY47" s="120"/>
      <c r="BOZ47" s="120"/>
      <c r="BPA47" s="120"/>
      <c r="BPB47" s="120"/>
      <c r="BPC47" s="120"/>
      <c r="BPD47" s="120"/>
      <c r="BPE47" s="120"/>
      <c r="BPF47" s="120"/>
      <c r="BPG47" s="120"/>
      <c r="BPH47" s="120"/>
      <c r="BPI47" s="120"/>
      <c r="BPJ47" s="120"/>
      <c r="BPK47" s="120"/>
      <c r="BPL47" s="120"/>
      <c r="BPM47" s="120"/>
      <c r="BPN47" s="120"/>
      <c r="BPO47" s="120"/>
      <c r="BPP47" s="120"/>
      <c r="BPQ47" s="120"/>
      <c r="BPR47" s="120"/>
      <c r="BPS47" s="120"/>
      <c r="BPT47" s="120"/>
      <c r="BPU47" s="120"/>
      <c r="BPV47" s="120"/>
      <c r="BPW47" s="120"/>
      <c r="BPX47" s="120"/>
      <c r="BPY47" s="120"/>
      <c r="BPZ47" s="120"/>
      <c r="BQA47" s="120"/>
      <c r="BQB47" s="120"/>
      <c r="BQC47" s="120"/>
      <c r="BQD47" s="120"/>
      <c r="BQE47" s="120"/>
      <c r="BQF47" s="120"/>
      <c r="BQG47" s="120"/>
      <c r="BQH47" s="120"/>
      <c r="BQI47" s="120"/>
      <c r="BQJ47" s="120"/>
      <c r="BQK47" s="120"/>
      <c r="BQL47" s="120"/>
      <c r="BQM47" s="120"/>
      <c r="BQN47" s="120"/>
      <c r="BQO47" s="120"/>
      <c r="BQP47" s="120"/>
      <c r="BQQ47" s="120"/>
      <c r="BQR47" s="120"/>
      <c r="BQS47" s="120"/>
      <c r="BQT47" s="120"/>
      <c r="BQU47" s="120"/>
      <c r="BQV47" s="120"/>
      <c r="BQW47" s="120"/>
      <c r="BQX47" s="120"/>
      <c r="BQY47" s="120"/>
      <c r="BQZ47" s="120"/>
      <c r="BRA47" s="120"/>
      <c r="BRB47" s="120"/>
      <c r="BRC47" s="120"/>
      <c r="BRD47" s="120"/>
      <c r="BRE47" s="120"/>
      <c r="BRF47" s="120"/>
      <c r="BRG47" s="120"/>
      <c r="BRH47" s="120"/>
      <c r="BRI47" s="120"/>
      <c r="BRJ47" s="120"/>
      <c r="BRK47" s="120"/>
      <c r="BRL47" s="120"/>
      <c r="BRM47" s="120"/>
      <c r="BRN47" s="120"/>
      <c r="BRO47" s="120"/>
      <c r="BRP47" s="120"/>
      <c r="BRQ47" s="120"/>
      <c r="BRR47" s="120"/>
      <c r="BRS47" s="120"/>
      <c r="BRT47" s="120"/>
      <c r="BRU47" s="120"/>
      <c r="BRV47" s="120"/>
      <c r="BRW47" s="120"/>
      <c r="BRX47" s="120"/>
      <c r="BRY47" s="120"/>
      <c r="BRZ47" s="120"/>
      <c r="BSA47" s="120"/>
      <c r="BSB47" s="120"/>
      <c r="BSC47" s="120"/>
      <c r="BSD47" s="120"/>
      <c r="BSE47" s="120"/>
      <c r="BSF47" s="120"/>
      <c r="BSG47" s="120"/>
      <c r="BSH47" s="120"/>
      <c r="BSI47" s="120"/>
      <c r="BSJ47" s="120"/>
      <c r="BSK47" s="120"/>
      <c r="BSL47" s="120"/>
      <c r="BSM47" s="120"/>
      <c r="BSN47" s="120"/>
      <c r="BSO47" s="120"/>
      <c r="BSP47" s="120"/>
      <c r="BSQ47" s="120"/>
      <c r="BSR47" s="120"/>
      <c r="BSS47" s="120"/>
      <c r="BST47" s="120"/>
      <c r="BSU47" s="120"/>
      <c r="BSV47" s="120"/>
      <c r="BSW47" s="120"/>
      <c r="BSX47" s="120"/>
      <c r="BSY47" s="120"/>
      <c r="BSZ47" s="120"/>
      <c r="BTA47" s="120"/>
      <c r="BTB47" s="120"/>
      <c r="BTC47" s="120"/>
      <c r="BTD47" s="120"/>
      <c r="BTE47" s="120"/>
      <c r="BTF47" s="120"/>
      <c r="BTG47" s="120"/>
      <c r="BTH47" s="120"/>
      <c r="BTI47" s="120"/>
      <c r="BTJ47" s="120"/>
      <c r="BTK47" s="120"/>
      <c r="BTL47" s="120"/>
      <c r="BTM47" s="120"/>
      <c r="BTN47" s="120"/>
      <c r="BTO47" s="120"/>
      <c r="BTP47" s="120"/>
      <c r="BTQ47" s="120"/>
      <c r="BTR47" s="120"/>
      <c r="BTS47" s="120"/>
      <c r="BTT47" s="120"/>
      <c r="BTU47" s="120"/>
      <c r="BTV47" s="120"/>
      <c r="BTW47" s="120"/>
      <c r="BTX47" s="120"/>
      <c r="BTY47" s="120"/>
      <c r="BTZ47" s="120"/>
      <c r="BUA47" s="120"/>
      <c r="BUB47" s="120"/>
      <c r="BUC47" s="120"/>
      <c r="BUD47" s="120"/>
      <c r="BUE47" s="120"/>
      <c r="BUF47" s="120"/>
      <c r="BUG47" s="120"/>
      <c r="BUH47" s="120"/>
      <c r="BUI47" s="120"/>
      <c r="BUJ47" s="120"/>
      <c r="BUK47" s="120"/>
      <c r="BUL47" s="120"/>
      <c r="BUM47" s="120"/>
      <c r="BUN47" s="120"/>
      <c r="BUO47" s="120"/>
      <c r="BUP47" s="120"/>
      <c r="BUQ47" s="120"/>
      <c r="BUR47" s="120"/>
      <c r="BUS47" s="120"/>
      <c r="BUT47" s="120"/>
      <c r="BUU47" s="120"/>
      <c r="BUV47" s="120"/>
      <c r="BUW47" s="120"/>
      <c r="BUX47" s="120"/>
      <c r="BUY47" s="120"/>
      <c r="BUZ47" s="120"/>
      <c r="BVA47" s="120"/>
      <c r="BVB47" s="120"/>
      <c r="BVC47" s="120"/>
      <c r="BVD47" s="120"/>
      <c r="BVE47" s="120"/>
      <c r="BVF47" s="120"/>
      <c r="BVG47" s="120"/>
      <c r="BVH47" s="120"/>
      <c r="BVI47" s="120"/>
      <c r="BVJ47" s="120"/>
      <c r="BVK47" s="120"/>
      <c r="BVL47" s="120"/>
      <c r="BVM47" s="120"/>
      <c r="BVN47" s="120"/>
      <c r="BVO47" s="120"/>
      <c r="BVP47" s="120"/>
      <c r="BVQ47" s="120"/>
      <c r="BVR47" s="120"/>
      <c r="BVS47" s="120"/>
      <c r="BVT47" s="120"/>
      <c r="BVU47" s="120"/>
      <c r="BVV47" s="120"/>
      <c r="BVW47" s="120"/>
      <c r="BVX47" s="120"/>
      <c r="BVY47" s="120"/>
      <c r="BVZ47" s="120"/>
      <c r="BWA47" s="120"/>
      <c r="BWB47" s="120"/>
      <c r="BWC47" s="120"/>
      <c r="BWD47" s="120"/>
      <c r="BWE47" s="120"/>
      <c r="BWF47" s="120"/>
      <c r="BWG47" s="120"/>
      <c r="BWH47" s="120"/>
      <c r="BWI47" s="120"/>
      <c r="BWJ47" s="120"/>
      <c r="BWK47" s="120"/>
      <c r="BWL47" s="120"/>
      <c r="BWM47" s="120"/>
      <c r="BWN47" s="120"/>
      <c r="BWO47" s="120"/>
      <c r="BWP47" s="120"/>
      <c r="BWQ47" s="120"/>
      <c r="BWR47" s="120"/>
      <c r="BWS47" s="120"/>
      <c r="BWT47" s="120"/>
      <c r="BWU47" s="120"/>
      <c r="BWV47" s="120"/>
      <c r="BWW47" s="120"/>
      <c r="BWX47" s="120"/>
      <c r="BWY47" s="120"/>
      <c r="BWZ47" s="120"/>
      <c r="BXA47" s="120"/>
      <c r="BXB47" s="120"/>
      <c r="BXC47" s="120"/>
      <c r="BXD47" s="120"/>
      <c r="BXE47" s="120"/>
      <c r="BXF47" s="120"/>
      <c r="BXG47" s="120"/>
      <c r="BXH47" s="120"/>
      <c r="BXI47" s="120"/>
      <c r="BXJ47" s="120"/>
      <c r="BXK47" s="120"/>
      <c r="BXL47" s="120"/>
      <c r="BXM47" s="120"/>
      <c r="BXN47" s="120"/>
      <c r="BXO47" s="120"/>
      <c r="BXP47" s="120"/>
      <c r="BXQ47" s="120"/>
      <c r="BXR47" s="120"/>
      <c r="BXS47" s="120"/>
      <c r="BXT47" s="120"/>
      <c r="BXU47" s="120"/>
      <c r="BXV47" s="120"/>
      <c r="BXW47" s="120"/>
      <c r="BXX47" s="120"/>
      <c r="BXY47" s="120"/>
      <c r="BXZ47" s="120"/>
      <c r="BYA47" s="120"/>
      <c r="BYB47" s="120"/>
      <c r="BYC47" s="120"/>
      <c r="BYD47" s="120"/>
      <c r="BYE47" s="120"/>
      <c r="BYF47" s="120"/>
      <c r="BYG47" s="120"/>
      <c r="BYH47" s="120"/>
      <c r="BYI47" s="120"/>
      <c r="BYJ47" s="120"/>
      <c r="BYK47" s="120"/>
      <c r="BYL47" s="120"/>
      <c r="BYM47" s="120"/>
      <c r="BYN47" s="120"/>
      <c r="BYO47" s="120"/>
      <c r="BYP47" s="120"/>
      <c r="BYQ47" s="120"/>
      <c r="BYR47" s="120"/>
      <c r="BYS47" s="120"/>
      <c r="BYT47" s="120"/>
      <c r="BYU47" s="120"/>
      <c r="BYV47" s="120"/>
      <c r="BYW47" s="120"/>
      <c r="BYX47" s="120"/>
      <c r="BYY47" s="120"/>
      <c r="BYZ47" s="120"/>
      <c r="BZA47" s="120"/>
      <c r="BZB47" s="120"/>
      <c r="BZC47" s="120"/>
      <c r="BZD47" s="120"/>
      <c r="BZE47" s="120"/>
      <c r="BZF47" s="120"/>
      <c r="BZG47" s="120"/>
      <c r="BZH47" s="120"/>
      <c r="BZI47" s="120"/>
      <c r="BZJ47" s="120"/>
      <c r="BZK47" s="120"/>
      <c r="BZL47" s="120"/>
      <c r="BZM47" s="120"/>
      <c r="BZN47" s="120"/>
      <c r="BZO47" s="120"/>
      <c r="BZP47" s="120"/>
      <c r="BZQ47" s="120"/>
      <c r="BZR47" s="120"/>
      <c r="BZS47" s="120"/>
      <c r="BZT47" s="120"/>
      <c r="BZU47" s="120"/>
      <c r="BZV47" s="120"/>
      <c r="BZW47" s="120"/>
      <c r="BZX47" s="120"/>
      <c r="BZY47" s="120"/>
      <c r="BZZ47" s="120"/>
      <c r="CAA47" s="120"/>
      <c r="CAB47" s="120"/>
      <c r="CAC47" s="120"/>
      <c r="CAD47" s="120"/>
      <c r="CAE47" s="120"/>
      <c r="CAF47" s="120"/>
      <c r="CAG47" s="120"/>
      <c r="CAH47" s="120"/>
      <c r="CAI47" s="120"/>
      <c r="CAJ47" s="120"/>
      <c r="CAK47" s="120"/>
      <c r="CAL47" s="120"/>
      <c r="CAM47" s="120"/>
      <c r="CAN47" s="120"/>
      <c r="CAO47" s="120"/>
      <c r="CAP47" s="120"/>
      <c r="CAQ47" s="120"/>
      <c r="CAR47" s="120"/>
      <c r="CAS47" s="120"/>
      <c r="CAT47" s="120"/>
      <c r="CAU47" s="120"/>
      <c r="CAV47" s="120"/>
      <c r="CAW47" s="120"/>
      <c r="CAX47" s="120"/>
      <c r="CAY47" s="120"/>
      <c r="CAZ47" s="120"/>
      <c r="CBA47" s="120"/>
      <c r="CBB47" s="120"/>
      <c r="CBC47" s="120"/>
      <c r="CBD47" s="120"/>
      <c r="CBE47" s="120"/>
      <c r="CBF47" s="120"/>
      <c r="CBG47" s="120"/>
      <c r="CBH47" s="120"/>
      <c r="CBI47" s="120"/>
      <c r="CBJ47" s="120"/>
      <c r="CBK47" s="120"/>
      <c r="CBL47" s="120"/>
      <c r="CBM47" s="120"/>
      <c r="CBN47" s="120"/>
      <c r="CBO47" s="120"/>
      <c r="CBP47" s="120"/>
      <c r="CBQ47" s="120"/>
      <c r="CBR47" s="120"/>
      <c r="CBS47" s="120"/>
      <c r="CBT47" s="120"/>
      <c r="CBU47" s="120"/>
      <c r="CBV47" s="120"/>
      <c r="CBW47" s="120"/>
      <c r="CBX47" s="120"/>
      <c r="CBY47" s="120"/>
      <c r="CBZ47" s="120"/>
      <c r="CCA47" s="120"/>
      <c r="CCB47" s="120"/>
      <c r="CCC47" s="120"/>
      <c r="CCD47" s="120"/>
      <c r="CCE47" s="120"/>
      <c r="CCF47" s="120"/>
      <c r="CCG47" s="120"/>
      <c r="CCH47" s="120"/>
      <c r="CCI47" s="120"/>
      <c r="CCJ47" s="120"/>
      <c r="CCK47" s="120"/>
      <c r="CCL47" s="120"/>
      <c r="CCM47" s="120"/>
      <c r="CCN47" s="120"/>
      <c r="CCO47" s="120"/>
      <c r="CCP47" s="120"/>
      <c r="CCQ47" s="120"/>
      <c r="CCR47" s="120"/>
      <c r="CCS47" s="120"/>
      <c r="CCT47" s="120"/>
      <c r="CCU47" s="120"/>
      <c r="CCV47" s="120"/>
      <c r="CCW47" s="120"/>
      <c r="CCX47" s="120"/>
      <c r="CCY47" s="120"/>
      <c r="CCZ47" s="120"/>
      <c r="CDA47" s="120"/>
      <c r="CDB47" s="120"/>
      <c r="CDC47" s="120"/>
      <c r="CDD47" s="120"/>
      <c r="CDE47" s="120"/>
      <c r="CDF47" s="120"/>
      <c r="CDG47" s="120"/>
      <c r="CDH47" s="120"/>
      <c r="CDI47" s="120"/>
      <c r="CDJ47" s="120"/>
      <c r="CDK47" s="120"/>
      <c r="CDL47" s="120"/>
      <c r="CDM47" s="120"/>
      <c r="CDN47" s="120"/>
      <c r="CDO47" s="120"/>
      <c r="CDP47" s="120"/>
      <c r="CDQ47" s="120"/>
      <c r="CDR47" s="120"/>
      <c r="CDS47" s="120"/>
      <c r="CDT47" s="120"/>
      <c r="CDU47" s="120"/>
      <c r="CDV47" s="120"/>
      <c r="CDW47" s="120"/>
      <c r="CDX47" s="120"/>
      <c r="CDY47" s="120"/>
      <c r="CDZ47" s="120"/>
      <c r="CEA47" s="120"/>
      <c r="CEB47" s="120"/>
      <c r="CEC47" s="120"/>
      <c r="CED47" s="120"/>
      <c r="CEE47" s="120"/>
      <c r="CEF47" s="120"/>
      <c r="CEG47" s="120"/>
      <c r="CEH47" s="120"/>
      <c r="CEI47" s="120"/>
      <c r="CEJ47" s="120"/>
      <c r="CEK47" s="120"/>
      <c r="CEL47" s="120"/>
      <c r="CEM47" s="120"/>
      <c r="CEN47" s="120"/>
      <c r="CEO47" s="120"/>
      <c r="CEP47" s="120"/>
      <c r="CEQ47" s="120"/>
      <c r="CER47" s="120"/>
      <c r="CES47" s="120"/>
      <c r="CET47" s="120"/>
      <c r="CEU47" s="120"/>
      <c r="CEV47" s="120"/>
      <c r="CEW47" s="120"/>
      <c r="CEX47" s="120"/>
      <c r="CEY47" s="120"/>
      <c r="CEZ47" s="120"/>
      <c r="CFA47" s="120"/>
      <c r="CFB47" s="120"/>
      <c r="CFC47" s="120"/>
      <c r="CFD47" s="120"/>
      <c r="CFE47" s="120"/>
      <c r="CFF47" s="120"/>
      <c r="CFG47" s="120"/>
      <c r="CFH47" s="120"/>
      <c r="CFI47" s="120"/>
      <c r="CFJ47" s="120"/>
      <c r="CFK47" s="120"/>
      <c r="CFL47" s="120"/>
      <c r="CFM47" s="120"/>
      <c r="CFN47" s="120"/>
      <c r="CFO47" s="120"/>
      <c r="CFP47" s="120"/>
      <c r="CFQ47" s="120"/>
      <c r="CFR47" s="120"/>
      <c r="CFS47" s="120"/>
      <c r="CFT47" s="120"/>
      <c r="CFU47" s="120"/>
      <c r="CFV47" s="120"/>
      <c r="CFW47" s="120"/>
      <c r="CFX47" s="120"/>
      <c r="CFY47" s="120"/>
      <c r="CFZ47" s="120"/>
      <c r="CGA47" s="120"/>
      <c r="CGB47" s="120"/>
      <c r="CGC47" s="120"/>
      <c r="CGD47" s="120"/>
      <c r="CGE47" s="120"/>
      <c r="CGF47" s="120"/>
      <c r="CGG47" s="120"/>
      <c r="CGH47" s="120"/>
      <c r="CGI47" s="120"/>
      <c r="CGJ47" s="120"/>
      <c r="CGK47" s="120"/>
      <c r="CGL47" s="120"/>
      <c r="CGM47" s="120"/>
      <c r="CGN47" s="120"/>
      <c r="CGO47" s="120"/>
      <c r="CGP47" s="120"/>
      <c r="CGQ47" s="120"/>
      <c r="CGR47" s="120"/>
      <c r="CGS47" s="120"/>
      <c r="CGT47" s="120"/>
      <c r="CGU47" s="120"/>
      <c r="CGV47" s="120"/>
      <c r="CGW47" s="120"/>
      <c r="CGX47" s="120"/>
      <c r="CGY47" s="120"/>
      <c r="CGZ47" s="120"/>
      <c r="CHA47" s="120"/>
      <c r="CHB47" s="120"/>
      <c r="CHC47" s="120"/>
      <c r="CHD47" s="120"/>
      <c r="CHE47" s="120"/>
      <c r="CHF47" s="120"/>
      <c r="CHG47" s="120"/>
      <c r="CHH47" s="120"/>
      <c r="CHI47" s="120"/>
      <c r="CHJ47" s="120"/>
      <c r="CHK47" s="120"/>
      <c r="CHL47" s="120"/>
      <c r="CHM47" s="120"/>
      <c r="CHN47" s="120"/>
      <c r="CHO47" s="120"/>
      <c r="CHP47" s="120"/>
      <c r="CHQ47" s="120"/>
      <c r="CHR47" s="120"/>
      <c r="CHS47" s="120"/>
      <c r="CHT47" s="120"/>
      <c r="CHU47" s="120"/>
      <c r="CHV47" s="120"/>
      <c r="CHW47" s="120"/>
      <c r="CHX47" s="120"/>
      <c r="CHY47" s="120"/>
      <c r="CHZ47" s="120"/>
      <c r="CIA47" s="120"/>
      <c r="CIB47" s="120"/>
      <c r="CIC47" s="120"/>
      <c r="CID47" s="120"/>
      <c r="CIE47" s="120"/>
      <c r="CIF47" s="120"/>
      <c r="CIG47" s="120"/>
      <c r="CIH47" s="120"/>
      <c r="CII47" s="120"/>
      <c r="CIJ47" s="120"/>
      <c r="CIK47" s="120"/>
      <c r="CIL47" s="120"/>
      <c r="CIM47" s="120"/>
      <c r="CIN47" s="120"/>
      <c r="CIO47" s="120"/>
      <c r="CIP47" s="120"/>
      <c r="CIQ47" s="120"/>
      <c r="CIR47" s="120"/>
      <c r="CIS47" s="120"/>
      <c r="CIT47" s="120"/>
      <c r="CIU47" s="120"/>
      <c r="CIV47" s="120"/>
      <c r="CIW47" s="120"/>
      <c r="CIX47" s="120"/>
      <c r="CIY47" s="120"/>
      <c r="CIZ47" s="120"/>
      <c r="CJA47" s="120"/>
      <c r="CJB47" s="120"/>
      <c r="CJC47" s="120"/>
      <c r="CJD47" s="120"/>
      <c r="CJE47" s="120"/>
      <c r="CJF47" s="120"/>
      <c r="CJG47" s="120"/>
      <c r="CJH47" s="120"/>
      <c r="CJI47" s="120"/>
      <c r="CJJ47" s="120"/>
      <c r="CJK47" s="120"/>
      <c r="CJL47" s="120"/>
      <c r="CJM47" s="120"/>
      <c r="CJN47" s="120"/>
      <c r="CJO47" s="120"/>
      <c r="CJP47" s="120"/>
      <c r="CJQ47" s="120"/>
      <c r="CJR47" s="120"/>
      <c r="CJS47" s="120"/>
      <c r="CJT47" s="120"/>
      <c r="CJU47" s="120"/>
      <c r="CJV47" s="120"/>
      <c r="CJW47" s="120"/>
      <c r="CJX47" s="120"/>
      <c r="CJY47" s="120"/>
      <c r="CJZ47" s="120"/>
      <c r="CKA47" s="120"/>
      <c r="CKB47" s="120"/>
      <c r="CKC47" s="120"/>
      <c r="CKD47" s="120"/>
      <c r="CKE47" s="120"/>
      <c r="CKF47" s="120"/>
      <c r="CKG47" s="120"/>
      <c r="CKH47" s="120"/>
      <c r="CKI47" s="120"/>
      <c r="CKJ47" s="120"/>
      <c r="CKK47" s="120"/>
      <c r="CKL47" s="120"/>
      <c r="CKM47" s="120"/>
      <c r="CKN47" s="120"/>
      <c r="CKO47" s="120"/>
      <c r="CKP47" s="120"/>
      <c r="CKQ47" s="120"/>
      <c r="CKR47" s="120"/>
      <c r="CKS47" s="120"/>
      <c r="CKT47" s="120"/>
      <c r="CKU47" s="120"/>
      <c r="CKV47" s="120"/>
      <c r="CKW47" s="120"/>
      <c r="CKX47" s="120"/>
      <c r="CKY47" s="120"/>
      <c r="CKZ47" s="120"/>
      <c r="CLA47" s="120"/>
      <c r="CLB47" s="120"/>
      <c r="CLC47" s="120"/>
      <c r="CLD47" s="120"/>
      <c r="CLE47" s="120"/>
      <c r="CLF47" s="120"/>
      <c r="CLG47" s="120"/>
      <c r="CLH47" s="120"/>
      <c r="CLI47" s="120"/>
      <c r="CLJ47" s="120"/>
      <c r="CLK47" s="120"/>
      <c r="CLL47" s="120"/>
      <c r="CLM47" s="120"/>
      <c r="CLN47" s="120"/>
      <c r="CLO47" s="120"/>
      <c r="CLP47" s="120"/>
      <c r="CLQ47" s="120"/>
      <c r="CLR47" s="120"/>
      <c r="CLS47" s="120"/>
      <c r="CLT47" s="120"/>
      <c r="CLU47" s="120"/>
      <c r="CLV47" s="120"/>
      <c r="CLW47" s="120"/>
      <c r="CLX47" s="120"/>
      <c r="CLY47" s="120"/>
      <c r="CLZ47" s="120"/>
      <c r="CMA47" s="120"/>
      <c r="CMB47" s="120"/>
      <c r="CMC47" s="120"/>
      <c r="CMD47" s="120"/>
      <c r="CME47" s="120"/>
      <c r="CMF47" s="120"/>
      <c r="CMG47" s="120"/>
      <c r="CMH47" s="120"/>
      <c r="CMI47" s="120"/>
      <c r="CMJ47" s="120"/>
      <c r="CMK47" s="120"/>
      <c r="CML47" s="120"/>
      <c r="CMM47" s="120"/>
      <c r="CMN47" s="120"/>
      <c r="CMO47" s="120"/>
      <c r="CMP47" s="120"/>
      <c r="CMQ47" s="120"/>
      <c r="CMR47" s="120"/>
      <c r="CMS47" s="120"/>
      <c r="CMT47" s="120"/>
      <c r="CMU47" s="120"/>
      <c r="CMV47" s="120"/>
      <c r="CMW47" s="120"/>
      <c r="CMX47" s="120"/>
      <c r="CMY47" s="120"/>
      <c r="CMZ47" s="120"/>
      <c r="CNA47" s="120"/>
      <c r="CNB47" s="120"/>
      <c r="CNC47" s="120"/>
      <c r="CND47" s="120"/>
      <c r="CNE47" s="120"/>
      <c r="CNF47" s="120"/>
      <c r="CNG47" s="120"/>
      <c r="CNH47" s="120"/>
      <c r="CNI47" s="120"/>
      <c r="CNJ47" s="120"/>
      <c r="CNK47" s="120"/>
      <c r="CNL47" s="120"/>
      <c r="CNM47" s="120"/>
      <c r="CNN47" s="120"/>
      <c r="CNO47" s="120"/>
      <c r="CNP47" s="120"/>
      <c r="CNQ47" s="120"/>
      <c r="CNR47" s="120"/>
      <c r="CNS47" s="120"/>
      <c r="CNT47" s="120"/>
      <c r="CNU47" s="120"/>
      <c r="CNV47" s="120"/>
      <c r="CNW47" s="120"/>
      <c r="CNX47" s="120"/>
      <c r="CNY47" s="120"/>
      <c r="CNZ47" s="120"/>
      <c r="COA47" s="120"/>
      <c r="COB47" s="120"/>
      <c r="COC47" s="120"/>
      <c r="COD47" s="120"/>
      <c r="COE47" s="120"/>
      <c r="COF47" s="120"/>
      <c r="COG47" s="120"/>
      <c r="COH47" s="120"/>
      <c r="COI47" s="120"/>
      <c r="COJ47" s="120"/>
      <c r="COK47" s="120"/>
      <c r="COL47" s="120"/>
      <c r="COM47" s="120"/>
      <c r="CON47" s="120"/>
      <c r="COO47" s="120"/>
      <c r="COP47" s="120"/>
      <c r="COQ47" s="120"/>
      <c r="COR47" s="120"/>
      <c r="COS47" s="120"/>
      <c r="COT47" s="120"/>
      <c r="COU47" s="120"/>
      <c r="COV47" s="120"/>
      <c r="COW47" s="120"/>
      <c r="COX47" s="120"/>
      <c r="COY47" s="120"/>
      <c r="COZ47" s="120"/>
      <c r="CPA47" s="120"/>
      <c r="CPB47" s="120"/>
      <c r="CPC47" s="120"/>
      <c r="CPD47" s="120"/>
      <c r="CPE47" s="120"/>
      <c r="CPF47" s="120"/>
      <c r="CPG47" s="120"/>
      <c r="CPH47" s="120"/>
      <c r="CPI47" s="120"/>
      <c r="CPJ47" s="120"/>
      <c r="CPK47" s="120"/>
      <c r="CPL47" s="120"/>
      <c r="CPM47" s="120"/>
      <c r="CPN47" s="120"/>
      <c r="CPO47" s="120"/>
      <c r="CPP47" s="120"/>
      <c r="CPQ47" s="120"/>
      <c r="CPR47" s="120"/>
      <c r="CPS47" s="120"/>
      <c r="CPT47" s="120"/>
      <c r="CPU47" s="120"/>
      <c r="CPV47" s="120"/>
      <c r="CPW47" s="120"/>
      <c r="CPX47" s="120"/>
      <c r="CPY47" s="120"/>
      <c r="CPZ47" s="120"/>
      <c r="CQA47" s="120"/>
      <c r="CQB47" s="120"/>
      <c r="CQC47" s="120"/>
      <c r="CQD47" s="120"/>
      <c r="CQE47" s="120"/>
      <c r="CQF47" s="120"/>
      <c r="CQG47" s="120"/>
      <c r="CQH47" s="120"/>
      <c r="CQI47" s="120"/>
      <c r="CQJ47" s="120"/>
      <c r="CQK47" s="120"/>
      <c r="CQL47" s="120"/>
      <c r="CQM47" s="120"/>
      <c r="CQN47" s="120"/>
      <c r="CQO47" s="120"/>
      <c r="CQP47" s="120"/>
      <c r="CQQ47" s="120"/>
      <c r="CQR47" s="120"/>
      <c r="CQS47" s="120"/>
      <c r="CQT47" s="120"/>
      <c r="CQU47" s="120"/>
      <c r="CQV47" s="120"/>
      <c r="CQW47" s="120"/>
      <c r="CQX47" s="120"/>
      <c r="CQY47" s="120"/>
      <c r="CQZ47" s="120"/>
      <c r="CRA47" s="120"/>
      <c r="CRB47" s="120"/>
      <c r="CRC47" s="120"/>
      <c r="CRD47" s="120"/>
      <c r="CRE47" s="120"/>
      <c r="CRF47" s="120"/>
      <c r="CRG47" s="120"/>
      <c r="CRH47" s="120"/>
      <c r="CRI47" s="120"/>
      <c r="CRJ47" s="120"/>
      <c r="CRK47" s="120"/>
      <c r="CRL47" s="120"/>
      <c r="CRM47" s="120"/>
      <c r="CRN47" s="120"/>
      <c r="CRO47" s="120"/>
      <c r="CRP47" s="120"/>
      <c r="CRQ47" s="120"/>
      <c r="CRR47" s="120"/>
      <c r="CRS47" s="120"/>
      <c r="CRT47" s="120"/>
      <c r="CRU47" s="120"/>
      <c r="CRV47" s="120"/>
      <c r="CRW47" s="120"/>
      <c r="CRX47" s="120"/>
      <c r="CRY47" s="120"/>
      <c r="CRZ47" s="120"/>
      <c r="CSA47" s="120"/>
      <c r="CSB47" s="120"/>
      <c r="CSC47" s="120"/>
      <c r="CSD47" s="120"/>
      <c r="CSE47" s="120"/>
      <c r="CSF47" s="120"/>
      <c r="CSG47" s="120"/>
      <c r="CSH47" s="120"/>
      <c r="CSI47" s="120"/>
      <c r="CSJ47" s="120"/>
      <c r="CSK47" s="120"/>
      <c r="CSL47" s="120"/>
      <c r="CSM47" s="120"/>
      <c r="CSN47" s="120"/>
      <c r="CSO47" s="120"/>
      <c r="CSP47" s="120"/>
      <c r="CSQ47" s="120"/>
      <c r="CSR47" s="120"/>
      <c r="CSS47" s="120"/>
      <c r="CST47" s="120"/>
      <c r="CSU47" s="120"/>
      <c r="CSV47" s="120"/>
      <c r="CSW47" s="120"/>
      <c r="CSX47" s="120"/>
      <c r="CSY47" s="120"/>
      <c r="CSZ47" s="120"/>
      <c r="CTA47" s="120"/>
      <c r="CTB47" s="120"/>
      <c r="CTC47" s="120"/>
      <c r="CTD47" s="120"/>
      <c r="CTE47" s="120"/>
      <c r="CTF47" s="120"/>
      <c r="CTG47" s="120"/>
      <c r="CTH47" s="120"/>
      <c r="CTI47" s="120"/>
      <c r="CTJ47" s="120"/>
      <c r="CTK47" s="120"/>
      <c r="CTL47" s="120"/>
      <c r="CTM47" s="120"/>
      <c r="CTN47" s="120"/>
      <c r="CTO47" s="120"/>
      <c r="CTP47" s="120"/>
      <c r="CTQ47" s="120"/>
      <c r="CTR47" s="120"/>
      <c r="CTS47" s="120"/>
      <c r="CTT47" s="120"/>
      <c r="CTU47" s="120"/>
      <c r="CTV47" s="120"/>
      <c r="CTW47" s="120"/>
      <c r="CTX47" s="120"/>
      <c r="CTY47" s="120"/>
      <c r="CTZ47" s="120"/>
      <c r="CUA47" s="120"/>
      <c r="CUB47" s="120"/>
      <c r="CUC47" s="120"/>
      <c r="CUD47" s="120"/>
      <c r="CUE47" s="120"/>
      <c r="CUF47" s="120"/>
      <c r="CUG47" s="120"/>
      <c r="CUH47" s="120"/>
      <c r="CUI47" s="120"/>
      <c r="CUJ47" s="120"/>
      <c r="CUK47" s="120"/>
      <c r="CUL47" s="120"/>
      <c r="CUM47" s="120"/>
      <c r="CUN47" s="120"/>
      <c r="CUO47" s="120"/>
      <c r="CUP47" s="120"/>
      <c r="CUQ47" s="120"/>
      <c r="CUR47" s="120"/>
      <c r="CUS47" s="120"/>
      <c r="CUT47" s="120"/>
      <c r="CUU47" s="120"/>
      <c r="CUV47" s="120"/>
      <c r="CUW47" s="120"/>
      <c r="CUX47" s="120"/>
      <c r="CUY47" s="120"/>
      <c r="CUZ47" s="120"/>
      <c r="CVA47" s="120"/>
      <c r="CVB47" s="120"/>
      <c r="CVC47" s="120"/>
      <c r="CVD47" s="120"/>
      <c r="CVE47" s="120"/>
      <c r="CVF47" s="120"/>
      <c r="CVG47" s="120"/>
      <c r="CVH47" s="120"/>
      <c r="CVI47" s="120"/>
      <c r="CVJ47" s="120"/>
      <c r="CVK47" s="120"/>
      <c r="CVL47" s="120"/>
      <c r="CVM47" s="120"/>
      <c r="CVN47" s="120"/>
      <c r="CVO47" s="120"/>
      <c r="CVP47" s="120"/>
      <c r="CVQ47" s="120"/>
      <c r="CVR47" s="120"/>
      <c r="CVS47" s="120"/>
      <c r="CVT47" s="120"/>
      <c r="CVU47" s="120"/>
      <c r="CVV47" s="120"/>
      <c r="CVW47" s="120"/>
      <c r="CVX47" s="120"/>
      <c r="CVY47" s="120"/>
      <c r="CVZ47" s="120"/>
      <c r="CWA47" s="120"/>
      <c r="CWB47" s="120"/>
      <c r="CWC47" s="120"/>
      <c r="CWD47" s="120"/>
      <c r="CWE47" s="120"/>
      <c r="CWF47" s="120"/>
      <c r="CWG47" s="120"/>
      <c r="CWH47" s="120"/>
      <c r="CWI47" s="120"/>
      <c r="CWJ47" s="120"/>
      <c r="CWK47" s="120"/>
      <c r="CWL47" s="120"/>
      <c r="CWM47" s="120"/>
      <c r="CWN47" s="120"/>
      <c r="CWO47" s="120"/>
      <c r="CWP47" s="120"/>
      <c r="CWQ47" s="120"/>
      <c r="CWR47" s="120"/>
      <c r="CWS47" s="120"/>
      <c r="CWT47" s="120"/>
      <c r="CWU47" s="120"/>
      <c r="CWV47" s="120"/>
      <c r="CWW47" s="120"/>
      <c r="CWX47" s="120"/>
      <c r="CWY47" s="120"/>
      <c r="CWZ47" s="120"/>
      <c r="CXA47" s="120"/>
      <c r="CXB47" s="120"/>
      <c r="CXC47" s="120"/>
      <c r="CXD47" s="120"/>
      <c r="CXE47" s="120"/>
      <c r="CXF47" s="120"/>
      <c r="CXG47" s="120"/>
      <c r="CXH47" s="120"/>
      <c r="CXI47" s="120"/>
      <c r="CXJ47" s="120"/>
      <c r="CXK47" s="120"/>
      <c r="CXL47" s="120"/>
      <c r="CXM47" s="120"/>
      <c r="CXN47" s="120"/>
      <c r="CXO47" s="120"/>
      <c r="CXP47" s="120"/>
      <c r="CXQ47" s="120"/>
      <c r="CXR47" s="120"/>
      <c r="CXS47" s="120"/>
      <c r="CXT47" s="120"/>
      <c r="CXU47" s="120"/>
      <c r="CXV47" s="120"/>
      <c r="CXW47" s="120"/>
      <c r="CXX47" s="120"/>
      <c r="CXY47" s="120"/>
      <c r="CXZ47" s="120"/>
      <c r="CYA47" s="120"/>
      <c r="CYB47" s="120"/>
      <c r="CYC47" s="120"/>
      <c r="CYD47" s="120"/>
      <c r="CYE47" s="120"/>
      <c r="CYF47" s="120"/>
      <c r="CYG47" s="120"/>
      <c r="CYH47" s="120"/>
      <c r="CYI47" s="120"/>
      <c r="CYJ47" s="120"/>
      <c r="CYK47" s="120"/>
      <c r="CYL47" s="120"/>
      <c r="CYM47" s="120"/>
      <c r="CYN47" s="120"/>
      <c r="CYO47" s="120"/>
      <c r="CYP47" s="120"/>
      <c r="CYQ47" s="120"/>
      <c r="CYR47" s="120"/>
      <c r="CYS47" s="120"/>
      <c r="CYT47" s="120"/>
      <c r="CYU47" s="120"/>
      <c r="CYV47" s="120"/>
      <c r="CYW47" s="120"/>
      <c r="CYX47" s="120"/>
      <c r="CYY47" s="120"/>
      <c r="CYZ47" s="120"/>
      <c r="CZA47" s="120"/>
      <c r="CZB47" s="120"/>
      <c r="CZC47" s="120"/>
      <c r="CZD47" s="120"/>
      <c r="CZE47" s="120"/>
      <c r="CZF47" s="120"/>
      <c r="CZG47" s="120"/>
      <c r="CZH47" s="120"/>
      <c r="CZI47" s="120"/>
      <c r="CZJ47" s="120"/>
      <c r="CZK47" s="120"/>
      <c r="CZL47" s="120"/>
      <c r="CZM47" s="120"/>
      <c r="CZN47" s="120"/>
      <c r="CZO47" s="120"/>
      <c r="CZP47" s="120"/>
      <c r="CZQ47" s="120"/>
      <c r="CZR47" s="120"/>
      <c r="CZS47" s="120"/>
      <c r="CZT47" s="120"/>
      <c r="CZU47" s="120"/>
      <c r="CZV47" s="120"/>
      <c r="CZW47" s="120"/>
      <c r="CZX47" s="120"/>
      <c r="CZY47" s="120"/>
      <c r="CZZ47" s="120"/>
      <c r="DAA47" s="120"/>
      <c r="DAB47" s="120"/>
      <c r="DAC47" s="120"/>
      <c r="DAD47" s="120"/>
      <c r="DAE47" s="120"/>
      <c r="DAF47" s="120"/>
      <c r="DAG47" s="120"/>
      <c r="DAH47" s="120"/>
      <c r="DAI47" s="120"/>
      <c r="DAJ47" s="120"/>
      <c r="DAK47" s="120"/>
      <c r="DAL47" s="120"/>
      <c r="DAM47" s="120"/>
      <c r="DAN47" s="120"/>
      <c r="DAO47" s="120"/>
      <c r="DAP47" s="120"/>
      <c r="DAQ47" s="120"/>
      <c r="DAR47" s="120"/>
      <c r="DAS47" s="120"/>
      <c r="DAT47" s="120"/>
      <c r="DAU47" s="120"/>
      <c r="DAV47" s="120"/>
      <c r="DAW47" s="120"/>
      <c r="DAX47" s="120"/>
      <c r="DAY47" s="120"/>
      <c r="DAZ47" s="120"/>
      <c r="DBA47" s="120"/>
      <c r="DBB47" s="120"/>
      <c r="DBC47" s="120"/>
      <c r="DBD47" s="120"/>
      <c r="DBE47" s="120"/>
      <c r="DBF47" s="120"/>
      <c r="DBG47" s="120"/>
      <c r="DBH47" s="120"/>
      <c r="DBI47" s="120"/>
      <c r="DBJ47" s="120"/>
      <c r="DBK47" s="120"/>
      <c r="DBL47" s="120"/>
      <c r="DBM47" s="120"/>
      <c r="DBN47" s="120"/>
      <c r="DBO47" s="120"/>
      <c r="DBP47" s="120"/>
      <c r="DBQ47" s="120"/>
      <c r="DBR47" s="120"/>
      <c r="DBS47" s="120"/>
      <c r="DBT47" s="120"/>
      <c r="DBU47" s="120"/>
      <c r="DBV47" s="120"/>
      <c r="DBW47" s="120"/>
      <c r="DBX47" s="120"/>
      <c r="DBY47" s="120"/>
      <c r="DBZ47" s="120"/>
      <c r="DCA47" s="120"/>
      <c r="DCB47" s="120"/>
      <c r="DCC47" s="120"/>
      <c r="DCD47" s="120"/>
      <c r="DCE47" s="120"/>
      <c r="DCF47" s="120"/>
      <c r="DCG47" s="120"/>
      <c r="DCH47" s="120"/>
      <c r="DCI47" s="120"/>
      <c r="DCJ47" s="120"/>
      <c r="DCK47" s="120"/>
      <c r="DCL47" s="120"/>
      <c r="DCM47" s="120"/>
      <c r="DCN47" s="120"/>
      <c r="DCO47" s="120"/>
      <c r="DCP47" s="120"/>
      <c r="DCQ47" s="120"/>
      <c r="DCR47" s="120"/>
      <c r="DCS47" s="120"/>
      <c r="DCT47" s="120"/>
      <c r="DCU47" s="120"/>
      <c r="DCV47" s="120"/>
      <c r="DCW47" s="120"/>
      <c r="DCX47" s="120"/>
      <c r="DCY47" s="120"/>
      <c r="DCZ47" s="120"/>
      <c r="DDA47" s="120"/>
      <c r="DDB47" s="120"/>
      <c r="DDC47" s="120"/>
      <c r="DDD47" s="120"/>
      <c r="DDE47" s="120"/>
      <c r="DDF47" s="120"/>
      <c r="DDG47" s="120"/>
      <c r="DDH47" s="120"/>
      <c r="DDI47" s="120"/>
      <c r="DDJ47" s="120"/>
      <c r="DDK47" s="120"/>
      <c r="DDL47" s="120"/>
      <c r="DDM47" s="120"/>
      <c r="DDN47" s="120"/>
      <c r="DDO47" s="120"/>
      <c r="DDP47" s="120"/>
      <c r="DDQ47" s="120"/>
      <c r="DDR47" s="120"/>
      <c r="DDS47" s="120"/>
      <c r="DDT47" s="120"/>
      <c r="DDU47" s="120"/>
      <c r="DDV47" s="120"/>
      <c r="DDW47" s="120"/>
      <c r="DDX47" s="120"/>
      <c r="DDY47" s="120"/>
      <c r="DDZ47" s="120"/>
      <c r="DEA47" s="120"/>
      <c r="DEB47" s="120"/>
      <c r="DEC47" s="120"/>
      <c r="DED47" s="120"/>
      <c r="DEE47" s="120"/>
      <c r="DEF47" s="120"/>
      <c r="DEG47" s="120"/>
      <c r="DEH47" s="120"/>
      <c r="DEI47" s="120"/>
      <c r="DEJ47" s="120"/>
      <c r="DEK47" s="120"/>
      <c r="DEL47" s="120"/>
      <c r="DEM47" s="120"/>
      <c r="DEN47" s="120"/>
      <c r="DEO47" s="120"/>
      <c r="DEP47" s="120"/>
      <c r="DEQ47" s="120"/>
      <c r="DER47" s="120"/>
      <c r="DES47" s="120"/>
      <c r="DET47" s="120"/>
      <c r="DEU47" s="120"/>
      <c r="DEV47" s="120"/>
      <c r="DEW47" s="120"/>
      <c r="DEX47" s="120"/>
      <c r="DEY47" s="120"/>
      <c r="DEZ47" s="120"/>
      <c r="DFA47" s="120"/>
      <c r="DFB47" s="120"/>
      <c r="DFC47" s="120"/>
      <c r="DFD47" s="120"/>
      <c r="DFE47" s="120"/>
      <c r="DFF47" s="120"/>
      <c r="DFG47" s="120"/>
      <c r="DFH47" s="120"/>
      <c r="DFI47" s="120"/>
      <c r="DFJ47" s="120"/>
      <c r="DFK47" s="120"/>
      <c r="DFL47" s="120"/>
      <c r="DFM47" s="120"/>
      <c r="DFN47" s="120"/>
      <c r="DFO47" s="120"/>
      <c r="DFP47" s="120"/>
      <c r="DFQ47" s="120"/>
      <c r="DFR47" s="120"/>
      <c r="DFS47" s="120"/>
      <c r="DFT47" s="120"/>
      <c r="DFU47" s="120"/>
      <c r="DFV47" s="120"/>
      <c r="DFW47" s="120"/>
      <c r="DFX47" s="120"/>
      <c r="DFY47" s="120"/>
      <c r="DFZ47" s="120"/>
      <c r="DGA47" s="120"/>
      <c r="DGB47" s="120"/>
      <c r="DGC47" s="120"/>
      <c r="DGD47" s="120"/>
      <c r="DGE47" s="120"/>
      <c r="DGF47" s="120"/>
      <c r="DGG47" s="120"/>
      <c r="DGH47" s="120"/>
      <c r="DGI47" s="120"/>
      <c r="DGJ47" s="120"/>
      <c r="DGK47" s="120"/>
      <c r="DGL47" s="120"/>
      <c r="DGM47" s="120"/>
      <c r="DGN47" s="120"/>
      <c r="DGO47" s="120"/>
      <c r="DGP47" s="120"/>
      <c r="DGQ47" s="120"/>
      <c r="DGR47" s="120"/>
      <c r="DGS47" s="120"/>
      <c r="DGT47" s="120"/>
      <c r="DGU47" s="120"/>
      <c r="DGV47" s="120"/>
      <c r="DGW47" s="120"/>
      <c r="DGX47" s="120"/>
      <c r="DGY47" s="120"/>
      <c r="DGZ47" s="120"/>
      <c r="DHA47" s="120"/>
      <c r="DHB47" s="120"/>
      <c r="DHC47" s="120"/>
      <c r="DHD47" s="120"/>
      <c r="DHE47" s="120"/>
      <c r="DHF47" s="120"/>
      <c r="DHG47" s="120"/>
      <c r="DHH47" s="120"/>
      <c r="DHI47" s="120"/>
      <c r="DHJ47" s="120"/>
      <c r="DHK47" s="120"/>
      <c r="DHL47" s="120"/>
      <c r="DHM47" s="120"/>
      <c r="DHN47" s="120"/>
      <c r="DHO47" s="120"/>
      <c r="DHP47" s="120"/>
      <c r="DHQ47" s="120"/>
      <c r="DHR47" s="120"/>
      <c r="DHS47" s="120"/>
      <c r="DHT47" s="120"/>
      <c r="DHU47" s="120"/>
      <c r="DHV47" s="120"/>
      <c r="DHW47" s="120"/>
      <c r="DHX47" s="120"/>
      <c r="DHY47" s="120"/>
      <c r="DHZ47" s="120"/>
      <c r="DIA47" s="120"/>
      <c r="DIB47" s="120"/>
      <c r="DIC47" s="120"/>
      <c r="DID47" s="120"/>
      <c r="DIE47" s="120"/>
      <c r="DIF47" s="120"/>
      <c r="DIG47" s="120"/>
      <c r="DIH47" s="120"/>
      <c r="DII47" s="120"/>
      <c r="DIJ47" s="120"/>
      <c r="DIK47" s="120"/>
      <c r="DIL47" s="120"/>
      <c r="DIM47" s="120"/>
      <c r="DIN47" s="120"/>
      <c r="DIO47" s="120"/>
      <c r="DIP47" s="120"/>
      <c r="DIQ47" s="120"/>
      <c r="DIR47" s="120"/>
      <c r="DIS47" s="120"/>
      <c r="DIT47" s="120"/>
      <c r="DIU47" s="120"/>
      <c r="DIV47" s="120"/>
      <c r="DIW47" s="120"/>
      <c r="DIX47" s="120"/>
      <c r="DIY47" s="120"/>
      <c r="DIZ47" s="120"/>
      <c r="DJA47" s="120"/>
      <c r="DJB47" s="120"/>
      <c r="DJC47" s="120"/>
      <c r="DJD47" s="120"/>
      <c r="DJE47" s="120"/>
      <c r="DJF47" s="120"/>
      <c r="DJG47" s="120"/>
      <c r="DJH47" s="120"/>
      <c r="DJI47" s="120"/>
      <c r="DJJ47" s="120"/>
      <c r="DJK47" s="120"/>
      <c r="DJL47" s="120"/>
      <c r="DJM47" s="120"/>
      <c r="DJN47" s="120"/>
      <c r="DJO47" s="120"/>
      <c r="DJP47" s="120"/>
      <c r="DJQ47" s="120"/>
      <c r="DJR47" s="120"/>
      <c r="DJS47" s="120"/>
      <c r="DJT47" s="120"/>
      <c r="DJU47" s="120"/>
      <c r="DJV47" s="120"/>
      <c r="DJW47" s="120"/>
      <c r="DJX47" s="120"/>
      <c r="DJY47" s="120"/>
      <c r="DJZ47" s="120"/>
      <c r="DKA47" s="120"/>
      <c r="DKB47" s="120"/>
      <c r="DKC47" s="120"/>
      <c r="DKD47" s="120"/>
      <c r="DKE47" s="120"/>
      <c r="DKF47" s="120"/>
      <c r="DKG47" s="120"/>
      <c r="DKH47" s="120"/>
      <c r="DKI47" s="120"/>
      <c r="DKJ47" s="120"/>
      <c r="DKK47" s="120"/>
      <c r="DKL47" s="120"/>
      <c r="DKM47" s="120"/>
      <c r="DKN47" s="120"/>
      <c r="DKO47" s="120"/>
      <c r="DKP47" s="120"/>
      <c r="DKQ47" s="120"/>
      <c r="DKR47" s="120"/>
      <c r="DKS47" s="120"/>
      <c r="DKT47" s="120"/>
      <c r="DKU47" s="120"/>
      <c r="DKV47" s="120"/>
      <c r="DKW47" s="120"/>
      <c r="DKX47" s="120"/>
      <c r="DKY47" s="120"/>
      <c r="DKZ47" s="120"/>
      <c r="DLA47" s="120"/>
      <c r="DLB47" s="120"/>
      <c r="DLC47" s="120"/>
      <c r="DLD47" s="120"/>
      <c r="DLE47" s="120"/>
      <c r="DLF47" s="120"/>
      <c r="DLG47" s="120"/>
      <c r="DLH47" s="120"/>
      <c r="DLI47" s="120"/>
      <c r="DLJ47" s="120"/>
      <c r="DLK47" s="120"/>
      <c r="DLL47" s="120"/>
      <c r="DLM47" s="120"/>
      <c r="DLN47" s="120"/>
      <c r="DLO47" s="120"/>
      <c r="DLP47" s="120"/>
      <c r="DLQ47" s="120"/>
      <c r="DLR47" s="120"/>
      <c r="DLS47" s="120"/>
      <c r="DLT47" s="120"/>
      <c r="DLU47" s="120"/>
      <c r="DLV47" s="120"/>
      <c r="DLW47" s="120"/>
      <c r="DLX47" s="120"/>
      <c r="DLY47" s="120"/>
      <c r="DLZ47" s="120"/>
      <c r="DMA47" s="120"/>
      <c r="DMB47" s="120"/>
      <c r="DMC47" s="120"/>
      <c r="DMD47" s="120"/>
      <c r="DME47" s="120"/>
      <c r="DMF47" s="120"/>
      <c r="DMG47" s="120"/>
      <c r="DMH47" s="120"/>
      <c r="DMI47" s="120"/>
      <c r="DMJ47" s="120"/>
      <c r="DMK47" s="120"/>
      <c r="DML47" s="120"/>
      <c r="DMM47" s="120"/>
      <c r="DMN47" s="120"/>
      <c r="DMO47" s="120"/>
      <c r="DMP47" s="120"/>
      <c r="DMQ47" s="120"/>
      <c r="DMR47" s="120"/>
      <c r="DMS47" s="120"/>
      <c r="DMT47" s="120"/>
      <c r="DMU47" s="120"/>
      <c r="DMV47" s="120"/>
      <c r="DMW47" s="120"/>
      <c r="DMX47" s="120"/>
      <c r="DMY47" s="120"/>
      <c r="DMZ47" s="120"/>
      <c r="DNA47" s="120"/>
      <c r="DNB47" s="120"/>
      <c r="DNC47" s="120"/>
      <c r="DND47" s="120"/>
      <c r="DNE47" s="120"/>
      <c r="DNF47" s="120"/>
      <c r="DNG47" s="120"/>
      <c r="DNH47" s="120"/>
      <c r="DNI47" s="120"/>
      <c r="DNJ47" s="120"/>
      <c r="DNK47" s="120"/>
      <c r="DNL47" s="120"/>
      <c r="DNM47" s="120"/>
      <c r="DNN47" s="120"/>
      <c r="DNO47" s="120"/>
      <c r="DNP47" s="120"/>
      <c r="DNQ47" s="120"/>
      <c r="DNR47" s="120"/>
      <c r="DNS47" s="120"/>
      <c r="DNT47" s="120"/>
      <c r="DNU47" s="120"/>
      <c r="DNV47" s="120"/>
      <c r="DNW47" s="120"/>
      <c r="DNX47" s="120"/>
      <c r="DNY47" s="120"/>
      <c r="DNZ47" s="120"/>
      <c r="DOA47" s="120"/>
      <c r="DOB47" s="120"/>
      <c r="DOC47" s="120"/>
      <c r="DOD47" s="120"/>
      <c r="DOE47" s="120"/>
      <c r="DOF47" s="120"/>
      <c r="DOG47" s="120"/>
      <c r="DOH47" s="120"/>
      <c r="DOI47" s="120"/>
      <c r="DOJ47" s="120"/>
      <c r="DOK47" s="120"/>
      <c r="DOL47" s="120"/>
      <c r="DOM47" s="120"/>
      <c r="DON47" s="120"/>
      <c r="DOO47" s="120"/>
      <c r="DOP47" s="120"/>
      <c r="DOQ47" s="120"/>
      <c r="DOR47" s="120"/>
      <c r="DOS47" s="120"/>
      <c r="DOT47" s="120"/>
      <c r="DOU47" s="120"/>
      <c r="DOV47" s="120"/>
      <c r="DOW47" s="120"/>
      <c r="DOX47" s="120"/>
      <c r="DOY47" s="120"/>
      <c r="DOZ47" s="120"/>
      <c r="DPA47" s="120"/>
      <c r="DPB47" s="120"/>
      <c r="DPC47" s="120"/>
      <c r="DPD47" s="120"/>
      <c r="DPE47" s="120"/>
      <c r="DPF47" s="120"/>
      <c r="DPG47" s="120"/>
      <c r="DPH47" s="120"/>
      <c r="DPI47" s="120"/>
      <c r="DPJ47" s="120"/>
      <c r="DPK47" s="120"/>
      <c r="DPL47" s="120"/>
      <c r="DPM47" s="120"/>
      <c r="DPN47" s="120"/>
      <c r="DPO47" s="120"/>
      <c r="DPP47" s="120"/>
      <c r="DPQ47" s="120"/>
      <c r="DPR47" s="120"/>
      <c r="DPS47" s="120"/>
      <c r="DPT47" s="120"/>
      <c r="DPU47" s="120"/>
      <c r="DPV47" s="120"/>
      <c r="DPW47" s="120"/>
      <c r="DPX47" s="120"/>
      <c r="DPY47" s="120"/>
      <c r="DPZ47" s="120"/>
      <c r="DQA47" s="120"/>
      <c r="DQB47" s="120"/>
      <c r="DQC47" s="120"/>
      <c r="DQD47" s="120"/>
      <c r="DQE47" s="120"/>
      <c r="DQF47" s="120"/>
      <c r="DQG47" s="120"/>
      <c r="DQH47" s="120"/>
      <c r="DQI47" s="120"/>
      <c r="DQJ47" s="120"/>
      <c r="DQK47" s="120"/>
      <c r="DQL47" s="120"/>
      <c r="DQM47" s="120"/>
      <c r="DQN47" s="120"/>
      <c r="DQO47" s="120"/>
      <c r="DQP47" s="120"/>
      <c r="DQQ47" s="120"/>
      <c r="DQR47" s="120"/>
      <c r="DQS47" s="120"/>
      <c r="DQT47" s="120"/>
      <c r="DQU47" s="120"/>
      <c r="DQV47" s="120"/>
      <c r="DQW47" s="120"/>
      <c r="DQX47" s="120"/>
      <c r="DQY47" s="120"/>
      <c r="DQZ47" s="120"/>
      <c r="DRA47" s="120"/>
      <c r="DRB47" s="120"/>
      <c r="DRC47" s="120"/>
      <c r="DRD47" s="120"/>
      <c r="DRE47" s="120"/>
      <c r="DRF47" s="120"/>
      <c r="DRG47" s="120"/>
      <c r="DRH47" s="120"/>
      <c r="DRI47" s="120"/>
      <c r="DRJ47" s="120"/>
      <c r="DRK47" s="120"/>
      <c r="DRL47" s="120"/>
      <c r="DRM47" s="120"/>
      <c r="DRN47" s="120"/>
      <c r="DRO47" s="120"/>
      <c r="DRP47" s="120"/>
      <c r="DRQ47" s="120"/>
      <c r="DRR47" s="120"/>
      <c r="DRS47" s="120"/>
      <c r="DRT47" s="120"/>
      <c r="DRU47" s="120"/>
      <c r="DRV47" s="120"/>
      <c r="DRW47" s="120"/>
      <c r="DRX47" s="120"/>
      <c r="DRY47" s="120"/>
      <c r="DRZ47" s="120"/>
      <c r="DSA47" s="120"/>
      <c r="DSB47" s="120"/>
      <c r="DSC47" s="120"/>
      <c r="DSD47" s="120"/>
      <c r="DSE47" s="120"/>
      <c r="DSF47" s="120"/>
      <c r="DSG47" s="120"/>
      <c r="DSH47" s="120"/>
      <c r="DSI47" s="120"/>
      <c r="DSJ47" s="120"/>
      <c r="DSK47" s="120"/>
      <c r="DSL47" s="120"/>
      <c r="DSM47" s="120"/>
      <c r="DSN47" s="120"/>
      <c r="DSO47" s="120"/>
      <c r="DSP47" s="120"/>
      <c r="DSQ47" s="120"/>
      <c r="DSR47" s="120"/>
      <c r="DSS47" s="120"/>
      <c r="DST47" s="120"/>
      <c r="DSU47" s="120"/>
      <c r="DSV47" s="120"/>
      <c r="DSW47" s="120"/>
      <c r="DSX47" s="120"/>
      <c r="DSY47" s="120"/>
      <c r="DSZ47" s="120"/>
      <c r="DTA47" s="120"/>
      <c r="DTB47" s="120"/>
      <c r="DTC47" s="120"/>
      <c r="DTD47" s="120"/>
      <c r="DTE47" s="120"/>
      <c r="DTF47" s="120"/>
      <c r="DTG47" s="120"/>
      <c r="DTH47" s="120"/>
      <c r="DTI47" s="120"/>
      <c r="DTJ47" s="120"/>
      <c r="DTK47" s="120"/>
      <c r="DTL47" s="120"/>
      <c r="DTM47" s="120"/>
      <c r="DTN47" s="120"/>
      <c r="DTO47" s="120"/>
      <c r="DTP47" s="120"/>
      <c r="DTQ47" s="120"/>
      <c r="DTR47" s="120"/>
      <c r="DTS47" s="120"/>
      <c r="DTT47" s="120"/>
      <c r="DTU47" s="120"/>
      <c r="DTV47" s="120"/>
      <c r="DTW47" s="120"/>
      <c r="DTX47" s="120"/>
      <c r="DTY47" s="120"/>
      <c r="DTZ47" s="120"/>
      <c r="DUA47" s="120"/>
      <c r="DUB47" s="120"/>
      <c r="DUC47" s="120"/>
      <c r="DUD47" s="120"/>
      <c r="DUE47" s="120"/>
      <c r="DUF47" s="120"/>
      <c r="DUG47" s="120"/>
      <c r="DUH47" s="120"/>
      <c r="DUI47" s="120"/>
      <c r="DUJ47" s="120"/>
      <c r="DUK47" s="120"/>
      <c r="DUL47" s="120"/>
      <c r="DUM47" s="120"/>
      <c r="DUN47" s="120"/>
      <c r="DUO47" s="120"/>
      <c r="DUP47" s="120"/>
      <c r="DUQ47" s="120"/>
      <c r="DUR47" s="120"/>
      <c r="DUS47" s="120"/>
      <c r="DUT47" s="120"/>
      <c r="DUU47" s="120"/>
      <c r="DUV47" s="120"/>
      <c r="DUW47" s="120"/>
      <c r="DUX47" s="120"/>
      <c r="DUY47" s="120"/>
      <c r="DUZ47" s="120"/>
      <c r="DVA47" s="120"/>
      <c r="DVB47" s="120"/>
      <c r="DVC47" s="120"/>
      <c r="DVD47" s="120"/>
      <c r="DVE47" s="120"/>
      <c r="DVF47" s="120"/>
      <c r="DVG47" s="120"/>
      <c r="DVH47" s="120"/>
      <c r="DVI47" s="120"/>
      <c r="DVJ47" s="120"/>
      <c r="DVK47" s="120"/>
      <c r="DVL47" s="120"/>
      <c r="DVM47" s="120"/>
      <c r="DVN47" s="120"/>
      <c r="DVO47" s="120"/>
      <c r="DVP47" s="120"/>
      <c r="DVQ47" s="120"/>
      <c r="DVR47" s="120"/>
      <c r="DVS47" s="120"/>
      <c r="DVT47" s="120"/>
      <c r="DVU47" s="120"/>
      <c r="DVV47" s="120"/>
      <c r="DVW47" s="120"/>
      <c r="DVX47" s="120"/>
      <c r="DVY47" s="120"/>
      <c r="DVZ47" s="120"/>
      <c r="DWA47" s="120"/>
      <c r="DWB47" s="120"/>
      <c r="DWC47" s="120"/>
      <c r="DWD47" s="120"/>
      <c r="DWE47" s="120"/>
      <c r="DWF47" s="120"/>
      <c r="DWG47" s="120"/>
      <c r="DWH47" s="120"/>
      <c r="DWI47" s="120"/>
      <c r="DWJ47" s="120"/>
      <c r="DWK47" s="120"/>
      <c r="DWL47" s="120"/>
      <c r="DWM47" s="120"/>
      <c r="DWN47" s="120"/>
      <c r="DWO47" s="120"/>
      <c r="DWP47" s="120"/>
      <c r="DWQ47" s="120"/>
      <c r="DWR47" s="120"/>
      <c r="DWS47" s="120"/>
      <c r="DWT47" s="120"/>
      <c r="DWU47" s="120"/>
      <c r="DWV47" s="120"/>
      <c r="DWW47" s="120"/>
      <c r="DWX47" s="120"/>
      <c r="DWY47" s="120"/>
      <c r="DWZ47" s="120"/>
      <c r="DXA47" s="120"/>
      <c r="DXB47" s="120"/>
      <c r="DXC47" s="120"/>
      <c r="DXD47" s="120"/>
      <c r="DXE47" s="120"/>
      <c r="DXF47" s="120"/>
      <c r="DXG47" s="120"/>
      <c r="DXH47" s="120"/>
      <c r="DXI47" s="120"/>
      <c r="DXJ47" s="120"/>
      <c r="DXK47" s="120"/>
      <c r="DXL47" s="120"/>
      <c r="DXM47" s="120"/>
      <c r="DXN47" s="120"/>
      <c r="DXO47" s="120"/>
      <c r="DXP47" s="120"/>
      <c r="DXQ47" s="120"/>
      <c r="DXR47" s="120"/>
      <c r="DXS47" s="120"/>
      <c r="DXT47" s="120"/>
      <c r="DXU47" s="120"/>
      <c r="DXV47" s="120"/>
      <c r="DXW47" s="120"/>
      <c r="DXX47" s="120"/>
      <c r="DXY47" s="120"/>
      <c r="DXZ47" s="120"/>
      <c r="DYA47" s="120"/>
      <c r="DYB47" s="120"/>
      <c r="DYC47" s="120"/>
      <c r="DYD47" s="120"/>
      <c r="DYE47" s="120"/>
      <c r="DYF47" s="120"/>
      <c r="DYG47" s="120"/>
      <c r="DYH47" s="120"/>
      <c r="DYI47" s="120"/>
      <c r="DYJ47" s="120"/>
      <c r="DYK47" s="120"/>
      <c r="DYL47" s="120"/>
      <c r="DYM47" s="120"/>
      <c r="DYN47" s="120"/>
      <c r="DYO47" s="120"/>
      <c r="DYP47" s="120"/>
      <c r="DYQ47" s="120"/>
      <c r="DYR47" s="120"/>
      <c r="DYS47" s="120"/>
      <c r="DYT47" s="120"/>
      <c r="DYU47" s="120"/>
      <c r="DYV47" s="120"/>
      <c r="DYW47" s="120"/>
      <c r="DYX47" s="120"/>
      <c r="DYY47" s="120"/>
      <c r="DYZ47" s="120"/>
      <c r="DZA47" s="120"/>
      <c r="DZB47" s="120"/>
      <c r="DZC47" s="120"/>
      <c r="DZD47" s="120"/>
      <c r="DZE47" s="120"/>
      <c r="DZF47" s="120"/>
      <c r="DZG47" s="120"/>
      <c r="DZH47" s="120"/>
      <c r="DZI47" s="120"/>
      <c r="DZJ47" s="120"/>
      <c r="DZK47" s="120"/>
      <c r="DZL47" s="120"/>
      <c r="DZM47" s="120"/>
      <c r="DZN47" s="120"/>
      <c r="DZO47" s="120"/>
      <c r="DZP47" s="120"/>
      <c r="DZQ47" s="120"/>
      <c r="DZR47" s="120"/>
      <c r="DZS47" s="120"/>
      <c r="DZT47" s="120"/>
      <c r="DZU47" s="120"/>
      <c r="DZV47" s="120"/>
      <c r="DZW47" s="120"/>
      <c r="DZX47" s="120"/>
      <c r="DZY47" s="120"/>
      <c r="DZZ47" s="120"/>
      <c r="EAA47" s="120"/>
      <c r="EAB47" s="120"/>
      <c r="EAC47" s="120"/>
      <c r="EAD47" s="120"/>
      <c r="EAE47" s="120"/>
      <c r="EAF47" s="120"/>
      <c r="EAG47" s="120"/>
      <c r="EAH47" s="120"/>
      <c r="EAI47" s="120"/>
      <c r="EAJ47" s="120"/>
      <c r="EAK47" s="120"/>
      <c r="EAL47" s="120"/>
      <c r="EAM47" s="120"/>
      <c r="EAN47" s="120"/>
      <c r="EAO47" s="120"/>
      <c r="EAP47" s="120"/>
      <c r="EAQ47" s="120"/>
      <c r="EAR47" s="120"/>
      <c r="EAS47" s="120"/>
      <c r="EAT47" s="120"/>
      <c r="EAU47" s="120"/>
      <c r="EAV47" s="120"/>
      <c r="EAW47" s="120"/>
      <c r="EAX47" s="120"/>
      <c r="EAY47" s="120"/>
      <c r="EAZ47" s="120"/>
      <c r="EBA47" s="120"/>
      <c r="EBB47" s="120"/>
      <c r="EBC47" s="120"/>
      <c r="EBD47" s="120"/>
      <c r="EBE47" s="120"/>
      <c r="EBF47" s="120"/>
      <c r="EBG47" s="120"/>
      <c r="EBH47" s="120"/>
      <c r="EBI47" s="120"/>
      <c r="EBJ47" s="120"/>
      <c r="EBK47" s="120"/>
      <c r="EBL47" s="120"/>
      <c r="EBM47" s="120"/>
      <c r="EBN47" s="120"/>
      <c r="EBO47" s="120"/>
      <c r="EBP47" s="120"/>
      <c r="EBQ47" s="120"/>
      <c r="EBR47" s="120"/>
      <c r="EBS47" s="120"/>
      <c r="EBT47" s="120"/>
      <c r="EBU47" s="120"/>
      <c r="EBV47" s="120"/>
      <c r="EBW47" s="120"/>
      <c r="EBX47" s="120"/>
      <c r="EBY47" s="120"/>
      <c r="EBZ47" s="120"/>
      <c r="ECA47" s="120"/>
      <c r="ECB47" s="120"/>
      <c r="ECC47" s="120"/>
      <c r="ECD47" s="120"/>
      <c r="ECE47" s="120"/>
      <c r="ECF47" s="120"/>
      <c r="ECG47" s="120"/>
      <c r="ECH47" s="120"/>
      <c r="ECI47" s="120"/>
      <c r="ECJ47" s="120"/>
      <c r="ECK47" s="120"/>
      <c r="ECL47" s="120"/>
      <c r="ECM47" s="120"/>
      <c r="ECN47" s="120"/>
      <c r="ECO47" s="120"/>
      <c r="ECP47" s="120"/>
      <c r="ECQ47" s="120"/>
      <c r="ECR47" s="120"/>
      <c r="ECS47" s="120"/>
      <c r="ECT47" s="120"/>
      <c r="ECU47" s="120"/>
      <c r="ECV47" s="120"/>
      <c r="ECW47" s="120"/>
      <c r="ECX47" s="120"/>
      <c r="ECY47" s="120"/>
      <c r="ECZ47" s="120"/>
      <c r="EDA47" s="120"/>
      <c r="EDB47" s="120"/>
      <c r="EDC47" s="120"/>
      <c r="EDD47" s="120"/>
      <c r="EDE47" s="120"/>
      <c r="EDF47" s="120"/>
      <c r="EDG47" s="120"/>
      <c r="EDH47" s="120"/>
      <c r="EDI47" s="120"/>
      <c r="EDJ47" s="120"/>
      <c r="EDK47" s="120"/>
      <c r="EDL47" s="120"/>
      <c r="EDM47" s="120"/>
      <c r="EDN47" s="120"/>
      <c r="EDO47" s="120"/>
      <c r="EDP47" s="120"/>
      <c r="EDQ47" s="120"/>
      <c r="EDR47" s="120"/>
      <c r="EDS47" s="120"/>
      <c r="EDT47" s="120"/>
      <c r="EDU47" s="120"/>
      <c r="EDV47" s="120"/>
      <c r="EDW47" s="120"/>
      <c r="EDX47" s="120"/>
      <c r="EDY47" s="120"/>
      <c r="EDZ47" s="120"/>
      <c r="EEA47" s="120"/>
      <c r="EEB47" s="120"/>
      <c r="EEC47" s="120"/>
      <c r="EED47" s="120"/>
      <c r="EEE47" s="120"/>
      <c r="EEF47" s="120"/>
      <c r="EEG47" s="120"/>
      <c r="EEH47" s="120"/>
      <c r="EEI47" s="120"/>
      <c r="EEJ47" s="120"/>
      <c r="EEK47" s="120"/>
      <c r="EEL47" s="120"/>
      <c r="EEM47" s="120"/>
      <c r="EEN47" s="120"/>
      <c r="EEO47" s="120"/>
      <c r="EEP47" s="120"/>
      <c r="EEQ47" s="120"/>
      <c r="EER47" s="120"/>
      <c r="EES47" s="120"/>
      <c r="EET47" s="120"/>
      <c r="EEU47" s="120"/>
      <c r="EEV47" s="120"/>
      <c r="EEW47" s="120"/>
      <c r="EEX47" s="120"/>
      <c r="EEY47" s="120"/>
      <c r="EEZ47" s="120"/>
      <c r="EFA47" s="120"/>
      <c r="EFB47" s="120"/>
      <c r="EFC47" s="120"/>
      <c r="EFD47" s="120"/>
      <c r="EFE47" s="120"/>
      <c r="EFF47" s="120"/>
      <c r="EFG47" s="120"/>
      <c r="EFH47" s="120"/>
      <c r="EFI47" s="120"/>
      <c r="EFJ47" s="120"/>
      <c r="EFK47" s="120"/>
      <c r="EFL47" s="120"/>
      <c r="EFM47" s="120"/>
      <c r="EFN47" s="120"/>
      <c r="EFO47" s="120"/>
      <c r="EFP47" s="120"/>
      <c r="EFQ47" s="120"/>
      <c r="EFR47" s="120"/>
      <c r="EFS47" s="120"/>
      <c r="EFT47" s="120"/>
      <c r="EFU47" s="120"/>
      <c r="EFV47" s="120"/>
      <c r="EFW47" s="120"/>
      <c r="EFX47" s="120"/>
      <c r="EFY47" s="120"/>
      <c r="EFZ47" s="120"/>
      <c r="EGA47" s="120"/>
      <c r="EGB47" s="120"/>
      <c r="EGC47" s="120"/>
      <c r="EGD47" s="120"/>
      <c r="EGE47" s="120"/>
      <c r="EGF47" s="120"/>
      <c r="EGG47" s="120"/>
      <c r="EGH47" s="120"/>
      <c r="EGI47" s="120"/>
      <c r="EGJ47" s="120"/>
      <c r="EGK47" s="120"/>
      <c r="EGL47" s="120"/>
      <c r="EGM47" s="120"/>
      <c r="EGN47" s="120"/>
      <c r="EGO47" s="120"/>
      <c r="EGP47" s="120"/>
      <c r="EGQ47" s="120"/>
      <c r="EGR47" s="120"/>
      <c r="EGS47" s="120"/>
      <c r="EGT47" s="120"/>
      <c r="EGU47" s="120"/>
      <c r="EGV47" s="120"/>
      <c r="EGW47" s="120"/>
      <c r="EGX47" s="120"/>
      <c r="EGY47" s="120"/>
      <c r="EGZ47" s="120"/>
      <c r="EHA47" s="120"/>
      <c r="EHB47" s="120"/>
      <c r="EHC47" s="120"/>
      <c r="EHD47" s="120"/>
      <c r="EHE47" s="120"/>
      <c r="EHF47" s="120"/>
      <c r="EHG47" s="120"/>
      <c r="EHH47" s="120"/>
      <c r="EHI47" s="120"/>
      <c r="EHJ47" s="120"/>
      <c r="EHK47" s="120"/>
      <c r="EHL47" s="120"/>
      <c r="EHM47" s="120"/>
      <c r="EHN47" s="120"/>
      <c r="EHO47" s="120"/>
      <c r="EHP47" s="120"/>
      <c r="EHQ47" s="120"/>
      <c r="EHR47" s="120"/>
      <c r="EHS47" s="120"/>
      <c r="EHT47" s="120"/>
      <c r="EHU47" s="120"/>
      <c r="EHV47" s="120"/>
      <c r="EHW47" s="120"/>
      <c r="EHX47" s="120"/>
      <c r="EHY47" s="120"/>
      <c r="EHZ47" s="120"/>
      <c r="EIA47" s="120"/>
      <c r="EIB47" s="120"/>
      <c r="EIC47" s="120"/>
      <c r="EID47" s="120"/>
      <c r="EIE47" s="120"/>
      <c r="EIF47" s="120"/>
      <c r="EIG47" s="120"/>
      <c r="EIH47" s="120"/>
      <c r="EII47" s="120"/>
      <c r="EIJ47" s="120"/>
      <c r="EIK47" s="120"/>
      <c r="EIL47" s="120"/>
      <c r="EIM47" s="120"/>
      <c r="EIN47" s="120"/>
      <c r="EIO47" s="120"/>
      <c r="EIP47" s="120"/>
      <c r="EIQ47" s="120"/>
      <c r="EIR47" s="120"/>
      <c r="EIS47" s="120"/>
      <c r="EIT47" s="120"/>
      <c r="EIU47" s="120"/>
      <c r="EIV47" s="120"/>
      <c r="EIW47" s="120"/>
      <c r="EIX47" s="120"/>
      <c r="EIY47" s="120"/>
      <c r="EIZ47" s="120"/>
      <c r="EJA47" s="120"/>
      <c r="EJB47" s="120"/>
      <c r="EJC47" s="120"/>
      <c r="EJD47" s="120"/>
      <c r="EJE47" s="120"/>
      <c r="EJF47" s="120"/>
      <c r="EJG47" s="120"/>
      <c r="EJH47" s="120"/>
      <c r="EJI47" s="120"/>
      <c r="EJJ47" s="120"/>
      <c r="EJK47" s="120"/>
      <c r="EJL47" s="120"/>
      <c r="EJM47" s="120"/>
      <c r="EJN47" s="120"/>
      <c r="EJO47" s="120"/>
      <c r="EJP47" s="120"/>
      <c r="EJQ47" s="120"/>
      <c r="EJR47" s="120"/>
      <c r="EJS47" s="120"/>
      <c r="EJT47" s="120"/>
      <c r="EJU47" s="120"/>
      <c r="EJV47" s="120"/>
      <c r="EJW47" s="120"/>
      <c r="EJX47" s="120"/>
      <c r="EJY47" s="120"/>
      <c r="EJZ47" s="120"/>
      <c r="EKA47" s="120"/>
      <c r="EKB47" s="120"/>
      <c r="EKC47" s="120"/>
      <c r="EKD47" s="120"/>
      <c r="EKE47" s="120"/>
      <c r="EKF47" s="120"/>
      <c r="EKG47" s="120"/>
      <c r="EKH47" s="120"/>
      <c r="EKI47" s="120"/>
      <c r="EKJ47" s="120"/>
      <c r="EKK47" s="120"/>
      <c r="EKL47" s="120"/>
      <c r="EKM47" s="120"/>
      <c r="EKN47" s="120"/>
      <c r="EKO47" s="120"/>
      <c r="EKP47" s="120"/>
      <c r="EKQ47" s="120"/>
      <c r="EKR47" s="120"/>
      <c r="EKS47" s="120"/>
      <c r="EKT47" s="120"/>
      <c r="EKU47" s="120"/>
      <c r="EKV47" s="120"/>
      <c r="EKW47" s="120"/>
      <c r="EKX47" s="120"/>
      <c r="EKY47" s="120"/>
      <c r="EKZ47" s="120"/>
      <c r="ELA47" s="120"/>
      <c r="ELB47" s="120"/>
      <c r="ELC47" s="120"/>
      <c r="ELD47" s="120"/>
      <c r="ELE47" s="120"/>
      <c r="ELF47" s="120"/>
      <c r="ELG47" s="120"/>
      <c r="ELH47" s="120"/>
      <c r="ELI47" s="120"/>
      <c r="ELJ47" s="120"/>
      <c r="ELK47" s="120"/>
      <c r="ELL47" s="120"/>
      <c r="ELM47" s="120"/>
      <c r="ELN47" s="120"/>
      <c r="ELO47" s="120"/>
      <c r="ELP47" s="120"/>
      <c r="ELQ47" s="120"/>
      <c r="ELR47" s="120"/>
      <c r="ELS47" s="120"/>
      <c r="ELT47" s="120"/>
      <c r="ELU47" s="120"/>
      <c r="ELV47" s="120"/>
      <c r="ELW47" s="120"/>
      <c r="ELX47" s="120"/>
      <c r="ELY47" s="120"/>
      <c r="ELZ47" s="120"/>
      <c r="EMA47" s="120"/>
      <c r="EMB47" s="120"/>
      <c r="EMC47" s="120"/>
      <c r="EMD47" s="120"/>
      <c r="EME47" s="120"/>
      <c r="EMF47" s="120"/>
      <c r="EMG47" s="120"/>
      <c r="EMH47" s="120"/>
      <c r="EMI47" s="120"/>
      <c r="EMJ47" s="120"/>
      <c r="EMK47" s="120"/>
      <c r="EML47" s="120"/>
      <c r="EMM47" s="120"/>
      <c r="EMN47" s="120"/>
      <c r="EMO47" s="120"/>
      <c r="EMP47" s="120"/>
      <c r="EMQ47" s="120"/>
      <c r="EMR47" s="120"/>
      <c r="EMS47" s="120"/>
      <c r="EMT47" s="120"/>
      <c r="EMU47" s="120"/>
      <c r="EMV47" s="120"/>
      <c r="EMW47" s="120"/>
      <c r="EMX47" s="120"/>
      <c r="EMY47" s="120"/>
      <c r="EMZ47" s="120"/>
      <c r="ENA47" s="120"/>
      <c r="ENB47" s="120"/>
      <c r="ENC47" s="120"/>
      <c r="END47" s="120"/>
      <c r="ENE47" s="120"/>
      <c r="ENF47" s="120"/>
      <c r="ENG47" s="120"/>
      <c r="ENH47" s="120"/>
      <c r="ENI47" s="120"/>
      <c r="ENJ47" s="120"/>
      <c r="ENK47" s="120"/>
      <c r="ENL47" s="120"/>
      <c r="ENM47" s="120"/>
      <c r="ENN47" s="120"/>
      <c r="ENO47" s="120"/>
      <c r="ENP47" s="120"/>
      <c r="ENQ47" s="120"/>
      <c r="ENR47" s="120"/>
      <c r="ENS47" s="120"/>
      <c r="ENT47" s="120"/>
      <c r="ENU47" s="120"/>
      <c r="ENV47" s="120"/>
      <c r="ENW47" s="120"/>
      <c r="ENX47" s="120"/>
      <c r="ENY47" s="120"/>
      <c r="ENZ47" s="120"/>
      <c r="EOA47" s="120"/>
      <c r="EOB47" s="120"/>
      <c r="EOC47" s="120"/>
      <c r="EOD47" s="120"/>
      <c r="EOE47" s="120"/>
      <c r="EOF47" s="120"/>
      <c r="EOG47" s="120"/>
      <c r="EOH47" s="120"/>
      <c r="EOI47" s="120"/>
      <c r="EOJ47" s="120"/>
      <c r="EOK47" s="120"/>
      <c r="EOL47" s="120"/>
      <c r="EOM47" s="120"/>
      <c r="EON47" s="120"/>
      <c r="EOO47" s="120"/>
      <c r="EOP47" s="120"/>
      <c r="EOQ47" s="120"/>
      <c r="EOR47" s="120"/>
      <c r="EOS47" s="120"/>
      <c r="EOT47" s="120"/>
      <c r="EOU47" s="120"/>
      <c r="EOV47" s="120"/>
      <c r="EOW47" s="120"/>
      <c r="EOX47" s="120"/>
      <c r="EOY47" s="120"/>
      <c r="EOZ47" s="120"/>
      <c r="EPA47" s="120"/>
      <c r="EPB47" s="120"/>
      <c r="EPC47" s="120"/>
      <c r="EPD47" s="120"/>
      <c r="EPE47" s="120"/>
      <c r="EPF47" s="120"/>
      <c r="EPG47" s="120"/>
      <c r="EPH47" s="120"/>
      <c r="EPI47" s="120"/>
      <c r="EPJ47" s="120"/>
      <c r="EPK47" s="120"/>
      <c r="EPL47" s="120"/>
      <c r="EPM47" s="120"/>
      <c r="EPN47" s="120"/>
      <c r="EPO47" s="120"/>
      <c r="EPP47" s="120"/>
      <c r="EPQ47" s="120"/>
      <c r="EPR47" s="120"/>
      <c r="EPS47" s="120"/>
      <c r="EPT47" s="120"/>
      <c r="EPU47" s="120"/>
      <c r="EPV47" s="120"/>
      <c r="EPW47" s="120"/>
      <c r="EPX47" s="120"/>
      <c r="EPY47" s="120"/>
      <c r="EPZ47" s="120"/>
      <c r="EQA47" s="120"/>
      <c r="EQB47" s="120"/>
      <c r="EQC47" s="120"/>
      <c r="EQD47" s="120"/>
      <c r="EQE47" s="120"/>
      <c r="EQF47" s="120"/>
      <c r="EQG47" s="120"/>
      <c r="EQH47" s="120"/>
      <c r="EQI47" s="120"/>
      <c r="EQJ47" s="120"/>
      <c r="EQK47" s="120"/>
      <c r="EQL47" s="120"/>
      <c r="EQM47" s="120"/>
      <c r="EQN47" s="120"/>
      <c r="EQO47" s="120"/>
      <c r="EQP47" s="120"/>
      <c r="EQQ47" s="120"/>
      <c r="EQR47" s="120"/>
      <c r="EQS47" s="120"/>
      <c r="EQT47" s="120"/>
      <c r="EQU47" s="120"/>
      <c r="EQV47" s="120"/>
      <c r="EQW47" s="120"/>
      <c r="EQX47" s="120"/>
      <c r="EQY47" s="120"/>
      <c r="EQZ47" s="120"/>
      <c r="ERA47" s="120"/>
      <c r="ERB47" s="120"/>
      <c r="ERC47" s="120"/>
      <c r="ERD47" s="120"/>
      <c r="ERE47" s="120"/>
      <c r="ERF47" s="120"/>
      <c r="ERG47" s="120"/>
      <c r="ERH47" s="120"/>
      <c r="ERI47" s="120"/>
      <c r="ERJ47" s="120"/>
      <c r="ERK47" s="120"/>
      <c r="ERL47" s="120"/>
      <c r="ERM47" s="120"/>
      <c r="ERN47" s="120"/>
      <c r="ERO47" s="120"/>
      <c r="ERP47" s="120"/>
      <c r="ERQ47" s="120"/>
      <c r="ERR47" s="120"/>
      <c r="ERS47" s="120"/>
      <c r="ERT47" s="120"/>
      <c r="ERU47" s="120"/>
      <c r="ERV47" s="120"/>
      <c r="ERW47" s="120"/>
      <c r="ERX47" s="120"/>
      <c r="ERY47" s="120"/>
      <c r="ERZ47" s="120"/>
      <c r="ESA47" s="120"/>
      <c r="ESB47" s="120"/>
      <c r="ESC47" s="120"/>
      <c r="ESD47" s="120"/>
      <c r="ESE47" s="120"/>
      <c r="ESF47" s="120"/>
      <c r="ESG47" s="120"/>
      <c r="ESH47" s="120"/>
      <c r="ESI47" s="120"/>
      <c r="ESJ47" s="120"/>
      <c r="ESK47" s="120"/>
      <c r="ESL47" s="120"/>
      <c r="ESM47" s="120"/>
      <c r="ESN47" s="120"/>
      <c r="ESO47" s="120"/>
      <c r="ESP47" s="120"/>
      <c r="ESQ47" s="120"/>
      <c r="ESR47" s="120"/>
      <c r="ESS47" s="120"/>
      <c r="EST47" s="120"/>
      <c r="ESU47" s="120"/>
      <c r="ESV47" s="120"/>
      <c r="ESW47" s="120"/>
      <c r="ESX47" s="120"/>
      <c r="ESY47" s="120"/>
      <c r="ESZ47" s="120"/>
      <c r="ETA47" s="120"/>
      <c r="ETB47" s="120"/>
      <c r="ETC47" s="120"/>
      <c r="ETD47" s="120"/>
      <c r="ETE47" s="120"/>
      <c r="ETF47" s="120"/>
      <c r="ETG47" s="120"/>
      <c r="ETH47" s="120"/>
      <c r="ETI47" s="120"/>
      <c r="ETJ47" s="120"/>
      <c r="ETK47" s="120"/>
      <c r="ETL47" s="120"/>
      <c r="ETM47" s="120"/>
      <c r="ETN47" s="120"/>
      <c r="ETO47" s="120"/>
      <c r="ETP47" s="120"/>
      <c r="ETQ47" s="120"/>
      <c r="ETR47" s="120"/>
      <c r="ETS47" s="120"/>
      <c r="ETT47" s="120"/>
      <c r="ETU47" s="120"/>
      <c r="ETV47" s="120"/>
      <c r="ETW47" s="120"/>
      <c r="ETX47" s="120"/>
      <c r="ETY47" s="120"/>
      <c r="ETZ47" s="120"/>
      <c r="EUA47" s="120"/>
      <c r="EUB47" s="120"/>
      <c r="EUC47" s="120"/>
      <c r="EUD47" s="120"/>
      <c r="EUE47" s="120"/>
      <c r="EUF47" s="120"/>
      <c r="EUG47" s="120"/>
      <c r="EUH47" s="120"/>
      <c r="EUI47" s="120"/>
      <c r="EUJ47" s="120"/>
      <c r="EUK47" s="120"/>
      <c r="EUL47" s="120"/>
      <c r="EUM47" s="120"/>
      <c r="EUN47" s="120"/>
      <c r="EUO47" s="120"/>
      <c r="EUP47" s="120"/>
      <c r="EUQ47" s="120"/>
      <c r="EUR47" s="120"/>
      <c r="EUS47" s="120"/>
      <c r="EUT47" s="120"/>
      <c r="EUU47" s="120"/>
      <c r="EUV47" s="120"/>
      <c r="EUW47" s="120"/>
      <c r="EUX47" s="120"/>
      <c r="EUY47" s="120"/>
      <c r="EUZ47" s="120"/>
      <c r="EVA47" s="120"/>
      <c r="EVB47" s="120"/>
      <c r="EVC47" s="120"/>
      <c r="EVD47" s="120"/>
      <c r="EVE47" s="120"/>
      <c r="EVF47" s="120"/>
      <c r="EVG47" s="120"/>
      <c r="EVH47" s="120"/>
      <c r="EVI47" s="120"/>
      <c r="EVJ47" s="120"/>
      <c r="EVK47" s="120"/>
      <c r="EVL47" s="120"/>
      <c r="EVM47" s="120"/>
      <c r="EVN47" s="120"/>
      <c r="EVO47" s="120"/>
      <c r="EVP47" s="120"/>
      <c r="EVQ47" s="120"/>
      <c r="EVR47" s="120"/>
      <c r="EVS47" s="120"/>
      <c r="EVT47" s="120"/>
      <c r="EVU47" s="120"/>
      <c r="EVV47" s="120"/>
      <c r="EVW47" s="120"/>
      <c r="EVX47" s="120"/>
      <c r="EVY47" s="120"/>
      <c r="EVZ47" s="120"/>
      <c r="EWA47" s="120"/>
      <c r="EWB47" s="120"/>
      <c r="EWC47" s="120"/>
      <c r="EWD47" s="120"/>
      <c r="EWE47" s="120"/>
      <c r="EWF47" s="120"/>
      <c r="EWG47" s="120"/>
      <c r="EWH47" s="120"/>
      <c r="EWI47" s="120"/>
      <c r="EWJ47" s="120"/>
      <c r="EWK47" s="120"/>
      <c r="EWL47" s="120"/>
      <c r="EWM47" s="120"/>
      <c r="EWN47" s="120"/>
      <c r="EWO47" s="120"/>
      <c r="EWP47" s="120"/>
      <c r="EWQ47" s="120"/>
      <c r="EWR47" s="120"/>
      <c r="EWS47" s="120"/>
      <c r="EWT47" s="120"/>
      <c r="EWU47" s="120"/>
      <c r="EWV47" s="120"/>
      <c r="EWW47" s="120"/>
      <c r="EWX47" s="120"/>
      <c r="EWY47" s="120"/>
      <c r="EWZ47" s="120"/>
      <c r="EXA47" s="120"/>
      <c r="EXB47" s="120"/>
      <c r="EXC47" s="120"/>
      <c r="EXD47" s="120"/>
      <c r="EXE47" s="120"/>
      <c r="EXF47" s="120"/>
      <c r="EXG47" s="120"/>
      <c r="EXH47" s="120"/>
      <c r="EXI47" s="120"/>
      <c r="EXJ47" s="120"/>
      <c r="EXK47" s="120"/>
      <c r="EXL47" s="120"/>
      <c r="EXM47" s="120"/>
      <c r="EXN47" s="120"/>
      <c r="EXO47" s="120"/>
      <c r="EXP47" s="120"/>
      <c r="EXQ47" s="120"/>
      <c r="EXR47" s="120"/>
      <c r="EXS47" s="120"/>
      <c r="EXT47" s="120"/>
      <c r="EXU47" s="120"/>
      <c r="EXV47" s="120"/>
      <c r="EXW47" s="120"/>
      <c r="EXX47" s="120"/>
      <c r="EXY47" s="120"/>
      <c r="EXZ47" s="120"/>
      <c r="EYA47" s="120"/>
      <c r="EYB47" s="120"/>
      <c r="EYC47" s="120"/>
      <c r="EYD47" s="120"/>
      <c r="EYE47" s="120"/>
      <c r="EYF47" s="120"/>
      <c r="EYG47" s="120"/>
      <c r="EYH47" s="120"/>
      <c r="EYI47" s="120"/>
      <c r="EYJ47" s="120"/>
      <c r="EYK47" s="120"/>
      <c r="EYL47" s="120"/>
      <c r="EYM47" s="120"/>
      <c r="EYN47" s="120"/>
      <c r="EYO47" s="120"/>
      <c r="EYP47" s="120"/>
      <c r="EYQ47" s="120"/>
      <c r="EYR47" s="120"/>
      <c r="EYS47" s="120"/>
      <c r="EYT47" s="120"/>
      <c r="EYU47" s="120"/>
      <c r="EYV47" s="120"/>
      <c r="EYW47" s="120"/>
      <c r="EYX47" s="120"/>
      <c r="EYY47" s="120"/>
      <c r="EYZ47" s="120"/>
      <c r="EZA47" s="120"/>
      <c r="EZB47" s="120"/>
      <c r="EZC47" s="120"/>
      <c r="EZD47" s="120"/>
      <c r="EZE47" s="120"/>
      <c r="EZF47" s="120"/>
      <c r="EZG47" s="120"/>
      <c r="EZH47" s="120"/>
      <c r="EZI47" s="120"/>
      <c r="EZJ47" s="120"/>
      <c r="EZK47" s="120"/>
      <c r="EZL47" s="120"/>
      <c r="EZM47" s="120"/>
      <c r="EZN47" s="120"/>
      <c r="EZO47" s="120"/>
      <c r="EZP47" s="120"/>
      <c r="EZQ47" s="120"/>
      <c r="EZR47" s="120"/>
      <c r="EZS47" s="120"/>
      <c r="EZT47" s="120"/>
      <c r="EZU47" s="120"/>
      <c r="EZV47" s="120"/>
      <c r="EZW47" s="120"/>
      <c r="EZX47" s="120"/>
      <c r="EZY47" s="120"/>
      <c r="EZZ47" s="120"/>
      <c r="FAA47" s="120"/>
      <c r="FAB47" s="120"/>
      <c r="FAC47" s="120"/>
      <c r="FAD47" s="120"/>
      <c r="FAE47" s="120"/>
      <c r="FAF47" s="120"/>
      <c r="FAG47" s="120"/>
      <c r="FAH47" s="120"/>
      <c r="FAI47" s="120"/>
      <c r="FAJ47" s="120"/>
      <c r="FAK47" s="120"/>
      <c r="FAL47" s="120"/>
      <c r="FAM47" s="120"/>
      <c r="FAN47" s="120"/>
      <c r="FAO47" s="120"/>
      <c r="FAP47" s="120"/>
      <c r="FAQ47" s="120"/>
      <c r="FAR47" s="120"/>
      <c r="FAS47" s="120"/>
      <c r="FAT47" s="120"/>
      <c r="FAU47" s="120"/>
      <c r="FAV47" s="120"/>
      <c r="FAW47" s="120"/>
      <c r="FAX47" s="120"/>
      <c r="FAY47" s="120"/>
      <c r="FAZ47" s="120"/>
      <c r="FBA47" s="120"/>
      <c r="FBB47" s="120"/>
      <c r="FBC47" s="120"/>
      <c r="FBD47" s="120"/>
      <c r="FBE47" s="120"/>
      <c r="FBF47" s="120"/>
      <c r="FBG47" s="120"/>
      <c r="FBH47" s="120"/>
      <c r="FBI47" s="120"/>
      <c r="FBJ47" s="120"/>
      <c r="FBK47" s="120"/>
      <c r="FBL47" s="120"/>
      <c r="FBM47" s="120"/>
      <c r="FBN47" s="120"/>
      <c r="FBO47" s="120"/>
      <c r="FBP47" s="120"/>
      <c r="FBQ47" s="120"/>
      <c r="FBR47" s="120"/>
      <c r="FBS47" s="120"/>
      <c r="FBT47" s="120"/>
      <c r="FBU47" s="120"/>
      <c r="FBV47" s="120"/>
      <c r="FBW47" s="120"/>
      <c r="FBX47" s="120"/>
      <c r="FBY47" s="120"/>
      <c r="FBZ47" s="120"/>
      <c r="FCA47" s="120"/>
      <c r="FCB47" s="120"/>
      <c r="FCC47" s="120"/>
      <c r="FCD47" s="120"/>
      <c r="FCE47" s="120"/>
      <c r="FCF47" s="120"/>
      <c r="FCG47" s="120"/>
      <c r="FCH47" s="120"/>
      <c r="FCI47" s="120"/>
      <c r="FCJ47" s="120"/>
      <c r="FCK47" s="120"/>
      <c r="FCL47" s="120"/>
      <c r="FCM47" s="120"/>
      <c r="FCN47" s="120"/>
      <c r="FCO47" s="120"/>
      <c r="FCP47" s="120"/>
      <c r="FCQ47" s="120"/>
      <c r="FCR47" s="120"/>
      <c r="FCS47" s="120"/>
      <c r="FCT47" s="120"/>
      <c r="FCU47" s="120"/>
      <c r="FCV47" s="120"/>
      <c r="FCW47" s="120"/>
      <c r="FCX47" s="120"/>
      <c r="FCY47" s="120"/>
      <c r="FCZ47" s="120"/>
      <c r="FDA47" s="120"/>
      <c r="FDB47" s="120"/>
      <c r="FDC47" s="120"/>
      <c r="FDD47" s="120"/>
      <c r="FDE47" s="120"/>
      <c r="FDF47" s="120"/>
      <c r="FDG47" s="120"/>
      <c r="FDH47" s="120"/>
      <c r="FDI47" s="120"/>
      <c r="FDJ47" s="120"/>
      <c r="FDK47" s="120"/>
      <c r="FDL47" s="120"/>
      <c r="FDM47" s="120"/>
      <c r="FDN47" s="120"/>
      <c r="FDO47" s="120"/>
      <c r="FDP47" s="120"/>
      <c r="FDQ47" s="120"/>
      <c r="FDR47" s="120"/>
      <c r="FDS47" s="120"/>
      <c r="FDT47" s="120"/>
      <c r="FDU47" s="120"/>
      <c r="FDV47" s="120"/>
      <c r="FDW47" s="120"/>
      <c r="FDX47" s="120"/>
      <c r="FDY47" s="120"/>
      <c r="FDZ47" s="120"/>
      <c r="FEA47" s="120"/>
      <c r="FEB47" s="120"/>
      <c r="FEC47" s="120"/>
      <c r="FED47" s="120"/>
      <c r="FEE47" s="120"/>
      <c r="FEF47" s="120"/>
      <c r="FEG47" s="120"/>
      <c r="FEH47" s="120"/>
      <c r="FEI47" s="120"/>
      <c r="FEJ47" s="120"/>
      <c r="FEK47" s="120"/>
      <c r="FEL47" s="120"/>
      <c r="FEM47" s="120"/>
      <c r="FEN47" s="120"/>
      <c r="FEO47" s="120"/>
      <c r="FEP47" s="120"/>
      <c r="FEQ47" s="120"/>
      <c r="FER47" s="120"/>
      <c r="FES47" s="120"/>
      <c r="FET47" s="120"/>
      <c r="FEU47" s="120"/>
      <c r="FEV47" s="120"/>
      <c r="FEW47" s="120"/>
      <c r="FEX47" s="120"/>
      <c r="FEY47" s="120"/>
      <c r="FEZ47" s="120"/>
      <c r="FFA47" s="120"/>
      <c r="FFB47" s="120"/>
      <c r="FFC47" s="120"/>
      <c r="FFD47" s="120"/>
      <c r="FFE47" s="120"/>
      <c r="FFF47" s="120"/>
      <c r="FFG47" s="120"/>
      <c r="FFH47" s="120"/>
      <c r="FFI47" s="120"/>
      <c r="FFJ47" s="120"/>
      <c r="FFK47" s="120"/>
      <c r="FFL47" s="120"/>
      <c r="FFM47" s="120"/>
      <c r="FFN47" s="120"/>
      <c r="FFO47" s="120"/>
      <c r="FFP47" s="120"/>
      <c r="FFQ47" s="120"/>
      <c r="FFR47" s="120"/>
      <c r="FFS47" s="120"/>
      <c r="FFT47" s="120"/>
      <c r="FFU47" s="120"/>
      <c r="FFV47" s="120"/>
      <c r="FFW47" s="120"/>
      <c r="FFX47" s="120"/>
      <c r="FFY47" s="120"/>
      <c r="FFZ47" s="120"/>
      <c r="FGA47" s="120"/>
      <c r="FGB47" s="120"/>
      <c r="FGC47" s="120"/>
      <c r="FGD47" s="120"/>
      <c r="FGE47" s="120"/>
      <c r="FGF47" s="120"/>
      <c r="FGG47" s="120"/>
      <c r="FGH47" s="120"/>
      <c r="FGI47" s="120"/>
      <c r="FGJ47" s="120"/>
      <c r="FGK47" s="120"/>
      <c r="FGL47" s="120"/>
      <c r="FGM47" s="120"/>
      <c r="FGN47" s="120"/>
      <c r="FGO47" s="120"/>
      <c r="FGP47" s="120"/>
      <c r="FGQ47" s="120"/>
      <c r="FGR47" s="120"/>
      <c r="FGS47" s="120"/>
      <c r="FGT47" s="120"/>
      <c r="FGU47" s="120"/>
      <c r="FGV47" s="120"/>
      <c r="FGW47" s="120"/>
      <c r="FGX47" s="120"/>
      <c r="FGY47" s="120"/>
      <c r="FGZ47" s="120"/>
      <c r="FHA47" s="120"/>
      <c r="FHB47" s="120"/>
      <c r="FHC47" s="120"/>
      <c r="FHD47" s="120"/>
      <c r="FHE47" s="120"/>
      <c r="FHF47" s="120"/>
      <c r="FHG47" s="120"/>
      <c r="FHH47" s="120"/>
      <c r="FHI47" s="120"/>
      <c r="FHJ47" s="120"/>
      <c r="FHK47" s="120"/>
      <c r="FHL47" s="120"/>
      <c r="FHM47" s="120"/>
      <c r="FHN47" s="120"/>
      <c r="FHO47" s="120"/>
      <c r="FHP47" s="120"/>
      <c r="FHQ47" s="120"/>
      <c r="FHR47" s="120"/>
      <c r="FHS47" s="120"/>
      <c r="FHT47" s="120"/>
      <c r="FHU47" s="120"/>
      <c r="FHV47" s="120"/>
      <c r="FHW47" s="120"/>
      <c r="FHX47" s="120"/>
      <c r="FHY47" s="120"/>
      <c r="FHZ47" s="120"/>
      <c r="FIA47" s="120"/>
      <c r="FIB47" s="120"/>
      <c r="FIC47" s="120"/>
      <c r="FID47" s="120"/>
      <c r="FIE47" s="120"/>
      <c r="FIF47" s="120"/>
      <c r="FIG47" s="120"/>
      <c r="FIH47" s="120"/>
      <c r="FII47" s="120"/>
      <c r="FIJ47" s="120"/>
      <c r="FIK47" s="120"/>
      <c r="FIL47" s="120"/>
      <c r="FIM47" s="120"/>
      <c r="FIN47" s="120"/>
      <c r="FIO47" s="120"/>
      <c r="FIP47" s="120"/>
      <c r="FIQ47" s="120"/>
      <c r="FIR47" s="120"/>
      <c r="FIS47" s="120"/>
      <c r="FIT47" s="120"/>
      <c r="FIU47" s="120"/>
      <c r="FIV47" s="120"/>
      <c r="FIW47" s="120"/>
      <c r="FIX47" s="120"/>
      <c r="FIY47" s="120"/>
      <c r="FIZ47" s="120"/>
      <c r="FJA47" s="120"/>
      <c r="FJB47" s="120"/>
      <c r="FJC47" s="120"/>
      <c r="FJD47" s="120"/>
      <c r="FJE47" s="120"/>
      <c r="FJF47" s="120"/>
      <c r="FJG47" s="120"/>
      <c r="FJH47" s="120"/>
      <c r="FJI47" s="120"/>
      <c r="FJJ47" s="120"/>
      <c r="FJK47" s="120"/>
      <c r="FJL47" s="120"/>
      <c r="FJM47" s="120"/>
      <c r="FJN47" s="120"/>
      <c r="FJO47" s="120"/>
      <c r="FJP47" s="120"/>
      <c r="FJQ47" s="120"/>
      <c r="FJR47" s="120"/>
      <c r="FJS47" s="120"/>
      <c r="FJT47" s="120"/>
      <c r="FJU47" s="120"/>
      <c r="FJV47" s="120"/>
      <c r="FJW47" s="120"/>
      <c r="FJX47" s="120"/>
      <c r="FJY47" s="120"/>
      <c r="FJZ47" s="120"/>
      <c r="FKA47" s="120"/>
      <c r="FKB47" s="120"/>
      <c r="FKC47" s="120"/>
      <c r="FKD47" s="120"/>
      <c r="FKE47" s="120"/>
      <c r="FKF47" s="120"/>
      <c r="FKG47" s="120"/>
      <c r="FKH47" s="120"/>
      <c r="FKI47" s="120"/>
      <c r="FKJ47" s="120"/>
      <c r="FKK47" s="120"/>
      <c r="FKL47" s="120"/>
      <c r="FKM47" s="120"/>
      <c r="FKN47" s="120"/>
      <c r="FKO47" s="120"/>
      <c r="FKP47" s="120"/>
      <c r="FKQ47" s="120"/>
      <c r="FKR47" s="120"/>
      <c r="FKS47" s="120"/>
      <c r="FKT47" s="120"/>
      <c r="FKU47" s="120"/>
      <c r="FKV47" s="120"/>
      <c r="FKW47" s="120"/>
      <c r="FKX47" s="120"/>
      <c r="FKY47" s="120"/>
      <c r="FKZ47" s="120"/>
      <c r="FLA47" s="120"/>
      <c r="FLB47" s="120"/>
      <c r="FLC47" s="120"/>
      <c r="FLD47" s="120"/>
      <c r="FLE47" s="120"/>
      <c r="FLF47" s="120"/>
      <c r="FLG47" s="120"/>
      <c r="FLH47" s="120"/>
      <c r="FLI47" s="120"/>
      <c r="FLJ47" s="120"/>
      <c r="FLK47" s="120"/>
      <c r="FLL47" s="120"/>
      <c r="FLM47" s="120"/>
      <c r="FLN47" s="120"/>
      <c r="FLO47" s="120"/>
      <c r="FLP47" s="120"/>
      <c r="FLQ47" s="120"/>
      <c r="FLR47" s="120"/>
      <c r="FLS47" s="120"/>
      <c r="FLT47" s="120"/>
      <c r="FLU47" s="120"/>
      <c r="FLV47" s="120"/>
      <c r="FLW47" s="120"/>
      <c r="FLX47" s="120"/>
      <c r="FLY47" s="120"/>
      <c r="FLZ47" s="120"/>
      <c r="FMA47" s="120"/>
      <c r="FMB47" s="120"/>
      <c r="FMC47" s="120"/>
      <c r="FMD47" s="120"/>
      <c r="FME47" s="120"/>
      <c r="FMF47" s="120"/>
      <c r="FMG47" s="120"/>
      <c r="FMH47" s="120"/>
      <c r="FMI47" s="120"/>
      <c r="FMJ47" s="120"/>
      <c r="FMK47" s="120"/>
      <c r="FML47" s="120"/>
      <c r="FMM47" s="120"/>
      <c r="FMN47" s="120"/>
      <c r="FMO47" s="120"/>
      <c r="FMP47" s="120"/>
      <c r="FMQ47" s="120"/>
      <c r="FMR47" s="120"/>
      <c r="FMS47" s="120"/>
      <c r="FMT47" s="120"/>
      <c r="FMU47" s="120"/>
      <c r="FMV47" s="120"/>
      <c r="FMW47" s="120"/>
      <c r="FMX47" s="120"/>
      <c r="FMY47" s="120"/>
      <c r="FMZ47" s="120"/>
      <c r="FNA47" s="120"/>
      <c r="FNB47" s="120"/>
      <c r="FNC47" s="120"/>
      <c r="FND47" s="120"/>
      <c r="FNE47" s="120"/>
      <c r="FNF47" s="120"/>
      <c r="FNG47" s="120"/>
      <c r="FNH47" s="120"/>
      <c r="FNI47" s="120"/>
      <c r="FNJ47" s="120"/>
      <c r="FNK47" s="120"/>
      <c r="FNL47" s="120"/>
      <c r="FNM47" s="120"/>
      <c r="FNN47" s="120"/>
      <c r="FNO47" s="120"/>
      <c r="FNP47" s="120"/>
      <c r="FNQ47" s="120"/>
      <c r="FNR47" s="120"/>
      <c r="FNS47" s="120"/>
      <c r="FNT47" s="120"/>
      <c r="FNU47" s="120"/>
      <c r="FNV47" s="120"/>
      <c r="FNW47" s="120"/>
      <c r="FNX47" s="120"/>
      <c r="FNY47" s="120"/>
      <c r="FNZ47" s="120"/>
      <c r="FOA47" s="120"/>
      <c r="FOB47" s="120"/>
      <c r="FOC47" s="120"/>
      <c r="FOD47" s="120"/>
      <c r="FOE47" s="120"/>
      <c r="FOF47" s="120"/>
      <c r="FOG47" s="120"/>
      <c r="FOH47" s="120"/>
      <c r="FOI47" s="120"/>
      <c r="FOJ47" s="120"/>
      <c r="FOK47" s="120"/>
      <c r="FOL47" s="120"/>
      <c r="FOM47" s="120"/>
      <c r="FON47" s="120"/>
      <c r="FOO47" s="120"/>
      <c r="FOP47" s="120"/>
      <c r="FOQ47" s="120"/>
      <c r="FOR47" s="120"/>
      <c r="FOS47" s="120"/>
      <c r="FOT47" s="120"/>
      <c r="FOU47" s="120"/>
      <c r="FOV47" s="120"/>
      <c r="FOW47" s="120"/>
      <c r="FOX47" s="120"/>
      <c r="FOY47" s="120"/>
      <c r="FOZ47" s="120"/>
      <c r="FPA47" s="120"/>
      <c r="FPB47" s="120"/>
      <c r="FPC47" s="120"/>
      <c r="FPD47" s="120"/>
      <c r="FPE47" s="120"/>
      <c r="FPF47" s="120"/>
      <c r="FPG47" s="120"/>
      <c r="FPH47" s="120"/>
      <c r="FPI47" s="120"/>
      <c r="FPJ47" s="120"/>
      <c r="FPK47" s="120"/>
      <c r="FPL47" s="120"/>
      <c r="FPM47" s="120"/>
      <c r="FPN47" s="120"/>
      <c r="FPO47" s="120"/>
      <c r="FPP47" s="120"/>
      <c r="FPQ47" s="120"/>
      <c r="FPR47" s="120"/>
      <c r="FPS47" s="120"/>
      <c r="FPT47" s="120"/>
      <c r="FPU47" s="120"/>
      <c r="FPV47" s="120"/>
      <c r="FPW47" s="120"/>
      <c r="FPX47" s="120"/>
      <c r="FPY47" s="120"/>
      <c r="FPZ47" s="120"/>
      <c r="FQA47" s="120"/>
      <c r="FQB47" s="120"/>
      <c r="FQC47" s="120"/>
      <c r="FQD47" s="120"/>
      <c r="FQE47" s="120"/>
      <c r="FQF47" s="120"/>
      <c r="FQG47" s="120"/>
      <c r="FQH47" s="120"/>
      <c r="FQI47" s="120"/>
      <c r="FQJ47" s="120"/>
      <c r="FQK47" s="120"/>
      <c r="FQL47" s="120"/>
      <c r="FQM47" s="120"/>
      <c r="FQN47" s="120"/>
      <c r="FQO47" s="120"/>
      <c r="FQP47" s="120"/>
      <c r="FQQ47" s="120"/>
      <c r="FQR47" s="120"/>
      <c r="FQS47" s="120"/>
      <c r="FQT47" s="120"/>
      <c r="FQU47" s="120"/>
      <c r="FQV47" s="120"/>
      <c r="FQW47" s="120"/>
      <c r="FQX47" s="120"/>
      <c r="FQY47" s="120"/>
      <c r="FQZ47" s="120"/>
      <c r="FRA47" s="120"/>
      <c r="FRB47" s="120"/>
      <c r="FRC47" s="120"/>
      <c r="FRD47" s="120"/>
      <c r="FRE47" s="120"/>
      <c r="FRF47" s="120"/>
      <c r="FRG47" s="120"/>
      <c r="FRH47" s="120"/>
      <c r="FRI47" s="120"/>
      <c r="FRJ47" s="120"/>
      <c r="FRK47" s="120"/>
      <c r="FRL47" s="120"/>
      <c r="FRM47" s="120"/>
      <c r="FRN47" s="120"/>
      <c r="FRO47" s="120"/>
      <c r="FRP47" s="120"/>
      <c r="FRQ47" s="120"/>
      <c r="FRR47" s="120"/>
      <c r="FRS47" s="120"/>
      <c r="FRT47" s="120"/>
      <c r="FRU47" s="120"/>
      <c r="FRV47" s="120"/>
      <c r="FRW47" s="120"/>
      <c r="FRX47" s="120"/>
      <c r="FRY47" s="120"/>
      <c r="FRZ47" s="120"/>
      <c r="FSA47" s="120"/>
      <c r="FSB47" s="120"/>
      <c r="FSC47" s="120"/>
      <c r="FSD47" s="120"/>
      <c r="FSE47" s="120"/>
      <c r="FSF47" s="120"/>
      <c r="FSG47" s="120"/>
      <c r="FSH47" s="120"/>
      <c r="FSI47" s="120"/>
      <c r="FSJ47" s="120"/>
      <c r="FSK47" s="120"/>
      <c r="FSL47" s="120"/>
      <c r="FSM47" s="120"/>
      <c r="FSN47" s="120"/>
      <c r="FSO47" s="120"/>
      <c r="FSP47" s="120"/>
      <c r="FSQ47" s="120"/>
      <c r="FSR47" s="120"/>
      <c r="FSS47" s="120"/>
      <c r="FST47" s="120"/>
      <c r="FSU47" s="120"/>
      <c r="FSV47" s="120"/>
      <c r="FSW47" s="120"/>
      <c r="FSX47" s="120"/>
      <c r="FSY47" s="120"/>
      <c r="FSZ47" s="120"/>
      <c r="FTA47" s="120"/>
      <c r="FTB47" s="120"/>
      <c r="FTC47" s="120"/>
      <c r="FTD47" s="120"/>
      <c r="FTE47" s="120"/>
      <c r="FTF47" s="120"/>
      <c r="FTG47" s="120"/>
      <c r="FTH47" s="120"/>
      <c r="FTI47" s="120"/>
      <c r="FTJ47" s="120"/>
      <c r="FTK47" s="120"/>
      <c r="FTL47" s="120"/>
      <c r="FTM47" s="120"/>
      <c r="FTN47" s="120"/>
      <c r="FTO47" s="120"/>
      <c r="FTP47" s="120"/>
      <c r="FTQ47" s="120"/>
      <c r="FTR47" s="120"/>
      <c r="FTS47" s="120"/>
      <c r="FTT47" s="120"/>
      <c r="FTU47" s="120"/>
      <c r="FTV47" s="120"/>
      <c r="FTW47" s="120"/>
      <c r="FTX47" s="120"/>
      <c r="FTY47" s="120"/>
      <c r="FTZ47" s="120"/>
      <c r="FUA47" s="120"/>
      <c r="FUB47" s="120"/>
      <c r="FUC47" s="120"/>
      <c r="FUD47" s="120"/>
      <c r="FUE47" s="120"/>
      <c r="FUF47" s="120"/>
      <c r="FUG47" s="120"/>
      <c r="FUH47" s="120"/>
      <c r="FUI47" s="120"/>
      <c r="FUJ47" s="120"/>
      <c r="FUK47" s="120"/>
      <c r="FUL47" s="120"/>
      <c r="FUM47" s="120"/>
      <c r="FUN47" s="120"/>
      <c r="FUO47" s="120"/>
      <c r="FUP47" s="120"/>
      <c r="FUQ47" s="120"/>
      <c r="FUR47" s="120"/>
      <c r="FUS47" s="120"/>
      <c r="FUT47" s="120"/>
      <c r="FUU47" s="120"/>
      <c r="FUV47" s="120"/>
      <c r="FUW47" s="120"/>
      <c r="FUX47" s="120"/>
      <c r="FUY47" s="120"/>
      <c r="FUZ47" s="120"/>
      <c r="FVA47" s="120"/>
      <c r="FVB47" s="120"/>
      <c r="FVC47" s="120"/>
      <c r="FVD47" s="120"/>
      <c r="FVE47" s="120"/>
      <c r="FVF47" s="120"/>
      <c r="FVG47" s="120"/>
      <c r="FVH47" s="120"/>
      <c r="FVI47" s="120"/>
      <c r="FVJ47" s="120"/>
      <c r="FVK47" s="120"/>
      <c r="FVL47" s="120"/>
      <c r="FVM47" s="120"/>
      <c r="FVN47" s="120"/>
      <c r="FVO47" s="120"/>
      <c r="FVP47" s="120"/>
      <c r="FVQ47" s="120"/>
      <c r="FVR47" s="120"/>
      <c r="FVS47" s="120"/>
      <c r="FVT47" s="120"/>
      <c r="FVU47" s="120"/>
      <c r="FVV47" s="120"/>
      <c r="FVW47" s="120"/>
      <c r="FVX47" s="120"/>
      <c r="FVY47" s="120"/>
      <c r="FVZ47" s="120"/>
      <c r="FWA47" s="120"/>
      <c r="FWB47" s="120"/>
      <c r="FWC47" s="120"/>
      <c r="FWD47" s="120"/>
      <c r="FWE47" s="120"/>
      <c r="FWF47" s="120"/>
      <c r="FWG47" s="120"/>
      <c r="FWH47" s="120"/>
      <c r="FWI47" s="120"/>
      <c r="FWJ47" s="120"/>
      <c r="FWK47" s="120"/>
      <c r="FWL47" s="120"/>
      <c r="FWM47" s="120"/>
      <c r="FWN47" s="120"/>
      <c r="FWO47" s="120"/>
      <c r="FWP47" s="120"/>
      <c r="FWQ47" s="120"/>
      <c r="FWR47" s="120"/>
      <c r="FWS47" s="120"/>
      <c r="FWT47" s="120"/>
      <c r="FWU47" s="120"/>
      <c r="FWV47" s="120"/>
      <c r="FWW47" s="120"/>
      <c r="FWX47" s="120"/>
      <c r="FWY47" s="120"/>
      <c r="FWZ47" s="120"/>
      <c r="FXA47" s="120"/>
      <c r="FXB47" s="120"/>
      <c r="FXC47" s="120"/>
      <c r="FXD47" s="120"/>
      <c r="FXE47" s="120"/>
      <c r="FXF47" s="120"/>
      <c r="FXG47" s="120"/>
      <c r="FXH47" s="120"/>
      <c r="FXI47" s="120"/>
      <c r="FXJ47" s="120"/>
      <c r="FXK47" s="120"/>
      <c r="FXL47" s="120"/>
      <c r="FXM47" s="120"/>
      <c r="FXN47" s="120"/>
      <c r="FXO47" s="120"/>
      <c r="FXP47" s="120"/>
      <c r="FXQ47" s="120"/>
      <c r="FXR47" s="120"/>
      <c r="FXS47" s="120"/>
      <c r="FXT47" s="120"/>
      <c r="FXU47" s="120"/>
      <c r="FXV47" s="120"/>
      <c r="FXW47" s="120"/>
      <c r="FXX47" s="120"/>
      <c r="FXY47" s="120"/>
      <c r="FXZ47" s="120"/>
      <c r="FYA47" s="120"/>
      <c r="FYB47" s="120"/>
      <c r="FYC47" s="120"/>
      <c r="FYD47" s="120"/>
      <c r="FYE47" s="120"/>
      <c r="FYF47" s="120"/>
      <c r="FYG47" s="120"/>
      <c r="FYH47" s="120"/>
      <c r="FYI47" s="120"/>
      <c r="FYJ47" s="120"/>
      <c r="FYK47" s="120"/>
      <c r="FYL47" s="120"/>
      <c r="FYM47" s="120"/>
      <c r="FYN47" s="120"/>
      <c r="FYO47" s="120"/>
      <c r="FYP47" s="120"/>
      <c r="FYQ47" s="120"/>
      <c r="FYR47" s="120"/>
      <c r="FYS47" s="120"/>
      <c r="FYT47" s="120"/>
      <c r="FYU47" s="120"/>
      <c r="FYV47" s="120"/>
      <c r="FYW47" s="120"/>
      <c r="FYX47" s="120"/>
      <c r="FYY47" s="120"/>
      <c r="FYZ47" s="120"/>
      <c r="FZA47" s="120"/>
      <c r="FZB47" s="120"/>
      <c r="FZC47" s="120"/>
      <c r="FZD47" s="120"/>
      <c r="FZE47" s="120"/>
      <c r="FZF47" s="120"/>
      <c r="FZG47" s="120"/>
      <c r="FZH47" s="120"/>
      <c r="FZI47" s="120"/>
      <c r="FZJ47" s="120"/>
      <c r="FZK47" s="120"/>
      <c r="FZL47" s="120"/>
      <c r="FZM47" s="120"/>
      <c r="FZN47" s="120"/>
      <c r="FZO47" s="120"/>
      <c r="FZP47" s="120"/>
      <c r="FZQ47" s="120"/>
      <c r="FZR47" s="120"/>
      <c r="FZS47" s="120"/>
      <c r="FZT47" s="120"/>
      <c r="FZU47" s="120"/>
      <c r="FZV47" s="120"/>
      <c r="FZW47" s="120"/>
      <c r="FZX47" s="120"/>
      <c r="FZY47" s="120"/>
      <c r="FZZ47" s="120"/>
      <c r="GAA47" s="120"/>
      <c r="GAB47" s="120"/>
      <c r="GAC47" s="120"/>
      <c r="GAD47" s="120"/>
      <c r="GAE47" s="120"/>
      <c r="GAF47" s="120"/>
      <c r="GAG47" s="120"/>
      <c r="GAH47" s="120"/>
      <c r="GAI47" s="120"/>
      <c r="GAJ47" s="120"/>
      <c r="GAK47" s="120"/>
      <c r="GAL47" s="120"/>
      <c r="GAM47" s="120"/>
      <c r="GAN47" s="120"/>
      <c r="GAO47" s="120"/>
      <c r="GAP47" s="120"/>
      <c r="GAQ47" s="120"/>
      <c r="GAR47" s="120"/>
      <c r="GAS47" s="120"/>
      <c r="GAT47" s="120"/>
      <c r="GAU47" s="120"/>
      <c r="GAV47" s="120"/>
      <c r="GAW47" s="120"/>
      <c r="GAX47" s="120"/>
      <c r="GAY47" s="120"/>
      <c r="GAZ47" s="120"/>
      <c r="GBA47" s="120"/>
      <c r="GBB47" s="120"/>
      <c r="GBC47" s="120"/>
      <c r="GBD47" s="120"/>
      <c r="GBE47" s="120"/>
      <c r="GBF47" s="120"/>
      <c r="GBG47" s="120"/>
      <c r="GBH47" s="120"/>
      <c r="GBI47" s="120"/>
      <c r="GBJ47" s="120"/>
      <c r="GBK47" s="120"/>
      <c r="GBL47" s="120"/>
      <c r="GBM47" s="120"/>
      <c r="GBN47" s="120"/>
      <c r="GBO47" s="120"/>
      <c r="GBP47" s="120"/>
      <c r="GBQ47" s="120"/>
      <c r="GBR47" s="120"/>
      <c r="GBS47" s="120"/>
      <c r="GBT47" s="120"/>
      <c r="GBU47" s="120"/>
      <c r="GBV47" s="120"/>
      <c r="GBW47" s="120"/>
      <c r="GBX47" s="120"/>
      <c r="GBY47" s="120"/>
      <c r="GBZ47" s="120"/>
      <c r="GCA47" s="120"/>
      <c r="GCB47" s="120"/>
      <c r="GCC47" s="120"/>
      <c r="GCD47" s="120"/>
      <c r="GCE47" s="120"/>
      <c r="GCF47" s="120"/>
      <c r="GCG47" s="120"/>
      <c r="GCH47" s="120"/>
      <c r="GCI47" s="120"/>
      <c r="GCJ47" s="120"/>
      <c r="GCK47" s="120"/>
      <c r="GCL47" s="120"/>
      <c r="GCM47" s="120"/>
      <c r="GCN47" s="120"/>
      <c r="GCO47" s="120"/>
      <c r="GCP47" s="120"/>
      <c r="GCQ47" s="120"/>
      <c r="GCR47" s="120"/>
      <c r="GCS47" s="120"/>
      <c r="GCT47" s="120"/>
      <c r="GCU47" s="120"/>
      <c r="GCV47" s="120"/>
      <c r="GCW47" s="120"/>
      <c r="GCX47" s="120"/>
      <c r="GCY47" s="120"/>
      <c r="GCZ47" s="120"/>
      <c r="GDA47" s="120"/>
      <c r="GDB47" s="120"/>
      <c r="GDC47" s="120"/>
      <c r="GDD47" s="120"/>
      <c r="GDE47" s="120"/>
      <c r="GDF47" s="120"/>
      <c r="GDG47" s="120"/>
      <c r="GDH47" s="120"/>
      <c r="GDI47" s="120"/>
      <c r="GDJ47" s="120"/>
      <c r="GDK47" s="120"/>
      <c r="GDL47" s="120"/>
      <c r="GDM47" s="120"/>
      <c r="GDN47" s="120"/>
      <c r="GDO47" s="120"/>
      <c r="GDP47" s="120"/>
      <c r="GDQ47" s="120"/>
      <c r="GDR47" s="120"/>
      <c r="GDS47" s="120"/>
      <c r="GDT47" s="120"/>
      <c r="GDU47" s="120"/>
      <c r="GDV47" s="120"/>
      <c r="GDW47" s="120"/>
      <c r="GDX47" s="120"/>
      <c r="GDY47" s="120"/>
      <c r="GDZ47" s="120"/>
      <c r="GEA47" s="120"/>
      <c r="GEB47" s="120"/>
      <c r="GEC47" s="120"/>
      <c r="GED47" s="120"/>
      <c r="GEE47" s="120"/>
      <c r="GEF47" s="120"/>
      <c r="GEG47" s="120"/>
      <c r="GEH47" s="120"/>
      <c r="GEI47" s="120"/>
      <c r="GEJ47" s="120"/>
      <c r="GEK47" s="120"/>
      <c r="GEL47" s="120"/>
      <c r="GEM47" s="120"/>
      <c r="GEN47" s="120"/>
      <c r="GEO47" s="120"/>
      <c r="GEP47" s="120"/>
      <c r="GEQ47" s="120"/>
      <c r="GER47" s="120"/>
      <c r="GES47" s="120"/>
      <c r="GET47" s="120"/>
      <c r="GEU47" s="120"/>
      <c r="GEV47" s="120"/>
      <c r="GEW47" s="120"/>
      <c r="GEX47" s="120"/>
      <c r="GEY47" s="120"/>
      <c r="GEZ47" s="120"/>
      <c r="GFA47" s="120"/>
      <c r="GFB47" s="120"/>
      <c r="GFC47" s="120"/>
      <c r="GFD47" s="120"/>
      <c r="GFE47" s="120"/>
      <c r="GFF47" s="120"/>
      <c r="GFG47" s="120"/>
      <c r="GFH47" s="120"/>
      <c r="GFI47" s="120"/>
      <c r="GFJ47" s="120"/>
      <c r="GFK47" s="120"/>
      <c r="GFL47" s="120"/>
      <c r="GFM47" s="120"/>
      <c r="GFN47" s="120"/>
      <c r="GFO47" s="120"/>
      <c r="GFP47" s="120"/>
      <c r="GFQ47" s="120"/>
      <c r="GFR47" s="120"/>
      <c r="GFS47" s="120"/>
      <c r="GFT47" s="120"/>
      <c r="GFU47" s="120"/>
      <c r="GFV47" s="120"/>
      <c r="GFW47" s="120"/>
      <c r="GFX47" s="120"/>
      <c r="GFY47" s="120"/>
      <c r="GFZ47" s="120"/>
      <c r="GGA47" s="120"/>
      <c r="GGB47" s="120"/>
      <c r="GGC47" s="120"/>
      <c r="GGD47" s="120"/>
      <c r="GGE47" s="120"/>
      <c r="GGF47" s="120"/>
      <c r="GGG47" s="120"/>
      <c r="GGH47" s="120"/>
      <c r="GGI47" s="120"/>
      <c r="GGJ47" s="120"/>
      <c r="GGK47" s="120"/>
      <c r="GGL47" s="120"/>
      <c r="GGM47" s="120"/>
      <c r="GGN47" s="120"/>
      <c r="GGO47" s="120"/>
      <c r="GGP47" s="120"/>
      <c r="GGQ47" s="120"/>
      <c r="GGR47" s="120"/>
      <c r="GGS47" s="120"/>
      <c r="GGT47" s="120"/>
      <c r="GGU47" s="120"/>
      <c r="GGV47" s="120"/>
      <c r="GGW47" s="120"/>
      <c r="GGX47" s="120"/>
      <c r="GGY47" s="120"/>
      <c r="GGZ47" s="120"/>
      <c r="GHA47" s="120"/>
      <c r="GHB47" s="120"/>
      <c r="GHC47" s="120"/>
      <c r="GHD47" s="120"/>
      <c r="GHE47" s="120"/>
      <c r="GHF47" s="120"/>
      <c r="GHG47" s="120"/>
      <c r="GHH47" s="120"/>
      <c r="GHI47" s="120"/>
      <c r="GHJ47" s="120"/>
      <c r="GHK47" s="120"/>
      <c r="GHL47" s="120"/>
      <c r="GHM47" s="120"/>
      <c r="GHN47" s="120"/>
      <c r="GHO47" s="120"/>
      <c r="GHP47" s="120"/>
      <c r="GHQ47" s="120"/>
      <c r="GHR47" s="120"/>
      <c r="GHS47" s="120"/>
      <c r="GHT47" s="120"/>
      <c r="GHU47" s="120"/>
      <c r="GHV47" s="120"/>
      <c r="GHW47" s="120"/>
      <c r="GHX47" s="120"/>
      <c r="GHY47" s="120"/>
      <c r="GHZ47" s="120"/>
      <c r="GIA47" s="120"/>
      <c r="GIB47" s="120"/>
      <c r="GIC47" s="120"/>
      <c r="GID47" s="120"/>
      <c r="GIE47" s="120"/>
      <c r="GIF47" s="120"/>
      <c r="GIG47" s="120"/>
      <c r="GIH47" s="120"/>
      <c r="GII47" s="120"/>
      <c r="GIJ47" s="120"/>
      <c r="GIK47" s="120"/>
      <c r="GIL47" s="120"/>
      <c r="GIM47" s="120"/>
      <c r="GIN47" s="120"/>
      <c r="GIO47" s="120"/>
      <c r="GIP47" s="120"/>
      <c r="GIQ47" s="120"/>
      <c r="GIR47" s="120"/>
      <c r="GIS47" s="120"/>
      <c r="GIT47" s="120"/>
      <c r="GIU47" s="120"/>
      <c r="GIV47" s="120"/>
      <c r="GIW47" s="120"/>
      <c r="GIX47" s="120"/>
      <c r="GIY47" s="120"/>
      <c r="GIZ47" s="120"/>
      <c r="GJA47" s="120"/>
      <c r="GJB47" s="120"/>
      <c r="GJC47" s="120"/>
      <c r="GJD47" s="120"/>
      <c r="GJE47" s="120"/>
      <c r="GJF47" s="120"/>
      <c r="GJG47" s="120"/>
      <c r="GJH47" s="120"/>
      <c r="GJI47" s="120"/>
      <c r="GJJ47" s="120"/>
      <c r="GJK47" s="120"/>
      <c r="GJL47" s="120"/>
      <c r="GJM47" s="120"/>
      <c r="GJN47" s="120"/>
      <c r="GJO47" s="120"/>
      <c r="GJP47" s="120"/>
      <c r="GJQ47" s="120"/>
      <c r="GJR47" s="120"/>
      <c r="GJS47" s="120"/>
      <c r="GJT47" s="120"/>
      <c r="GJU47" s="120"/>
      <c r="GJV47" s="120"/>
      <c r="GJW47" s="120"/>
      <c r="GJX47" s="120"/>
      <c r="GJY47" s="120"/>
      <c r="GJZ47" s="120"/>
      <c r="GKA47" s="120"/>
      <c r="GKB47" s="120"/>
      <c r="GKC47" s="120"/>
      <c r="GKD47" s="120"/>
      <c r="GKE47" s="120"/>
      <c r="GKF47" s="120"/>
      <c r="GKG47" s="120"/>
      <c r="GKH47" s="120"/>
      <c r="GKI47" s="120"/>
      <c r="GKJ47" s="120"/>
      <c r="GKK47" s="120"/>
      <c r="GKL47" s="120"/>
      <c r="GKM47" s="120"/>
      <c r="GKN47" s="120"/>
      <c r="GKO47" s="120"/>
      <c r="GKP47" s="120"/>
      <c r="GKQ47" s="120"/>
      <c r="GKR47" s="120"/>
      <c r="GKS47" s="120"/>
      <c r="GKT47" s="120"/>
      <c r="GKU47" s="120"/>
      <c r="GKV47" s="120"/>
      <c r="GKW47" s="120"/>
      <c r="GKX47" s="120"/>
      <c r="GKY47" s="120"/>
      <c r="GKZ47" s="120"/>
      <c r="GLA47" s="120"/>
      <c r="GLB47" s="120"/>
      <c r="GLC47" s="120"/>
      <c r="GLD47" s="120"/>
      <c r="GLE47" s="120"/>
      <c r="GLF47" s="120"/>
      <c r="GLG47" s="120"/>
      <c r="GLH47" s="120"/>
      <c r="GLI47" s="120"/>
      <c r="GLJ47" s="120"/>
      <c r="GLK47" s="120"/>
      <c r="GLL47" s="120"/>
      <c r="GLM47" s="120"/>
      <c r="GLN47" s="120"/>
      <c r="GLO47" s="120"/>
      <c r="GLP47" s="120"/>
      <c r="GLQ47" s="120"/>
      <c r="GLR47" s="120"/>
      <c r="GLS47" s="120"/>
      <c r="GLT47" s="120"/>
      <c r="GLU47" s="120"/>
      <c r="GLV47" s="120"/>
      <c r="GLW47" s="120"/>
      <c r="GLX47" s="120"/>
      <c r="GLY47" s="120"/>
      <c r="GLZ47" s="120"/>
      <c r="GMA47" s="120"/>
      <c r="GMB47" s="120"/>
      <c r="GMC47" s="120"/>
      <c r="GMD47" s="120"/>
      <c r="GME47" s="120"/>
      <c r="GMF47" s="120"/>
      <c r="GMG47" s="120"/>
      <c r="GMH47" s="120"/>
      <c r="GMI47" s="120"/>
      <c r="GMJ47" s="120"/>
      <c r="GMK47" s="120"/>
      <c r="GML47" s="120"/>
      <c r="GMM47" s="120"/>
      <c r="GMN47" s="120"/>
      <c r="GMO47" s="120"/>
      <c r="GMP47" s="120"/>
      <c r="GMQ47" s="120"/>
      <c r="GMR47" s="120"/>
      <c r="GMS47" s="120"/>
      <c r="GMT47" s="120"/>
      <c r="GMU47" s="120"/>
      <c r="GMV47" s="120"/>
      <c r="GMW47" s="120"/>
      <c r="GMX47" s="120"/>
      <c r="GMY47" s="120"/>
      <c r="GMZ47" s="120"/>
      <c r="GNA47" s="120"/>
      <c r="GNB47" s="120"/>
      <c r="GNC47" s="120"/>
      <c r="GND47" s="120"/>
      <c r="GNE47" s="120"/>
      <c r="GNF47" s="120"/>
      <c r="GNG47" s="120"/>
      <c r="GNH47" s="120"/>
      <c r="GNI47" s="120"/>
      <c r="GNJ47" s="120"/>
      <c r="GNK47" s="120"/>
      <c r="GNL47" s="120"/>
      <c r="GNM47" s="120"/>
      <c r="GNN47" s="120"/>
      <c r="GNO47" s="120"/>
      <c r="GNP47" s="120"/>
      <c r="GNQ47" s="120"/>
      <c r="GNR47" s="120"/>
      <c r="GNS47" s="120"/>
      <c r="GNT47" s="120"/>
      <c r="GNU47" s="120"/>
      <c r="GNV47" s="120"/>
      <c r="GNW47" s="120"/>
      <c r="GNX47" s="120"/>
      <c r="GNY47" s="120"/>
      <c r="GNZ47" s="120"/>
      <c r="GOA47" s="120"/>
      <c r="GOB47" s="120"/>
      <c r="GOC47" s="120"/>
      <c r="GOD47" s="120"/>
      <c r="GOE47" s="120"/>
      <c r="GOF47" s="120"/>
      <c r="GOG47" s="120"/>
      <c r="GOH47" s="120"/>
      <c r="GOI47" s="120"/>
      <c r="GOJ47" s="120"/>
      <c r="GOK47" s="120"/>
      <c r="GOL47" s="120"/>
      <c r="GOM47" s="120"/>
      <c r="GON47" s="120"/>
      <c r="GOO47" s="120"/>
      <c r="GOP47" s="120"/>
      <c r="GOQ47" s="120"/>
      <c r="GOR47" s="120"/>
      <c r="GOS47" s="120"/>
      <c r="GOT47" s="120"/>
      <c r="GOU47" s="120"/>
      <c r="GOV47" s="120"/>
      <c r="GOW47" s="120"/>
      <c r="GOX47" s="120"/>
      <c r="GOY47" s="120"/>
      <c r="GOZ47" s="120"/>
      <c r="GPA47" s="120"/>
      <c r="GPB47" s="120"/>
      <c r="GPC47" s="120"/>
      <c r="GPD47" s="120"/>
      <c r="GPE47" s="120"/>
      <c r="GPF47" s="120"/>
      <c r="GPG47" s="120"/>
      <c r="GPH47" s="120"/>
      <c r="GPI47" s="120"/>
      <c r="GPJ47" s="120"/>
      <c r="GPK47" s="120"/>
      <c r="GPL47" s="120"/>
      <c r="GPM47" s="120"/>
      <c r="GPN47" s="120"/>
      <c r="GPO47" s="120"/>
      <c r="GPP47" s="120"/>
      <c r="GPQ47" s="120"/>
      <c r="GPR47" s="120"/>
      <c r="GPS47" s="120"/>
      <c r="GPT47" s="120"/>
      <c r="GPU47" s="120"/>
      <c r="GPV47" s="120"/>
      <c r="GPW47" s="120"/>
      <c r="GPX47" s="120"/>
      <c r="GPY47" s="120"/>
      <c r="GPZ47" s="120"/>
      <c r="GQA47" s="120"/>
      <c r="GQB47" s="120"/>
      <c r="GQC47" s="120"/>
      <c r="GQD47" s="120"/>
      <c r="GQE47" s="120"/>
      <c r="GQF47" s="120"/>
      <c r="GQG47" s="120"/>
      <c r="GQH47" s="120"/>
      <c r="GQI47" s="120"/>
      <c r="GQJ47" s="120"/>
      <c r="GQK47" s="120"/>
      <c r="GQL47" s="120"/>
      <c r="GQM47" s="120"/>
      <c r="GQN47" s="120"/>
      <c r="GQO47" s="120"/>
      <c r="GQP47" s="120"/>
      <c r="GQQ47" s="120"/>
      <c r="GQR47" s="120"/>
      <c r="GQS47" s="120"/>
      <c r="GQT47" s="120"/>
      <c r="GQU47" s="120"/>
      <c r="GQV47" s="120"/>
      <c r="GQW47" s="120"/>
      <c r="GQX47" s="120"/>
      <c r="GQY47" s="120"/>
      <c r="GQZ47" s="120"/>
      <c r="GRA47" s="120"/>
      <c r="GRB47" s="120"/>
      <c r="GRC47" s="120"/>
      <c r="GRD47" s="120"/>
      <c r="GRE47" s="120"/>
      <c r="GRF47" s="120"/>
      <c r="GRG47" s="120"/>
      <c r="GRH47" s="120"/>
      <c r="GRI47" s="120"/>
      <c r="GRJ47" s="120"/>
      <c r="GRK47" s="120"/>
      <c r="GRL47" s="120"/>
      <c r="GRM47" s="120"/>
      <c r="GRN47" s="120"/>
      <c r="GRO47" s="120"/>
      <c r="GRP47" s="120"/>
      <c r="GRQ47" s="120"/>
      <c r="GRR47" s="120"/>
      <c r="GRS47" s="120"/>
      <c r="GRT47" s="120"/>
      <c r="GRU47" s="120"/>
      <c r="GRV47" s="120"/>
      <c r="GRW47" s="120"/>
      <c r="GRX47" s="120"/>
      <c r="GRY47" s="120"/>
      <c r="GRZ47" s="120"/>
      <c r="GSA47" s="120"/>
      <c r="GSB47" s="120"/>
      <c r="GSC47" s="120"/>
      <c r="GSD47" s="120"/>
      <c r="GSE47" s="120"/>
      <c r="GSF47" s="120"/>
      <c r="GSG47" s="120"/>
      <c r="GSH47" s="120"/>
      <c r="GSI47" s="120"/>
      <c r="GSJ47" s="120"/>
      <c r="GSK47" s="120"/>
      <c r="GSL47" s="120"/>
      <c r="GSM47" s="120"/>
      <c r="GSN47" s="120"/>
      <c r="GSO47" s="120"/>
      <c r="GSP47" s="120"/>
      <c r="GSQ47" s="120"/>
      <c r="GSR47" s="120"/>
      <c r="GSS47" s="120"/>
      <c r="GST47" s="120"/>
      <c r="GSU47" s="120"/>
      <c r="GSV47" s="120"/>
      <c r="GSW47" s="120"/>
      <c r="GSX47" s="120"/>
      <c r="GSY47" s="120"/>
      <c r="GSZ47" s="120"/>
      <c r="GTA47" s="120"/>
      <c r="GTB47" s="120"/>
      <c r="GTC47" s="120"/>
      <c r="GTD47" s="120"/>
      <c r="GTE47" s="120"/>
      <c r="GTF47" s="120"/>
      <c r="GTG47" s="120"/>
      <c r="GTH47" s="120"/>
      <c r="GTI47" s="120"/>
      <c r="GTJ47" s="120"/>
      <c r="GTK47" s="120"/>
      <c r="GTL47" s="120"/>
      <c r="GTM47" s="120"/>
      <c r="GTN47" s="120"/>
      <c r="GTO47" s="120"/>
      <c r="GTP47" s="120"/>
      <c r="GTQ47" s="120"/>
      <c r="GTR47" s="120"/>
      <c r="GTS47" s="120"/>
      <c r="GTT47" s="120"/>
      <c r="GTU47" s="120"/>
      <c r="GTV47" s="120"/>
      <c r="GTW47" s="120"/>
      <c r="GTX47" s="120"/>
      <c r="GTY47" s="120"/>
      <c r="GTZ47" s="120"/>
      <c r="GUA47" s="120"/>
      <c r="GUB47" s="120"/>
      <c r="GUC47" s="120"/>
      <c r="GUD47" s="120"/>
      <c r="GUE47" s="120"/>
      <c r="GUF47" s="120"/>
      <c r="GUG47" s="120"/>
      <c r="GUH47" s="120"/>
      <c r="GUI47" s="120"/>
      <c r="GUJ47" s="120"/>
      <c r="GUK47" s="120"/>
      <c r="GUL47" s="120"/>
      <c r="GUM47" s="120"/>
      <c r="GUN47" s="120"/>
      <c r="GUO47" s="120"/>
      <c r="GUP47" s="120"/>
      <c r="GUQ47" s="120"/>
      <c r="GUR47" s="120"/>
      <c r="GUS47" s="120"/>
      <c r="GUT47" s="120"/>
      <c r="GUU47" s="120"/>
      <c r="GUV47" s="120"/>
      <c r="GUW47" s="120"/>
      <c r="GUX47" s="120"/>
      <c r="GUY47" s="120"/>
      <c r="GUZ47" s="120"/>
      <c r="GVA47" s="120"/>
      <c r="GVB47" s="120"/>
      <c r="GVC47" s="120"/>
      <c r="GVD47" s="120"/>
      <c r="GVE47" s="120"/>
      <c r="GVF47" s="120"/>
      <c r="GVG47" s="120"/>
      <c r="GVH47" s="120"/>
      <c r="GVI47" s="120"/>
      <c r="GVJ47" s="120"/>
      <c r="GVK47" s="120"/>
      <c r="GVL47" s="120"/>
      <c r="GVM47" s="120"/>
      <c r="GVN47" s="120"/>
      <c r="GVO47" s="120"/>
      <c r="GVP47" s="120"/>
      <c r="GVQ47" s="120"/>
      <c r="GVR47" s="120"/>
      <c r="GVS47" s="120"/>
      <c r="GVT47" s="120"/>
      <c r="GVU47" s="120"/>
      <c r="GVV47" s="120"/>
      <c r="GVW47" s="120"/>
      <c r="GVX47" s="120"/>
      <c r="GVY47" s="120"/>
      <c r="GVZ47" s="120"/>
      <c r="GWA47" s="120"/>
      <c r="GWB47" s="120"/>
      <c r="GWC47" s="120"/>
      <c r="GWD47" s="120"/>
      <c r="GWE47" s="120"/>
      <c r="GWF47" s="120"/>
      <c r="GWG47" s="120"/>
      <c r="GWH47" s="120"/>
      <c r="GWI47" s="120"/>
      <c r="GWJ47" s="120"/>
      <c r="GWK47" s="120"/>
      <c r="GWL47" s="120"/>
      <c r="GWM47" s="120"/>
      <c r="GWN47" s="120"/>
      <c r="GWO47" s="120"/>
      <c r="GWP47" s="120"/>
      <c r="GWQ47" s="120"/>
      <c r="GWR47" s="120"/>
      <c r="GWS47" s="120"/>
      <c r="GWT47" s="120"/>
      <c r="GWU47" s="120"/>
      <c r="GWV47" s="120"/>
      <c r="GWW47" s="120"/>
      <c r="GWX47" s="120"/>
      <c r="GWY47" s="120"/>
      <c r="GWZ47" s="120"/>
      <c r="GXA47" s="120"/>
      <c r="GXB47" s="120"/>
      <c r="GXC47" s="120"/>
      <c r="GXD47" s="120"/>
      <c r="GXE47" s="120"/>
      <c r="GXF47" s="120"/>
      <c r="GXG47" s="120"/>
      <c r="GXH47" s="120"/>
      <c r="GXI47" s="120"/>
      <c r="GXJ47" s="120"/>
      <c r="GXK47" s="120"/>
      <c r="GXL47" s="120"/>
      <c r="GXM47" s="120"/>
      <c r="GXN47" s="120"/>
      <c r="GXO47" s="120"/>
      <c r="GXP47" s="120"/>
      <c r="GXQ47" s="120"/>
      <c r="GXR47" s="120"/>
      <c r="GXS47" s="120"/>
      <c r="GXT47" s="120"/>
      <c r="GXU47" s="120"/>
      <c r="GXV47" s="120"/>
      <c r="GXW47" s="120"/>
      <c r="GXX47" s="120"/>
      <c r="GXY47" s="120"/>
      <c r="GXZ47" s="120"/>
      <c r="GYA47" s="120"/>
      <c r="GYB47" s="120"/>
      <c r="GYC47" s="120"/>
      <c r="GYD47" s="120"/>
      <c r="GYE47" s="120"/>
      <c r="GYF47" s="120"/>
      <c r="GYG47" s="120"/>
      <c r="GYH47" s="120"/>
      <c r="GYI47" s="120"/>
      <c r="GYJ47" s="120"/>
      <c r="GYK47" s="120"/>
      <c r="GYL47" s="120"/>
      <c r="GYM47" s="120"/>
      <c r="GYN47" s="120"/>
      <c r="GYO47" s="120"/>
      <c r="GYP47" s="120"/>
      <c r="GYQ47" s="120"/>
      <c r="GYR47" s="120"/>
      <c r="GYS47" s="120"/>
      <c r="GYT47" s="120"/>
      <c r="GYU47" s="120"/>
      <c r="GYV47" s="120"/>
      <c r="GYW47" s="120"/>
      <c r="GYX47" s="120"/>
      <c r="GYY47" s="120"/>
      <c r="GYZ47" s="120"/>
      <c r="GZA47" s="120"/>
      <c r="GZB47" s="120"/>
      <c r="GZC47" s="120"/>
      <c r="GZD47" s="120"/>
      <c r="GZE47" s="120"/>
      <c r="GZF47" s="120"/>
      <c r="GZG47" s="120"/>
      <c r="GZH47" s="120"/>
      <c r="GZI47" s="120"/>
      <c r="GZJ47" s="120"/>
      <c r="GZK47" s="120"/>
      <c r="GZL47" s="120"/>
      <c r="GZM47" s="120"/>
      <c r="GZN47" s="120"/>
      <c r="GZO47" s="120"/>
      <c r="GZP47" s="120"/>
      <c r="GZQ47" s="120"/>
      <c r="GZR47" s="120"/>
      <c r="GZS47" s="120"/>
      <c r="GZT47" s="120"/>
      <c r="GZU47" s="120"/>
      <c r="GZV47" s="120"/>
      <c r="GZW47" s="120"/>
      <c r="GZX47" s="120"/>
      <c r="GZY47" s="120"/>
      <c r="GZZ47" s="120"/>
      <c r="HAA47" s="120"/>
      <c r="HAB47" s="120"/>
      <c r="HAC47" s="120"/>
      <c r="HAD47" s="120"/>
      <c r="HAE47" s="120"/>
      <c r="HAF47" s="120"/>
      <c r="HAG47" s="120"/>
      <c r="HAH47" s="120"/>
      <c r="HAI47" s="120"/>
      <c r="HAJ47" s="120"/>
      <c r="HAK47" s="120"/>
      <c r="HAL47" s="120"/>
      <c r="HAM47" s="120"/>
      <c r="HAN47" s="120"/>
      <c r="HAO47" s="120"/>
      <c r="HAP47" s="120"/>
      <c r="HAQ47" s="120"/>
      <c r="HAR47" s="120"/>
      <c r="HAS47" s="120"/>
      <c r="HAT47" s="120"/>
      <c r="HAU47" s="120"/>
      <c r="HAV47" s="120"/>
      <c r="HAW47" s="120"/>
      <c r="HAX47" s="120"/>
      <c r="HAY47" s="120"/>
      <c r="HAZ47" s="120"/>
      <c r="HBA47" s="120"/>
      <c r="HBB47" s="120"/>
      <c r="HBC47" s="120"/>
      <c r="HBD47" s="120"/>
      <c r="HBE47" s="120"/>
      <c r="HBF47" s="120"/>
      <c r="HBG47" s="120"/>
      <c r="HBH47" s="120"/>
      <c r="HBI47" s="120"/>
      <c r="HBJ47" s="120"/>
      <c r="HBK47" s="120"/>
      <c r="HBL47" s="120"/>
      <c r="HBM47" s="120"/>
      <c r="HBN47" s="120"/>
      <c r="HBO47" s="120"/>
      <c r="HBP47" s="120"/>
      <c r="HBQ47" s="120"/>
      <c r="HBR47" s="120"/>
      <c r="HBS47" s="120"/>
      <c r="HBT47" s="120"/>
      <c r="HBU47" s="120"/>
      <c r="HBV47" s="120"/>
      <c r="HBW47" s="120"/>
      <c r="HBX47" s="120"/>
      <c r="HBY47" s="120"/>
      <c r="HBZ47" s="120"/>
      <c r="HCA47" s="120"/>
      <c r="HCB47" s="120"/>
      <c r="HCC47" s="120"/>
      <c r="HCD47" s="120"/>
      <c r="HCE47" s="120"/>
      <c r="HCF47" s="120"/>
      <c r="HCG47" s="120"/>
      <c r="HCH47" s="120"/>
      <c r="HCI47" s="120"/>
      <c r="HCJ47" s="120"/>
      <c r="HCK47" s="120"/>
      <c r="HCL47" s="120"/>
      <c r="HCM47" s="120"/>
      <c r="HCN47" s="120"/>
      <c r="HCO47" s="120"/>
      <c r="HCP47" s="120"/>
      <c r="HCQ47" s="120"/>
      <c r="HCR47" s="120"/>
      <c r="HCS47" s="120"/>
      <c r="HCT47" s="120"/>
      <c r="HCU47" s="120"/>
      <c r="HCV47" s="120"/>
      <c r="HCW47" s="120"/>
      <c r="HCX47" s="120"/>
      <c r="HCY47" s="120"/>
      <c r="HCZ47" s="120"/>
      <c r="HDA47" s="120"/>
      <c r="HDB47" s="120"/>
      <c r="HDC47" s="120"/>
      <c r="HDD47" s="120"/>
      <c r="HDE47" s="120"/>
      <c r="HDF47" s="120"/>
      <c r="HDG47" s="120"/>
      <c r="HDH47" s="120"/>
      <c r="HDI47" s="120"/>
      <c r="HDJ47" s="120"/>
      <c r="HDK47" s="120"/>
      <c r="HDL47" s="120"/>
      <c r="HDM47" s="120"/>
      <c r="HDN47" s="120"/>
      <c r="HDO47" s="120"/>
      <c r="HDP47" s="120"/>
      <c r="HDQ47" s="120"/>
      <c r="HDR47" s="120"/>
      <c r="HDS47" s="120"/>
      <c r="HDT47" s="120"/>
      <c r="HDU47" s="120"/>
      <c r="HDV47" s="120"/>
      <c r="HDW47" s="120"/>
      <c r="HDX47" s="120"/>
      <c r="HDY47" s="120"/>
      <c r="HDZ47" s="120"/>
      <c r="HEA47" s="120"/>
      <c r="HEB47" s="120"/>
      <c r="HEC47" s="120"/>
      <c r="HED47" s="120"/>
      <c r="HEE47" s="120"/>
      <c r="HEF47" s="120"/>
      <c r="HEG47" s="120"/>
      <c r="HEH47" s="120"/>
      <c r="HEI47" s="120"/>
      <c r="HEJ47" s="120"/>
      <c r="HEK47" s="120"/>
      <c r="HEL47" s="120"/>
      <c r="HEM47" s="120"/>
      <c r="HEN47" s="120"/>
      <c r="HEO47" s="120"/>
      <c r="HEP47" s="120"/>
      <c r="HEQ47" s="120"/>
      <c r="HER47" s="120"/>
      <c r="HES47" s="120"/>
      <c r="HET47" s="120"/>
      <c r="HEU47" s="120"/>
      <c r="HEV47" s="120"/>
      <c r="HEW47" s="120"/>
      <c r="HEX47" s="120"/>
      <c r="HEY47" s="120"/>
      <c r="HEZ47" s="120"/>
      <c r="HFA47" s="120"/>
      <c r="HFB47" s="120"/>
      <c r="HFC47" s="120"/>
      <c r="HFD47" s="120"/>
      <c r="HFE47" s="120"/>
      <c r="HFF47" s="120"/>
      <c r="HFG47" s="120"/>
      <c r="HFH47" s="120"/>
      <c r="HFI47" s="120"/>
      <c r="HFJ47" s="120"/>
      <c r="HFK47" s="120"/>
      <c r="HFL47" s="120"/>
      <c r="HFM47" s="120"/>
      <c r="HFN47" s="120"/>
      <c r="HFO47" s="120"/>
      <c r="HFP47" s="120"/>
      <c r="HFQ47" s="120"/>
      <c r="HFR47" s="120"/>
      <c r="HFS47" s="120"/>
      <c r="HFT47" s="120"/>
      <c r="HFU47" s="120"/>
      <c r="HFV47" s="120"/>
      <c r="HFW47" s="120"/>
      <c r="HFX47" s="120"/>
      <c r="HFY47" s="120"/>
      <c r="HFZ47" s="120"/>
      <c r="HGA47" s="120"/>
      <c r="HGB47" s="120"/>
      <c r="HGC47" s="120"/>
      <c r="HGD47" s="120"/>
      <c r="HGE47" s="120"/>
      <c r="HGF47" s="120"/>
      <c r="HGG47" s="120"/>
      <c r="HGH47" s="120"/>
      <c r="HGI47" s="120"/>
      <c r="HGJ47" s="120"/>
      <c r="HGK47" s="120"/>
      <c r="HGL47" s="120"/>
      <c r="HGM47" s="120"/>
      <c r="HGN47" s="120"/>
      <c r="HGO47" s="120"/>
      <c r="HGP47" s="120"/>
      <c r="HGQ47" s="120"/>
      <c r="HGR47" s="120"/>
      <c r="HGS47" s="120"/>
      <c r="HGT47" s="120"/>
      <c r="HGU47" s="120"/>
      <c r="HGV47" s="120"/>
      <c r="HGW47" s="120"/>
      <c r="HGX47" s="120"/>
      <c r="HGY47" s="120"/>
      <c r="HGZ47" s="120"/>
      <c r="HHA47" s="120"/>
      <c r="HHB47" s="120"/>
      <c r="HHC47" s="120"/>
      <c r="HHD47" s="120"/>
      <c r="HHE47" s="120"/>
      <c r="HHF47" s="120"/>
      <c r="HHG47" s="120"/>
      <c r="HHH47" s="120"/>
      <c r="HHI47" s="120"/>
      <c r="HHJ47" s="120"/>
      <c r="HHK47" s="120"/>
      <c r="HHL47" s="120"/>
      <c r="HHM47" s="120"/>
      <c r="HHN47" s="120"/>
      <c r="HHO47" s="120"/>
      <c r="HHP47" s="120"/>
      <c r="HHQ47" s="120"/>
      <c r="HHR47" s="120"/>
      <c r="HHS47" s="120"/>
      <c r="HHT47" s="120"/>
      <c r="HHU47" s="120"/>
      <c r="HHV47" s="120"/>
      <c r="HHW47" s="120"/>
      <c r="HHX47" s="120"/>
      <c r="HHY47" s="120"/>
      <c r="HHZ47" s="120"/>
      <c r="HIA47" s="120"/>
      <c r="HIB47" s="120"/>
      <c r="HIC47" s="120"/>
      <c r="HID47" s="120"/>
      <c r="HIE47" s="120"/>
      <c r="HIF47" s="120"/>
      <c r="HIG47" s="120"/>
      <c r="HIH47" s="120"/>
      <c r="HII47" s="120"/>
      <c r="HIJ47" s="120"/>
      <c r="HIK47" s="120"/>
      <c r="HIL47" s="120"/>
      <c r="HIM47" s="120"/>
      <c r="HIN47" s="120"/>
      <c r="HIO47" s="120"/>
      <c r="HIP47" s="120"/>
      <c r="HIQ47" s="120"/>
      <c r="HIR47" s="120"/>
      <c r="HIS47" s="120"/>
      <c r="HIT47" s="120"/>
      <c r="HIU47" s="120"/>
      <c r="HIV47" s="120"/>
      <c r="HIW47" s="120"/>
      <c r="HIX47" s="120"/>
      <c r="HIY47" s="120"/>
      <c r="HIZ47" s="120"/>
      <c r="HJA47" s="120"/>
      <c r="HJB47" s="120"/>
      <c r="HJC47" s="120"/>
      <c r="HJD47" s="120"/>
      <c r="HJE47" s="120"/>
      <c r="HJF47" s="120"/>
      <c r="HJG47" s="120"/>
      <c r="HJH47" s="120"/>
      <c r="HJI47" s="120"/>
      <c r="HJJ47" s="120"/>
      <c r="HJK47" s="120"/>
      <c r="HJL47" s="120"/>
      <c r="HJM47" s="120"/>
      <c r="HJN47" s="120"/>
      <c r="HJO47" s="120"/>
      <c r="HJP47" s="120"/>
      <c r="HJQ47" s="120"/>
      <c r="HJR47" s="120"/>
      <c r="HJS47" s="120"/>
      <c r="HJT47" s="120"/>
      <c r="HJU47" s="120"/>
      <c r="HJV47" s="120"/>
      <c r="HJW47" s="120"/>
      <c r="HJX47" s="120"/>
      <c r="HJY47" s="120"/>
      <c r="HJZ47" s="120"/>
      <c r="HKA47" s="120"/>
      <c r="HKB47" s="120"/>
      <c r="HKC47" s="120"/>
      <c r="HKD47" s="120"/>
      <c r="HKE47" s="120"/>
      <c r="HKF47" s="120"/>
      <c r="HKG47" s="120"/>
      <c r="HKH47" s="120"/>
      <c r="HKI47" s="120"/>
      <c r="HKJ47" s="120"/>
      <c r="HKK47" s="120"/>
      <c r="HKL47" s="120"/>
      <c r="HKM47" s="120"/>
      <c r="HKN47" s="120"/>
      <c r="HKO47" s="120"/>
      <c r="HKP47" s="120"/>
      <c r="HKQ47" s="120"/>
      <c r="HKR47" s="120"/>
      <c r="HKS47" s="120"/>
      <c r="HKT47" s="120"/>
      <c r="HKU47" s="120"/>
      <c r="HKV47" s="120"/>
      <c r="HKW47" s="120"/>
      <c r="HKX47" s="120"/>
      <c r="HKY47" s="120"/>
      <c r="HKZ47" s="120"/>
      <c r="HLA47" s="120"/>
      <c r="HLB47" s="120"/>
      <c r="HLC47" s="120"/>
      <c r="HLD47" s="120"/>
      <c r="HLE47" s="120"/>
      <c r="HLF47" s="120"/>
      <c r="HLG47" s="120"/>
      <c r="HLH47" s="120"/>
      <c r="HLI47" s="120"/>
      <c r="HLJ47" s="120"/>
      <c r="HLK47" s="120"/>
      <c r="HLL47" s="120"/>
      <c r="HLM47" s="120"/>
      <c r="HLN47" s="120"/>
      <c r="HLO47" s="120"/>
      <c r="HLP47" s="120"/>
      <c r="HLQ47" s="120"/>
      <c r="HLR47" s="120"/>
      <c r="HLS47" s="120"/>
      <c r="HLT47" s="120"/>
      <c r="HLU47" s="120"/>
      <c r="HLV47" s="120"/>
      <c r="HLW47" s="120"/>
      <c r="HLX47" s="120"/>
      <c r="HLY47" s="120"/>
      <c r="HLZ47" s="120"/>
      <c r="HMA47" s="120"/>
      <c r="HMB47" s="120"/>
      <c r="HMC47" s="120"/>
      <c r="HMD47" s="120"/>
      <c r="HME47" s="120"/>
      <c r="HMF47" s="120"/>
      <c r="HMG47" s="120"/>
      <c r="HMH47" s="120"/>
      <c r="HMI47" s="120"/>
      <c r="HMJ47" s="120"/>
      <c r="HMK47" s="120"/>
      <c r="HML47" s="120"/>
      <c r="HMM47" s="120"/>
      <c r="HMN47" s="120"/>
      <c r="HMO47" s="120"/>
      <c r="HMP47" s="120"/>
      <c r="HMQ47" s="120"/>
      <c r="HMR47" s="120"/>
      <c r="HMS47" s="120"/>
      <c r="HMT47" s="120"/>
      <c r="HMU47" s="120"/>
      <c r="HMV47" s="120"/>
      <c r="HMW47" s="120"/>
      <c r="HMX47" s="120"/>
      <c r="HMY47" s="120"/>
      <c r="HMZ47" s="120"/>
      <c r="HNA47" s="120"/>
      <c r="HNB47" s="120"/>
      <c r="HNC47" s="120"/>
      <c r="HND47" s="120"/>
      <c r="HNE47" s="120"/>
      <c r="HNF47" s="120"/>
      <c r="HNG47" s="120"/>
      <c r="HNH47" s="120"/>
      <c r="HNI47" s="120"/>
      <c r="HNJ47" s="120"/>
      <c r="HNK47" s="120"/>
      <c r="HNL47" s="120"/>
      <c r="HNM47" s="120"/>
      <c r="HNN47" s="120"/>
      <c r="HNO47" s="120"/>
      <c r="HNP47" s="120"/>
      <c r="HNQ47" s="120"/>
      <c r="HNR47" s="120"/>
      <c r="HNS47" s="120"/>
      <c r="HNT47" s="120"/>
      <c r="HNU47" s="120"/>
      <c r="HNV47" s="120"/>
      <c r="HNW47" s="120"/>
      <c r="HNX47" s="120"/>
      <c r="HNY47" s="120"/>
      <c r="HNZ47" s="120"/>
      <c r="HOA47" s="120"/>
      <c r="HOB47" s="120"/>
      <c r="HOC47" s="120"/>
      <c r="HOD47" s="120"/>
      <c r="HOE47" s="120"/>
      <c r="HOF47" s="120"/>
      <c r="HOG47" s="120"/>
      <c r="HOH47" s="120"/>
      <c r="HOI47" s="120"/>
      <c r="HOJ47" s="120"/>
      <c r="HOK47" s="120"/>
      <c r="HOL47" s="120"/>
      <c r="HOM47" s="120"/>
      <c r="HON47" s="120"/>
      <c r="HOO47" s="120"/>
      <c r="HOP47" s="120"/>
      <c r="HOQ47" s="120"/>
      <c r="HOR47" s="120"/>
      <c r="HOS47" s="120"/>
      <c r="HOT47" s="120"/>
      <c r="HOU47" s="120"/>
      <c r="HOV47" s="120"/>
      <c r="HOW47" s="120"/>
      <c r="HOX47" s="120"/>
      <c r="HOY47" s="120"/>
      <c r="HOZ47" s="120"/>
      <c r="HPA47" s="120"/>
      <c r="HPB47" s="120"/>
      <c r="HPC47" s="120"/>
      <c r="HPD47" s="120"/>
      <c r="HPE47" s="120"/>
      <c r="HPF47" s="120"/>
      <c r="HPG47" s="120"/>
      <c r="HPH47" s="120"/>
      <c r="HPI47" s="120"/>
      <c r="HPJ47" s="120"/>
      <c r="HPK47" s="120"/>
      <c r="HPL47" s="120"/>
      <c r="HPM47" s="120"/>
      <c r="HPN47" s="120"/>
      <c r="HPO47" s="120"/>
      <c r="HPP47" s="120"/>
      <c r="HPQ47" s="120"/>
      <c r="HPR47" s="120"/>
      <c r="HPS47" s="120"/>
      <c r="HPT47" s="120"/>
      <c r="HPU47" s="120"/>
      <c r="HPV47" s="120"/>
      <c r="HPW47" s="120"/>
      <c r="HPX47" s="120"/>
      <c r="HPY47" s="120"/>
      <c r="HPZ47" s="120"/>
      <c r="HQA47" s="120"/>
      <c r="HQB47" s="120"/>
      <c r="HQC47" s="120"/>
      <c r="HQD47" s="120"/>
      <c r="HQE47" s="120"/>
      <c r="HQF47" s="120"/>
      <c r="HQG47" s="120"/>
      <c r="HQH47" s="120"/>
      <c r="HQI47" s="120"/>
      <c r="HQJ47" s="120"/>
      <c r="HQK47" s="120"/>
      <c r="HQL47" s="120"/>
      <c r="HQM47" s="120"/>
      <c r="HQN47" s="120"/>
      <c r="HQO47" s="120"/>
      <c r="HQP47" s="120"/>
      <c r="HQQ47" s="120"/>
      <c r="HQR47" s="120"/>
      <c r="HQS47" s="120"/>
      <c r="HQT47" s="120"/>
      <c r="HQU47" s="120"/>
      <c r="HQV47" s="120"/>
      <c r="HQW47" s="120"/>
      <c r="HQX47" s="120"/>
      <c r="HQY47" s="120"/>
      <c r="HQZ47" s="120"/>
      <c r="HRA47" s="120"/>
      <c r="HRB47" s="120"/>
      <c r="HRC47" s="120"/>
      <c r="HRD47" s="120"/>
      <c r="HRE47" s="120"/>
      <c r="HRF47" s="120"/>
      <c r="HRG47" s="120"/>
      <c r="HRH47" s="120"/>
      <c r="HRI47" s="120"/>
      <c r="HRJ47" s="120"/>
      <c r="HRK47" s="120"/>
      <c r="HRL47" s="120"/>
      <c r="HRM47" s="120"/>
      <c r="HRN47" s="120"/>
      <c r="HRO47" s="120"/>
      <c r="HRP47" s="120"/>
      <c r="HRQ47" s="120"/>
      <c r="HRR47" s="120"/>
      <c r="HRS47" s="120"/>
      <c r="HRT47" s="120"/>
      <c r="HRU47" s="120"/>
      <c r="HRV47" s="120"/>
      <c r="HRW47" s="120"/>
      <c r="HRX47" s="120"/>
      <c r="HRY47" s="120"/>
      <c r="HRZ47" s="120"/>
      <c r="HSA47" s="120"/>
      <c r="HSB47" s="120"/>
      <c r="HSC47" s="120"/>
      <c r="HSD47" s="120"/>
      <c r="HSE47" s="120"/>
      <c r="HSF47" s="120"/>
      <c r="HSG47" s="120"/>
      <c r="HSH47" s="120"/>
      <c r="HSI47" s="120"/>
      <c r="HSJ47" s="120"/>
      <c r="HSK47" s="120"/>
      <c r="HSL47" s="120"/>
      <c r="HSM47" s="120"/>
      <c r="HSN47" s="120"/>
      <c r="HSO47" s="120"/>
      <c r="HSP47" s="120"/>
      <c r="HSQ47" s="120"/>
      <c r="HSR47" s="120"/>
      <c r="HSS47" s="120"/>
      <c r="HST47" s="120"/>
      <c r="HSU47" s="120"/>
      <c r="HSV47" s="120"/>
      <c r="HSW47" s="120"/>
      <c r="HSX47" s="120"/>
      <c r="HSY47" s="120"/>
      <c r="HSZ47" s="120"/>
      <c r="HTA47" s="120"/>
      <c r="HTB47" s="120"/>
      <c r="HTC47" s="120"/>
      <c r="HTD47" s="120"/>
      <c r="HTE47" s="120"/>
      <c r="HTF47" s="120"/>
      <c r="HTG47" s="120"/>
      <c r="HTH47" s="120"/>
      <c r="HTI47" s="120"/>
      <c r="HTJ47" s="120"/>
      <c r="HTK47" s="120"/>
      <c r="HTL47" s="120"/>
      <c r="HTM47" s="120"/>
      <c r="HTN47" s="120"/>
      <c r="HTO47" s="120"/>
      <c r="HTP47" s="120"/>
      <c r="HTQ47" s="120"/>
      <c r="HTR47" s="120"/>
      <c r="HTS47" s="120"/>
      <c r="HTT47" s="120"/>
      <c r="HTU47" s="120"/>
      <c r="HTV47" s="120"/>
      <c r="HTW47" s="120"/>
      <c r="HTX47" s="120"/>
      <c r="HTY47" s="120"/>
      <c r="HTZ47" s="120"/>
      <c r="HUA47" s="120"/>
      <c r="HUB47" s="120"/>
      <c r="HUC47" s="120"/>
      <c r="HUD47" s="120"/>
      <c r="HUE47" s="120"/>
      <c r="HUF47" s="120"/>
      <c r="HUG47" s="120"/>
      <c r="HUH47" s="120"/>
      <c r="HUI47" s="120"/>
      <c r="HUJ47" s="120"/>
      <c r="HUK47" s="120"/>
      <c r="HUL47" s="120"/>
      <c r="HUM47" s="120"/>
      <c r="HUN47" s="120"/>
      <c r="HUO47" s="120"/>
      <c r="HUP47" s="120"/>
      <c r="HUQ47" s="120"/>
      <c r="HUR47" s="120"/>
      <c r="HUS47" s="120"/>
      <c r="HUT47" s="120"/>
      <c r="HUU47" s="120"/>
      <c r="HUV47" s="120"/>
      <c r="HUW47" s="120"/>
      <c r="HUX47" s="120"/>
      <c r="HUY47" s="120"/>
      <c r="HUZ47" s="120"/>
      <c r="HVA47" s="120"/>
      <c r="HVB47" s="120"/>
      <c r="HVC47" s="120"/>
      <c r="HVD47" s="120"/>
      <c r="HVE47" s="120"/>
      <c r="HVF47" s="120"/>
      <c r="HVG47" s="120"/>
      <c r="HVH47" s="120"/>
      <c r="HVI47" s="120"/>
      <c r="HVJ47" s="120"/>
      <c r="HVK47" s="120"/>
      <c r="HVL47" s="120"/>
      <c r="HVM47" s="120"/>
      <c r="HVN47" s="120"/>
      <c r="HVO47" s="120"/>
      <c r="HVP47" s="120"/>
      <c r="HVQ47" s="120"/>
      <c r="HVR47" s="120"/>
      <c r="HVS47" s="120"/>
      <c r="HVT47" s="120"/>
      <c r="HVU47" s="120"/>
      <c r="HVV47" s="120"/>
      <c r="HVW47" s="120"/>
      <c r="HVX47" s="120"/>
      <c r="HVY47" s="120"/>
      <c r="HVZ47" s="120"/>
      <c r="HWA47" s="120"/>
      <c r="HWB47" s="120"/>
      <c r="HWC47" s="120"/>
      <c r="HWD47" s="120"/>
      <c r="HWE47" s="120"/>
      <c r="HWF47" s="120"/>
      <c r="HWG47" s="120"/>
      <c r="HWH47" s="120"/>
      <c r="HWI47" s="120"/>
      <c r="HWJ47" s="120"/>
      <c r="HWK47" s="120"/>
      <c r="HWL47" s="120"/>
      <c r="HWM47" s="120"/>
      <c r="HWN47" s="120"/>
      <c r="HWO47" s="120"/>
      <c r="HWP47" s="120"/>
      <c r="HWQ47" s="120"/>
      <c r="HWR47" s="120"/>
      <c r="HWS47" s="120"/>
      <c r="HWT47" s="120"/>
      <c r="HWU47" s="120"/>
      <c r="HWV47" s="120"/>
      <c r="HWW47" s="120"/>
      <c r="HWX47" s="120"/>
      <c r="HWY47" s="120"/>
      <c r="HWZ47" s="120"/>
      <c r="HXA47" s="120"/>
      <c r="HXB47" s="120"/>
      <c r="HXC47" s="120"/>
      <c r="HXD47" s="120"/>
      <c r="HXE47" s="120"/>
      <c r="HXF47" s="120"/>
      <c r="HXG47" s="120"/>
      <c r="HXH47" s="120"/>
      <c r="HXI47" s="120"/>
      <c r="HXJ47" s="120"/>
      <c r="HXK47" s="120"/>
      <c r="HXL47" s="120"/>
      <c r="HXM47" s="120"/>
      <c r="HXN47" s="120"/>
      <c r="HXO47" s="120"/>
      <c r="HXP47" s="120"/>
      <c r="HXQ47" s="120"/>
      <c r="HXR47" s="120"/>
      <c r="HXS47" s="120"/>
      <c r="HXT47" s="120"/>
      <c r="HXU47" s="120"/>
      <c r="HXV47" s="120"/>
      <c r="HXW47" s="120"/>
      <c r="HXX47" s="120"/>
      <c r="HXY47" s="120"/>
      <c r="HXZ47" s="120"/>
      <c r="HYA47" s="120"/>
      <c r="HYB47" s="120"/>
      <c r="HYC47" s="120"/>
      <c r="HYD47" s="120"/>
      <c r="HYE47" s="120"/>
      <c r="HYF47" s="120"/>
      <c r="HYG47" s="120"/>
      <c r="HYH47" s="120"/>
      <c r="HYI47" s="120"/>
      <c r="HYJ47" s="120"/>
      <c r="HYK47" s="120"/>
      <c r="HYL47" s="120"/>
      <c r="HYM47" s="120"/>
      <c r="HYN47" s="120"/>
      <c r="HYO47" s="120"/>
      <c r="HYP47" s="120"/>
      <c r="HYQ47" s="120"/>
      <c r="HYR47" s="120"/>
      <c r="HYS47" s="120"/>
      <c r="HYT47" s="120"/>
      <c r="HYU47" s="120"/>
      <c r="HYV47" s="120"/>
      <c r="HYW47" s="120"/>
      <c r="HYX47" s="120"/>
      <c r="HYY47" s="120"/>
      <c r="HYZ47" s="120"/>
      <c r="HZA47" s="120"/>
      <c r="HZB47" s="120"/>
      <c r="HZC47" s="120"/>
      <c r="HZD47" s="120"/>
      <c r="HZE47" s="120"/>
      <c r="HZF47" s="120"/>
      <c r="HZG47" s="120"/>
      <c r="HZH47" s="120"/>
      <c r="HZI47" s="120"/>
      <c r="HZJ47" s="120"/>
      <c r="HZK47" s="120"/>
      <c r="HZL47" s="120"/>
      <c r="HZM47" s="120"/>
      <c r="HZN47" s="120"/>
      <c r="HZO47" s="120"/>
      <c r="HZP47" s="120"/>
      <c r="HZQ47" s="120"/>
      <c r="HZR47" s="120"/>
      <c r="HZS47" s="120"/>
      <c r="HZT47" s="120"/>
      <c r="HZU47" s="120"/>
      <c r="HZV47" s="120"/>
      <c r="HZW47" s="120"/>
      <c r="HZX47" s="120"/>
      <c r="HZY47" s="120"/>
      <c r="HZZ47" s="120"/>
      <c r="IAA47" s="120"/>
      <c r="IAB47" s="120"/>
      <c r="IAC47" s="120"/>
      <c r="IAD47" s="120"/>
      <c r="IAE47" s="120"/>
      <c r="IAF47" s="120"/>
      <c r="IAG47" s="120"/>
      <c r="IAH47" s="120"/>
      <c r="IAI47" s="120"/>
      <c r="IAJ47" s="120"/>
      <c r="IAK47" s="120"/>
      <c r="IAL47" s="120"/>
      <c r="IAM47" s="120"/>
      <c r="IAN47" s="120"/>
      <c r="IAO47" s="120"/>
      <c r="IAP47" s="120"/>
      <c r="IAQ47" s="120"/>
      <c r="IAR47" s="120"/>
      <c r="IAS47" s="120"/>
      <c r="IAT47" s="120"/>
      <c r="IAU47" s="120"/>
      <c r="IAV47" s="120"/>
      <c r="IAW47" s="120"/>
      <c r="IAX47" s="120"/>
      <c r="IAY47" s="120"/>
      <c r="IAZ47" s="120"/>
      <c r="IBA47" s="120"/>
      <c r="IBB47" s="120"/>
      <c r="IBC47" s="120"/>
      <c r="IBD47" s="120"/>
      <c r="IBE47" s="120"/>
      <c r="IBF47" s="120"/>
      <c r="IBG47" s="120"/>
      <c r="IBH47" s="120"/>
      <c r="IBI47" s="120"/>
      <c r="IBJ47" s="120"/>
      <c r="IBK47" s="120"/>
      <c r="IBL47" s="120"/>
      <c r="IBM47" s="120"/>
      <c r="IBN47" s="120"/>
      <c r="IBO47" s="120"/>
      <c r="IBP47" s="120"/>
      <c r="IBQ47" s="120"/>
      <c r="IBR47" s="120"/>
      <c r="IBS47" s="120"/>
      <c r="IBT47" s="120"/>
      <c r="IBU47" s="120"/>
      <c r="IBV47" s="120"/>
      <c r="IBW47" s="120"/>
      <c r="IBX47" s="120"/>
      <c r="IBY47" s="120"/>
      <c r="IBZ47" s="120"/>
      <c r="ICA47" s="120"/>
      <c r="ICB47" s="120"/>
      <c r="ICC47" s="120"/>
      <c r="ICD47" s="120"/>
      <c r="ICE47" s="120"/>
      <c r="ICF47" s="120"/>
      <c r="ICG47" s="120"/>
      <c r="ICH47" s="120"/>
      <c r="ICI47" s="120"/>
      <c r="ICJ47" s="120"/>
      <c r="ICK47" s="120"/>
      <c r="ICL47" s="120"/>
      <c r="ICM47" s="120"/>
      <c r="ICN47" s="120"/>
      <c r="ICO47" s="120"/>
      <c r="ICP47" s="120"/>
      <c r="ICQ47" s="120"/>
      <c r="ICR47" s="120"/>
      <c r="ICS47" s="120"/>
      <c r="ICT47" s="120"/>
      <c r="ICU47" s="120"/>
      <c r="ICV47" s="120"/>
      <c r="ICW47" s="120"/>
      <c r="ICX47" s="120"/>
      <c r="ICY47" s="120"/>
      <c r="ICZ47" s="120"/>
      <c r="IDA47" s="120"/>
      <c r="IDB47" s="120"/>
      <c r="IDC47" s="120"/>
      <c r="IDD47" s="120"/>
      <c r="IDE47" s="120"/>
      <c r="IDF47" s="120"/>
      <c r="IDG47" s="120"/>
      <c r="IDH47" s="120"/>
      <c r="IDI47" s="120"/>
      <c r="IDJ47" s="120"/>
      <c r="IDK47" s="120"/>
      <c r="IDL47" s="120"/>
      <c r="IDM47" s="120"/>
      <c r="IDN47" s="120"/>
      <c r="IDO47" s="120"/>
      <c r="IDP47" s="120"/>
      <c r="IDQ47" s="120"/>
      <c r="IDR47" s="120"/>
      <c r="IDS47" s="120"/>
      <c r="IDT47" s="120"/>
      <c r="IDU47" s="120"/>
      <c r="IDV47" s="120"/>
      <c r="IDW47" s="120"/>
      <c r="IDX47" s="120"/>
      <c r="IDY47" s="120"/>
      <c r="IDZ47" s="120"/>
      <c r="IEA47" s="120"/>
      <c r="IEB47" s="120"/>
      <c r="IEC47" s="120"/>
      <c r="IED47" s="120"/>
      <c r="IEE47" s="120"/>
      <c r="IEF47" s="120"/>
      <c r="IEG47" s="120"/>
      <c r="IEH47" s="120"/>
      <c r="IEI47" s="120"/>
      <c r="IEJ47" s="120"/>
      <c r="IEK47" s="120"/>
      <c r="IEL47" s="120"/>
      <c r="IEM47" s="120"/>
      <c r="IEN47" s="120"/>
      <c r="IEO47" s="120"/>
      <c r="IEP47" s="120"/>
      <c r="IEQ47" s="120"/>
      <c r="IER47" s="120"/>
      <c r="IES47" s="120"/>
      <c r="IET47" s="120"/>
      <c r="IEU47" s="120"/>
      <c r="IEV47" s="120"/>
      <c r="IEW47" s="120"/>
      <c r="IEX47" s="120"/>
      <c r="IEY47" s="120"/>
      <c r="IEZ47" s="120"/>
      <c r="IFA47" s="120"/>
      <c r="IFB47" s="120"/>
      <c r="IFC47" s="120"/>
      <c r="IFD47" s="120"/>
      <c r="IFE47" s="120"/>
      <c r="IFF47" s="120"/>
      <c r="IFG47" s="120"/>
      <c r="IFH47" s="120"/>
      <c r="IFI47" s="120"/>
      <c r="IFJ47" s="120"/>
      <c r="IFK47" s="120"/>
      <c r="IFL47" s="120"/>
      <c r="IFM47" s="120"/>
      <c r="IFN47" s="120"/>
      <c r="IFO47" s="120"/>
      <c r="IFP47" s="120"/>
      <c r="IFQ47" s="120"/>
      <c r="IFR47" s="120"/>
      <c r="IFS47" s="120"/>
      <c r="IFT47" s="120"/>
      <c r="IFU47" s="120"/>
      <c r="IFV47" s="120"/>
      <c r="IFW47" s="120"/>
      <c r="IFX47" s="120"/>
      <c r="IFY47" s="120"/>
      <c r="IFZ47" s="120"/>
      <c r="IGA47" s="120"/>
      <c r="IGB47" s="120"/>
      <c r="IGC47" s="120"/>
      <c r="IGD47" s="120"/>
      <c r="IGE47" s="120"/>
      <c r="IGF47" s="120"/>
      <c r="IGG47" s="120"/>
      <c r="IGH47" s="120"/>
      <c r="IGI47" s="120"/>
      <c r="IGJ47" s="120"/>
      <c r="IGK47" s="120"/>
      <c r="IGL47" s="120"/>
      <c r="IGM47" s="120"/>
      <c r="IGN47" s="120"/>
      <c r="IGO47" s="120"/>
      <c r="IGP47" s="120"/>
      <c r="IGQ47" s="120"/>
      <c r="IGR47" s="120"/>
      <c r="IGS47" s="120"/>
      <c r="IGT47" s="120"/>
      <c r="IGU47" s="120"/>
      <c r="IGV47" s="120"/>
      <c r="IGW47" s="120"/>
      <c r="IGX47" s="120"/>
      <c r="IGY47" s="120"/>
      <c r="IGZ47" s="120"/>
      <c r="IHA47" s="120"/>
      <c r="IHB47" s="120"/>
      <c r="IHC47" s="120"/>
      <c r="IHD47" s="120"/>
      <c r="IHE47" s="120"/>
      <c r="IHF47" s="120"/>
      <c r="IHG47" s="120"/>
      <c r="IHH47" s="120"/>
      <c r="IHI47" s="120"/>
      <c r="IHJ47" s="120"/>
      <c r="IHK47" s="120"/>
      <c r="IHL47" s="120"/>
      <c r="IHM47" s="120"/>
      <c r="IHN47" s="120"/>
      <c r="IHO47" s="120"/>
      <c r="IHP47" s="120"/>
      <c r="IHQ47" s="120"/>
      <c r="IHR47" s="120"/>
      <c r="IHS47" s="120"/>
      <c r="IHT47" s="120"/>
      <c r="IHU47" s="120"/>
      <c r="IHV47" s="120"/>
      <c r="IHW47" s="120"/>
      <c r="IHX47" s="120"/>
      <c r="IHY47" s="120"/>
      <c r="IHZ47" s="120"/>
      <c r="IIA47" s="120"/>
      <c r="IIB47" s="120"/>
      <c r="IIC47" s="120"/>
      <c r="IID47" s="120"/>
      <c r="IIE47" s="120"/>
      <c r="IIF47" s="120"/>
      <c r="IIG47" s="120"/>
      <c r="IIH47" s="120"/>
      <c r="III47" s="120"/>
      <c r="IIJ47" s="120"/>
      <c r="IIK47" s="120"/>
      <c r="IIL47" s="120"/>
      <c r="IIM47" s="120"/>
      <c r="IIN47" s="120"/>
      <c r="IIO47" s="120"/>
      <c r="IIP47" s="120"/>
      <c r="IIQ47" s="120"/>
      <c r="IIR47" s="120"/>
      <c r="IIS47" s="120"/>
      <c r="IIT47" s="120"/>
      <c r="IIU47" s="120"/>
      <c r="IIV47" s="120"/>
      <c r="IIW47" s="120"/>
      <c r="IIX47" s="120"/>
      <c r="IIY47" s="120"/>
      <c r="IIZ47" s="120"/>
      <c r="IJA47" s="120"/>
      <c r="IJB47" s="120"/>
      <c r="IJC47" s="120"/>
      <c r="IJD47" s="120"/>
      <c r="IJE47" s="120"/>
      <c r="IJF47" s="120"/>
      <c r="IJG47" s="120"/>
      <c r="IJH47" s="120"/>
      <c r="IJI47" s="120"/>
      <c r="IJJ47" s="120"/>
      <c r="IJK47" s="120"/>
      <c r="IJL47" s="120"/>
      <c r="IJM47" s="120"/>
      <c r="IJN47" s="120"/>
      <c r="IJO47" s="120"/>
      <c r="IJP47" s="120"/>
      <c r="IJQ47" s="120"/>
      <c r="IJR47" s="120"/>
      <c r="IJS47" s="120"/>
      <c r="IJT47" s="120"/>
      <c r="IJU47" s="120"/>
      <c r="IJV47" s="120"/>
      <c r="IJW47" s="120"/>
      <c r="IJX47" s="120"/>
      <c r="IJY47" s="120"/>
      <c r="IJZ47" s="120"/>
      <c r="IKA47" s="120"/>
      <c r="IKB47" s="120"/>
      <c r="IKC47" s="120"/>
      <c r="IKD47" s="120"/>
      <c r="IKE47" s="120"/>
      <c r="IKF47" s="120"/>
      <c r="IKG47" s="120"/>
      <c r="IKH47" s="120"/>
      <c r="IKI47" s="120"/>
      <c r="IKJ47" s="120"/>
      <c r="IKK47" s="120"/>
      <c r="IKL47" s="120"/>
      <c r="IKM47" s="120"/>
      <c r="IKN47" s="120"/>
      <c r="IKO47" s="120"/>
      <c r="IKP47" s="120"/>
      <c r="IKQ47" s="120"/>
      <c r="IKR47" s="120"/>
      <c r="IKS47" s="120"/>
      <c r="IKT47" s="120"/>
      <c r="IKU47" s="120"/>
      <c r="IKV47" s="120"/>
      <c r="IKW47" s="120"/>
      <c r="IKX47" s="120"/>
      <c r="IKY47" s="120"/>
      <c r="IKZ47" s="120"/>
      <c r="ILA47" s="120"/>
      <c r="ILB47" s="120"/>
      <c r="ILC47" s="120"/>
      <c r="ILD47" s="120"/>
      <c r="ILE47" s="120"/>
      <c r="ILF47" s="120"/>
      <c r="ILG47" s="120"/>
      <c r="ILH47" s="120"/>
      <c r="ILI47" s="120"/>
      <c r="ILJ47" s="120"/>
      <c r="ILK47" s="120"/>
      <c r="ILL47" s="120"/>
      <c r="ILM47" s="120"/>
      <c r="ILN47" s="120"/>
      <c r="ILO47" s="120"/>
      <c r="ILP47" s="120"/>
      <c r="ILQ47" s="120"/>
      <c r="ILR47" s="120"/>
      <c r="ILS47" s="120"/>
      <c r="ILT47" s="120"/>
      <c r="ILU47" s="120"/>
      <c r="ILV47" s="120"/>
      <c r="ILW47" s="120"/>
      <c r="ILX47" s="120"/>
      <c r="ILY47" s="120"/>
      <c r="ILZ47" s="120"/>
      <c r="IMA47" s="120"/>
      <c r="IMB47" s="120"/>
      <c r="IMC47" s="120"/>
      <c r="IMD47" s="120"/>
      <c r="IME47" s="120"/>
      <c r="IMF47" s="120"/>
      <c r="IMG47" s="120"/>
      <c r="IMH47" s="120"/>
      <c r="IMI47" s="120"/>
      <c r="IMJ47" s="120"/>
      <c r="IMK47" s="120"/>
      <c r="IML47" s="120"/>
      <c r="IMM47" s="120"/>
      <c r="IMN47" s="120"/>
      <c r="IMO47" s="120"/>
      <c r="IMP47" s="120"/>
      <c r="IMQ47" s="120"/>
      <c r="IMR47" s="120"/>
      <c r="IMS47" s="120"/>
      <c r="IMT47" s="120"/>
      <c r="IMU47" s="120"/>
      <c r="IMV47" s="120"/>
      <c r="IMW47" s="120"/>
      <c r="IMX47" s="120"/>
      <c r="IMY47" s="120"/>
      <c r="IMZ47" s="120"/>
      <c r="INA47" s="120"/>
      <c r="INB47" s="120"/>
      <c r="INC47" s="120"/>
      <c r="IND47" s="120"/>
      <c r="INE47" s="120"/>
      <c r="INF47" s="120"/>
      <c r="ING47" s="120"/>
      <c r="INH47" s="120"/>
      <c r="INI47" s="120"/>
      <c r="INJ47" s="120"/>
      <c r="INK47" s="120"/>
      <c r="INL47" s="120"/>
      <c r="INM47" s="120"/>
      <c r="INN47" s="120"/>
      <c r="INO47" s="120"/>
      <c r="INP47" s="120"/>
      <c r="INQ47" s="120"/>
      <c r="INR47" s="120"/>
      <c r="INS47" s="120"/>
      <c r="INT47" s="120"/>
      <c r="INU47" s="120"/>
      <c r="INV47" s="120"/>
      <c r="INW47" s="120"/>
      <c r="INX47" s="120"/>
      <c r="INY47" s="120"/>
      <c r="INZ47" s="120"/>
      <c r="IOA47" s="120"/>
      <c r="IOB47" s="120"/>
      <c r="IOC47" s="120"/>
      <c r="IOD47" s="120"/>
      <c r="IOE47" s="120"/>
      <c r="IOF47" s="120"/>
      <c r="IOG47" s="120"/>
      <c r="IOH47" s="120"/>
      <c r="IOI47" s="120"/>
      <c r="IOJ47" s="120"/>
      <c r="IOK47" s="120"/>
      <c r="IOL47" s="120"/>
      <c r="IOM47" s="120"/>
      <c r="ION47" s="120"/>
      <c r="IOO47" s="120"/>
      <c r="IOP47" s="120"/>
      <c r="IOQ47" s="120"/>
      <c r="IOR47" s="120"/>
      <c r="IOS47" s="120"/>
      <c r="IOT47" s="120"/>
      <c r="IOU47" s="120"/>
      <c r="IOV47" s="120"/>
      <c r="IOW47" s="120"/>
      <c r="IOX47" s="120"/>
      <c r="IOY47" s="120"/>
      <c r="IOZ47" s="120"/>
      <c r="IPA47" s="120"/>
      <c r="IPB47" s="120"/>
      <c r="IPC47" s="120"/>
      <c r="IPD47" s="120"/>
      <c r="IPE47" s="120"/>
      <c r="IPF47" s="120"/>
      <c r="IPG47" s="120"/>
      <c r="IPH47" s="120"/>
      <c r="IPI47" s="120"/>
      <c r="IPJ47" s="120"/>
      <c r="IPK47" s="120"/>
      <c r="IPL47" s="120"/>
      <c r="IPM47" s="120"/>
      <c r="IPN47" s="120"/>
      <c r="IPO47" s="120"/>
      <c r="IPP47" s="120"/>
      <c r="IPQ47" s="120"/>
      <c r="IPR47" s="120"/>
      <c r="IPS47" s="120"/>
      <c r="IPT47" s="120"/>
      <c r="IPU47" s="120"/>
      <c r="IPV47" s="120"/>
      <c r="IPW47" s="120"/>
      <c r="IPX47" s="120"/>
      <c r="IPY47" s="120"/>
      <c r="IPZ47" s="120"/>
      <c r="IQA47" s="120"/>
      <c r="IQB47" s="120"/>
      <c r="IQC47" s="120"/>
      <c r="IQD47" s="120"/>
      <c r="IQE47" s="120"/>
      <c r="IQF47" s="120"/>
      <c r="IQG47" s="120"/>
      <c r="IQH47" s="120"/>
      <c r="IQI47" s="120"/>
      <c r="IQJ47" s="120"/>
      <c r="IQK47" s="120"/>
      <c r="IQL47" s="120"/>
      <c r="IQM47" s="120"/>
      <c r="IQN47" s="120"/>
      <c r="IQO47" s="120"/>
      <c r="IQP47" s="120"/>
      <c r="IQQ47" s="120"/>
      <c r="IQR47" s="120"/>
      <c r="IQS47" s="120"/>
      <c r="IQT47" s="120"/>
      <c r="IQU47" s="120"/>
      <c r="IQV47" s="120"/>
      <c r="IQW47" s="120"/>
      <c r="IQX47" s="120"/>
      <c r="IQY47" s="120"/>
      <c r="IQZ47" s="120"/>
      <c r="IRA47" s="120"/>
      <c r="IRB47" s="120"/>
      <c r="IRC47" s="120"/>
      <c r="IRD47" s="120"/>
      <c r="IRE47" s="120"/>
      <c r="IRF47" s="120"/>
      <c r="IRG47" s="120"/>
      <c r="IRH47" s="120"/>
      <c r="IRI47" s="120"/>
      <c r="IRJ47" s="120"/>
      <c r="IRK47" s="120"/>
      <c r="IRL47" s="120"/>
      <c r="IRM47" s="120"/>
      <c r="IRN47" s="120"/>
      <c r="IRO47" s="120"/>
      <c r="IRP47" s="120"/>
      <c r="IRQ47" s="120"/>
      <c r="IRR47" s="120"/>
      <c r="IRS47" s="120"/>
      <c r="IRT47" s="120"/>
      <c r="IRU47" s="120"/>
      <c r="IRV47" s="120"/>
      <c r="IRW47" s="120"/>
      <c r="IRX47" s="120"/>
      <c r="IRY47" s="120"/>
      <c r="IRZ47" s="120"/>
      <c r="ISA47" s="120"/>
      <c r="ISB47" s="120"/>
      <c r="ISC47" s="120"/>
      <c r="ISD47" s="120"/>
      <c r="ISE47" s="120"/>
      <c r="ISF47" s="120"/>
      <c r="ISG47" s="120"/>
      <c r="ISH47" s="120"/>
      <c r="ISI47" s="120"/>
      <c r="ISJ47" s="120"/>
      <c r="ISK47" s="120"/>
      <c r="ISL47" s="120"/>
      <c r="ISM47" s="120"/>
      <c r="ISN47" s="120"/>
      <c r="ISO47" s="120"/>
      <c r="ISP47" s="120"/>
      <c r="ISQ47" s="120"/>
      <c r="ISR47" s="120"/>
      <c r="ISS47" s="120"/>
      <c r="IST47" s="120"/>
      <c r="ISU47" s="120"/>
      <c r="ISV47" s="120"/>
      <c r="ISW47" s="120"/>
      <c r="ISX47" s="120"/>
      <c r="ISY47" s="120"/>
      <c r="ISZ47" s="120"/>
      <c r="ITA47" s="120"/>
      <c r="ITB47" s="120"/>
      <c r="ITC47" s="120"/>
      <c r="ITD47" s="120"/>
      <c r="ITE47" s="120"/>
      <c r="ITF47" s="120"/>
      <c r="ITG47" s="120"/>
      <c r="ITH47" s="120"/>
      <c r="ITI47" s="120"/>
      <c r="ITJ47" s="120"/>
      <c r="ITK47" s="120"/>
      <c r="ITL47" s="120"/>
      <c r="ITM47" s="120"/>
      <c r="ITN47" s="120"/>
      <c r="ITO47" s="120"/>
      <c r="ITP47" s="120"/>
      <c r="ITQ47" s="120"/>
      <c r="ITR47" s="120"/>
      <c r="ITS47" s="120"/>
      <c r="ITT47" s="120"/>
      <c r="ITU47" s="120"/>
      <c r="ITV47" s="120"/>
      <c r="ITW47" s="120"/>
      <c r="ITX47" s="120"/>
      <c r="ITY47" s="120"/>
      <c r="ITZ47" s="120"/>
      <c r="IUA47" s="120"/>
      <c r="IUB47" s="120"/>
      <c r="IUC47" s="120"/>
      <c r="IUD47" s="120"/>
      <c r="IUE47" s="120"/>
      <c r="IUF47" s="120"/>
      <c r="IUG47" s="120"/>
      <c r="IUH47" s="120"/>
      <c r="IUI47" s="120"/>
      <c r="IUJ47" s="120"/>
      <c r="IUK47" s="120"/>
      <c r="IUL47" s="120"/>
      <c r="IUM47" s="120"/>
      <c r="IUN47" s="120"/>
      <c r="IUO47" s="120"/>
      <c r="IUP47" s="120"/>
      <c r="IUQ47" s="120"/>
      <c r="IUR47" s="120"/>
      <c r="IUS47" s="120"/>
      <c r="IUT47" s="120"/>
      <c r="IUU47" s="120"/>
      <c r="IUV47" s="120"/>
      <c r="IUW47" s="120"/>
      <c r="IUX47" s="120"/>
      <c r="IUY47" s="120"/>
      <c r="IUZ47" s="120"/>
      <c r="IVA47" s="120"/>
      <c r="IVB47" s="120"/>
      <c r="IVC47" s="120"/>
      <c r="IVD47" s="120"/>
      <c r="IVE47" s="120"/>
      <c r="IVF47" s="120"/>
      <c r="IVG47" s="120"/>
      <c r="IVH47" s="120"/>
      <c r="IVI47" s="120"/>
      <c r="IVJ47" s="120"/>
      <c r="IVK47" s="120"/>
      <c r="IVL47" s="120"/>
      <c r="IVM47" s="120"/>
      <c r="IVN47" s="120"/>
      <c r="IVO47" s="120"/>
      <c r="IVP47" s="120"/>
      <c r="IVQ47" s="120"/>
      <c r="IVR47" s="120"/>
      <c r="IVS47" s="120"/>
      <c r="IVT47" s="120"/>
      <c r="IVU47" s="120"/>
      <c r="IVV47" s="120"/>
      <c r="IVW47" s="120"/>
      <c r="IVX47" s="120"/>
      <c r="IVY47" s="120"/>
      <c r="IVZ47" s="120"/>
      <c r="IWA47" s="120"/>
      <c r="IWB47" s="120"/>
      <c r="IWC47" s="120"/>
      <c r="IWD47" s="120"/>
      <c r="IWE47" s="120"/>
      <c r="IWF47" s="120"/>
      <c r="IWG47" s="120"/>
      <c r="IWH47" s="120"/>
      <c r="IWI47" s="120"/>
      <c r="IWJ47" s="120"/>
      <c r="IWK47" s="120"/>
      <c r="IWL47" s="120"/>
      <c r="IWM47" s="120"/>
      <c r="IWN47" s="120"/>
      <c r="IWO47" s="120"/>
      <c r="IWP47" s="120"/>
      <c r="IWQ47" s="120"/>
      <c r="IWR47" s="120"/>
      <c r="IWS47" s="120"/>
      <c r="IWT47" s="120"/>
      <c r="IWU47" s="120"/>
      <c r="IWV47" s="120"/>
      <c r="IWW47" s="120"/>
      <c r="IWX47" s="120"/>
      <c r="IWY47" s="120"/>
      <c r="IWZ47" s="120"/>
      <c r="IXA47" s="120"/>
      <c r="IXB47" s="120"/>
      <c r="IXC47" s="120"/>
      <c r="IXD47" s="120"/>
      <c r="IXE47" s="120"/>
      <c r="IXF47" s="120"/>
      <c r="IXG47" s="120"/>
      <c r="IXH47" s="120"/>
      <c r="IXI47" s="120"/>
      <c r="IXJ47" s="120"/>
      <c r="IXK47" s="120"/>
      <c r="IXL47" s="120"/>
      <c r="IXM47" s="120"/>
      <c r="IXN47" s="120"/>
      <c r="IXO47" s="120"/>
      <c r="IXP47" s="120"/>
      <c r="IXQ47" s="120"/>
      <c r="IXR47" s="120"/>
      <c r="IXS47" s="120"/>
      <c r="IXT47" s="120"/>
      <c r="IXU47" s="120"/>
      <c r="IXV47" s="120"/>
      <c r="IXW47" s="120"/>
      <c r="IXX47" s="120"/>
      <c r="IXY47" s="120"/>
      <c r="IXZ47" s="120"/>
      <c r="IYA47" s="120"/>
      <c r="IYB47" s="120"/>
      <c r="IYC47" s="120"/>
      <c r="IYD47" s="120"/>
      <c r="IYE47" s="120"/>
      <c r="IYF47" s="120"/>
      <c r="IYG47" s="120"/>
      <c r="IYH47" s="120"/>
      <c r="IYI47" s="120"/>
      <c r="IYJ47" s="120"/>
      <c r="IYK47" s="120"/>
      <c r="IYL47" s="120"/>
      <c r="IYM47" s="120"/>
      <c r="IYN47" s="120"/>
      <c r="IYO47" s="120"/>
      <c r="IYP47" s="120"/>
      <c r="IYQ47" s="120"/>
      <c r="IYR47" s="120"/>
      <c r="IYS47" s="120"/>
      <c r="IYT47" s="120"/>
      <c r="IYU47" s="120"/>
      <c r="IYV47" s="120"/>
      <c r="IYW47" s="120"/>
      <c r="IYX47" s="120"/>
      <c r="IYY47" s="120"/>
      <c r="IYZ47" s="120"/>
      <c r="IZA47" s="120"/>
      <c r="IZB47" s="120"/>
      <c r="IZC47" s="120"/>
      <c r="IZD47" s="120"/>
      <c r="IZE47" s="120"/>
      <c r="IZF47" s="120"/>
      <c r="IZG47" s="120"/>
      <c r="IZH47" s="120"/>
      <c r="IZI47" s="120"/>
      <c r="IZJ47" s="120"/>
      <c r="IZK47" s="120"/>
      <c r="IZL47" s="120"/>
      <c r="IZM47" s="120"/>
      <c r="IZN47" s="120"/>
      <c r="IZO47" s="120"/>
      <c r="IZP47" s="120"/>
      <c r="IZQ47" s="120"/>
      <c r="IZR47" s="120"/>
      <c r="IZS47" s="120"/>
      <c r="IZT47" s="120"/>
      <c r="IZU47" s="120"/>
      <c r="IZV47" s="120"/>
      <c r="IZW47" s="120"/>
      <c r="IZX47" s="120"/>
      <c r="IZY47" s="120"/>
      <c r="IZZ47" s="120"/>
      <c r="JAA47" s="120"/>
      <c r="JAB47" s="120"/>
      <c r="JAC47" s="120"/>
      <c r="JAD47" s="120"/>
      <c r="JAE47" s="120"/>
      <c r="JAF47" s="120"/>
      <c r="JAG47" s="120"/>
      <c r="JAH47" s="120"/>
      <c r="JAI47" s="120"/>
      <c r="JAJ47" s="120"/>
      <c r="JAK47" s="120"/>
      <c r="JAL47" s="120"/>
      <c r="JAM47" s="120"/>
      <c r="JAN47" s="120"/>
      <c r="JAO47" s="120"/>
      <c r="JAP47" s="120"/>
      <c r="JAQ47" s="120"/>
      <c r="JAR47" s="120"/>
      <c r="JAS47" s="120"/>
      <c r="JAT47" s="120"/>
      <c r="JAU47" s="120"/>
      <c r="JAV47" s="120"/>
      <c r="JAW47" s="120"/>
      <c r="JAX47" s="120"/>
      <c r="JAY47" s="120"/>
      <c r="JAZ47" s="120"/>
      <c r="JBA47" s="120"/>
      <c r="JBB47" s="120"/>
      <c r="JBC47" s="120"/>
      <c r="JBD47" s="120"/>
      <c r="JBE47" s="120"/>
      <c r="JBF47" s="120"/>
      <c r="JBG47" s="120"/>
      <c r="JBH47" s="120"/>
      <c r="JBI47" s="120"/>
      <c r="JBJ47" s="120"/>
      <c r="JBK47" s="120"/>
      <c r="JBL47" s="120"/>
      <c r="JBM47" s="120"/>
      <c r="JBN47" s="120"/>
      <c r="JBO47" s="120"/>
      <c r="JBP47" s="120"/>
      <c r="JBQ47" s="120"/>
      <c r="JBR47" s="120"/>
      <c r="JBS47" s="120"/>
      <c r="JBT47" s="120"/>
      <c r="JBU47" s="120"/>
      <c r="JBV47" s="120"/>
      <c r="JBW47" s="120"/>
      <c r="JBX47" s="120"/>
      <c r="JBY47" s="120"/>
      <c r="JBZ47" s="120"/>
      <c r="JCA47" s="120"/>
      <c r="JCB47" s="120"/>
      <c r="JCC47" s="120"/>
      <c r="JCD47" s="120"/>
      <c r="JCE47" s="120"/>
      <c r="JCF47" s="120"/>
      <c r="JCG47" s="120"/>
      <c r="JCH47" s="120"/>
      <c r="JCI47" s="120"/>
      <c r="JCJ47" s="120"/>
      <c r="JCK47" s="120"/>
      <c r="JCL47" s="120"/>
      <c r="JCM47" s="120"/>
      <c r="JCN47" s="120"/>
      <c r="JCO47" s="120"/>
      <c r="JCP47" s="120"/>
      <c r="JCQ47" s="120"/>
      <c r="JCR47" s="120"/>
      <c r="JCS47" s="120"/>
      <c r="JCT47" s="120"/>
      <c r="JCU47" s="120"/>
      <c r="JCV47" s="120"/>
      <c r="JCW47" s="120"/>
      <c r="JCX47" s="120"/>
      <c r="JCY47" s="120"/>
      <c r="JCZ47" s="120"/>
      <c r="JDA47" s="120"/>
      <c r="JDB47" s="120"/>
      <c r="JDC47" s="120"/>
      <c r="JDD47" s="120"/>
      <c r="JDE47" s="120"/>
      <c r="JDF47" s="120"/>
      <c r="JDG47" s="120"/>
      <c r="JDH47" s="120"/>
      <c r="JDI47" s="120"/>
      <c r="JDJ47" s="120"/>
      <c r="JDK47" s="120"/>
      <c r="JDL47" s="120"/>
      <c r="JDM47" s="120"/>
      <c r="JDN47" s="120"/>
      <c r="JDO47" s="120"/>
      <c r="JDP47" s="120"/>
      <c r="JDQ47" s="120"/>
      <c r="JDR47" s="120"/>
      <c r="JDS47" s="120"/>
      <c r="JDT47" s="120"/>
      <c r="JDU47" s="120"/>
      <c r="JDV47" s="120"/>
      <c r="JDW47" s="120"/>
      <c r="JDX47" s="120"/>
      <c r="JDY47" s="120"/>
      <c r="JDZ47" s="120"/>
      <c r="JEA47" s="120"/>
      <c r="JEB47" s="120"/>
      <c r="JEC47" s="120"/>
      <c r="JED47" s="120"/>
      <c r="JEE47" s="120"/>
      <c r="JEF47" s="120"/>
      <c r="JEG47" s="120"/>
      <c r="JEH47" s="120"/>
      <c r="JEI47" s="120"/>
      <c r="JEJ47" s="120"/>
      <c r="JEK47" s="120"/>
      <c r="JEL47" s="120"/>
      <c r="JEM47" s="120"/>
      <c r="JEN47" s="120"/>
      <c r="JEO47" s="120"/>
      <c r="JEP47" s="120"/>
      <c r="JEQ47" s="120"/>
      <c r="JER47" s="120"/>
      <c r="JES47" s="120"/>
      <c r="JET47" s="120"/>
      <c r="JEU47" s="120"/>
      <c r="JEV47" s="120"/>
      <c r="JEW47" s="120"/>
      <c r="JEX47" s="120"/>
      <c r="JEY47" s="120"/>
      <c r="JEZ47" s="120"/>
      <c r="JFA47" s="120"/>
      <c r="JFB47" s="120"/>
      <c r="JFC47" s="120"/>
      <c r="JFD47" s="120"/>
      <c r="JFE47" s="120"/>
      <c r="JFF47" s="120"/>
      <c r="JFG47" s="120"/>
      <c r="JFH47" s="120"/>
      <c r="JFI47" s="120"/>
      <c r="JFJ47" s="120"/>
      <c r="JFK47" s="120"/>
      <c r="JFL47" s="120"/>
      <c r="JFM47" s="120"/>
      <c r="JFN47" s="120"/>
      <c r="JFO47" s="120"/>
      <c r="JFP47" s="120"/>
      <c r="JFQ47" s="120"/>
      <c r="JFR47" s="120"/>
      <c r="JFS47" s="120"/>
      <c r="JFT47" s="120"/>
      <c r="JFU47" s="120"/>
      <c r="JFV47" s="120"/>
      <c r="JFW47" s="120"/>
      <c r="JFX47" s="120"/>
      <c r="JFY47" s="120"/>
      <c r="JFZ47" s="120"/>
      <c r="JGA47" s="120"/>
      <c r="JGB47" s="120"/>
      <c r="JGC47" s="120"/>
      <c r="JGD47" s="120"/>
      <c r="JGE47" s="120"/>
      <c r="JGF47" s="120"/>
      <c r="JGG47" s="120"/>
      <c r="JGH47" s="120"/>
      <c r="JGI47" s="120"/>
      <c r="JGJ47" s="120"/>
      <c r="JGK47" s="120"/>
      <c r="JGL47" s="120"/>
      <c r="JGM47" s="120"/>
      <c r="JGN47" s="120"/>
      <c r="JGO47" s="120"/>
      <c r="JGP47" s="120"/>
      <c r="JGQ47" s="120"/>
      <c r="JGR47" s="120"/>
      <c r="JGS47" s="120"/>
      <c r="JGT47" s="120"/>
      <c r="JGU47" s="120"/>
      <c r="JGV47" s="120"/>
      <c r="JGW47" s="120"/>
      <c r="JGX47" s="120"/>
      <c r="JGY47" s="120"/>
      <c r="JGZ47" s="120"/>
      <c r="JHA47" s="120"/>
      <c r="JHB47" s="120"/>
      <c r="JHC47" s="120"/>
      <c r="JHD47" s="120"/>
      <c r="JHE47" s="120"/>
      <c r="JHF47" s="120"/>
      <c r="JHG47" s="120"/>
      <c r="JHH47" s="120"/>
      <c r="JHI47" s="120"/>
      <c r="JHJ47" s="120"/>
      <c r="JHK47" s="120"/>
      <c r="JHL47" s="120"/>
      <c r="JHM47" s="120"/>
      <c r="JHN47" s="120"/>
      <c r="JHO47" s="120"/>
      <c r="JHP47" s="120"/>
      <c r="JHQ47" s="120"/>
      <c r="JHR47" s="120"/>
      <c r="JHS47" s="120"/>
      <c r="JHT47" s="120"/>
      <c r="JHU47" s="120"/>
      <c r="JHV47" s="120"/>
      <c r="JHW47" s="120"/>
      <c r="JHX47" s="120"/>
      <c r="JHY47" s="120"/>
      <c r="JHZ47" s="120"/>
      <c r="JIA47" s="120"/>
      <c r="JIB47" s="120"/>
      <c r="JIC47" s="120"/>
      <c r="JID47" s="120"/>
      <c r="JIE47" s="120"/>
      <c r="JIF47" s="120"/>
      <c r="JIG47" s="120"/>
      <c r="JIH47" s="120"/>
      <c r="JII47" s="120"/>
      <c r="JIJ47" s="120"/>
      <c r="JIK47" s="120"/>
      <c r="JIL47" s="120"/>
      <c r="JIM47" s="120"/>
      <c r="JIN47" s="120"/>
      <c r="JIO47" s="120"/>
      <c r="JIP47" s="120"/>
      <c r="JIQ47" s="120"/>
      <c r="JIR47" s="120"/>
      <c r="JIS47" s="120"/>
      <c r="JIT47" s="120"/>
      <c r="JIU47" s="120"/>
      <c r="JIV47" s="120"/>
      <c r="JIW47" s="120"/>
      <c r="JIX47" s="120"/>
      <c r="JIY47" s="120"/>
      <c r="JIZ47" s="120"/>
      <c r="JJA47" s="120"/>
      <c r="JJB47" s="120"/>
      <c r="JJC47" s="120"/>
      <c r="JJD47" s="120"/>
      <c r="JJE47" s="120"/>
      <c r="JJF47" s="120"/>
      <c r="JJG47" s="120"/>
      <c r="JJH47" s="120"/>
      <c r="JJI47" s="120"/>
      <c r="JJJ47" s="120"/>
      <c r="JJK47" s="120"/>
      <c r="JJL47" s="120"/>
      <c r="JJM47" s="120"/>
      <c r="JJN47" s="120"/>
      <c r="JJO47" s="120"/>
      <c r="JJP47" s="120"/>
      <c r="JJQ47" s="120"/>
      <c r="JJR47" s="120"/>
      <c r="JJS47" s="120"/>
      <c r="JJT47" s="120"/>
      <c r="JJU47" s="120"/>
      <c r="JJV47" s="120"/>
      <c r="JJW47" s="120"/>
      <c r="JJX47" s="120"/>
      <c r="JJY47" s="120"/>
      <c r="JJZ47" s="120"/>
      <c r="JKA47" s="120"/>
      <c r="JKB47" s="120"/>
      <c r="JKC47" s="120"/>
      <c r="JKD47" s="120"/>
      <c r="JKE47" s="120"/>
      <c r="JKF47" s="120"/>
      <c r="JKG47" s="120"/>
      <c r="JKH47" s="120"/>
      <c r="JKI47" s="120"/>
      <c r="JKJ47" s="120"/>
      <c r="JKK47" s="120"/>
      <c r="JKL47" s="120"/>
      <c r="JKM47" s="120"/>
      <c r="JKN47" s="120"/>
      <c r="JKO47" s="120"/>
      <c r="JKP47" s="120"/>
      <c r="JKQ47" s="120"/>
      <c r="JKR47" s="120"/>
      <c r="JKS47" s="120"/>
      <c r="JKT47" s="120"/>
      <c r="JKU47" s="120"/>
      <c r="JKV47" s="120"/>
      <c r="JKW47" s="120"/>
      <c r="JKX47" s="120"/>
      <c r="JKY47" s="120"/>
      <c r="JKZ47" s="120"/>
      <c r="JLA47" s="120"/>
      <c r="JLB47" s="120"/>
      <c r="JLC47" s="120"/>
      <c r="JLD47" s="120"/>
      <c r="JLE47" s="120"/>
      <c r="JLF47" s="120"/>
      <c r="JLG47" s="120"/>
      <c r="JLH47" s="120"/>
      <c r="JLI47" s="120"/>
      <c r="JLJ47" s="120"/>
      <c r="JLK47" s="120"/>
      <c r="JLL47" s="120"/>
      <c r="JLM47" s="120"/>
      <c r="JLN47" s="120"/>
      <c r="JLO47" s="120"/>
      <c r="JLP47" s="120"/>
      <c r="JLQ47" s="120"/>
      <c r="JLR47" s="120"/>
      <c r="JLS47" s="120"/>
      <c r="JLT47" s="120"/>
      <c r="JLU47" s="120"/>
      <c r="JLV47" s="120"/>
      <c r="JLW47" s="120"/>
      <c r="JLX47" s="120"/>
      <c r="JLY47" s="120"/>
      <c r="JLZ47" s="120"/>
      <c r="JMA47" s="120"/>
      <c r="JMB47" s="120"/>
      <c r="JMC47" s="120"/>
      <c r="JMD47" s="120"/>
      <c r="JME47" s="120"/>
      <c r="JMF47" s="120"/>
      <c r="JMG47" s="120"/>
      <c r="JMH47" s="120"/>
      <c r="JMI47" s="120"/>
      <c r="JMJ47" s="120"/>
      <c r="JMK47" s="120"/>
      <c r="JML47" s="120"/>
      <c r="JMM47" s="120"/>
      <c r="JMN47" s="120"/>
      <c r="JMO47" s="120"/>
      <c r="JMP47" s="120"/>
      <c r="JMQ47" s="120"/>
      <c r="JMR47" s="120"/>
      <c r="JMS47" s="120"/>
      <c r="JMT47" s="120"/>
      <c r="JMU47" s="120"/>
      <c r="JMV47" s="120"/>
      <c r="JMW47" s="120"/>
      <c r="JMX47" s="120"/>
      <c r="JMY47" s="120"/>
      <c r="JMZ47" s="120"/>
      <c r="JNA47" s="120"/>
      <c r="JNB47" s="120"/>
      <c r="JNC47" s="120"/>
      <c r="JND47" s="120"/>
      <c r="JNE47" s="120"/>
      <c r="JNF47" s="120"/>
      <c r="JNG47" s="120"/>
      <c r="JNH47" s="120"/>
      <c r="JNI47" s="120"/>
      <c r="JNJ47" s="120"/>
      <c r="JNK47" s="120"/>
      <c r="JNL47" s="120"/>
      <c r="JNM47" s="120"/>
      <c r="JNN47" s="120"/>
      <c r="JNO47" s="120"/>
      <c r="JNP47" s="120"/>
      <c r="JNQ47" s="120"/>
      <c r="JNR47" s="120"/>
      <c r="JNS47" s="120"/>
      <c r="JNT47" s="120"/>
      <c r="JNU47" s="120"/>
      <c r="JNV47" s="120"/>
      <c r="JNW47" s="120"/>
      <c r="JNX47" s="120"/>
      <c r="JNY47" s="120"/>
      <c r="JNZ47" s="120"/>
      <c r="JOA47" s="120"/>
      <c r="JOB47" s="120"/>
      <c r="JOC47" s="120"/>
      <c r="JOD47" s="120"/>
      <c r="JOE47" s="120"/>
      <c r="JOF47" s="120"/>
      <c r="JOG47" s="120"/>
      <c r="JOH47" s="120"/>
      <c r="JOI47" s="120"/>
      <c r="JOJ47" s="120"/>
      <c r="JOK47" s="120"/>
      <c r="JOL47" s="120"/>
      <c r="JOM47" s="120"/>
      <c r="JON47" s="120"/>
      <c r="JOO47" s="120"/>
      <c r="JOP47" s="120"/>
      <c r="JOQ47" s="120"/>
      <c r="JOR47" s="120"/>
      <c r="JOS47" s="120"/>
      <c r="JOT47" s="120"/>
      <c r="JOU47" s="120"/>
      <c r="JOV47" s="120"/>
      <c r="JOW47" s="120"/>
      <c r="JOX47" s="120"/>
      <c r="JOY47" s="120"/>
      <c r="JOZ47" s="120"/>
      <c r="JPA47" s="120"/>
      <c r="JPB47" s="120"/>
      <c r="JPC47" s="120"/>
      <c r="JPD47" s="120"/>
      <c r="JPE47" s="120"/>
      <c r="JPF47" s="120"/>
      <c r="JPG47" s="120"/>
      <c r="JPH47" s="120"/>
      <c r="JPI47" s="120"/>
      <c r="JPJ47" s="120"/>
      <c r="JPK47" s="120"/>
      <c r="JPL47" s="120"/>
      <c r="JPM47" s="120"/>
      <c r="JPN47" s="120"/>
      <c r="JPO47" s="120"/>
      <c r="JPP47" s="120"/>
      <c r="JPQ47" s="120"/>
      <c r="JPR47" s="120"/>
      <c r="JPS47" s="120"/>
      <c r="JPT47" s="120"/>
      <c r="JPU47" s="120"/>
      <c r="JPV47" s="120"/>
      <c r="JPW47" s="120"/>
      <c r="JPX47" s="120"/>
      <c r="JPY47" s="120"/>
      <c r="JPZ47" s="120"/>
      <c r="JQA47" s="120"/>
      <c r="JQB47" s="120"/>
      <c r="JQC47" s="120"/>
      <c r="JQD47" s="120"/>
      <c r="JQE47" s="120"/>
      <c r="JQF47" s="120"/>
      <c r="JQG47" s="120"/>
      <c r="JQH47" s="120"/>
      <c r="JQI47" s="120"/>
      <c r="JQJ47" s="120"/>
      <c r="JQK47" s="120"/>
      <c r="JQL47" s="120"/>
      <c r="JQM47" s="120"/>
      <c r="JQN47" s="120"/>
      <c r="JQO47" s="120"/>
      <c r="JQP47" s="120"/>
      <c r="JQQ47" s="120"/>
      <c r="JQR47" s="120"/>
      <c r="JQS47" s="120"/>
      <c r="JQT47" s="120"/>
      <c r="JQU47" s="120"/>
      <c r="JQV47" s="120"/>
      <c r="JQW47" s="120"/>
      <c r="JQX47" s="120"/>
      <c r="JQY47" s="120"/>
      <c r="JQZ47" s="120"/>
      <c r="JRA47" s="120"/>
      <c r="JRB47" s="120"/>
      <c r="JRC47" s="120"/>
      <c r="JRD47" s="120"/>
      <c r="JRE47" s="120"/>
      <c r="JRF47" s="120"/>
      <c r="JRG47" s="120"/>
      <c r="JRH47" s="120"/>
      <c r="JRI47" s="120"/>
      <c r="JRJ47" s="120"/>
      <c r="JRK47" s="120"/>
      <c r="JRL47" s="120"/>
      <c r="JRM47" s="120"/>
      <c r="JRN47" s="120"/>
      <c r="JRO47" s="120"/>
      <c r="JRP47" s="120"/>
      <c r="JRQ47" s="120"/>
      <c r="JRR47" s="120"/>
      <c r="JRS47" s="120"/>
      <c r="JRT47" s="120"/>
      <c r="JRU47" s="120"/>
      <c r="JRV47" s="120"/>
      <c r="JRW47" s="120"/>
      <c r="JRX47" s="120"/>
      <c r="JRY47" s="120"/>
      <c r="JRZ47" s="120"/>
      <c r="JSA47" s="120"/>
      <c r="JSB47" s="120"/>
      <c r="JSC47" s="120"/>
      <c r="JSD47" s="120"/>
      <c r="JSE47" s="120"/>
      <c r="JSF47" s="120"/>
      <c r="JSG47" s="120"/>
      <c r="JSH47" s="120"/>
      <c r="JSI47" s="120"/>
      <c r="JSJ47" s="120"/>
      <c r="JSK47" s="120"/>
      <c r="JSL47" s="120"/>
      <c r="JSM47" s="120"/>
      <c r="JSN47" s="120"/>
      <c r="JSO47" s="120"/>
      <c r="JSP47" s="120"/>
      <c r="JSQ47" s="120"/>
      <c r="JSR47" s="120"/>
      <c r="JSS47" s="120"/>
      <c r="JST47" s="120"/>
      <c r="JSU47" s="120"/>
      <c r="JSV47" s="120"/>
      <c r="JSW47" s="120"/>
      <c r="JSX47" s="120"/>
      <c r="JSY47" s="120"/>
      <c r="JSZ47" s="120"/>
      <c r="JTA47" s="120"/>
      <c r="JTB47" s="120"/>
      <c r="JTC47" s="120"/>
      <c r="JTD47" s="120"/>
      <c r="JTE47" s="120"/>
      <c r="JTF47" s="120"/>
      <c r="JTG47" s="120"/>
      <c r="JTH47" s="120"/>
      <c r="JTI47" s="120"/>
      <c r="JTJ47" s="120"/>
      <c r="JTK47" s="120"/>
      <c r="JTL47" s="120"/>
      <c r="JTM47" s="120"/>
      <c r="JTN47" s="120"/>
      <c r="JTO47" s="120"/>
      <c r="JTP47" s="120"/>
      <c r="JTQ47" s="120"/>
      <c r="JTR47" s="120"/>
      <c r="JTS47" s="120"/>
      <c r="JTT47" s="120"/>
      <c r="JTU47" s="120"/>
      <c r="JTV47" s="120"/>
      <c r="JTW47" s="120"/>
      <c r="JTX47" s="120"/>
      <c r="JTY47" s="120"/>
      <c r="JTZ47" s="120"/>
      <c r="JUA47" s="120"/>
      <c r="JUB47" s="120"/>
      <c r="JUC47" s="120"/>
      <c r="JUD47" s="120"/>
      <c r="JUE47" s="120"/>
      <c r="JUF47" s="120"/>
      <c r="JUG47" s="120"/>
      <c r="JUH47" s="120"/>
      <c r="JUI47" s="120"/>
      <c r="JUJ47" s="120"/>
      <c r="JUK47" s="120"/>
      <c r="JUL47" s="120"/>
      <c r="JUM47" s="120"/>
      <c r="JUN47" s="120"/>
      <c r="JUO47" s="120"/>
      <c r="JUP47" s="120"/>
      <c r="JUQ47" s="120"/>
      <c r="JUR47" s="120"/>
      <c r="JUS47" s="120"/>
      <c r="JUT47" s="120"/>
      <c r="JUU47" s="120"/>
      <c r="JUV47" s="120"/>
      <c r="JUW47" s="120"/>
      <c r="JUX47" s="120"/>
      <c r="JUY47" s="120"/>
      <c r="JUZ47" s="120"/>
      <c r="JVA47" s="120"/>
      <c r="JVB47" s="120"/>
      <c r="JVC47" s="120"/>
      <c r="JVD47" s="120"/>
      <c r="JVE47" s="120"/>
      <c r="JVF47" s="120"/>
      <c r="JVG47" s="120"/>
      <c r="JVH47" s="120"/>
      <c r="JVI47" s="120"/>
      <c r="JVJ47" s="120"/>
      <c r="JVK47" s="120"/>
      <c r="JVL47" s="120"/>
      <c r="JVM47" s="120"/>
      <c r="JVN47" s="120"/>
      <c r="JVO47" s="120"/>
      <c r="JVP47" s="120"/>
      <c r="JVQ47" s="120"/>
      <c r="JVR47" s="120"/>
      <c r="JVS47" s="120"/>
      <c r="JVT47" s="120"/>
      <c r="JVU47" s="120"/>
      <c r="JVV47" s="120"/>
      <c r="JVW47" s="120"/>
      <c r="JVX47" s="120"/>
      <c r="JVY47" s="120"/>
      <c r="JVZ47" s="120"/>
      <c r="JWA47" s="120"/>
      <c r="JWB47" s="120"/>
      <c r="JWC47" s="120"/>
      <c r="JWD47" s="120"/>
      <c r="JWE47" s="120"/>
      <c r="JWF47" s="120"/>
      <c r="JWG47" s="120"/>
      <c r="JWH47" s="120"/>
      <c r="JWI47" s="120"/>
      <c r="JWJ47" s="120"/>
      <c r="JWK47" s="120"/>
      <c r="JWL47" s="120"/>
      <c r="JWM47" s="120"/>
      <c r="JWN47" s="120"/>
      <c r="JWO47" s="120"/>
      <c r="JWP47" s="120"/>
      <c r="JWQ47" s="120"/>
      <c r="JWR47" s="120"/>
      <c r="JWS47" s="120"/>
      <c r="JWT47" s="120"/>
      <c r="JWU47" s="120"/>
      <c r="JWV47" s="120"/>
      <c r="JWW47" s="120"/>
      <c r="JWX47" s="120"/>
      <c r="JWY47" s="120"/>
      <c r="JWZ47" s="120"/>
      <c r="JXA47" s="120"/>
      <c r="JXB47" s="120"/>
      <c r="JXC47" s="120"/>
      <c r="JXD47" s="120"/>
      <c r="JXE47" s="120"/>
      <c r="JXF47" s="120"/>
      <c r="JXG47" s="120"/>
      <c r="JXH47" s="120"/>
      <c r="JXI47" s="120"/>
      <c r="JXJ47" s="120"/>
      <c r="JXK47" s="120"/>
      <c r="JXL47" s="120"/>
      <c r="JXM47" s="120"/>
      <c r="JXN47" s="120"/>
      <c r="JXO47" s="120"/>
      <c r="JXP47" s="120"/>
      <c r="JXQ47" s="120"/>
      <c r="JXR47" s="120"/>
      <c r="JXS47" s="120"/>
      <c r="JXT47" s="120"/>
      <c r="JXU47" s="120"/>
      <c r="JXV47" s="120"/>
      <c r="JXW47" s="120"/>
      <c r="JXX47" s="120"/>
      <c r="JXY47" s="120"/>
      <c r="JXZ47" s="120"/>
      <c r="JYA47" s="120"/>
      <c r="JYB47" s="120"/>
      <c r="JYC47" s="120"/>
      <c r="JYD47" s="120"/>
      <c r="JYE47" s="120"/>
      <c r="JYF47" s="120"/>
      <c r="JYG47" s="120"/>
      <c r="JYH47" s="120"/>
      <c r="JYI47" s="120"/>
      <c r="JYJ47" s="120"/>
      <c r="JYK47" s="120"/>
      <c r="JYL47" s="120"/>
      <c r="JYM47" s="120"/>
      <c r="JYN47" s="120"/>
      <c r="JYO47" s="120"/>
      <c r="JYP47" s="120"/>
      <c r="JYQ47" s="120"/>
      <c r="JYR47" s="120"/>
      <c r="JYS47" s="120"/>
      <c r="JYT47" s="120"/>
      <c r="JYU47" s="120"/>
      <c r="JYV47" s="120"/>
      <c r="JYW47" s="120"/>
      <c r="JYX47" s="120"/>
      <c r="JYY47" s="120"/>
      <c r="JYZ47" s="120"/>
      <c r="JZA47" s="120"/>
      <c r="JZB47" s="120"/>
      <c r="JZC47" s="120"/>
      <c r="JZD47" s="120"/>
      <c r="JZE47" s="120"/>
      <c r="JZF47" s="120"/>
      <c r="JZG47" s="120"/>
      <c r="JZH47" s="120"/>
      <c r="JZI47" s="120"/>
      <c r="JZJ47" s="120"/>
      <c r="JZK47" s="120"/>
      <c r="JZL47" s="120"/>
      <c r="JZM47" s="120"/>
      <c r="JZN47" s="120"/>
      <c r="JZO47" s="120"/>
      <c r="JZP47" s="120"/>
      <c r="JZQ47" s="120"/>
      <c r="JZR47" s="120"/>
      <c r="JZS47" s="120"/>
      <c r="JZT47" s="120"/>
      <c r="JZU47" s="120"/>
      <c r="JZV47" s="120"/>
      <c r="JZW47" s="120"/>
      <c r="JZX47" s="120"/>
      <c r="JZY47" s="120"/>
      <c r="JZZ47" s="120"/>
      <c r="KAA47" s="120"/>
      <c r="KAB47" s="120"/>
      <c r="KAC47" s="120"/>
      <c r="KAD47" s="120"/>
      <c r="KAE47" s="120"/>
      <c r="KAF47" s="120"/>
      <c r="KAG47" s="120"/>
      <c r="KAH47" s="120"/>
      <c r="KAI47" s="120"/>
      <c r="KAJ47" s="120"/>
      <c r="KAK47" s="120"/>
      <c r="KAL47" s="120"/>
      <c r="KAM47" s="120"/>
      <c r="KAN47" s="120"/>
      <c r="KAO47" s="120"/>
      <c r="KAP47" s="120"/>
      <c r="KAQ47" s="120"/>
      <c r="KAR47" s="120"/>
      <c r="KAS47" s="120"/>
      <c r="KAT47" s="120"/>
      <c r="KAU47" s="120"/>
      <c r="KAV47" s="120"/>
      <c r="KAW47" s="120"/>
      <c r="KAX47" s="120"/>
      <c r="KAY47" s="120"/>
      <c r="KAZ47" s="120"/>
      <c r="KBA47" s="120"/>
      <c r="KBB47" s="120"/>
      <c r="KBC47" s="120"/>
      <c r="KBD47" s="120"/>
      <c r="KBE47" s="120"/>
      <c r="KBF47" s="120"/>
      <c r="KBG47" s="120"/>
      <c r="KBH47" s="120"/>
      <c r="KBI47" s="120"/>
      <c r="KBJ47" s="120"/>
      <c r="KBK47" s="120"/>
      <c r="KBL47" s="120"/>
      <c r="KBM47" s="120"/>
      <c r="KBN47" s="120"/>
      <c r="KBO47" s="120"/>
      <c r="KBP47" s="120"/>
      <c r="KBQ47" s="120"/>
      <c r="KBR47" s="120"/>
      <c r="KBS47" s="120"/>
      <c r="KBT47" s="120"/>
      <c r="KBU47" s="120"/>
      <c r="KBV47" s="120"/>
      <c r="KBW47" s="120"/>
      <c r="KBX47" s="120"/>
      <c r="KBY47" s="120"/>
      <c r="KBZ47" s="120"/>
      <c r="KCA47" s="120"/>
      <c r="KCB47" s="120"/>
      <c r="KCC47" s="120"/>
      <c r="KCD47" s="120"/>
      <c r="KCE47" s="120"/>
      <c r="KCF47" s="120"/>
      <c r="KCG47" s="120"/>
      <c r="KCH47" s="120"/>
      <c r="KCI47" s="120"/>
      <c r="KCJ47" s="120"/>
      <c r="KCK47" s="120"/>
      <c r="KCL47" s="120"/>
      <c r="KCM47" s="120"/>
      <c r="KCN47" s="120"/>
      <c r="KCO47" s="120"/>
      <c r="KCP47" s="120"/>
      <c r="KCQ47" s="120"/>
      <c r="KCR47" s="120"/>
      <c r="KCS47" s="120"/>
      <c r="KCT47" s="120"/>
      <c r="KCU47" s="120"/>
      <c r="KCV47" s="120"/>
      <c r="KCW47" s="120"/>
      <c r="KCX47" s="120"/>
      <c r="KCY47" s="120"/>
      <c r="KCZ47" s="120"/>
      <c r="KDA47" s="120"/>
      <c r="KDB47" s="120"/>
      <c r="KDC47" s="120"/>
      <c r="KDD47" s="120"/>
      <c r="KDE47" s="120"/>
      <c r="KDF47" s="120"/>
      <c r="KDG47" s="120"/>
      <c r="KDH47" s="120"/>
      <c r="KDI47" s="120"/>
      <c r="KDJ47" s="120"/>
      <c r="KDK47" s="120"/>
      <c r="KDL47" s="120"/>
      <c r="KDM47" s="120"/>
      <c r="KDN47" s="120"/>
      <c r="KDO47" s="120"/>
      <c r="KDP47" s="120"/>
      <c r="KDQ47" s="120"/>
      <c r="KDR47" s="120"/>
      <c r="KDS47" s="120"/>
      <c r="KDT47" s="120"/>
      <c r="KDU47" s="120"/>
      <c r="KDV47" s="120"/>
      <c r="KDW47" s="120"/>
      <c r="KDX47" s="120"/>
      <c r="KDY47" s="120"/>
      <c r="KDZ47" s="120"/>
      <c r="KEA47" s="120"/>
      <c r="KEB47" s="120"/>
      <c r="KEC47" s="120"/>
      <c r="KED47" s="120"/>
      <c r="KEE47" s="120"/>
      <c r="KEF47" s="120"/>
      <c r="KEG47" s="120"/>
      <c r="KEH47" s="120"/>
      <c r="KEI47" s="120"/>
      <c r="KEJ47" s="120"/>
      <c r="KEK47" s="120"/>
      <c r="KEL47" s="120"/>
      <c r="KEM47" s="120"/>
      <c r="KEN47" s="120"/>
      <c r="KEO47" s="120"/>
      <c r="KEP47" s="120"/>
      <c r="KEQ47" s="120"/>
      <c r="KER47" s="120"/>
      <c r="KES47" s="120"/>
      <c r="KET47" s="120"/>
      <c r="KEU47" s="120"/>
      <c r="KEV47" s="120"/>
      <c r="KEW47" s="120"/>
      <c r="KEX47" s="120"/>
      <c r="KEY47" s="120"/>
      <c r="KEZ47" s="120"/>
      <c r="KFA47" s="120"/>
      <c r="KFB47" s="120"/>
      <c r="KFC47" s="120"/>
      <c r="KFD47" s="120"/>
      <c r="KFE47" s="120"/>
      <c r="KFF47" s="120"/>
      <c r="KFG47" s="120"/>
      <c r="KFH47" s="120"/>
      <c r="KFI47" s="120"/>
      <c r="KFJ47" s="120"/>
      <c r="KFK47" s="120"/>
      <c r="KFL47" s="120"/>
      <c r="KFM47" s="120"/>
      <c r="KFN47" s="120"/>
      <c r="KFO47" s="120"/>
      <c r="KFP47" s="120"/>
      <c r="KFQ47" s="120"/>
      <c r="KFR47" s="120"/>
      <c r="KFS47" s="120"/>
      <c r="KFT47" s="120"/>
      <c r="KFU47" s="120"/>
      <c r="KFV47" s="120"/>
      <c r="KFW47" s="120"/>
      <c r="KFX47" s="120"/>
      <c r="KFY47" s="120"/>
      <c r="KFZ47" s="120"/>
      <c r="KGA47" s="120"/>
      <c r="KGB47" s="120"/>
      <c r="KGC47" s="120"/>
      <c r="KGD47" s="120"/>
      <c r="KGE47" s="120"/>
      <c r="KGF47" s="120"/>
      <c r="KGG47" s="120"/>
      <c r="KGH47" s="120"/>
      <c r="KGI47" s="120"/>
      <c r="KGJ47" s="120"/>
      <c r="KGK47" s="120"/>
      <c r="KGL47" s="120"/>
      <c r="KGM47" s="120"/>
      <c r="KGN47" s="120"/>
      <c r="KGO47" s="120"/>
      <c r="KGP47" s="120"/>
      <c r="KGQ47" s="120"/>
      <c r="KGR47" s="120"/>
      <c r="KGS47" s="120"/>
      <c r="KGT47" s="120"/>
      <c r="KGU47" s="120"/>
      <c r="KGV47" s="120"/>
      <c r="KGW47" s="120"/>
      <c r="KGX47" s="120"/>
      <c r="KGY47" s="120"/>
      <c r="KGZ47" s="120"/>
      <c r="KHA47" s="120"/>
      <c r="KHB47" s="120"/>
      <c r="KHC47" s="120"/>
      <c r="KHD47" s="120"/>
      <c r="KHE47" s="120"/>
      <c r="KHF47" s="120"/>
      <c r="KHG47" s="120"/>
      <c r="KHH47" s="120"/>
      <c r="KHI47" s="120"/>
      <c r="KHJ47" s="120"/>
      <c r="KHK47" s="120"/>
      <c r="KHL47" s="120"/>
      <c r="KHM47" s="120"/>
      <c r="KHN47" s="120"/>
      <c r="KHO47" s="120"/>
      <c r="KHP47" s="120"/>
      <c r="KHQ47" s="120"/>
      <c r="KHR47" s="120"/>
      <c r="KHS47" s="120"/>
      <c r="KHT47" s="120"/>
      <c r="KHU47" s="120"/>
      <c r="KHV47" s="120"/>
      <c r="KHW47" s="120"/>
      <c r="KHX47" s="120"/>
      <c r="KHY47" s="120"/>
      <c r="KHZ47" s="120"/>
      <c r="KIA47" s="120"/>
      <c r="KIB47" s="120"/>
      <c r="KIC47" s="120"/>
      <c r="KID47" s="120"/>
      <c r="KIE47" s="120"/>
      <c r="KIF47" s="120"/>
      <c r="KIG47" s="120"/>
      <c r="KIH47" s="120"/>
      <c r="KII47" s="120"/>
      <c r="KIJ47" s="120"/>
      <c r="KIK47" s="120"/>
      <c r="KIL47" s="120"/>
      <c r="KIM47" s="120"/>
      <c r="KIN47" s="120"/>
      <c r="KIO47" s="120"/>
      <c r="KIP47" s="120"/>
      <c r="KIQ47" s="120"/>
      <c r="KIR47" s="120"/>
      <c r="KIS47" s="120"/>
      <c r="KIT47" s="120"/>
      <c r="KIU47" s="120"/>
      <c r="KIV47" s="120"/>
      <c r="KIW47" s="120"/>
      <c r="KIX47" s="120"/>
      <c r="KIY47" s="120"/>
      <c r="KIZ47" s="120"/>
      <c r="KJA47" s="120"/>
      <c r="KJB47" s="120"/>
      <c r="KJC47" s="120"/>
      <c r="KJD47" s="120"/>
      <c r="KJE47" s="120"/>
      <c r="KJF47" s="120"/>
      <c r="KJG47" s="120"/>
      <c r="KJH47" s="120"/>
      <c r="KJI47" s="120"/>
      <c r="KJJ47" s="120"/>
      <c r="KJK47" s="120"/>
      <c r="KJL47" s="120"/>
      <c r="KJM47" s="120"/>
      <c r="KJN47" s="120"/>
      <c r="KJO47" s="120"/>
      <c r="KJP47" s="120"/>
      <c r="KJQ47" s="120"/>
      <c r="KJR47" s="120"/>
      <c r="KJS47" s="120"/>
      <c r="KJT47" s="120"/>
      <c r="KJU47" s="120"/>
      <c r="KJV47" s="120"/>
      <c r="KJW47" s="120"/>
      <c r="KJX47" s="120"/>
      <c r="KJY47" s="120"/>
      <c r="KJZ47" s="120"/>
      <c r="KKA47" s="120"/>
      <c r="KKB47" s="120"/>
      <c r="KKC47" s="120"/>
      <c r="KKD47" s="120"/>
      <c r="KKE47" s="120"/>
      <c r="KKF47" s="120"/>
      <c r="KKG47" s="120"/>
      <c r="KKH47" s="120"/>
      <c r="KKI47" s="120"/>
      <c r="KKJ47" s="120"/>
      <c r="KKK47" s="120"/>
      <c r="KKL47" s="120"/>
      <c r="KKM47" s="120"/>
      <c r="KKN47" s="120"/>
      <c r="KKO47" s="120"/>
      <c r="KKP47" s="120"/>
      <c r="KKQ47" s="120"/>
      <c r="KKR47" s="120"/>
      <c r="KKS47" s="120"/>
      <c r="KKT47" s="120"/>
      <c r="KKU47" s="120"/>
      <c r="KKV47" s="120"/>
      <c r="KKW47" s="120"/>
      <c r="KKX47" s="120"/>
      <c r="KKY47" s="120"/>
      <c r="KKZ47" s="120"/>
      <c r="KLA47" s="120"/>
      <c r="KLB47" s="120"/>
      <c r="KLC47" s="120"/>
      <c r="KLD47" s="120"/>
      <c r="KLE47" s="120"/>
      <c r="KLF47" s="120"/>
      <c r="KLG47" s="120"/>
      <c r="KLH47" s="120"/>
      <c r="KLI47" s="120"/>
      <c r="KLJ47" s="120"/>
      <c r="KLK47" s="120"/>
      <c r="KLL47" s="120"/>
      <c r="KLM47" s="120"/>
      <c r="KLN47" s="120"/>
      <c r="KLO47" s="120"/>
      <c r="KLP47" s="120"/>
      <c r="KLQ47" s="120"/>
      <c r="KLR47" s="120"/>
      <c r="KLS47" s="120"/>
      <c r="KLT47" s="120"/>
      <c r="KLU47" s="120"/>
      <c r="KLV47" s="120"/>
      <c r="KLW47" s="120"/>
      <c r="KLX47" s="120"/>
      <c r="KLY47" s="120"/>
      <c r="KLZ47" s="120"/>
      <c r="KMA47" s="120"/>
      <c r="KMB47" s="120"/>
      <c r="KMC47" s="120"/>
      <c r="KMD47" s="120"/>
      <c r="KME47" s="120"/>
      <c r="KMF47" s="120"/>
      <c r="KMG47" s="120"/>
      <c r="KMH47" s="120"/>
      <c r="KMI47" s="120"/>
      <c r="KMJ47" s="120"/>
      <c r="KMK47" s="120"/>
      <c r="KML47" s="120"/>
      <c r="KMM47" s="120"/>
      <c r="KMN47" s="120"/>
      <c r="KMO47" s="120"/>
      <c r="KMP47" s="120"/>
      <c r="KMQ47" s="120"/>
      <c r="KMR47" s="120"/>
      <c r="KMS47" s="120"/>
      <c r="KMT47" s="120"/>
      <c r="KMU47" s="120"/>
      <c r="KMV47" s="120"/>
      <c r="KMW47" s="120"/>
      <c r="KMX47" s="120"/>
      <c r="KMY47" s="120"/>
      <c r="KMZ47" s="120"/>
      <c r="KNA47" s="120"/>
      <c r="KNB47" s="120"/>
      <c r="KNC47" s="120"/>
      <c r="KND47" s="120"/>
      <c r="KNE47" s="120"/>
      <c r="KNF47" s="120"/>
      <c r="KNG47" s="120"/>
      <c r="KNH47" s="120"/>
      <c r="KNI47" s="120"/>
      <c r="KNJ47" s="120"/>
      <c r="KNK47" s="120"/>
      <c r="KNL47" s="120"/>
      <c r="KNM47" s="120"/>
      <c r="KNN47" s="120"/>
      <c r="KNO47" s="120"/>
      <c r="KNP47" s="120"/>
      <c r="KNQ47" s="120"/>
      <c r="KNR47" s="120"/>
      <c r="KNS47" s="120"/>
      <c r="KNT47" s="120"/>
      <c r="KNU47" s="120"/>
      <c r="KNV47" s="120"/>
      <c r="KNW47" s="120"/>
      <c r="KNX47" s="120"/>
      <c r="KNY47" s="120"/>
      <c r="KNZ47" s="120"/>
      <c r="KOA47" s="120"/>
      <c r="KOB47" s="120"/>
      <c r="KOC47" s="120"/>
      <c r="KOD47" s="120"/>
      <c r="KOE47" s="120"/>
      <c r="KOF47" s="120"/>
      <c r="KOG47" s="120"/>
      <c r="KOH47" s="120"/>
      <c r="KOI47" s="120"/>
      <c r="KOJ47" s="120"/>
      <c r="KOK47" s="120"/>
      <c r="KOL47" s="120"/>
      <c r="KOM47" s="120"/>
      <c r="KON47" s="120"/>
      <c r="KOO47" s="120"/>
      <c r="KOP47" s="120"/>
      <c r="KOQ47" s="120"/>
      <c r="KOR47" s="120"/>
      <c r="KOS47" s="120"/>
      <c r="KOT47" s="120"/>
      <c r="KOU47" s="120"/>
      <c r="KOV47" s="120"/>
      <c r="KOW47" s="120"/>
      <c r="KOX47" s="120"/>
      <c r="KOY47" s="120"/>
      <c r="KOZ47" s="120"/>
      <c r="KPA47" s="120"/>
      <c r="KPB47" s="120"/>
      <c r="KPC47" s="120"/>
      <c r="KPD47" s="120"/>
      <c r="KPE47" s="120"/>
      <c r="KPF47" s="120"/>
      <c r="KPG47" s="120"/>
      <c r="KPH47" s="120"/>
      <c r="KPI47" s="120"/>
      <c r="KPJ47" s="120"/>
      <c r="KPK47" s="120"/>
      <c r="KPL47" s="120"/>
      <c r="KPM47" s="120"/>
      <c r="KPN47" s="120"/>
      <c r="KPO47" s="120"/>
      <c r="KPP47" s="120"/>
      <c r="KPQ47" s="120"/>
      <c r="KPR47" s="120"/>
      <c r="KPS47" s="120"/>
      <c r="KPT47" s="120"/>
      <c r="KPU47" s="120"/>
      <c r="KPV47" s="120"/>
      <c r="KPW47" s="120"/>
      <c r="KPX47" s="120"/>
      <c r="KPY47" s="120"/>
      <c r="KPZ47" s="120"/>
      <c r="KQA47" s="120"/>
      <c r="KQB47" s="120"/>
      <c r="KQC47" s="120"/>
      <c r="KQD47" s="120"/>
      <c r="KQE47" s="120"/>
      <c r="KQF47" s="120"/>
      <c r="KQG47" s="120"/>
      <c r="KQH47" s="120"/>
      <c r="KQI47" s="120"/>
      <c r="KQJ47" s="120"/>
      <c r="KQK47" s="120"/>
      <c r="KQL47" s="120"/>
      <c r="KQM47" s="120"/>
      <c r="KQN47" s="120"/>
      <c r="KQO47" s="120"/>
      <c r="KQP47" s="120"/>
      <c r="KQQ47" s="120"/>
      <c r="KQR47" s="120"/>
      <c r="KQS47" s="120"/>
      <c r="KQT47" s="120"/>
      <c r="KQU47" s="120"/>
      <c r="KQV47" s="120"/>
      <c r="KQW47" s="120"/>
      <c r="KQX47" s="120"/>
      <c r="KQY47" s="120"/>
      <c r="KQZ47" s="120"/>
      <c r="KRA47" s="120"/>
      <c r="KRB47" s="120"/>
      <c r="KRC47" s="120"/>
      <c r="KRD47" s="120"/>
      <c r="KRE47" s="120"/>
      <c r="KRF47" s="120"/>
      <c r="KRG47" s="120"/>
      <c r="KRH47" s="120"/>
      <c r="KRI47" s="120"/>
      <c r="KRJ47" s="120"/>
      <c r="KRK47" s="120"/>
      <c r="KRL47" s="120"/>
      <c r="KRM47" s="120"/>
      <c r="KRN47" s="120"/>
      <c r="KRO47" s="120"/>
      <c r="KRP47" s="120"/>
      <c r="KRQ47" s="120"/>
      <c r="KRR47" s="120"/>
      <c r="KRS47" s="120"/>
      <c r="KRT47" s="120"/>
      <c r="KRU47" s="120"/>
      <c r="KRV47" s="120"/>
      <c r="KRW47" s="120"/>
      <c r="KRX47" s="120"/>
      <c r="KRY47" s="120"/>
      <c r="KRZ47" s="120"/>
      <c r="KSA47" s="120"/>
      <c r="KSB47" s="120"/>
      <c r="KSC47" s="120"/>
      <c r="KSD47" s="120"/>
      <c r="KSE47" s="120"/>
      <c r="KSF47" s="120"/>
      <c r="KSG47" s="120"/>
      <c r="KSH47" s="120"/>
      <c r="KSI47" s="120"/>
      <c r="KSJ47" s="120"/>
      <c r="KSK47" s="120"/>
      <c r="KSL47" s="120"/>
      <c r="KSM47" s="120"/>
      <c r="KSN47" s="120"/>
      <c r="KSO47" s="120"/>
      <c r="KSP47" s="120"/>
      <c r="KSQ47" s="120"/>
      <c r="KSR47" s="120"/>
      <c r="KSS47" s="120"/>
      <c r="KST47" s="120"/>
      <c r="KSU47" s="120"/>
      <c r="KSV47" s="120"/>
      <c r="KSW47" s="120"/>
      <c r="KSX47" s="120"/>
      <c r="KSY47" s="120"/>
      <c r="KSZ47" s="120"/>
      <c r="KTA47" s="120"/>
      <c r="KTB47" s="120"/>
      <c r="KTC47" s="120"/>
      <c r="KTD47" s="120"/>
      <c r="KTE47" s="120"/>
      <c r="KTF47" s="120"/>
      <c r="KTG47" s="120"/>
      <c r="KTH47" s="120"/>
      <c r="KTI47" s="120"/>
      <c r="KTJ47" s="120"/>
      <c r="KTK47" s="120"/>
      <c r="KTL47" s="120"/>
      <c r="KTM47" s="120"/>
      <c r="KTN47" s="120"/>
      <c r="KTO47" s="120"/>
      <c r="KTP47" s="120"/>
      <c r="KTQ47" s="120"/>
      <c r="KTR47" s="120"/>
      <c r="KTS47" s="120"/>
      <c r="KTT47" s="120"/>
      <c r="KTU47" s="120"/>
      <c r="KTV47" s="120"/>
      <c r="KTW47" s="120"/>
      <c r="KTX47" s="120"/>
      <c r="KTY47" s="120"/>
      <c r="KTZ47" s="120"/>
      <c r="KUA47" s="120"/>
      <c r="KUB47" s="120"/>
      <c r="KUC47" s="120"/>
      <c r="KUD47" s="120"/>
      <c r="KUE47" s="120"/>
      <c r="KUF47" s="120"/>
      <c r="KUG47" s="120"/>
      <c r="KUH47" s="120"/>
      <c r="KUI47" s="120"/>
      <c r="KUJ47" s="120"/>
      <c r="KUK47" s="120"/>
      <c r="KUL47" s="120"/>
      <c r="KUM47" s="120"/>
      <c r="KUN47" s="120"/>
      <c r="KUO47" s="120"/>
      <c r="KUP47" s="120"/>
      <c r="KUQ47" s="120"/>
      <c r="KUR47" s="120"/>
      <c r="KUS47" s="120"/>
      <c r="KUT47" s="120"/>
      <c r="KUU47" s="120"/>
      <c r="KUV47" s="120"/>
      <c r="KUW47" s="120"/>
      <c r="KUX47" s="120"/>
      <c r="KUY47" s="120"/>
      <c r="KUZ47" s="120"/>
      <c r="KVA47" s="120"/>
      <c r="KVB47" s="120"/>
      <c r="KVC47" s="120"/>
      <c r="KVD47" s="120"/>
      <c r="KVE47" s="120"/>
      <c r="KVF47" s="120"/>
      <c r="KVG47" s="120"/>
      <c r="KVH47" s="120"/>
      <c r="KVI47" s="120"/>
      <c r="KVJ47" s="120"/>
      <c r="KVK47" s="120"/>
      <c r="KVL47" s="120"/>
      <c r="KVM47" s="120"/>
      <c r="KVN47" s="120"/>
      <c r="KVO47" s="120"/>
      <c r="KVP47" s="120"/>
      <c r="KVQ47" s="120"/>
      <c r="KVR47" s="120"/>
      <c r="KVS47" s="120"/>
      <c r="KVT47" s="120"/>
      <c r="KVU47" s="120"/>
      <c r="KVV47" s="120"/>
      <c r="KVW47" s="120"/>
      <c r="KVX47" s="120"/>
      <c r="KVY47" s="120"/>
      <c r="KVZ47" s="120"/>
      <c r="KWA47" s="120"/>
      <c r="KWB47" s="120"/>
      <c r="KWC47" s="120"/>
      <c r="KWD47" s="120"/>
      <c r="KWE47" s="120"/>
      <c r="KWF47" s="120"/>
      <c r="KWG47" s="120"/>
      <c r="KWH47" s="120"/>
      <c r="KWI47" s="120"/>
      <c r="KWJ47" s="120"/>
      <c r="KWK47" s="120"/>
      <c r="KWL47" s="120"/>
      <c r="KWM47" s="120"/>
      <c r="KWN47" s="120"/>
      <c r="KWO47" s="120"/>
      <c r="KWP47" s="120"/>
      <c r="KWQ47" s="120"/>
      <c r="KWR47" s="120"/>
      <c r="KWS47" s="120"/>
      <c r="KWT47" s="120"/>
      <c r="KWU47" s="120"/>
      <c r="KWV47" s="120"/>
      <c r="KWW47" s="120"/>
      <c r="KWX47" s="120"/>
      <c r="KWY47" s="120"/>
      <c r="KWZ47" s="120"/>
      <c r="KXA47" s="120"/>
      <c r="KXB47" s="120"/>
      <c r="KXC47" s="120"/>
      <c r="KXD47" s="120"/>
      <c r="KXE47" s="120"/>
      <c r="KXF47" s="120"/>
      <c r="KXG47" s="120"/>
      <c r="KXH47" s="120"/>
      <c r="KXI47" s="120"/>
      <c r="KXJ47" s="120"/>
      <c r="KXK47" s="120"/>
      <c r="KXL47" s="120"/>
      <c r="KXM47" s="120"/>
      <c r="KXN47" s="120"/>
      <c r="KXO47" s="120"/>
      <c r="KXP47" s="120"/>
      <c r="KXQ47" s="120"/>
      <c r="KXR47" s="120"/>
      <c r="KXS47" s="120"/>
      <c r="KXT47" s="120"/>
      <c r="KXU47" s="120"/>
      <c r="KXV47" s="120"/>
      <c r="KXW47" s="120"/>
      <c r="KXX47" s="120"/>
      <c r="KXY47" s="120"/>
      <c r="KXZ47" s="120"/>
      <c r="KYA47" s="120"/>
      <c r="KYB47" s="120"/>
      <c r="KYC47" s="120"/>
      <c r="KYD47" s="120"/>
      <c r="KYE47" s="120"/>
      <c r="KYF47" s="120"/>
      <c r="KYG47" s="120"/>
      <c r="KYH47" s="120"/>
      <c r="KYI47" s="120"/>
      <c r="KYJ47" s="120"/>
      <c r="KYK47" s="120"/>
      <c r="KYL47" s="120"/>
      <c r="KYM47" s="120"/>
      <c r="KYN47" s="120"/>
      <c r="KYO47" s="120"/>
      <c r="KYP47" s="120"/>
      <c r="KYQ47" s="120"/>
      <c r="KYR47" s="120"/>
      <c r="KYS47" s="120"/>
      <c r="KYT47" s="120"/>
      <c r="KYU47" s="120"/>
      <c r="KYV47" s="120"/>
      <c r="KYW47" s="120"/>
      <c r="KYX47" s="120"/>
      <c r="KYY47" s="120"/>
      <c r="KYZ47" s="120"/>
      <c r="KZA47" s="120"/>
      <c r="KZB47" s="120"/>
      <c r="KZC47" s="120"/>
      <c r="KZD47" s="120"/>
      <c r="KZE47" s="120"/>
      <c r="KZF47" s="120"/>
      <c r="KZG47" s="120"/>
      <c r="KZH47" s="120"/>
      <c r="KZI47" s="120"/>
      <c r="KZJ47" s="120"/>
      <c r="KZK47" s="120"/>
      <c r="KZL47" s="120"/>
      <c r="KZM47" s="120"/>
      <c r="KZN47" s="120"/>
      <c r="KZO47" s="120"/>
      <c r="KZP47" s="120"/>
      <c r="KZQ47" s="120"/>
      <c r="KZR47" s="120"/>
      <c r="KZS47" s="120"/>
      <c r="KZT47" s="120"/>
      <c r="KZU47" s="120"/>
      <c r="KZV47" s="120"/>
      <c r="KZW47" s="120"/>
      <c r="KZX47" s="120"/>
      <c r="KZY47" s="120"/>
      <c r="KZZ47" s="120"/>
      <c r="LAA47" s="120"/>
      <c r="LAB47" s="120"/>
      <c r="LAC47" s="120"/>
      <c r="LAD47" s="120"/>
      <c r="LAE47" s="120"/>
      <c r="LAF47" s="120"/>
      <c r="LAG47" s="120"/>
      <c r="LAH47" s="120"/>
      <c r="LAI47" s="120"/>
      <c r="LAJ47" s="120"/>
      <c r="LAK47" s="120"/>
      <c r="LAL47" s="120"/>
      <c r="LAM47" s="120"/>
      <c r="LAN47" s="120"/>
      <c r="LAO47" s="120"/>
      <c r="LAP47" s="120"/>
      <c r="LAQ47" s="120"/>
      <c r="LAR47" s="120"/>
      <c r="LAS47" s="120"/>
      <c r="LAT47" s="120"/>
      <c r="LAU47" s="120"/>
      <c r="LAV47" s="120"/>
      <c r="LAW47" s="120"/>
      <c r="LAX47" s="120"/>
      <c r="LAY47" s="120"/>
      <c r="LAZ47" s="120"/>
      <c r="LBA47" s="120"/>
      <c r="LBB47" s="120"/>
      <c r="LBC47" s="120"/>
      <c r="LBD47" s="120"/>
      <c r="LBE47" s="120"/>
      <c r="LBF47" s="120"/>
      <c r="LBG47" s="120"/>
      <c r="LBH47" s="120"/>
      <c r="LBI47" s="120"/>
      <c r="LBJ47" s="120"/>
      <c r="LBK47" s="120"/>
      <c r="LBL47" s="120"/>
      <c r="LBM47" s="120"/>
      <c r="LBN47" s="120"/>
      <c r="LBO47" s="120"/>
      <c r="LBP47" s="120"/>
      <c r="LBQ47" s="120"/>
      <c r="LBR47" s="120"/>
      <c r="LBS47" s="120"/>
      <c r="LBT47" s="120"/>
      <c r="LBU47" s="120"/>
      <c r="LBV47" s="120"/>
      <c r="LBW47" s="120"/>
      <c r="LBX47" s="120"/>
      <c r="LBY47" s="120"/>
      <c r="LBZ47" s="120"/>
      <c r="LCA47" s="120"/>
      <c r="LCB47" s="120"/>
      <c r="LCC47" s="120"/>
      <c r="LCD47" s="120"/>
      <c r="LCE47" s="120"/>
      <c r="LCF47" s="120"/>
      <c r="LCG47" s="120"/>
      <c r="LCH47" s="120"/>
      <c r="LCI47" s="120"/>
      <c r="LCJ47" s="120"/>
      <c r="LCK47" s="120"/>
      <c r="LCL47" s="120"/>
      <c r="LCM47" s="120"/>
      <c r="LCN47" s="120"/>
      <c r="LCO47" s="120"/>
      <c r="LCP47" s="120"/>
      <c r="LCQ47" s="120"/>
      <c r="LCR47" s="120"/>
      <c r="LCS47" s="120"/>
      <c r="LCT47" s="120"/>
      <c r="LCU47" s="120"/>
      <c r="LCV47" s="120"/>
      <c r="LCW47" s="120"/>
      <c r="LCX47" s="120"/>
      <c r="LCY47" s="120"/>
      <c r="LCZ47" s="120"/>
      <c r="LDA47" s="120"/>
      <c r="LDB47" s="120"/>
      <c r="LDC47" s="120"/>
      <c r="LDD47" s="120"/>
      <c r="LDE47" s="120"/>
      <c r="LDF47" s="120"/>
      <c r="LDG47" s="120"/>
      <c r="LDH47" s="120"/>
      <c r="LDI47" s="120"/>
      <c r="LDJ47" s="120"/>
      <c r="LDK47" s="120"/>
      <c r="LDL47" s="120"/>
      <c r="LDM47" s="120"/>
      <c r="LDN47" s="120"/>
      <c r="LDO47" s="120"/>
      <c r="LDP47" s="120"/>
      <c r="LDQ47" s="120"/>
      <c r="LDR47" s="120"/>
      <c r="LDS47" s="120"/>
      <c r="LDT47" s="120"/>
      <c r="LDU47" s="120"/>
      <c r="LDV47" s="120"/>
      <c r="LDW47" s="120"/>
      <c r="LDX47" s="120"/>
      <c r="LDY47" s="120"/>
      <c r="LDZ47" s="120"/>
      <c r="LEA47" s="120"/>
      <c r="LEB47" s="120"/>
      <c r="LEC47" s="120"/>
      <c r="LED47" s="120"/>
      <c r="LEE47" s="120"/>
      <c r="LEF47" s="120"/>
      <c r="LEG47" s="120"/>
      <c r="LEH47" s="120"/>
      <c r="LEI47" s="120"/>
      <c r="LEJ47" s="120"/>
      <c r="LEK47" s="120"/>
      <c r="LEL47" s="120"/>
      <c r="LEM47" s="120"/>
      <c r="LEN47" s="120"/>
      <c r="LEO47" s="120"/>
      <c r="LEP47" s="120"/>
      <c r="LEQ47" s="120"/>
      <c r="LER47" s="120"/>
      <c r="LES47" s="120"/>
      <c r="LET47" s="120"/>
      <c r="LEU47" s="120"/>
      <c r="LEV47" s="120"/>
      <c r="LEW47" s="120"/>
      <c r="LEX47" s="120"/>
      <c r="LEY47" s="120"/>
      <c r="LEZ47" s="120"/>
      <c r="LFA47" s="120"/>
      <c r="LFB47" s="120"/>
      <c r="LFC47" s="120"/>
      <c r="LFD47" s="120"/>
      <c r="LFE47" s="120"/>
      <c r="LFF47" s="120"/>
      <c r="LFG47" s="120"/>
      <c r="LFH47" s="120"/>
      <c r="LFI47" s="120"/>
      <c r="LFJ47" s="120"/>
      <c r="LFK47" s="120"/>
      <c r="LFL47" s="120"/>
      <c r="LFM47" s="120"/>
      <c r="LFN47" s="120"/>
      <c r="LFO47" s="120"/>
      <c r="LFP47" s="120"/>
      <c r="LFQ47" s="120"/>
      <c r="LFR47" s="120"/>
      <c r="LFS47" s="120"/>
      <c r="LFT47" s="120"/>
      <c r="LFU47" s="120"/>
      <c r="LFV47" s="120"/>
      <c r="LFW47" s="120"/>
      <c r="LFX47" s="120"/>
      <c r="LFY47" s="120"/>
      <c r="LFZ47" s="120"/>
      <c r="LGA47" s="120"/>
      <c r="LGB47" s="120"/>
      <c r="LGC47" s="120"/>
      <c r="LGD47" s="120"/>
      <c r="LGE47" s="120"/>
      <c r="LGF47" s="120"/>
      <c r="LGG47" s="120"/>
      <c r="LGH47" s="120"/>
      <c r="LGI47" s="120"/>
      <c r="LGJ47" s="120"/>
      <c r="LGK47" s="120"/>
      <c r="LGL47" s="120"/>
      <c r="LGM47" s="120"/>
      <c r="LGN47" s="120"/>
      <c r="LGO47" s="120"/>
      <c r="LGP47" s="120"/>
      <c r="LGQ47" s="120"/>
      <c r="LGR47" s="120"/>
      <c r="LGS47" s="120"/>
      <c r="LGT47" s="120"/>
      <c r="LGU47" s="120"/>
      <c r="LGV47" s="120"/>
      <c r="LGW47" s="120"/>
      <c r="LGX47" s="120"/>
      <c r="LGY47" s="120"/>
      <c r="LGZ47" s="120"/>
      <c r="LHA47" s="120"/>
      <c r="LHB47" s="120"/>
      <c r="LHC47" s="120"/>
      <c r="LHD47" s="120"/>
      <c r="LHE47" s="120"/>
      <c r="LHF47" s="120"/>
      <c r="LHG47" s="120"/>
      <c r="LHH47" s="120"/>
      <c r="LHI47" s="120"/>
      <c r="LHJ47" s="120"/>
      <c r="LHK47" s="120"/>
      <c r="LHL47" s="120"/>
      <c r="LHM47" s="120"/>
      <c r="LHN47" s="120"/>
      <c r="LHO47" s="120"/>
      <c r="LHP47" s="120"/>
      <c r="LHQ47" s="120"/>
      <c r="LHR47" s="120"/>
      <c r="LHS47" s="120"/>
      <c r="LHT47" s="120"/>
      <c r="LHU47" s="120"/>
      <c r="LHV47" s="120"/>
      <c r="LHW47" s="120"/>
      <c r="LHX47" s="120"/>
      <c r="LHY47" s="120"/>
      <c r="LHZ47" s="120"/>
      <c r="LIA47" s="120"/>
      <c r="LIB47" s="120"/>
      <c r="LIC47" s="120"/>
      <c r="LID47" s="120"/>
      <c r="LIE47" s="120"/>
      <c r="LIF47" s="120"/>
      <c r="LIG47" s="120"/>
      <c r="LIH47" s="120"/>
      <c r="LII47" s="120"/>
      <c r="LIJ47" s="120"/>
      <c r="LIK47" s="120"/>
      <c r="LIL47" s="120"/>
      <c r="LIM47" s="120"/>
      <c r="LIN47" s="120"/>
      <c r="LIO47" s="120"/>
      <c r="LIP47" s="120"/>
      <c r="LIQ47" s="120"/>
      <c r="LIR47" s="120"/>
      <c r="LIS47" s="120"/>
      <c r="LIT47" s="120"/>
      <c r="LIU47" s="120"/>
      <c r="LIV47" s="120"/>
      <c r="LIW47" s="120"/>
      <c r="LIX47" s="120"/>
      <c r="LIY47" s="120"/>
      <c r="LIZ47" s="120"/>
      <c r="LJA47" s="120"/>
      <c r="LJB47" s="120"/>
      <c r="LJC47" s="120"/>
      <c r="LJD47" s="120"/>
      <c r="LJE47" s="120"/>
      <c r="LJF47" s="120"/>
      <c r="LJG47" s="120"/>
      <c r="LJH47" s="120"/>
      <c r="LJI47" s="120"/>
      <c r="LJJ47" s="120"/>
      <c r="LJK47" s="120"/>
      <c r="LJL47" s="120"/>
      <c r="LJM47" s="120"/>
      <c r="LJN47" s="120"/>
      <c r="LJO47" s="120"/>
      <c r="LJP47" s="120"/>
      <c r="LJQ47" s="120"/>
      <c r="LJR47" s="120"/>
      <c r="LJS47" s="120"/>
      <c r="LJT47" s="120"/>
      <c r="LJU47" s="120"/>
      <c r="LJV47" s="120"/>
      <c r="LJW47" s="120"/>
      <c r="LJX47" s="120"/>
      <c r="LJY47" s="120"/>
      <c r="LJZ47" s="120"/>
      <c r="LKA47" s="120"/>
      <c r="LKB47" s="120"/>
      <c r="LKC47" s="120"/>
      <c r="LKD47" s="120"/>
      <c r="LKE47" s="120"/>
      <c r="LKF47" s="120"/>
      <c r="LKG47" s="120"/>
      <c r="LKH47" s="120"/>
      <c r="LKI47" s="120"/>
      <c r="LKJ47" s="120"/>
      <c r="LKK47" s="120"/>
      <c r="LKL47" s="120"/>
      <c r="LKM47" s="120"/>
      <c r="LKN47" s="120"/>
      <c r="LKO47" s="120"/>
      <c r="LKP47" s="120"/>
      <c r="LKQ47" s="120"/>
      <c r="LKR47" s="120"/>
      <c r="LKS47" s="120"/>
      <c r="LKT47" s="120"/>
      <c r="LKU47" s="120"/>
      <c r="LKV47" s="120"/>
      <c r="LKW47" s="120"/>
      <c r="LKX47" s="120"/>
      <c r="LKY47" s="120"/>
      <c r="LKZ47" s="120"/>
      <c r="LLA47" s="120"/>
      <c r="LLB47" s="120"/>
      <c r="LLC47" s="120"/>
      <c r="LLD47" s="120"/>
      <c r="LLE47" s="120"/>
      <c r="LLF47" s="120"/>
      <c r="LLG47" s="120"/>
      <c r="LLH47" s="120"/>
      <c r="LLI47" s="120"/>
      <c r="LLJ47" s="120"/>
      <c r="LLK47" s="120"/>
      <c r="LLL47" s="120"/>
      <c r="LLM47" s="120"/>
      <c r="LLN47" s="120"/>
      <c r="LLO47" s="120"/>
      <c r="LLP47" s="120"/>
      <c r="LLQ47" s="120"/>
      <c r="LLR47" s="120"/>
      <c r="LLS47" s="120"/>
      <c r="LLT47" s="120"/>
      <c r="LLU47" s="120"/>
      <c r="LLV47" s="120"/>
      <c r="LLW47" s="120"/>
      <c r="LLX47" s="120"/>
      <c r="LLY47" s="120"/>
      <c r="LLZ47" s="120"/>
      <c r="LMA47" s="120"/>
      <c r="LMB47" s="120"/>
      <c r="LMC47" s="120"/>
      <c r="LMD47" s="120"/>
      <c r="LME47" s="120"/>
      <c r="LMF47" s="120"/>
      <c r="LMG47" s="120"/>
      <c r="LMH47" s="120"/>
      <c r="LMI47" s="120"/>
      <c r="LMJ47" s="120"/>
      <c r="LMK47" s="120"/>
      <c r="LML47" s="120"/>
      <c r="LMM47" s="120"/>
      <c r="LMN47" s="120"/>
      <c r="LMO47" s="120"/>
      <c r="LMP47" s="120"/>
      <c r="LMQ47" s="120"/>
      <c r="LMR47" s="120"/>
      <c r="LMS47" s="120"/>
      <c r="LMT47" s="120"/>
      <c r="LMU47" s="120"/>
      <c r="LMV47" s="120"/>
      <c r="LMW47" s="120"/>
      <c r="LMX47" s="120"/>
      <c r="LMY47" s="120"/>
      <c r="LMZ47" s="120"/>
      <c r="LNA47" s="120"/>
      <c r="LNB47" s="120"/>
      <c r="LNC47" s="120"/>
      <c r="LND47" s="120"/>
      <c r="LNE47" s="120"/>
      <c r="LNF47" s="120"/>
      <c r="LNG47" s="120"/>
      <c r="LNH47" s="120"/>
      <c r="LNI47" s="120"/>
      <c r="LNJ47" s="120"/>
      <c r="LNK47" s="120"/>
      <c r="LNL47" s="120"/>
      <c r="LNM47" s="120"/>
      <c r="LNN47" s="120"/>
      <c r="LNO47" s="120"/>
      <c r="LNP47" s="120"/>
      <c r="LNQ47" s="120"/>
      <c r="LNR47" s="120"/>
      <c r="LNS47" s="120"/>
      <c r="LNT47" s="120"/>
      <c r="LNU47" s="120"/>
      <c r="LNV47" s="120"/>
      <c r="LNW47" s="120"/>
      <c r="LNX47" s="120"/>
      <c r="LNY47" s="120"/>
      <c r="LNZ47" s="120"/>
      <c r="LOA47" s="120"/>
      <c r="LOB47" s="120"/>
      <c r="LOC47" s="120"/>
      <c r="LOD47" s="120"/>
      <c r="LOE47" s="120"/>
      <c r="LOF47" s="120"/>
      <c r="LOG47" s="120"/>
      <c r="LOH47" s="120"/>
      <c r="LOI47" s="120"/>
      <c r="LOJ47" s="120"/>
      <c r="LOK47" s="120"/>
      <c r="LOL47" s="120"/>
      <c r="LOM47" s="120"/>
      <c r="LON47" s="120"/>
      <c r="LOO47" s="120"/>
      <c r="LOP47" s="120"/>
      <c r="LOQ47" s="120"/>
      <c r="LOR47" s="120"/>
      <c r="LOS47" s="120"/>
      <c r="LOT47" s="120"/>
      <c r="LOU47" s="120"/>
      <c r="LOV47" s="120"/>
      <c r="LOW47" s="120"/>
      <c r="LOX47" s="120"/>
      <c r="LOY47" s="120"/>
      <c r="LOZ47" s="120"/>
      <c r="LPA47" s="120"/>
      <c r="LPB47" s="120"/>
      <c r="LPC47" s="120"/>
      <c r="LPD47" s="120"/>
      <c r="LPE47" s="120"/>
      <c r="LPF47" s="120"/>
      <c r="LPG47" s="120"/>
      <c r="LPH47" s="120"/>
      <c r="LPI47" s="120"/>
      <c r="LPJ47" s="120"/>
      <c r="LPK47" s="120"/>
      <c r="LPL47" s="120"/>
      <c r="LPM47" s="120"/>
      <c r="LPN47" s="120"/>
      <c r="LPO47" s="120"/>
      <c r="LPP47" s="120"/>
      <c r="LPQ47" s="120"/>
      <c r="LPR47" s="120"/>
      <c r="LPS47" s="120"/>
      <c r="LPT47" s="120"/>
      <c r="LPU47" s="120"/>
      <c r="LPV47" s="120"/>
      <c r="LPW47" s="120"/>
      <c r="LPX47" s="120"/>
      <c r="LPY47" s="120"/>
      <c r="LPZ47" s="120"/>
      <c r="LQA47" s="120"/>
      <c r="LQB47" s="120"/>
      <c r="LQC47" s="120"/>
      <c r="LQD47" s="120"/>
      <c r="LQE47" s="120"/>
      <c r="LQF47" s="120"/>
      <c r="LQG47" s="120"/>
      <c r="LQH47" s="120"/>
      <c r="LQI47" s="120"/>
      <c r="LQJ47" s="120"/>
      <c r="LQK47" s="120"/>
      <c r="LQL47" s="120"/>
      <c r="LQM47" s="120"/>
      <c r="LQN47" s="120"/>
      <c r="LQO47" s="120"/>
      <c r="LQP47" s="120"/>
      <c r="LQQ47" s="120"/>
      <c r="LQR47" s="120"/>
      <c r="LQS47" s="120"/>
      <c r="LQT47" s="120"/>
      <c r="LQU47" s="120"/>
      <c r="LQV47" s="120"/>
      <c r="LQW47" s="120"/>
      <c r="LQX47" s="120"/>
      <c r="LQY47" s="120"/>
      <c r="LQZ47" s="120"/>
      <c r="LRA47" s="120"/>
      <c r="LRB47" s="120"/>
      <c r="LRC47" s="120"/>
      <c r="LRD47" s="120"/>
      <c r="LRE47" s="120"/>
      <c r="LRF47" s="120"/>
      <c r="LRG47" s="120"/>
      <c r="LRH47" s="120"/>
      <c r="LRI47" s="120"/>
      <c r="LRJ47" s="120"/>
      <c r="LRK47" s="120"/>
      <c r="LRL47" s="120"/>
      <c r="LRM47" s="120"/>
      <c r="LRN47" s="120"/>
      <c r="LRO47" s="120"/>
      <c r="LRP47" s="120"/>
      <c r="LRQ47" s="120"/>
      <c r="LRR47" s="120"/>
      <c r="LRS47" s="120"/>
      <c r="LRT47" s="120"/>
      <c r="LRU47" s="120"/>
      <c r="LRV47" s="120"/>
      <c r="LRW47" s="120"/>
      <c r="LRX47" s="120"/>
      <c r="LRY47" s="120"/>
      <c r="LRZ47" s="120"/>
      <c r="LSA47" s="120"/>
      <c r="LSB47" s="120"/>
      <c r="LSC47" s="120"/>
      <c r="LSD47" s="120"/>
      <c r="LSE47" s="120"/>
      <c r="LSF47" s="120"/>
      <c r="LSG47" s="120"/>
      <c r="LSH47" s="120"/>
      <c r="LSI47" s="120"/>
      <c r="LSJ47" s="120"/>
      <c r="LSK47" s="120"/>
      <c r="LSL47" s="120"/>
      <c r="LSM47" s="120"/>
      <c r="LSN47" s="120"/>
      <c r="LSO47" s="120"/>
      <c r="LSP47" s="120"/>
      <c r="LSQ47" s="120"/>
      <c r="LSR47" s="120"/>
      <c r="LSS47" s="120"/>
      <c r="LST47" s="120"/>
      <c r="LSU47" s="120"/>
      <c r="LSV47" s="120"/>
      <c r="LSW47" s="120"/>
      <c r="LSX47" s="120"/>
      <c r="LSY47" s="120"/>
      <c r="LSZ47" s="120"/>
      <c r="LTA47" s="120"/>
      <c r="LTB47" s="120"/>
      <c r="LTC47" s="120"/>
      <c r="LTD47" s="120"/>
      <c r="LTE47" s="120"/>
      <c r="LTF47" s="120"/>
      <c r="LTG47" s="120"/>
      <c r="LTH47" s="120"/>
      <c r="LTI47" s="120"/>
      <c r="LTJ47" s="120"/>
      <c r="LTK47" s="120"/>
      <c r="LTL47" s="120"/>
      <c r="LTM47" s="120"/>
      <c r="LTN47" s="120"/>
      <c r="LTO47" s="120"/>
      <c r="LTP47" s="120"/>
      <c r="LTQ47" s="120"/>
      <c r="LTR47" s="120"/>
      <c r="LTS47" s="120"/>
      <c r="LTT47" s="120"/>
      <c r="LTU47" s="120"/>
      <c r="LTV47" s="120"/>
      <c r="LTW47" s="120"/>
      <c r="LTX47" s="120"/>
      <c r="LTY47" s="120"/>
      <c r="LTZ47" s="120"/>
      <c r="LUA47" s="120"/>
      <c r="LUB47" s="120"/>
      <c r="LUC47" s="120"/>
      <c r="LUD47" s="120"/>
      <c r="LUE47" s="120"/>
      <c r="LUF47" s="120"/>
      <c r="LUG47" s="120"/>
      <c r="LUH47" s="120"/>
      <c r="LUI47" s="120"/>
      <c r="LUJ47" s="120"/>
      <c r="LUK47" s="120"/>
      <c r="LUL47" s="120"/>
      <c r="LUM47" s="120"/>
      <c r="LUN47" s="120"/>
      <c r="LUO47" s="120"/>
      <c r="LUP47" s="120"/>
      <c r="LUQ47" s="120"/>
      <c r="LUR47" s="120"/>
      <c r="LUS47" s="120"/>
      <c r="LUT47" s="120"/>
      <c r="LUU47" s="120"/>
      <c r="LUV47" s="120"/>
      <c r="LUW47" s="120"/>
      <c r="LUX47" s="120"/>
      <c r="LUY47" s="120"/>
      <c r="LUZ47" s="120"/>
      <c r="LVA47" s="120"/>
      <c r="LVB47" s="120"/>
      <c r="LVC47" s="120"/>
      <c r="LVD47" s="120"/>
      <c r="LVE47" s="120"/>
      <c r="LVF47" s="120"/>
      <c r="LVG47" s="120"/>
      <c r="LVH47" s="120"/>
      <c r="LVI47" s="120"/>
      <c r="LVJ47" s="120"/>
      <c r="LVK47" s="120"/>
      <c r="LVL47" s="120"/>
      <c r="LVM47" s="120"/>
      <c r="LVN47" s="120"/>
      <c r="LVO47" s="120"/>
      <c r="LVP47" s="120"/>
      <c r="LVQ47" s="120"/>
      <c r="LVR47" s="120"/>
      <c r="LVS47" s="120"/>
      <c r="LVT47" s="120"/>
      <c r="LVU47" s="120"/>
      <c r="LVV47" s="120"/>
      <c r="LVW47" s="120"/>
      <c r="LVX47" s="120"/>
      <c r="LVY47" s="120"/>
      <c r="LVZ47" s="120"/>
      <c r="LWA47" s="120"/>
      <c r="LWB47" s="120"/>
      <c r="LWC47" s="120"/>
      <c r="LWD47" s="120"/>
      <c r="LWE47" s="120"/>
      <c r="LWF47" s="120"/>
      <c r="LWG47" s="120"/>
      <c r="LWH47" s="120"/>
      <c r="LWI47" s="120"/>
      <c r="LWJ47" s="120"/>
      <c r="LWK47" s="120"/>
      <c r="LWL47" s="120"/>
      <c r="LWM47" s="120"/>
      <c r="LWN47" s="120"/>
      <c r="LWO47" s="120"/>
      <c r="LWP47" s="120"/>
      <c r="LWQ47" s="120"/>
      <c r="LWR47" s="120"/>
      <c r="LWS47" s="120"/>
      <c r="LWT47" s="120"/>
      <c r="LWU47" s="120"/>
      <c r="LWV47" s="120"/>
      <c r="LWW47" s="120"/>
      <c r="LWX47" s="120"/>
      <c r="LWY47" s="120"/>
      <c r="LWZ47" s="120"/>
      <c r="LXA47" s="120"/>
      <c r="LXB47" s="120"/>
      <c r="LXC47" s="120"/>
      <c r="LXD47" s="120"/>
      <c r="LXE47" s="120"/>
      <c r="LXF47" s="120"/>
      <c r="LXG47" s="120"/>
      <c r="LXH47" s="120"/>
      <c r="LXI47" s="120"/>
      <c r="LXJ47" s="120"/>
      <c r="LXK47" s="120"/>
      <c r="LXL47" s="120"/>
      <c r="LXM47" s="120"/>
      <c r="LXN47" s="120"/>
      <c r="LXO47" s="120"/>
      <c r="LXP47" s="120"/>
      <c r="LXQ47" s="120"/>
      <c r="LXR47" s="120"/>
      <c r="LXS47" s="120"/>
      <c r="LXT47" s="120"/>
      <c r="LXU47" s="120"/>
      <c r="LXV47" s="120"/>
      <c r="LXW47" s="120"/>
      <c r="LXX47" s="120"/>
      <c r="LXY47" s="120"/>
      <c r="LXZ47" s="120"/>
      <c r="LYA47" s="120"/>
      <c r="LYB47" s="120"/>
      <c r="LYC47" s="120"/>
      <c r="LYD47" s="120"/>
      <c r="LYE47" s="120"/>
      <c r="LYF47" s="120"/>
      <c r="LYG47" s="120"/>
      <c r="LYH47" s="120"/>
      <c r="LYI47" s="120"/>
      <c r="LYJ47" s="120"/>
      <c r="LYK47" s="120"/>
      <c r="LYL47" s="120"/>
      <c r="LYM47" s="120"/>
      <c r="LYN47" s="120"/>
      <c r="LYO47" s="120"/>
      <c r="LYP47" s="120"/>
      <c r="LYQ47" s="120"/>
      <c r="LYR47" s="120"/>
      <c r="LYS47" s="120"/>
      <c r="LYT47" s="120"/>
      <c r="LYU47" s="120"/>
      <c r="LYV47" s="120"/>
      <c r="LYW47" s="120"/>
      <c r="LYX47" s="120"/>
      <c r="LYY47" s="120"/>
      <c r="LYZ47" s="120"/>
      <c r="LZA47" s="120"/>
      <c r="LZB47" s="120"/>
      <c r="LZC47" s="120"/>
      <c r="LZD47" s="120"/>
      <c r="LZE47" s="120"/>
      <c r="LZF47" s="120"/>
      <c r="LZG47" s="120"/>
      <c r="LZH47" s="120"/>
      <c r="LZI47" s="120"/>
      <c r="LZJ47" s="120"/>
      <c r="LZK47" s="120"/>
      <c r="LZL47" s="120"/>
      <c r="LZM47" s="120"/>
      <c r="LZN47" s="120"/>
      <c r="LZO47" s="120"/>
      <c r="LZP47" s="120"/>
      <c r="LZQ47" s="120"/>
      <c r="LZR47" s="120"/>
      <c r="LZS47" s="120"/>
      <c r="LZT47" s="120"/>
      <c r="LZU47" s="120"/>
      <c r="LZV47" s="120"/>
      <c r="LZW47" s="120"/>
      <c r="LZX47" s="120"/>
      <c r="LZY47" s="120"/>
      <c r="LZZ47" s="120"/>
      <c r="MAA47" s="120"/>
      <c r="MAB47" s="120"/>
      <c r="MAC47" s="120"/>
      <c r="MAD47" s="120"/>
      <c r="MAE47" s="120"/>
      <c r="MAF47" s="120"/>
      <c r="MAG47" s="120"/>
      <c r="MAH47" s="120"/>
      <c r="MAI47" s="120"/>
      <c r="MAJ47" s="120"/>
      <c r="MAK47" s="120"/>
      <c r="MAL47" s="120"/>
      <c r="MAM47" s="120"/>
      <c r="MAN47" s="120"/>
      <c r="MAO47" s="120"/>
      <c r="MAP47" s="120"/>
      <c r="MAQ47" s="120"/>
      <c r="MAR47" s="120"/>
      <c r="MAS47" s="120"/>
      <c r="MAT47" s="120"/>
      <c r="MAU47" s="120"/>
      <c r="MAV47" s="120"/>
      <c r="MAW47" s="120"/>
      <c r="MAX47" s="120"/>
      <c r="MAY47" s="120"/>
      <c r="MAZ47" s="120"/>
      <c r="MBA47" s="120"/>
      <c r="MBB47" s="120"/>
      <c r="MBC47" s="120"/>
      <c r="MBD47" s="120"/>
      <c r="MBE47" s="120"/>
      <c r="MBF47" s="120"/>
      <c r="MBG47" s="120"/>
      <c r="MBH47" s="120"/>
      <c r="MBI47" s="120"/>
      <c r="MBJ47" s="120"/>
      <c r="MBK47" s="120"/>
      <c r="MBL47" s="120"/>
      <c r="MBM47" s="120"/>
      <c r="MBN47" s="120"/>
      <c r="MBO47" s="120"/>
      <c r="MBP47" s="120"/>
      <c r="MBQ47" s="120"/>
      <c r="MBR47" s="120"/>
      <c r="MBS47" s="120"/>
      <c r="MBT47" s="120"/>
      <c r="MBU47" s="120"/>
      <c r="MBV47" s="120"/>
      <c r="MBW47" s="120"/>
      <c r="MBX47" s="120"/>
      <c r="MBY47" s="120"/>
      <c r="MBZ47" s="120"/>
      <c r="MCA47" s="120"/>
      <c r="MCB47" s="120"/>
      <c r="MCC47" s="120"/>
      <c r="MCD47" s="120"/>
      <c r="MCE47" s="120"/>
      <c r="MCF47" s="120"/>
      <c r="MCG47" s="120"/>
      <c r="MCH47" s="120"/>
      <c r="MCI47" s="120"/>
      <c r="MCJ47" s="120"/>
      <c r="MCK47" s="120"/>
      <c r="MCL47" s="120"/>
      <c r="MCM47" s="120"/>
      <c r="MCN47" s="120"/>
      <c r="MCO47" s="120"/>
      <c r="MCP47" s="120"/>
      <c r="MCQ47" s="120"/>
      <c r="MCR47" s="120"/>
      <c r="MCS47" s="120"/>
      <c r="MCT47" s="120"/>
      <c r="MCU47" s="120"/>
      <c r="MCV47" s="120"/>
      <c r="MCW47" s="120"/>
      <c r="MCX47" s="120"/>
      <c r="MCY47" s="120"/>
      <c r="MCZ47" s="120"/>
      <c r="MDA47" s="120"/>
      <c r="MDB47" s="120"/>
      <c r="MDC47" s="120"/>
      <c r="MDD47" s="120"/>
      <c r="MDE47" s="120"/>
      <c r="MDF47" s="120"/>
      <c r="MDG47" s="120"/>
      <c r="MDH47" s="120"/>
      <c r="MDI47" s="120"/>
      <c r="MDJ47" s="120"/>
      <c r="MDK47" s="120"/>
      <c r="MDL47" s="120"/>
      <c r="MDM47" s="120"/>
      <c r="MDN47" s="120"/>
      <c r="MDO47" s="120"/>
      <c r="MDP47" s="120"/>
      <c r="MDQ47" s="120"/>
      <c r="MDR47" s="120"/>
      <c r="MDS47" s="120"/>
      <c r="MDT47" s="120"/>
      <c r="MDU47" s="120"/>
      <c r="MDV47" s="120"/>
      <c r="MDW47" s="120"/>
      <c r="MDX47" s="120"/>
      <c r="MDY47" s="120"/>
      <c r="MDZ47" s="120"/>
      <c r="MEA47" s="120"/>
      <c r="MEB47" s="120"/>
      <c r="MEC47" s="120"/>
      <c r="MED47" s="120"/>
      <c r="MEE47" s="120"/>
      <c r="MEF47" s="120"/>
      <c r="MEG47" s="120"/>
      <c r="MEH47" s="120"/>
      <c r="MEI47" s="120"/>
      <c r="MEJ47" s="120"/>
      <c r="MEK47" s="120"/>
      <c r="MEL47" s="120"/>
      <c r="MEM47" s="120"/>
      <c r="MEN47" s="120"/>
      <c r="MEO47" s="120"/>
      <c r="MEP47" s="120"/>
      <c r="MEQ47" s="120"/>
      <c r="MER47" s="120"/>
      <c r="MES47" s="120"/>
      <c r="MET47" s="120"/>
      <c r="MEU47" s="120"/>
      <c r="MEV47" s="120"/>
      <c r="MEW47" s="120"/>
      <c r="MEX47" s="120"/>
      <c r="MEY47" s="120"/>
      <c r="MEZ47" s="120"/>
      <c r="MFA47" s="120"/>
      <c r="MFB47" s="120"/>
      <c r="MFC47" s="120"/>
      <c r="MFD47" s="120"/>
      <c r="MFE47" s="120"/>
      <c r="MFF47" s="120"/>
      <c r="MFG47" s="120"/>
      <c r="MFH47" s="120"/>
      <c r="MFI47" s="120"/>
      <c r="MFJ47" s="120"/>
      <c r="MFK47" s="120"/>
      <c r="MFL47" s="120"/>
      <c r="MFM47" s="120"/>
      <c r="MFN47" s="120"/>
      <c r="MFO47" s="120"/>
      <c r="MFP47" s="120"/>
      <c r="MFQ47" s="120"/>
      <c r="MFR47" s="120"/>
      <c r="MFS47" s="120"/>
      <c r="MFT47" s="120"/>
      <c r="MFU47" s="120"/>
      <c r="MFV47" s="120"/>
      <c r="MFW47" s="120"/>
      <c r="MFX47" s="120"/>
      <c r="MFY47" s="120"/>
      <c r="MFZ47" s="120"/>
      <c r="MGA47" s="120"/>
      <c r="MGB47" s="120"/>
      <c r="MGC47" s="120"/>
      <c r="MGD47" s="120"/>
      <c r="MGE47" s="120"/>
      <c r="MGF47" s="120"/>
      <c r="MGG47" s="120"/>
      <c r="MGH47" s="120"/>
      <c r="MGI47" s="120"/>
      <c r="MGJ47" s="120"/>
      <c r="MGK47" s="120"/>
      <c r="MGL47" s="120"/>
      <c r="MGM47" s="120"/>
      <c r="MGN47" s="120"/>
      <c r="MGO47" s="120"/>
      <c r="MGP47" s="120"/>
      <c r="MGQ47" s="120"/>
      <c r="MGR47" s="120"/>
      <c r="MGS47" s="120"/>
      <c r="MGT47" s="120"/>
      <c r="MGU47" s="120"/>
      <c r="MGV47" s="120"/>
      <c r="MGW47" s="120"/>
      <c r="MGX47" s="120"/>
      <c r="MGY47" s="120"/>
      <c r="MGZ47" s="120"/>
      <c r="MHA47" s="120"/>
      <c r="MHB47" s="120"/>
      <c r="MHC47" s="120"/>
      <c r="MHD47" s="120"/>
      <c r="MHE47" s="120"/>
      <c r="MHF47" s="120"/>
      <c r="MHG47" s="120"/>
      <c r="MHH47" s="120"/>
      <c r="MHI47" s="120"/>
      <c r="MHJ47" s="120"/>
      <c r="MHK47" s="120"/>
      <c r="MHL47" s="120"/>
      <c r="MHM47" s="120"/>
      <c r="MHN47" s="120"/>
      <c r="MHO47" s="120"/>
      <c r="MHP47" s="120"/>
      <c r="MHQ47" s="120"/>
      <c r="MHR47" s="120"/>
      <c r="MHS47" s="120"/>
      <c r="MHT47" s="120"/>
      <c r="MHU47" s="120"/>
      <c r="MHV47" s="120"/>
      <c r="MHW47" s="120"/>
      <c r="MHX47" s="120"/>
      <c r="MHY47" s="120"/>
      <c r="MHZ47" s="120"/>
      <c r="MIA47" s="120"/>
      <c r="MIB47" s="120"/>
      <c r="MIC47" s="120"/>
      <c r="MID47" s="120"/>
      <c r="MIE47" s="120"/>
      <c r="MIF47" s="120"/>
      <c r="MIG47" s="120"/>
      <c r="MIH47" s="120"/>
      <c r="MII47" s="120"/>
      <c r="MIJ47" s="120"/>
      <c r="MIK47" s="120"/>
      <c r="MIL47" s="120"/>
      <c r="MIM47" s="120"/>
      <c r="MIN47" s="120"/>
      <c r="MIO47" s="120"/>
      <c r="MIP47" s="120"/>
      <c r="MIQ47" s="120"/>
      <c r="MIR47" s="120"/>
      <c r="MIS47" s="120"/>
      <c r="MIT47" s="120"/>
      <c r="MIU47" s="120"/>
      <c r="MIV47" s="120"/>
      <c r="MIW47" s="120"/>
      <c r="MIX47" s="120"/>
      <c r="MIY47" s="120"/>
      <c r="MIZ47" s="120"/>
      <c r="MJA47" s="120"/>
      <c r="MJB47" s="120"/>
      <c r="MJC47" s="120"/>
      <c r="MJD47" s="120"/>
      <c r="MJE47" s="120"/>
      <c r="MJF47" s="120"/>
      <c r="MJG47" s="120"/>
      <c r="MJH47" s="120"/>
      <c r="MJI47" s="120"/>
      <c r="MJJ47" s="120"/>
      <c r="MJK47" s="120"/>
      <c r="MJL47" s="120"/>
      <c r="MJM47" s="120"/>
      <c r="MJN47" s="120"/>
      <c r="MJO47" s="120"/>
      <c r="MJP47" s="120"/>
      <c r="MJQ47" s="120"/>
      <c r="MJR47" s="120"/>
      <c r="MJS47" s="120"/>
      <c r="MJT47" s="120"/>
      <c r="MJU47" s="120"/>
      <c r="MJV47" s="120"/>
      <c r="MJW47" s="120"/>
      <c r="MJX47" s="120"/>
      <c r="MJY47" s="120"/>
      <c r="MJZ47" s="120"/>
      <c r="MKA47" s="120"/>
      <c r="MKB47" s="120"/>
      <c r="MKC47" s="120"/>
      <c r="MKD47" s="120"/>
      <c r="MKE47" s="120"/>
      <c r="MKF47" s="120"/>
      <c r="MKG47" s="120"/>
      <c r="MKH47" s="120"/>
      <c r="MKI47" s="120"/>
      <c r="MKJ47" s="120"/>
      <c r="MKK47" s="120"/>
      <c r="MKL47" s="120"/>
      <c r="MKM47" s="120"/>
      <c r="MKN47" s="120"/>
      <c r="MKO47" s="120"/>
      <c r="MKP47" s="120"/>
      <c r="MKQ47" s="120"/>
      <c r="MKR47" s="120"/>
      <c r="MKS47" s="120"/>
      <c r="MKT47" s="120"/>
      <c r="MKU47" s="120"/>
      <c r="MKV47" s="120"/>
      <c r="MKW47" s="120"/>
      <c r="MKX47" s="120"/>
      <c r="MKY47" s="120"/>
      <c r="MKZ47" s="120"/>
      <c r="MLA47" s="120"/>
      <c r="MLB47" s="120"/>
      <c r="MLC47" s="120"/>
      <c r="MLD47" s="120"/>
      <c r="MLE47" s="120"/>
      <c r="MLF47" s="120"/>
      <c r="MLG47" s="120"/>
      <c r="MLH47" s="120"/>
      <c r="MLI47" s="120"/>
      <c r="MLJ47" s="120"/>
      <c r="MLK47" s="120"/>
      <c r="MLL47" s="120"/>
      <c r="MLM47" s="120"/>
      <c r="MLN47" s="120"/>
      <c r="MLO47" s="120"/>
      <c r="MLP47" s="120"/>
      <c r="MLQ47" s="120"/>
      <c r="MLR47" s="120"/>
      <c r="MLS47" s="120"/>
      <c r="MLT47" s="120"/>
      <c r="MLU47" s="120"/>
      <c r="MLV47" s="120"/>
      <c r="MLW47" s="120"/>
      <c r="MLX47" s="120"/>
      <c r="MLY47" s="120"/>
      <c r="MLZ47" s="120"/>
      <c r="MMA47" s="120"/>
      <c r="MMB47" s="120"/>
      <c r="MMC47" s="120"/>
      <c r="MMD47" s="120"/>
      <c r="MME47" s="120"/>
      <c r="MMF47" s="120"/>
      <c r="MMG47" s="120"/>
      <c r="MMH47" s="120"/>
      <c r="MMI47" s="120"/>
      <c r="MMJ47" s="120"/>
      <c r="MMK47" s="120"/>
      <c r="MML47" s="120"/>
      <c r="MMM47" s="120"/>
      <c r="MMN47" s="120"/>
      <c r="MMO47" s="120"/>
      <c r="MMP47" s="120"/>
      <c r="MMQ47" s="120"/>
      <c r="MMR47" s="120"/>
      <c r="MMS47" s="120"/>
      <c r="MMT47" s="120"/>
      <c r="MMU47" s="120"/>
      <c r="MMV47" s="120"/>
      <c r="MMW47" s="120"/>
      <c r="MMX47" s="120"/>
      <c r="MMY47" s="120"/>
      <c r="MMZ47" s="120"/>
      <c r="MNA47" s="120"/>
      <c r="MNB47" s="120"/>
      <c r="MNC47" s="120"/>
      <c r="MND47" s="120"/>
      <c r="MNE47" s="120"/>
      <c r="MNF47" s="120"/>
      <c r="MNG47" s="120"/>
      <c r="MNH47" s="120"/>
      <c r="MNI47" s="120"/>
      <c r="MNJ47" s="120"/>
      <c r="MNK47" s="120"/>
      <c r="MNL47" s="120"/>
      <c r="MNM47" s="120"/>
      <c r="MNN47" s="120"/>
      <c r="MNO47" s="120"/>
      <c r="MNP47" s="120"/>
      <c r="MNQ47" s="120"/>
      <c r="MNR47" s="120"/>
      <c r="MNS47" s="120"/>
      <c r="MNT47" s="120"/>
      <c r="MNU47" s="120"/>
      <c r="MNV47" s="120"/>
      <c r="MNW47" s="120"/>
      <c r="MNX47" s="120"/>
      <c r="MNY47" s="120"/>
      <c r="MNZ47" s="120"/>
      <c r="MOA47" s="120"/>
      <c r="MOB47" s="120"/>
      <c r="MOC47" s="120"/>
      <c r="MOD47" s="120"/>
      <c r="MOE47" s="120"/>
      <c r="MOF47" s="120"/>
      <c r="MOG47" s="120"/>
      <c r="MOH47" s="120"/>
      <c r="MOI47" s="120"/>
      <c r="MOJ47" s="120"/>
      <c r="MOK47" s="120"/>
      <c r="MOL47" s="120"/>
      <c r="MOM47" s="120"/>
      <c r="MON47" s="120"/>
      <c r="MOO47" s="120"/>
      <c r="MOP47" s="120"/>
      <c r="MOQ47" s="120"/>
      <c r="MOR47" s="120"/>
      <c r="MOS47" s="120"/>
      <c r="MOT47" s="120"/>
      <c r="MOU47" s="120"/>
      <c r="MOV47" s="120"/>
      <c r="MOW47" s="120"/>
      <c r="MOX47" s="120"/>
      <c r="MOY47" s="120"/>
      <c r="MOZ47" s="120"/>
      <c r="MPA47" s="120"/>
      <c r="MPB47" s="120"/>
      <c r="MPC47" s="120"/>
      <c r="MPD47" s="120"/>
      <c r="MPE47" s="120"/>
      <c r="MPF47" s="120"/>
      <c r="MPG47" s="120"/>
      <c r="MPH47" s="120"/>
      <c r="MPI47" s="120"/>
      <c r="MPJ47" s="120"/>
      <c r="MPK47" s="120"/>
      <c r="MPL47" s="120"/>
      <c r="MPM47" s="120"/>
      <c r="MPN47" s="120"/>
      <c r="MPO47" s="120"/>
      <c r="MPP47" s="120"/>
      <c r="MPQ47" s="120"/>
      <c r="MPR47" s="120"/>
      <c r="MPS47" s="120"/>
      <c r="MPT47" s="120"/>
      <c r="MPU47" s="120"/>
      <c r="MPV47" s="120"/>
      <c r="MPW47" s="120"/>
      <c r="MPX47" s="120"/>
      <c r="MPY47" s="120"/>
      <c r="MPZ47" s="120"/>
      <c r="MQA47" s="120"/>
      <c r="MQB47" s="120"/>
      <c r="MQC47" s="120"/>
      <c r="MQD47" s="120"/>
      <c r="MQE47" s="120"/>
      <c r="MQF47" s="120"/>
      <c r="MQG47" s="120"/>
      <c r="MQH47" s="120"/>
      <c r="MQI47" s="120"/>
      <c r="MQJ47" s="120"/>
      <c r="MQK47" s="120"/>
      <c r="MQL47" s="120"/>
      <c r="MQM47" s="120"/>
      <c r="MQN47" s="120"/>
      <c r="MQO47" s="120"/>
      <c r="MQP47" s="120"/>
      <c r="MQQ47" s="120"/>
      <c r="MQR47" s="120"/>
      <c r="MQS47" s="120"/>
      <c r="MQT47" s="120"/>
      <c r="MQU47" s="120"/>
      <c r="MQV47" s="120"/>
      <c r="MQW47" s="120"/>
      <c r="MQX47" s="120"/>
      <c r="MQY47" s="120"/>
      <c r="MQZ47" s="120"/>
      <c r="MRA47" s="120"/>
      <c r="MRB47" s="120"/>
      <c r="MRC47" s="120"/>
      <c r="MRD47" s="120"/>
      <c r="MRE47" s="120"/>
      <c r="MRF47" s="120"/>
      <c r="MRG47" s="120"/>
      <c r="MRH47" s="120"/>
      <c r="MRI47" s="120"/>
      <c r="MRJ47" s="120"/>
      <c r="MRK47" s="120"/>
      <c r="MRL47" s="120"/>
      <c r="MRM47" s="120"/>
      <c r="MRN47" s="120"/>
      <c r="MRO47" s="120"/>
      <c r="MRP47" s="120"/>
      <c r="MRQ47" s="120"/>
      <c r="MRR47" s="120"/>
      <c r="MRS47" s="120"/>
      <c r="MRT47" s="120"/>
      <c r="MRU47" s="120"/>
      <c r="MRV47" s="120"/>
      <c r="MRW47" s="120"/>
      <c r="MRX47" s="120"/>
      <c r="MRY47" s="120"/>
      <c r="MRZ47" s="120"/>
      <c r="MSA47" s="120"/>
      <c r="MSB47" s="120"/>
      <c r="MSC47" s="120"/>
      <c r="MSD47" s="120"/>
      <c r="MSE47" s="120"/>
      <c r="MSF47" s="120"/>
      <c r="MSG47" s="120"/>
      <c r="MSH47" s="120"/>
      <c r="MSI47" s="120"/>
      <c r="MSJ47" s="120"/>
      <c r="MSK47" s="120"/>
      <c r="MSL47" s="120"/>
      <c r="MSM47" s="120"/>
      <c r="MSN47" s="120"/>
      <c r="MSO47" s="120"/>
      <c r="MSP47" s="120"/>
      <c r="MSQ47" s="120"/>
      <c r="MSR47" s="120"/>
      <c r="MSS47" s="120"/>
      <c r="MST47" s="120"/>
      <c r="MSU47" s="120"/>
      <c r="MSV47" s="120"/>
      <c r="MSW47" s="120"/>
      <c r="MSX47" s="120"/>
      <c r="MSY47" s="120"/>
      <c r="MSZ47" s="120"/>
      <c r="MTA47" s="120"/>
      <c r="MTB47" s="120"/>
      <c r="MTC47" s="120"/>
      <c r="MTD47" s="120"/>
      <c r="MTE47" s="120"/>
      <c r="MTF47" s="120"/>
      <c r="MTG47" s="120"/>
      <c r="MTH47" s="120"/>
      <c r="MTI47" s="120"/>
      <c r="MTJ47" s="120"/>
      <c r="MTK47" s="120"/>
      <c r="MTL47" s="120"/>
      <c r="MTM47" s="120"/>
      <c r="MTN47" s="120"/>
      <c r="MTO47" s="120"/>
      <c r="MTP47" s="120"/>
      <c r="MTQ47" s="120"/>
      <c r="MTR47" s="120"/>
      <c r="MTS47" s="120"/>
      <c r="MTT47" s="120"/>
      <c r="MTU47" s="120"/>
      <c r="MTV47" s="120"/>
      <c r="MTW47" s="120"/>
      <c r="MTX47" s="120"/>
      <c r="MTY47" s="120"/>
      <c r="MTZ47" s="120"/>
      <c r="MUA47" s="120"/>
      <c r="MUB47" s="120"/>
      <c r="MUC47" s="120"/>
      <c r="MUD47" s="120"/>
      <c r="MUE47" s="120"/>
      <c r="MUF47" s="120"/>
      <c r="MUG47" s="120"/>
      <c r="MUH47" s="120"/>
      <c r="MUI47" s="120"/>
      <c r="MUJ47" s="120"/>
      <c r="MUK47" s="120"/>
      <c r="MUL47" s="120"/>
      <c r="MUM47" s="120"/>
      <c r="MUN47" s="120"/>
      <c r="MUO47" s="120"/>
      <c r="MUP47" s="120"/>
      <c r="MUQ47" s="120"/>
      <c r="MUR47" s="120"/>
      <c r="MUS47" s="120"/>
      <c r="MUT47" s="120"/>
      <c r="MUU47" s="120"/>
      <c r="MUV47" s="120"/>
      <c r="MUW47" s="120"/>
      <c r="MUX47" s="120"/>
      <c r="MUY47" s="120"/>
      <c r="MUZ47" s="120"/>
      <c r="MVA47" s="120"/>
      <c r="MVB47" s="120"/>
      <c r="MVC47" s="120"/>
      <c r="MVD47" s="120"/>
      <c r="MVE47" s="120"/>
      <c r="MVF47" s="120"/>
      <c r="MVG47" s="120"/>
      <c r="MVH47" s="120"/>
      <c r="MVI47" s="120"/>
      <c r="MVJ47" s="120"/>
      <c r="MVK47" s="120"/>
      <c r="MVL47" s="120"/>
      <c r="MVM47" s="120"/>
      <c r="MVN47" s="120"/>
      <c r="MVO47" s="120"/>
      <c r="MVP47" s="120"/>
      <c r="MVQ47" s="120"/>
      <c r="MVR47" s="120"/>
      <c r="MVS47" s="120"/>
      <c r="MVT47" s="120"/>
      <c r="MVU47" s="120"/>
      <c r="MVV47" s="120"/>
      <c r="MVW47" s="120"/>
      <c r="MVX47" s="120"/>
      <c r="MVY47" s="120"/>
      <c r="MVZ47" s="120"/>
      <c r="MWA47" s="120"/>
      <c r="MWB47" s="120"/>
      <c r="MWC47" s="120"/>
      <c r="MWD47" s="120"/>
      <c r="MWE47" s="120"/>
      <c r="MWF47" s="120"/>
      <c r="MWG47" s="120"/>
      <c r="MWH47" s="120"/>
      <c r="MWI47" s="120"/>
      <c r="MWJ47" s="120"/>
      <c r="MWK47" s="120"/>
      <c r="MWL47" s="120"/>
      <c r="MWM47" s="120"/>
      <c r="MWN47" s="120"/>
      <c r="MWO47" s="120"/>
      <c r="MWP47" s="120"/>
      <c r="MWQ47" s="120"/>
      <c r="MWR47" s="120"/>
      <c r="MWS47" s="120"/>
      <c r="MWT47" s="120"/>
      <c r="MWU47" s="120"/>
      <c r="MWV47" s="120"/>
      <c r="MWW47" s="120"/>
      <c r="MWX47" s="120"/>
      <c r="MWY47" s="120"/>
      <c r="MWZ47" s="120"/>
      <c r="MXA47" s="120"/>
      <c r="MXB47" s="120"/>
      <c r="MXC47" s="120"/>
      <c r="MXD47" s="120"/>
      <c r="MXE47" s="120"/>
      <c r="MXF47" s="120"/>
      <c r="MXG47" s="120"/>
      <c r="MXH47" s="120"/>
      <c r="MXI47" s="120"/>
      <c r="MXJ47" s="120"/>
      <c r="MXK47" s="120"/>
      <c r="MXL47" s="120"/>
      <c r="MXM47" s="120"/>
      <c r="MXN47" s="120"/>
      <c r="MXO47" s="120"/>
      <c r="MXP47" s="120"/>
      <c r="MXQ47" s="120"/>
      <c r="MXR47" s="120"/>
      <c r="MXS47" s="120"/>
      <c r="MXT47" s="120"/>
      <c r="MXU47" s="120"/>
      <c r="MXV47" s="120"/>
      <c r="MXW47" s="120"/>
      <c r="MXX47" s="120"/>
      <c r="MXY47" s="120"/>
      <c r="MXZ47" s="120"/>
      <c r="MYA47" s="120"/>
      <c r="MYB47" s="120"/>
      <c r="MYC47" s="120"/>
      <c r="MYD47" s="120"/>
      <c r="MYE47" s="120"/>
      <c r="MYF47" s="120"/>
      <c r="MYG47" s="120"/>
      <c r="MYH47" s="120"/>
      <c r="MYI47" s="120"/>
      <c r="MYJ47" s="120"/>
      <c r="MYK47" s="120"/>
      <c r="MYL47" s="120"/>
      <c r="MYM47" s="120"/>
      <c r="MYN47" s="120"/>
      <c r="MYO47" s="120"/>
      <c r="MYP47" s="120"/>
      <c r="MYQ47" s="120"/>
      <c r="MYR47" s="120"/>
      <c r="MYS47" s="120"/>
      <c r="MYT47" s="120"/>
      <c r="MYU47" s="120"/>
      <c r="MYV47" s="120"/>
      <c r="MYW47" s="120"/>
      <c r="MYX47" s="120"/>
      <c r="MYY47" s="120"/>
      <c r="MYZ47" s="120"/>
      <c r="MZA47" s="120"/>
      <c r="MZB47" s="120"/>
      <c r="MZC47" s="120"/>
      <c r="MZD47" s="120"/>
      <c r="MZE47" s="120"/>
      <c r="MZF47" s="120"/>
      <c r="MZG47" s="120"/>
      <c r="MZH47" s="120"/>
      <c r="MZI47" s="120"/>
      <c r="MZJ47" s="120"/>
      <c r="MZK47" s="120"/>
      <c r="MZL47" s="120"/>
      <c r="MZM47" s="120"/>
      <c r="MZN47" s="120"/>
      <c r="MZO47" s="120"/>
      <c r="MZP47" s="120"/>
      <c r="MZQ47" s="120"/>
      <c r="MZR47" s="120"/>
      <c r="MZS47" s="120"/>
      <c r="MZT47" s="120"/>
      <c r="MZU47" s="120"/>
      <c r="MZV47" s="120"/>
      <c r="MZW47" s="120"/>
      <c r="MZX47" s="120"/>
      <c r="MZY47" s="120"/>
      <c r="MZZ47" s="120"/>
      <c r="NAA47" s="120"/>
      <c r="NAB47" s="120"/>
      <c r="NAC47" s="120"/>
      <c r="NAD47" s="120"/>
      <c r="NAE47" s="120"/>
      <c r="NAF47" s="120"/>
      <c r="NAG47" s="120"/>
      <c r="NAH47" s="120"/>
      <c r="NAI47" s="120"/>
      <c r="NAJ47" s="120"/>
      <c r="NAK47" s="120"/>
      <c r="NAL47" s="120"/>
      <c r="NAM47" s="120"/>
      <c r="NAN47" s="120"/>
      <c r="NAO47" s="120"/>
      <c r="NAP47" s="120"/>
      <c r="NAQ47" s="120"/>
      <c r="NAR47" s="120"/>
      <c r="NAS47" s="120"/>
      <c r="NAT47" s="120"/>
      <c r="NAU47" s="120"/>
      <c r="NAV47" s="120"/>
      <c r="NAW47" s="120"/>
      <c r="NAX47" s="120"/>
      <c r="NAY47" s="120"/>
      <c r="NAZ47" s="120"/>
      <c r="NBA47" s="120"/>
      <c r="NBB47" s="120"/>
      <c r="NBC47" s="120"/>
      <c r="NBD47" s="120"/>
      <c r="NBE47" s="120"/>
      <c r="NBF47" s="120"/>
      <c r="NBG47" s="120"/>
      <c r="NBH47" s="120"/>
      <c r="NBI47" s="120"/>
      <c r="NBJ47" s="120"/>
      <c r="NBK47" s="120"/>
      <c r="NBL47" s="120"/>
      <c r="NBM47" s="120"/>
      <c r="NBN47" s="120"/>
      <c r="NBO47" s="120"/>
      <c r="NBP47" s="120"/>
      <c r="NBQ47" s="120"/>
      <c r="NBR47" s="120"/>
      <c r="NBS47" s="120"/>
      <c r="NBT47" s="120"/>
      <c r="NBU47" s="120"/>
      <c r="NBV47" s="120"/>
      <c r="NBW47" s="120"/>
      <c r="NBX47" s="120"/>
      <c r="NBY47" s="120"/>
      <c r="NBZ47" s="120"/>
      <c r="NCA47" s="120"/>
      <c r="NCB47" s="120"/>
      <c r="NCC47" s="120"/>
      <c r="NCD47" s="120"/>
      <c r="NCE47" s="120"/>
      <c r="NCF47" s="120"/>
      <c r="NCG47" s="120"/>
      <c r="NCH47" s="120"/>
      <c r="NCI47" s="120"/>
      <c r="NCJ47" s="120"/>
      <c r="NCK47" s="120"/>
      <c r="NCL47" s="120"/>
      <c r="NCM47" s="120"/>
      <c r="NCN47" s="120"/>
      <c r="NCO47" s="120"/>
      <c r="NCP47" s="120"/>
      <c r="NCQ47" s="120"/>
      <c r="NCR47" s="120"/>
      <c r="NCS47" s="120"/>
      <c r="NCT47" s="120"/>
      <c r="NCU47" s="120"/>
      <c r="NCV47" s="120"/>
      <c r="NCW47" s="120"/>
      <c r="NCX47" s="120"/>
      <c r="NCY47" s="120"/>
      <c r="NCZ47" s="120"/>
      <c r="NDA47" s="120"/>
      <c r="NDB47" s="120"/>
      <c r="NDC47" s="120"/>
      <c r="NDD47" s="120"/>
      <c r="NDE47" s="120"/>
      <c r="NDF47" s="120"/>
      <c r="NDG47" s="120"/>
      <c r="NDH47" s="120"/>
      <c r="NDI47" s="120"/>
      <c r="NDJ47" s="120"/>
      <c r="NDK47" s="120"/>
      <c r="NDL47" s="120"/>
      <c r="NDM47" s="120"/>
      <c r="NDN47" s="120"/>
      <c r="NDO47" s="120"/>
      <c r="NDP47" s="120"/>
      <c r="NDQ47" s="120"/>
      <c r="NDR47" s="120"/>
      <c r="NDS47" s="120"/>
      <c r="NDT47" s="120"/>
      <c r="NDU47" s="120"/>
      <c r="NDV47" s="120"/>
      <c r="NDW47" s="120"/>
      <c r="NDX47" s="120"/>
      <c r="NDY47" s="120"/>
      <c r="NDZ47" s="120"/>
      <c r="NEA47" s="120"/>
      <c r="NEB47" s="120"/>
      <c r="NEC47" s="120"/>
      <c r="NED47" s="120"/>
      <c r="NEE47" s="120"/>
      <c r="NEF47" s="120"/>
      <c r="NEG47" s="120"/>
      <c r="NEH47" s="120"/>
      <c r="NEI47" s="120"/>
      <c r="NEJ47" s="120"/>
      <c r="NEK47" s="120"/>
      <c r="NEL47" s="120"/>
      <c r="NEM47" s="120"/>
      <c r="NEN47" s="120"/>
      <c r="NEO47" s="120"/>
      <c r="NEP47" s="120"/>
      <c r="NEQ47" s="120"/>
      <c r="NER47" s="120"/>
      <c r="NES47" s="120"/>
      <c r="NET47" s="120"/>
      <c r="NEU47" s="120"/>
      <c r="NEV47" s="120"/>
      <c r="NEW47" s="120"/>
      <c r="NEX47" s="120"/>
      <c r="NEY47" s="120"/>
      <c r="NEZ47" s="120"/>
      <c r="NFA47" s="120"/>
      <c r="NFB47" s="120"/>
      <c r="NFC47" s="120"/>
      <c r="NFD47" s="120"/>
      <c r="NFE47" s="120"/>
      <c r="NFF47" s="120"/>
      <c r="NFG47" s="120"/>
      <c r="NFH47" s="120"/>
      <c r="NFI47" s="120"/>
      <c r="NFJ47" s="120"/>
      <c r="NFK47" s="120"/>
      <c r="NFL47" s="120"/>
      <c r="NFM47" s="120"/>
      <c r="NFN47" s="120"/>
      <c r="NFO47" s="120"/>
      <c r="NFP47" s="120"/>
      <c r="NFQ47" s="120"/>
      <c r="NFR47" s="120"/>
      <c r="NFS47" s="120"/>
      <c r="NFT47" s="120"/>
      <c r="NFU47" s="120"/>
      <c r="NFV47" s="120"/>
      <c r="NFW47" s="120"/>
      <c r="NFX47" s="120"/>
      <c r="NFY47" s="120"/>
      <c r="NFZ47" s="120"/>
      <c r="NGA47" s="120"/>
      <c r="NGB47" s="120"/>
      <c r="NGC47" s="120"/>
      <c r="NGD47" s="120"/>
      <c r="NGE47" s="120"/>
      <c r="NGF47" s="120"/>
      <c r="NGG47" s="120"/>
      <c r="NGH47" s="120"/>
      <c r="NGI47" s="120"/>
      <c r="NGJ47" s="120"/>
      <c r="NGK47" s="120"/>
      <c r="NGL47" s="120"/>
      <c r="NGM47" s="120"/>
      <c r="NGN47" s="120"/>
      <c r="NGO47" s="120"/>
      <c r="NGP47" s="120"/>
      <c r="NGQ47" s="120"/>
      <c r="NGR47" s="120"/>
      <c r="NGS47" s="120"/>
      <c r="NGT47" s="120"/>
      <c r="NGU47" s="120"/>
      <c r="NGV47" s="120"/>
      <c r="NGW47" s="120"/>
      <c r="NGX47" s="120"/>
      <c r="NGY47" s="120"/>
      <c r="NGZ47" s="120"/>
      <c r="NHA47" s="120"/>
      <c r="NHB47" s="120"/>
      <c r="NHC47" s="120"/>
      <c r="NHD47" s="120"/>
      <c r="NHE47" s="120"/>
      <c r="NHF47" s="120"/>
      <c r="NHG47" s="120"/>
      <c r="NHH47" s="120"/>
      <c r="NHI47" s="120"/>
      <c r="NHJ47" s="120"/>
      <c r="NHK47" s="120"/>
      <c r="NHL47" s="120"/>
      <c r="NHM47" s="120"/>
      <c r="NHN47" s="120"/>
      <c r="NHO47" s="120"/>
      <c r="NHP47" s="120"/>
      <c r="NHQ47" s="120"/>
      <c r="NHR47" s="120"/>
      <c r="NHS47" s="120"/>
      <c r="NHT47" s="120"/>
      <c r="NHU47" s="120"/>
      <c r="NHV47" s="120"/>
      <c r="NHW47" s="120"/>
      <c r="NHX47" s="120"/>
      <c r="NHY47" s="120"/>
      <c r="NHZ47" s="120"/>
      <c r="NIA47" s="120"/>
      <c r="NIB47" s="120"/>
      <c r="NIC47" s="120"/>
      <c r="NID47" s="120"/>
      <c r="NIE47" s="120"/>
      <c r="NIF47" s="120"/>
      <c r="NIG47" s="120"/>
      <c r="NIH47" s="120"/>
      <c r="NII47" s="120"/>
      <c r="NIJ47" s="120"/>
      <c r="NIK47" s="120"/>
      <c r="NIL47" s="120"/>
      <c r="NIM47" s="120"/>
      <c r="NIN47" s="120"/>
      <c r="NIO47" s="120"/>
      <c r="NIP47" s="120"/>
      <c r="NIQ47" s="120"/>
      <c r="NIR47" s="120"/>
      <c r="NIS47" s="120"/>
      <c r="NIT47" s="120"/>
      <c r="NIU47" s="120"/>
      <c r="NIV47" s="120"/>
      <c r="NIW47" s="120"/>
      <c r="NIX47" s="120"/>
      <c r="NIY47" s="120"/>
      <c r="NIZ47" s="120"/>
      <c r="NJA47" s="120"/>
      <c r="NJB47" s="120"/>
      <c r="NJC47" s="120"/>
      <c r="NJD47" s="120"/>
      <c r="NJE47" s="120"/>
      <c r="NJF47" s="120"/>
      <c r="NJG47" s="120"/>
      <c r="NJH47" s="120"/>
      <c r="NJI47" s="120"/>
      <c r="NJJ47" s="120"/>
      <c r="NJK47" s="120"/>
      <c r="NJL47" s="120"/>
      <c r="NJM47" s="120"/>
      <c r="NJN47" s="120"/>
      <c r="NJO47" s="120"/>
      <c r="NJP47" s="120"/>
      <c r="NJQ47" s="120"/>
      <c r="NJR47" s="120"/>
      <c r="NJS47" s="120"/>
      <c r="NJT47" s="120"/>
      <c r="NJU47" s="120"/>
      <c r="NJV47" s="120"/>
      <c r="NJW47" s="120"/>
      <c r="NJX47" s="120"/>
      <c r="NJY47" s="120"/>
      <c r="NJZ47" s="120"/>
      <c r="NKA47" s="120"/>
      <c r="NKB47" s="120"/>
      <c r="NKC47" s="120"/>
      <c r="NKD47" s="120"/>
      <c r="NKE47" s="120"/>
      <c r="NKF47" s="120"/>
      <c r="NKG47" s="120"/>
      <c r="NKH47" s="120"/>
      <c r="NKI47" s="120"/>
      <c r="NKJ47" s="120"/>
      <c r="NKK47" s="120"/>
      <c r="NKL47" s="120"/>
      <c r="NKM47" s="120"/>
      <c r="NKN47" s="120"/>
      <c r="NKO47" s="120"/>
      <c r="NKP47" s="120"/>
      <c r="NKQ47" s="120"/>
      <c r="NKR47" s="120"/>
      <c r="NKS47" s="120"/>
      <c r="NKT47" s="120"/>
      <c r="NKU47" s="120"/>
      <c r="NKV47" s="120"/>
      <c r="NKW47" s="120"/>
      <c r="NKX47" s="120"/>
      <c r="NKY47" s="120"/>
      <c r="NKZ47" s="120"/>
      <c r="NLA47" s="120"/>
      <c r="NLB47" s="120"/>
      <c r="NLC47" s="120"/>
      <c r="NLD47" s="120"/>
      <c r="NLE47" s="120"/>
      <c r="NLF47" s="120"/>
      <c r="NLG47" s="120"/>
      <c r="NLH47" s="120"/>
      <c r="NLI47" s="120"/>
      <c r="NLJ47" s="120"/>
      <c r="NLK47" s="120"/>
      <c r="NLL47" s="120"/>
      <c r="NLM47" s="120"/>
      <c r="NLN47" s="120"/>
      <c r="NLO47" s="120"/>
      <c r="NLP47" s="120"/>
      <c r="NLQ47" s="120"/>
      <c r="NLR47" s="120"/>
      <c r="NLS47" s="120"/>
      <c r="NLT47" s="120"/>
      <c r="NLU47" s="120"/>
      <c r="NLV47" s="120"/>
      <c r="NLW47" s="120"/>
      <c r="NLX47" s="120"/>
      <c r="NLY47" s="120"/>
      <c r="NLZ47" s="120"/>
      <c r="NMA47" s="120"/>
      <c r="NMB47" s="120"/>
      <c r="NMC47" s="120"/>
      <c r="NMD47" s="120"/>
      <c r="NME47" s="120"/>
      <c r="NMF47" s="120"/>
      <c r="NMG47" s="120"/>
      <c r="NMH47" s="120"/>
      <c r="NMI47" s="120"/>
      <c r="NMJ47" s="120"/>
      <c r="NMK47" s="120"/>
      <c r="NML47" s="120"/>
      <c r="NMM47" s="120"/>
      <c r="NMN47" s="120"/>
      <c r="NMO47" s="120"/>
      <c r="NMP47" s="120"/>
      <c r="NMQ47" s="120"/>
      <c r="NMR47" s="120"/>
      <c r="NMS47" s="120"/>
      <c r="NMT47" s="120"/>
      <c r="NMU47" s="120"/>
      <c r="NMV47" s="120"/>
      <c r="NMW47" s="120"/>
      <c r="NMX47" s="120"/>
      <c r="NMY47" s="120"/>
      <c r="NMZ47" s="120"/>
      <c r="NNA47" s="120"/>
      <c r="NNB47" s="120"/>
      <c r="NNC47" s="120"/>
      <c r="NND47" s="120"/>
      <c r="NNE47" s="120"/>
      <c r="NNF47" s="120"/>
      <c r="NNG47" s="120"/>
      <c r="NNH47" s="120"/>
      <c r="NNI47" s="120"/>
      <c r="NNJ47" s="120"/>
      <c r="NNK47" s="120"/>
      <c r="NNL47" s="120"/>
      <c r="NNM47" s="120"/>
      <c r="NNN47" s="120"/>
      <c r="NNO47" s="120"/>
      <c r="NNP47" s="120"/>
      <c r="NNQ47" s="120"/>
      <c r="NNR47" s="120"/>
      <c r="NNS47" s="120"/>
      <c r="NNT47" s="120"/>
      <c r="NNU47" s="120"/>
      <c r="NNV47" s="120"/>
      <c r="NNW47" s="120"/>
      <c r="NNX47" s="120"/>
      <c r="NNY47" s="120"/>
      <c r="NNZ47" s="120"/>
      <c r="NOA47" s="120"/>
      <c r="NOB47" s="120"/>
      <c r="NOC47" s="120"/>
      <c r="NOD47" s="120"/>
      <c r="NOE47" s="120"/>
      <c r="NOF47" s="120"/>
      <c r="NOG47" s="120"/>
      <c r="NOH47" s="120"/>
      <c r="NOI47" s="120"/>
      <c r="NOJ47" s="120"/>
      <c r="NOK47" s="120"/>
      <c r="NOL47" s="120"/>
      <c r="NOM47" s="120"/>
      <c r="NON47" s="120"/>
      <c r="NOO47" s="120"/>
      <c r="NOP47" s="120"/>
      <c r="NOQ47" s="120"/>
      <c r="NOR47" s="120"/>
      <c r="NOS47" s="120"/>
      <c r="NOT47" s="120"/>
      <c r="NOU47" s="120"/>
      <c r="NOV47" s="120"/>
      <c r="NOW47" s="120"/>
      <c r="NOX47" s="120"/>
      <c r="NOY47" s="120"/>
      <c r="NOZ47" s="120"/>
      <c r="NPA47" s="120"/>
      <c r="NPB47" s="120"/>
      <c r="NPC47" s="120"/>
      <c r="NPD47" s="120"/>
      <c r="NPE47" s="120"/>
      <c r="NPF47" s="120"/>
      <c r="NPG47" s="120"/>
      <c r="NPH47" s="120"/>
      <c r="NPI47" s="120"/>
      <c r="NPJ47" s="120"/>
      <c r="NPK47" s="120"/>
      <c r="NPL47" s="120"/>
      <c r="NPM47" s="120"/>
      <c r="NPN47" s="120"/>
      <c r="NPO47" s="120"/>
      <c r="NPP47" s="120"/>
      <c r="NPQ47" s="120"/>
      <c r="NPR47" s="120"/>
      <c r="NPS47" s="120"/>
      <c r="NPT47" s="120"/>
      <c r="NPU47" s="120"/>
      <c r="NPV47" s="120"/>
      <c r="NPW47" s="120"/>
      <c r="NPX47" s="120"/>
      <c r="NPY47" s="120"/>
      <c r="NPZ47" s="120"/>
      <c r="NQA47" s="120"/>
      <c r="NQB47" s="120"/>
      <c r="NQC47" s="120"/>
      <c r="NQD47" s="120"/>
      <c r="NQE47" s="120"/>
      <c r="NQF47" s="120"/>
      <c r="NQG47" s="120"/>
      <c r="NQH47" s="120"/>
      <c r="NQI47" s="120"/>
      <c r="NQJ47" s="120"/>
      <c r="NQK47" s="120"/>
      <c r="NQL47" s="120"/>
      <c r="NQM47" s="120"/>
      <c r="NQN47" s="120"/>
      <c r="NQO47" s="120"/>
      <c r="NQP47" s="120"/>
      <c r="NQQ47" s="120"/>
      <c r="NQR47" s="120"/>
      <c r="NQS47" s="120"/>
      <c r="NQT47" s="120"/>
      <c r="NQU47" s="120"/>
      <c r="NQV47" s="120"/>
      <c r="NQW47" s="120"/>
      <c r="NQX47" s="120"/>
      <c r="NQY47" s="120"/>
      <c r="NQZ47" s="120"/>
      <c r="NRA47" s="120"/>
      <c r="NRB47" s="120"/>
      <c r="NRC47" s="120"/>
      <c r="NRD47" s="120"/>
      <c r="NRE47" s="120"/>
      <c r="NRF47" s="120"/>
      <c r="NRG47" s="120"/>
      <c r="NRH47" s="120"/>
      <c r="NRI47" s="120"/>
      <c r="NRJ47" s="120"/>
      <c r="NRK47" s="120"/>
      <c r="NRL47" s="120"/>
      <c r="NRM47" s="120"/>
      <c r="NRN47" s="120"/>
      <c r="NRO47" s="120"/>
      <c r="NRP47" s="120"/>
      <c r="NRQ47" s="120"/>
      <c r="NRR47" s="120"/>
      <c r="NRS47" s="120"/>
      <c r="NRT47" s="120"/>
      <c r="NRU47" s="120"/>
      <c r="NRV47" s="120"/>
      <c r="NRW47" s="120"/>
      <c r="NRX47" s="120"/>
      <c r="NRY47" s="120"/>
      <c r="NRZ47" s="120"/>
      <c r="NSA47" s="120"/>
      <c r="NSB47" s="120"/>
      <c r="NSC47" s="120"/>
      <c r="NSD47" s="120"/>
      <c r="NSE47" s="120"/>
      <c r="NSF47" s="120"/>
      <c r="NSG47" s="120"/>
      <c r="NSH47" s="120"/>
      <c r="NSI47" s="120"/>
      <c r="NSJ47" s="120"/>
      <c r="NSK47" s="120"/>
      <c r="NSL47" s="120"/>
      <c r="NSM47" s="120"/>
      <c r="NSN47" s="120"/>
      <c r="NSO47" s="120"/>
      <c r="NSP47" s="120"/>
      <c r="NSQ47" s="120"/>
      <c r="NSR47" s="120"/>
      <c r="NSS47" s="120"/>
      <c r="NST47" s="120"/>
      <c r="NSU47" s="120"/>
      <c r="NSV47" s="120"/>
      <c r="NSW47" s="120"/>
      <c r="NSX47" s="120"/>
      <c r="NSY47" s="120"/>
      <c r="NSZ47" s="120"/>
      <c r="NTA47" s="120"/>
      <c r="NTB47" s="120"/>
      <c r="NTC47" s="120"/>
      <c r="NTD47" s="120"/>
      <c r="NTE47" s="120"/>
      <c r="NTF47" s="120"/>
      <c r="NTG47" s="120"/>
      <c r="NTH47" s="120"/>
      <c r="NTI47" s="120"/>
      <c r="NTJ47" s="120"/>
      <c r="NTK47" s="120"/>
      <c r="NTL47" s="120"/>
      <c r="NTM47" s="120"/>
      <c r="NTN47" s="120"/>
      <c r="NTO47" s="120"/>
      <c r="NTP47" s="120"/>
      <c r="NTQ47" s="120"/>
      <c r="NTR47" s="120"/>
      <c r="NTS47" s="120"/>
      <c r="NTT47" s="120"/>
      <c r="NTU47" s="120"/>
      <c r="NTV47" s="120"/>
      <c r="NTW47" s="120"/>
      <c r="NTX47" s="120"/>
      <c r="NTY47" s="120"/>
      <c r="NTZ47" s="120"/>
      <c r="NUA47" s="120"/>
      <c r="NUB47" s="120"/>
      <c r="NUC47" s="120"/>
      <c r="NUD47" s="120"/>
      <c r="NUE47" s="120"/>
      <c r="NUF47" s="120"/>
      <c r="NUG47" s="120"/>
      <c r="NUH47" s="120"/>
      <c r="NUI47" s="120"/>
      <c r="NUJ47" s="120"/>
      <c r="NUK47" s="120"/>
      <c r="NUL47" s="120"/>
      <c r="NUM47" s="120"/>
      <c r="NUN47" s="120"/>
      <c r="NUO47" s="120"/>
      <c r="NUP47" s="120"/>
      <c r="NUQ47" s="120"/>
      <c r="NUR47" s="120"/>
      <c r="NUS47" s="120"/>
      <c r="NUT47" s="120"/>
      <c r="NUU47" s="120"/>
      <c r="NUV47" s="120"/>
      <c r="NUW47" s="120"/>
      <c r="NUX47" s="120"/>
      <c r="NUY47" s="120"/>
      <c r="NUZ47" s="120"/>
      <c r="NVA47" s="120"/>
      <c r="NVB47" s="120"/>
      <c r="NVC47" s="120"/>
      <c r="NVD47" s="120"/>
      <c r="NVE47" s="120"/>
      <c r="NVF47" s="120"/>
      <c r="NVG47" s="120"/>
      <c r="NVH47" s="120"/>
      <c r="NVI47" s="120"/>
      <c r="NVJ47" s="120"/>
      <c r="NVK47" s="120"/>
      <c r="NVL47" s="120"/>
      <c r="NVM47" s="120"/>
      <c r="NVN47" s="120"/>
      <c r="NVO47" s="120"/>
      <c r="NVP47" s="120"/>
      <c r="NVQ47" s="120"/>
      <c r="NVR47" s="120"/>
      <c r="NVS47" s="120"/>
      <c r="NVT47" s="120"/>
      <c r="NVU47" s="120"/>
      <c r="NVV47" s="120"/>
      <c r="NVW47" s="120"/>
      <c r="NVX47" s="120"/>
      <c r="NVY47" s="120"/>
      <c r="NVZ47" s="120"/>
      <c r="NWA47" s="120"/>
      <c r="NWB47" s="120"/>
      <c r="NWC47" s="120"/>
      <c r="NWD47" s="120"/>
      <c r="NWE47" s="120"/>
      <c r="NWF47" s="120"/>
      <c r="NWG47" s="120"/>
      <c r="NWH47" s="120"/>
      <c r="NWI47" s="120"/>
      <c r="NWJ47" s="120"/>
      <c r="NWK47" s="120"/>
      <c r="NWL47" s="120"/>
      <c r="NWM47" s="120"/>
      <c r="NWN47" s="120"/>
      <c r="NWO47" s="120"/>
      <c r="NWP47" s="120"/>
      <c r="NWQ47" s="120"/>
      <c r="NWR47" s="120"/>
      <c r="NWS47" s="120"/>
      <c r="NWT47" s="120"/>
      <c r="NWU47" s="120"/>
      <c r="NWV47" s="120"/>
      <c r="NWW47" s="120"/>
      <c r="NWX47" s="120"/>
      <c r="NWY47" s="120"/>
      <c r="NWZ47" s="120"/>
      <c r="NXA47" s="120"/>
      <c r="NXB47" s="120"/>
      <c r="NXC47" s="120"/>
      <c r="NXD47" s="120"/>
      <c r="NXE47" s="120"/>
      <c r="NXF47" s="120"/>
      <c r="NXG47" s="120"/>
      <c r="NXH47" s="120"/>
      <c r="NXI47" s="120"/>
      <c r="NXJ47" s="120"/>
      <c r="NXK47" s="120"/>
      <c r="NXL47" s="120"/>
      <c r="NXM47" s="120"/>
      <c r="NXN47" s="120"/>
      <c r="NXO47" s="120"/>
      <c r="NXP47" s="120"/>
      <c r="NXQ47" s="120"/>
      <c r="NXR47" s="120"/>
      <c r="NXS47" s="120"/>
      <c r="NXT47" s="120"/>
      <c r="NXU47" s="120"/>
      <c r="NXV47" s="120"/>
      <c r="NXW47" s="120"/>
      <c r="NXX47" s="120"/>
      <c r="NXY47" s="120"/>
      <c r="NXZ47" s="120"/>
      <c r="NYA47" s="120"/>
      <c r="NYB47" s="120"/>
      <c r="NYC47" s="120"/>
      <c r="NYD47" s="120"/>
      <c r="NYE47" s="120"/>
      <c r="NYF47" s="120"/>
      <c r="NYG47" s="120"/>
      <c r="NYH47" s="120"/>
      <c r="NYI47" s="120"/>
      <c r="NYJ47" s="120"/>
      <c r="NYK47" s="120"/>
      <c r="NYL47" s="120"/>
      <c r="NYM47" s="120"/>
      <c r="NYN47" s="120"/>
      <c r="NYO47" s="120"/>
      <c r="NYP47" s="120"/>
      <c r="NYQ47" s="120"/>
      <c r="NYR47" s="120"/>
      <c r="NYS47" s="120"/>
      <c r="NYT47" s="120"/>
      <c r="NYU47" s="120"/>
      <c r="NYV47" s="120"/>
      <c r="NYW47" s="120"/>
      <c r="NYX47" s="120"/>
      <c r="NYY47" s="120"/>
      <c r="NYZ47" s="120"/>
      <c r="NZA47" s="120"/>
      <c r="NZB47" s="120"/>
      <c r="NZC47" s="120"/>
      <c r="NZD47" s="120"/>
      <c r="NZE47" s="120"/>
      <c r="NZF47" s="120"/>
      <c r="NZG47" s="120"/>
      <c r="NZH47" s="120"/>
      <c r="NZI47" s="120"/>
      <c r="NZJ47" s="120"/>
      <c r="NZK47" s="120"/>
      <c r="NZL47" s="120"/>
      <c r="NZM47" s="120"/>
      <c r="NZN47" s="120"/>
      <c r="NZO47" s="120"/>
      <c r="NZP47" s="120"/>
      <c r="NZQ47" s="120"/>
      <c r="NZR47" s="120"/>
      <c r="NZS47" s="120"/>
      <c r="NZT47" s="120"/>
      <c r="NZU47" s="120"/>
      <c r="NZV47" s="120"/>
      <c r="NZW47" s="120"/>
      <c r="NZX47" s="120"/>
      <c r="NZY47" s="120"/>
      <c r="NZZ47" s="120"/>
      <c r="OAA47" s="120"/>
      <c r="OAB47" s="120"/>
      <c r="OAC47" s="120"/>
      <c r="OAD47" s="120"/>
      <c r="OAE47" s="120"/>
      <c r="OAF47" s="120"/>
      <c r="OAG47" s="120"/>
      <c r="OAH47" s="120"/>
      <c r="OAI47" s="120"/>
      <c r="OAJ47" s="120"/>
      <c r="OAK47" s="120"/>
      <c r="OAL47" s="120"/>
      <c r="OAM47" s="120"/>
      <c r="OAN47" s="120"/>
      <c r="OAO47" s="120"/>
      <c r="OAP47" s="120"/>
      <c r="OAQ47" s="120"/>
      <c r="OAR47" s="120"/>
      <c r="OAS47" s="120"/>
      <c r="OAT47" s="120"/>
      <c r="OAU47" s="120"/>
      <c r="OAV47" s="120"/>
      <c r="OAW47" s="120"/>
      <c r="OAX47" s="120"/>
      <c r="OAY47" s="120"/>
      <c r="OAZ47" s="120"/>
      <c r="OBA47" s="120"/>
      <c r="OBB47" s="120"/>
      <c r="OBC47" s="120"/>
      <c r="OBD47" s="120"/>
      <c r="OBE47" s="120"/>
      <c r="OBF47" s="120"/>
      <c r="OBG47" s="120"/>
      <c r="OBH47" s="120"/>
      <c r="OBI47" s="120"/>
      <c r="OBJ47" s="120"/>
      <c r="OBK47" s="120"/>
      <c r="OBL47" s="120"/>
      <c r="OBM47" s="120"/>
      <c r="OBN47" s="120"/>
      <c r="OBO47" s="120"/>
      <c r="OBP47" s="120"/>
      <c r="OBQ47" s="120"/>
      <c r="OBR47" s="120"/>
      <c r="OBS47" s="120"/>
      <c r="OBT47" s="120"/>
      <c r="OBU47" s="120"/>
      <c r="OBV47" s="120"/>
      <c r="OBW47" s="120"/>
      <c r="OBX47" s="120"/>
      <c r="OBY47" s="120"/>
      <c r="OBZ47" s="120"/>
      <c r="OCA47" s="120"/>
      <c r="OCB47" s="120"/>
      <c r="OCC47" s="120"/>
      <c r="OCD47" s="120"/>
      <c r="OCE47" s="120"/>
      <c r="OCF47" s="120"/>
      <c r="OCG47" s="120"/>
      <c r="OCH47" s="120"/>
      <c r="OCI47" s="120"/>
      <c r="OCJ47" s="120"/>
      <c r="OCK47" s="120"/>
      <c r="OCL47" s="120"/>
      <c r="OCM47" s="120"/>
      <c r="OCN47" s="120"/>
      <c r="OCO47" s="120"/>
      <c r="OCP47" s="120"/>
      <c r="OCQ47" s="120"/>
      <c r="OCR47" s="120"/>
      <c r="OCS47" s="120"/>
      <c r="OCT47" s="120"/>
      <c r="OCU47" s="120"/>
      <c r="OCV47" s="120"/>
      <c r="OCW47" s="120"/>
      <c r="OCX47" s="120"/>
      <c r="OCY47" s="120"/>
      <c r="OCZ47" s="120"/>
      <c r="ODA47" s="120"/>
      <c r="ODB47" s="120"/>
      <c r="ODC47" s="120"/>
      <c r="ODD47" s="120"/>
      <c r="ODE47" s="120"/>
      <c r="ODF47" s="120"/>
      <c r="ODG47" s="120"/>
      <c r="ODH47" s="120"/>
      <c r="ODI47" s="120"/>
      <c r="ODJ47" s="120"/>
      <c r="ODK47" s="120"/>
      <c r="ODL47" s="120"/>
      <c r="ODM47" s="120"/>
      <c r="ODN47" s="120"/>
      <c r="ODO47" s="120"/>
      <c r="ODP47" s="120"/>
      <c r="ODQ47" s="120"/>
      <c r="ODR47" s="120"/>
      <c r="ODS47" s="120"/>
      <c r="ODT47" s="120"/>
      <c r="ODU47" s="120"/>
      <c r="ODV47" s="120"/>
      <c r="ODW47" s="120"/>
      <c r="ODX47" s="120"/>
      <c r="ODY47" s="120"/>
      <c r="ODZ47" s="120"/>
      <c r="OEA47" s="120"/>
      <c r="OEB47" s="120"/>
      <c r="OEC47" s="120"/>
      <c r="OED47" s="120"/>
      <c r="OEE47" s="120"/>
      <c r="OEF47" s="120"/>
      <c r="OEG47" s="120"/>
      <c r="OEH47" s="120"/>
      <c r="OEI47" s="120"/>
      <c r="OEJ47" s="120"/>
      <c r="OEK47" s="120"/>
      <c r="OEL47" s="120"/>
      <c r="OEM47" s="120"/>
      <c r="OEN47" s="120"/>
      <c r="OEO47" s="120"/>
      <c r="OEP47" s="120"/>
      <c r="OEQ47" s="120"/>
      <c r="OER47" s="120"/>
      <c r="OES47" s="120"/>
      <c r="OET47" s="120"/>
      <c r="OEU47" s="120"/>
      <c r="OEV47" s="120"/>
      <c r="OEW47" s="120"/>
      <c r="OEX47" s="120"/>
      <c r="OEY47" s="120"/>
      <c r="OEZ47" s="120"/>
      <c r="OFA47" s="120"/>
      <c r="OFB47" s="120"/>
      <c r="OFC47" s="120"/>
      <c r="OFD47" s="120"/>
      <c r="OFE47" s="120"/>
      <c r="OFF47" s="120"/>
      <c r="OFG47" s="120"/>
      <c r="OFH47" s="120"/>
      <c r="OFI47" s="120"/>
      <c r="OFJ47" s="120"/>
      <c r="OFK47" s="120"/>
      <c r="OFL47" s="120"/>
      <c r="OFM47" s="120"/>
      <c r="OFN47" s="120"/>
      <c r="OFO47" s="120"/>
      <c r="OFP47" s="120"/>
      <c r="OFQ47" s="120"/>
      <c r="OFR47" s="120"/>
      <c r="OFS47" s="120"/>
      <c r="OFT47" s="120"/>
      <c r="OFU47" s="120"/>
      <c r="OFV47" s="120"/>
      <c r="OFW47" s="120"/>
      <c r="OFX47" s="120"/>
      <c r="OFY47" s="120"/>
      <c r="OFZ47" s="120"/>
      <c r="OGA47" s="120"/>
      <c r="OGB47" s="120"/>
      <c r="OGC47" s="120"/>
      <c r="OGD47" s="120"/>
      <c r="OGE47" s="120"/>
      <c r="OGF47" s="120"/>
      <c r="OGG47" s="120"/>
      <c r="OGH47" s="120"/>
      <c r="OGI47" s="120"/>
      <c r="OGJ47" s="120"/>
      <c r="OGK47" s="120"/>
      <c r="OGL47" s="120"/>
      <c r="OGM47" s="120"/>
      <c r="OGN47" s="120"/>
      <c r="OGO47" s="120"/>
      <c r="OGP47" s="120"/>
      <c r="OGQ47" s="120"/>
      <c r="OGR47" s="120"/>
      <c r="OGS47" s="120"/>
      <c r="OGT47" s="120"/>
      <c r="OGU47" s="120"/>
      <c r="OGV47" s="120"/>
      <c r="OGW47" s="120"/>
      <c r="OGX47" s="120"/>
      <c r="OGY47" s="120"/>
      <c r="OGZ47" s="120"/>
      <c r="OHA47" s="120"/>
      <c r="OHB47" s="120"/>
      <c r="OHC47" s="120"/>
      <c r="OHD47" s="120"/>
      <c r="OHE47" s="120"/>
      <c r="OHF47" s="120"/>
      <c r="OHG47" s="120"/>
      <c r="OHH47" s="120"/>
      <c r="OHI47" s="120"/>
      <c r="OHJ47" s="120"/>
      <c r="OHK47" s="120"/>
      <c r="OHL47" s="120"/>
      <c r="OHM47" s="120"/>
      <c r="OHN47" s="120"/>
      <c r="OHO47" s="120"/>
      <c r="OHP47" s="120"/>
      <c r="OHQ47" s="120"/>
      <c r="OHR47" s="120"/>
      <c r="OHS47" s="120"/>
      <c r="OHT47" s="120"/>
      <c r="OHU47" s="120"/>
      <c r="OHV47" s="120"/>
      <c r="OHW47" s="120"/>
      <c r="OHX47" s="120"/>
      <c r="OHY47" s="120"/>
      <c r="OHZ47" s="120"/>
      <c r="OIA47" s="120"/>
      <c r="OIB47" s="120"/>
      <c r="OIC47" s="120"/>
      <c r="OID47" s="120"/>
      <c r="OIE47" s="120"/>
      <c r="OIF47" s="120"/>
      <c r="OIG47" s="120"/>
      <c r="OIH47" s="120"/>
      <c r="OII47" s="120"/>
      <c r="OIJ47" s="120"/>
      <c r="OIK47" s="120"/>
      <c r="OIL47" s="120"/>
      <c r="OIM47" s="120"/>
      <c r="OIN47" s="120"/>
      <c r="OIO47" s="120"/>
      <c r="OIP47" s="120"/>
      <c r="OIQ47" s="120"/>
      <c r="OIR47" s="120"/>
      <c r="OIS47" s="120"/>
      <c r="OIT47" s="120"/>
      <c r="OIU47" s="120"/>
      <c r="OIV47" s="120"/>
      <c r="OIW47" s="120"/>
      <c r="OIX47" s="120"/>
      <c r="OIY47" s="120"/>
      <c r="OIZ47" s="120"/>
      <c r="OJA47" s="120"/>
      <c r="OJB47" s="120"/>
      <c r="OJC47" s="120"/>
      <c r="OJD47" s="120"/>
      <c r="OJE47" s="120"/>
      <c r="OJF47" s="120"/>
      <c r="OJG47" s="120"/>
      <c r="OJH47" s="120"/>
      <c r="OJI47" s="120"/>
      <c r="OJJ47" s="120"/>
      <c r="OJK47" s="120"/>
      <c r="OJL47" s="120"/>
      <c r="OJM47" s="120"/>
      <c r="OJN47" s="120"/>
      <c r="OJO47" s="120"/>
      <c r="OJP47" s="120"/>
      <c r="OJQ47" s="120"/>
      <c r="OJR47" s="120"/>
      <c r="OJS47" s="120"/>
      <c r="OJT47" s="120"/>
      <c r="OJU47" s="120"/>
      <c r="OJV47" s="120"/>
      <c r="OJW47" s="120"/>
      <c r="OJX47" s="120"/>
      <c r="OJY47" s="120"/>
      <c r="OJZ47" s="120"/>
      <c r="OKA47" s="120"/>
      <c r="OKB47" s="120"/>
      <c r="OKC47" s="120"/>
      <c r="OKD47" s="120"/>
      <c r="OKE47" s="120"/>
      <c r="OKF47" s="120"/>
      <c r="OKG47" s="120"/>
      <c r="OKH47" s="120"/>
      <c r="OKI47" s="120"/>
      <c r="OKJ47" s="120"/>
      <c r="OKK47" s="120"/>
      <c r="OKL47" s="120"/>
      <c r="OKM47" s="120"/>
      <c r="OKN47" s="120"/>
      <c r="OKO47" s="120"/>
      <c r="OKP47" s="120"/>
      <c r="OKQ47" s="120"/>
      <c r="OKR47" s="120"/>
      <c r="OKS47" s="120"/>
      <c r="OKT47" s="120"/>
      <c r="OKU47" s="120"/>
      <c r="OKV47" s="120"/>
      <c r="OKW47" s="120"/>
      <c r="OKX47" s="120"/>
      <c r="OKY47" s="120"/>
      <c r="OKZ47" s="120"/>
      <c r="OLA47" s="120"/>
      <c r="OLB47" s="120"/>
      <c r="OLC47" s="120"/>
      <c r="OLD47" s="120"/>
      <c r="OLE47" s="120"/>
      <c r="OLF47" s="120"/>
      <c r="OLG47" s="120"/>
      <c r="OLH47" s="120"/>
      <c r="OLI47" s="120"/>
      <c r="OLJ47" s="120"/>
      <c r="OLK47" s="120"/>
      <c r="OLL47" s="120"/>
      <c r="OLM47" s="120"/>
      <c r="OLN47" s="120"/>
      <c r="OLO47" s="120"/>
      <c r="OLP47" s="120"/>
      <c r="OLQ47" s="120"/>
      <c r="OLR47" s="120"/>
      <c r="OLS47" s="120"/>
      <c r="OLT47" s="120"/>
      <c r="OLU47" s="120"/>
      <c r="OLV47" s="120"/>
      <c r="OLW47" s="120"/>
      <c r="OLX47" s="120"/>
      <c r="OLY47" s="120"/>
      <c r="OLZ47" s="120"/>
      <c r="OMA47" s="120"/>
      <c r="OMB47" s="120"/>
      <c r="OMC47" s="120"/>
      <c r="OMD47" s="120"/>
      <c r="OME47" s="120"/>
      <c r="OMF47" s="120"/>
      <c r="OMG47" s="120"/>
      <c r="OMH47" s="120"/>
      <c r="OMI47" s="120"/>
      <c r="OMJ47" s="120"/>
      <c r="OMK47" s="120"/>
      <c r="OML47" s="120"/>
      <c r="OMM47" s="120"/>
      <c r="OMN47" s="120"/>
      <c r="OMO47" s="120"/>
      <c r="OMP47" s="120"/>
      <c r="OMQ47" s="120"/>
      <c r="OMR47" s="120"/>
      <c r="OMS47" s="120"/>
      <c r="OMT47" s="120"/>
      <c r="OMU47" s="120"/>
      <c r="OMV47" s="120"/>
      <c r="OMW47" s="120"/>
      <c r="OMX47" s="120"/>
      <c r="OMY47" s="120"/>
      <c r="OMZ47" s="120"/>
      <c r="ONA47" s="120"/>
      <c r="ONB47" s="120"/>
      <c r="ONC47" s="120"/>
      <c r="OND47" s="120"/>
      <c r="ONE47" s="120"/>
      <c r="ONF47" s="120"/>
      <c r="ONG47" s="120"/>
      <c r="ONH47" s="120"/>
      <c r="ONI47" s="120"/>
      <c r="ONJ47" s="120"/>
      <c r="ONK47" s="120"/>
      <c r="ONL47" s="120"/>
      <c r="ONM47" s="120"/>
      <c r="ONN47" s="120"/>
      <c r="ONO47" s="120"/>
      <c r="ONP47" s="120"/>
      <c r="ONQ47" s="120"/>
      <c r="ONR47" s="120"/>
      <c r="ONS47" s="120"/>
      <c r="ONT47" s="120"/>
      <c r="ONU47" s="120"/>
      <c r="ONV47" s="120"/>
      <c r="ONW47" s="120"/>
      <c r="ONX47" s="120"/>
      <c r="ONY47" s="120"/>
      <c r="ONZ47" s="120"/>
      <c r="OOA47" s="120"/>
      <c r="OOB47" s="120"/>
      <c r="OOC47" s="120"/>
      <c r="OOD47" s="120"/>
      <c r="OOE47" s="120"/>
      <c r="OOF47" s="120"/>
      <c r="OOG47" s="120"/>
      <c r="OOH47" s="120"/>
      <c r="OOI47" s="120"/>
      <c r="OOJ47" s="120"/>
      <c r="OOK47" s="120"/>
      <c r="OOL47" s="120"/>
      <c r="OOM47" s="120"/>
      <c r="OON47" s="120"/>
      <c r="OOO47" s="120"/>
      <c r="OOP47" s="120"/>
      <c r="OOQ47" s="120"/>
      <c r="OOR47" s="120"/>
      <c r="OOS47" s="120"/>
      <c r="OOT47" s="120"/>
      <c r="OOU47" s="120"/>
      <c r="OOV47" s="120"/>
      <c r="OOW47" s="120"/>
      <c r="OOX47" s="120"/>
      <c r="OOY47" s="120"/>
      <c r="OOZ47" s="120"/>
      <c r="OPA47" s="120"/>
      <c r="OPB47" s="120"/>
      <c r="OPC47" s="120"/>
      <c r="OPD47" s="120"/>
      <c r="OPE47" s="120"/>
      <c r="OPF47" s="120"/>
      <c r="OPG47" s="120"/>
      <c r="OPH47" s="120"/>
      <c r="OPI47" s="120"/>
      <c r="OPJ47" s="120"/>
      <c r="OPK47" s="120"/>
      <c r="OPL47" s="120"/>
      <c r="OPM47" s="120"/>
      <c r="OPN47" s="120"/>
      <c r="OPO47" s="120"/>
      <c r="OPP47" s="120"/>
      <c r="OPQ47" s="120"/>
      <c r="OPR47" s="120"/>
      <c r="OPS47" s="120"/>
      <c r="OPT47" s="120"/>
      <c r="OPU47" s="120"/>
      <c r="OPV47" s="120"/>
      <c r="OPW47" s="120"/>
      <c r="OPX47" s="120"/>
      <c r="OPY47" s="120"/>
      <c r="OPZ47" s="120"/>
      <c r="OQA47" s="120"/>
      <c r="OQB47" s="120"/>
      <c r="OQC47" s="120"/>
      <c r="OQD47" s="120"/>
      <c r="OQE47" s="120"/>
      <c r="OQF47" s="120"/>
      <c r="OQG47" s="120"/>
      <c r="OQH47" s="120"/>
      <c r="OQI47" s="120"/>
      <c r="OQJ47" s="120"/>
      <c r="OQK47" s="120"/>
      <c r="OQL47" s="120"/>
      <c r="OQM47" s="120"/>
      <c r="OQN47" s="120"/>
      <c r="OQO47" s="120"/>
      <c r="OQP47" s="120"/>
      <c r="OQQ47" s="120"/>
      <c r="OQR47" s="120"/>
      <c r="OQS47" s="120"/>
      <c r="OQT47" s="120"/>
      <c r="OQU47" s="120"/>
      <c r="OQV47" s="120"/>
      <c r="OQW47" s="120"/>
      <c r="OQX47" s="120"/>
      <c r="OQY47" s="120"/>
      <c r="OQZ47" s="120"/>
      <c r="ORA47" s="120"/>
      <c r="ORB47" s="120"/>
      <c r="ORC47" s="120"/>
      <c r="ORD47" s="120"/>
      <c r="ORE47" s="120"/>
      <c r="ORF47" s="120"/>
      <c r="ORG47" s="120"/>
      <c r="ORH47" s="120"/>
      <c r="ORI47" s="120"/>
      <c r="ORJ47" s="120"/>
      <c r="ORK47" s="120"/>
      <c r="ORL47" s="120"/>
      <c r="ORM47" s="120"/>
      <c r="ORN47" s="120"/>
      <c r="ORO47" s="120"/>
      <c r="ORP47" s="120"/>
      <c r="ORQ47" s="120"/>
      <c r="ORR47" s="120"/>
      <c r="ORS47" s="120"/>
      <c r="ORT47" s="120"/>
      <c r="ORU47" s="120"/>
      <c r="ORV47" s="120"/>
      <c r="ORW47" s="120"/>
      <c r="ORX47" s="120"/>
      <c r="ORY47" s="120"/>
      <c r="ORZ47" s="120"/>
      <c r="OSA47" s="120"/>
      <c r="OSB47" s="120"/>
      <c r="OSC47" s="120"/>
      <c r="OSD47" s="120"/>
      <c r="OSE47" s="120"/>
      <c r="OSF47" s="120"/>
      <c r="OSG47" s="120"/>
      <c r="OSH47" s="120"/>
      <c r="OSI47" s="120"/>
      <c r="OSJ47" s="120"/>
      <c r="OSK47" s="120"/>
      <c r="OSL47" s="120"/>
      <c r="OSM47" s="120"/>
      <c r="OSN47" s="120"/>
      <c r="OSO47" s="120"/>
      <c r="OSP47" s="120"/>
      <c r="OSQ47" s="120"/>
      <c r="OSR47" s="120"/>
      <c r="OSS47" s="120"/>
      <c r="OST47" s="120"/>
      <c r="OSU47" s="120"/>
      <c r="OSV47" s="120"/>
      <c r="OSW47" s="120"/>
      <c r="OSX47" s="120"/>
      <c r="OSY47" s="120"/>
      <c r="OSZ47" s="120"/>
      <c r="OTA47" s="120"/>
      <c r="OTB47" s="120"/>
      <c r="OTC47" s="120"/>
      <c r="OTD47" s="120"/>
      <c r="OTE47" s="120"/>
      <c r="OTF47" s="120"/>
      <c r="OTG47" s="120"/>
      <c r="OTH47" s="120"/>
      <c r="OTI47" s="120"/>
      <c r="OTJ47" s="120"/>
      <c r="OTK47" s="120"/>
      <c r="OTL47" s="120"/>
      <c r="OTM47" s="120"/>
      <c r="OTN47" s="120"/>
      <c r="OTO47" s="120"/>
      <c r="OTP47" s="120"/>
      <c r="OTQ47" s="120"/>
      <c r="OTR47" s="120"/>
      <c r="OTS47" s="120"/>
      <c r="OTT47" s="120"/>
      <c r="OTU47" s="120"/>
      <c r="OTV47" s="120"/>
      <c r="OTW47" s="120"/>
      <c r="OTX47" s="120"/>
      <c r="OTY47" s="120"/>
      <c r="OTZ47" s="120"/>
      <c r="OUA47" s="120"/>
      <c r="OUB47" s="120"/>
      <c r="OUC47" s="120"/>
      <c r="OUD47" s="120"/>
      <c r="OUE47" s="120"/>
      <c r="OUF47" s="120"/>
      <c r="OUG47" s="120"/>
      <c r="OUH47" s="120"/>
      <c r="OUI47" s="120"/>
      <c r="OUJ47" s="120"/>
      <c r="OUK47" s="120"/>
      <c r="OUL47" s="120"/>
      <c r="OUM47" s="120"/>
      <c r="OUN47" s="120"/>
      <c r="OUO47" s="120"/>
      <c r="OUP47" s="120"/>
      <c r="OUQ47" s="120"/>
      <c r="OUR47" s="120"/>
      <c r="OUS47" s="120"/>
      <c r="OUT47" s="120"/>
      <c r="OUU47" s="120"/>
      <c r="OUV47" s="120"/>
      <c r="OUW47" s="120"/>
      <c r="OUX47" s="120"/>
      <c r="OUY47" s="120"/>
      <c r="OUZ47" s="120"/>
      <c r="OVA47" s="120"/>
      <c r="OVB47" s="120"/>
      <c r="OVC47" s="120"/>
      <c r="OVD47" s="120"/>
      <c r="OVE47" s="120"/>
      <c r="OVF47" s="120"/>
      <c r="OVG47" s="120"/>
      <c r="OVH47" s="120"/>
      <c r="OVI47" s="120"/>
      <c r="OVJ47" s="120"/>
      <c r="OVK47" s="120"/>
      <c r="OVL47" s="120"/>
      <c r="OVM47" s="120"/>
      <c r="OVN47" s="120"/>
      <c r="OVO47" s="120"/>
      <c r="OVP47" s="120"/>
      <c r="OVQ47" s="120"/>
      <c r="OVR47" s="120"/>
      <c r="OVS47" s="120"/>
      <c r="OVT47" s="120"/>
      <c r="OVU47" s="120"/>
      <c r="OVV47" s="120"/>
      <c r="OVW47" s="120"/>
      <c r="OVX47" s="120"/>
      <c r="OVY47" s="120"/>
      <c r="OVZ47" s="120"/>
      <c r="OWA47" s="120"/>
      <c r="OWB47" s="120"/>
      <c r="OWC47" s="120"/>
      <c r="OWD47" s="120"/>
      <c r="OWE47" s="120"/>
      <c r="OWF47" s="120"/>
      <c r="OWG47" s="120"/>
      <c r="OWH47" s="120"/>
      <c r="OWI47" s="120"/>
      <c r="OWJ47" s="120"/>
      <c r="OWK47" s="120"/>
      <c r="OWL47" s="120"/>
      <c r="OWM47" s="120"/>
      <c r="OWN47" s="120"/>
      <c r="OWO47" s="120"/>
      <c r="OWP47" s="120"/>
      <c r="OWQ47" s="120"/>
      <c r="OWR47" s="120"/>
      <c r="OWS47" s="120"/>
      <c r="OWT47" s="120"/>
      <c r="OWU47" s="120"/>
      <c r="OWV47" s="120"/>
      <c r="OWW47" s="120"/>
      <c r="OWX47" s="120"/>
      <c r="OWY47" s="120"/>
      <c r="OWZ47" s="120"/>
      <c r="OXA47" s="120"/>
      <c r="OXB47" s="120"/>
      <c r="OXC47" s="120"/>
      <c r="OXD47" s="120"/>
      <c r="OXE47" s="120"/>
      <c r="OXF47" s="120"/>
      <c r="OXG47" s="120"/>
      <c r="OXH47" s="120"/>
      <c r="OXI47" s="120"/>
      <c r="OXJ47" s="120"/>
      <c r="OXK47" s="120"/>
      <c r="OXL47" s="120"/>
      <c r="OXM47" s="120"/>
      <c r="OXN47" s="120"/>
      <c r="OXO47" s="120"/>
      <c r="OXP47" s="120"/>
      <c r="OXQ47" s="120"/>
      <c r="OXR47" s="120"/>
      <c r="OXS47" s="120"/>
      <c r="OXT47" s="120"/>
      <c r="OXU47" s="120"/>
      <c r="OXV47" s="120"/>
      <c r="OXW47" s="120"/>
      <c r="OXX47" s="120"/>
      <c r="OXY47" s="120"/>
      <c r="OXZ47" s="120"/>
      <c r="OYA47" s="120"/>
      <c r="OYB47" s="120"/>
      <c r="OYC47" s="120"/>
      <c r="OYD47" s="120"/>
      <c r="OYE47" s="120"/>
      <c r="OYF47" s="120"/>
      <c r="OYG47" s="120"/>
      <c r="OYH47" s="120"/>
      <c r="OYI47" s="120"/>
      <c r="OYJ47" s="120"/>
      <c r="OYK47" s="120"/>
      <c r="OYL47" s="120"/>
      <c r="OYM47" s="120"/>
      <c r="OYN47" s="120"/>
      <c r="OYO47" s="120"/>
      <c r="OYP47" s="120"/>
      <c r="OYQ47" s="120"/>
      <c r="OYR47" s="120"/>
      <c r="OYS47" s="120"/>
      <c r="OYT47" s="120"/>
      <c r="OYU47" s="120"/>
      <c r="OYV47" s="120"/>
      <c r="OYW47" s="120"/>
      <c r="OYX47" s="120"/>
      <c r="OYY47" s="120"/>
      <c r="OYZ47" s="120"/>
      <c r="OZA47" s="120"/>
      <c r="OZB47" s="120"/>
      <c r="OZC47" s="120"/>
      <c r="OZD47" s="120"/>
      <c r="OZE47" s="120"/>
      <c r="OZF47" s="120"/>
      <c r="OZG47" s="120"/>
      <c r="OZH47" s="120"/>
      <c r="OZI47" s="120"/>
      <c r="OZJ47" s="120"/>
      <c r="OZK47" s="120"/>
      <c r="OZL47" s="120"/>
      <c r="OZM47" s="120"/>
      <c r="OZN47" s="120"/>
      <c r="OZO47" s="120"/>
      <c r="OZP47" s="120"/>
      <c r="OZQ47" s="120"/>
      <c r="OZR47" s="120"/>
      <c r="OZS47" s="120"/>
      <c r="OZT47" s="120"/>
      <c r="OZU47" s="120"/>
      <c r="OZV47" s="120"/>
      <c r="OZW47" s="120"/>
      <c r="OZX47" s="120"/>
      <c r="OZY47" s="120"/>
      <c r="OZZ47" s="120"/>
      <c r="PAA47" s="120"/>
      <c r="PAB47" s="120"/>
      <c r="PAC47" s="120"/>
      <c r="PAD47" s="120"/>
      <c r="PAE47" s="120"/>
      <c r="PAF47" s="120"/>
      <c r="PAG47" s="120"/>
      <c r="PAH47" s="120"/>
      <c r="PAI47" s="120"/>
      <c r="PAJ47" s="120"/>
      <c r="PAK47" s="120"/>
      <c r="PAL47" s="120"/>
      <c r="PAM47" s="120"/>
      <c r="PAN47" s="120"/>
      <c r="PAO47" s="120"/>
      <c r="PAP47" s="120"/>
      <c r="PAQ47" s="120"/>
      <c r="PAR47" s="120"/>
      <c r="PAS47" s="120"/>
      <c r="PAT47" s="120"/>
      <c r="PAU47" s="120"/>
      <c r="PAV47" s="120"/>
      <c r="PAW47" s="120"/>
      <c r="PAX47" s="120"/>
      <c r="PAY47" s="120"/>
      <c r="PAZ47" s="120"/>
      <c r="PBA47" s="120"/>
      <c r="PBB47" s="120"/>
      <c r="PBC47" s="120"/>
      <c r="PBD47" s="120"/>
      <c r="PBE47" s="120"/>
      <c r="PBF47" s="120"/>
      <c r="PBG47" s="120"/>
      <c r="PBH47" s="120"/>
      <c r="PBI47" s="120"/>
      <c r="PBJ47" s="120"/>
      <c r="PBK47" s="120"/>
      <c r="PBL47" s="120"/>
      <c r="PBM47" s="120"/>
      <c r="PBN47" s="120"/>
      <c r="PBO47" s="120"/>
      <c r="PBP47" s="120"/>
      <c r="PBQ47" s="120"/>
      <c r="PBR47" s="120"/>
      <c r="PBS47" s="120"/>
      <c r="PBT47" s="120"/>
      <c r="PBU47" s="120"/>
      <c r="PBV47" s="120"/>
      <c r="PBW47" s="120"/>
      <c r="PBX47" s="120"/>
      <c r="PBY47" s="120"/>
      <c r="PBZ47" s="120"/>
      <c r="PCA47" s="120"/>
      <c r="PCB47" s="120"/>
      <c r="PCC47" s="120"/>
      <c r="PCD47" s="120"/>
      <c r="PCE47" s="120"/>
      <c r="PCF47" s="120"/>
      <c r="PCG47" s="120"/>
      <c r="PCH47" s="120"/>
      <c r="PCI47" s="120"/>
      <c r="PCJ47" s="120"/>
      <c r="PCK47" s="120"/>
      <c r="PCL47" s="120"/>
      <c r="PCM47" s="120"/>
      <c r="PCN47" s="120"/>
      <c r="PCO47" s="120"/>
      <c r="PCP47" s="120"/>
      <c r="PCQ47" s="120"/>
      <c r="PCR47" s="120"/>
      <c r="PCS47" s="120"/>
      <c r="PCT47" s="120"/>
      <c r="PCU47" s="120"/>
      <c r="PCV47" s="120"/>
      <c r="PCW47" s="120"/>
      <c r="PCX47" s="120"/>
      <c r="PCY47" s="120"/>
      <c r="PCZ47" s="120"/>
      <c r="PDA47" s="120"/>
      <c r="PDB47" s="120"/>
      <c r="PDC47" s="120"/>
      <c r="PDD47" s="120"/>
      <c r="PDE47" s="120"/>
      <c r="PDF47" s="120"/>
      <c r="PDG47" s="120"/>
      <c r="PDH47" s="120"/>
      <c r="PDI47" s="120"/>
      <c r="PDJ47" s="120"/>
      <c r="PDK47" s="120"/>
      <c r="PDL47" s="120"/>
      <c r="PDM47" s="120"/>
      <c r="PDN47" s="120"/>
      <c r="PDO47" s="120"/>
      <c r="PDP47" s="120"/>
      <c r="PDQ47" s="120"/>
      <c r="PDR47" s="120"/>
      <c r="PDS47" s="120"/>
      <c r="PDT47" s="120"/>
      <c r="PDU47" s="120"/>
      <c r="PDV47" s="120"/>
      <c r="PDW47" s="120"/>
      <c r="PDX47" s="120"/>
      <c r="PDY47" s="120"/>
      <c r="PDZ47" s="120"/>
      <c r="PEA47" s="120"/>
      <c r="PEB47" s="120"/>
      <c r="PEC47" s="120"/>
      <c r="PED47" s="120"/>
      <c r="PEE47" s="120"/>
      <c r="PEF47" s="120"/>
      <c r="PEG47" s="120"/>
      <c r="PEH47" s="120"/>
      <c r="PEI47" s="120"/>
      <c r="PEJ47" s="120"/>
      <c r="PEK47" s="120"/>
      <c r="PEL47" s="120"/>
      <c r="PEM47" s="120"/>
      <c r="PEN47" s="120"/>
      <c r="PEO47" s="120"/>
      <c r="PEP47" s="120"/>
      <c r="PEQ47" s="120"/>
      <c r="PER47" s="120"/>
      <c r="PES47" s="120"/>
      <c r="PET47" s="120"/>
      <c r="PEU47" s="120"/>
      <c r="PEV47" s="120"/>
      <c r="PEW47" s="120"/>
      <c r="PEX47" s="120"/>
      <c r="PEY47" s="120"/>
      <c r="PEZ47" s="120"/>
      <c r="PFA47" s="120"/>
      <c r="PFB47" s="120"/>
      <c r="PFC47" s="120"/>
      <c r="PFD47" s="120"/>
      <c r="PFE47" s="120"/>
      <c r="PFF47" s="120"/>
      <c r="PFG47" s="120"/>
      <c r="PFH47" s="120"/>
      <c r="PFI47" s="120"/>
      <c r="PFJ47" s="120"/>
      <c r="PFK47" s="120"/>
      <c r="PFL47" s="120"/>
      <c r="PFM47" s="120"/>
      <c r="PFN47" s="120"/>
      <c r="PFO47" s="120"/>
      <c r="PFP47" s="120"/>
      <c r="PFQ47" s="120"/>
      <c r="PFR47" s="120"/>
      <c r="PFS47" s="120"/>
      <c r="PFT47" s="120"/>
      <c r="PFU47" s="120"/>
      <c r="PFV47" s="120"/>
      <c r="PFW47" s="120"/>
      <c r="PFX47" s="120"/>
      <c r="PFY47" s="120"/>
      <c r="PFZ47" s="120"/>
      <c r="PGA47" s="120"/>
      <c r="PGB47" s="120"/>
      <c r="PGC47" s="120"/>
      <c r="PGD47" s="120"/>
      <c r="PGE47" s="120"/>
      <c r="PGF47" s="120"/>
      <c r="PGG47" s="120"/>
      <c r="PGH47" s="120"/>
      <c r="PGI47" s="120"/>
      <c r="PGJ47" s="120"/>
      <c r="PGK47" s="120"/>
      <c r="PGL47" s="120"/>
      <c r="PGM47" s="120"/>
      <c r="PGN47" s="120"/>
      <c r="PGO47" s="120"/>
      <c r="PGP47" s="120"/>
      <c r="PGQ47" s="120"/>
      <c r="PGR47" s="120"/>
      <c r="PGS47" s="120"/>
      <c r="PGT47" s="120"/>
      <c r="PGU47" s="120"/>
      <c r="PGV47" s="120"/>
      <c r="PGW47" s="120"/>
      <c r="PGX47" s="120"/>
      <c r="PGY47" s="120"/>
      <c r="PGZ47" s="120"/>
      <c r="PHA47" s="120"/>
      <c r="PHB47" s="120"/>
      <c r="PHC47" s="120"/>
      <c r="PHD47" s="120"/>
      <c r="PHE47" s="120"/>
      <c r="PHF47" s="120"/>
      <c r="PHG47" s="120"/>
      <c r="PHH47" s="120"/>
      <c r="PHI47" s="120"/>
      <c r="PHJ47" s="120"/>
      <c r="PHK47" s="120"/>
      <c r="PHL47" s="120"/>
      <c r="PHM47" s="120"/>
      <c r="PHN47" s="120"/>
      <c r="PHO47" s="120"/>
      <c r="PHP47" s="120"/>
      <c r="PHQ47" s="120"/>
      <c r="PHR47" s="120"/>
      <c r="PHS47" s="120"/>
      <c r="PHT47" s="120"/>
      <c r="PHU47" s="120"/>
      <c r="PHV47" s="120"/>
      <c r="PHW47" s="120"/>
      <c r="PHX47" s="120"/>
      <c r="PHY47" s="120"/>
      <c r="PHZ47" s="120"/>
      <c r="PIA47" s="120"/>
      <c r="PIB47" s="120"/>
      <c r="PIC47" s="120"/>
      <c r="PID47" s="120"/>
      <c r="PIE47" s="120"/>
      <c r="PIF47" s="120"/>
      <c r="PIG47" s="120"/>
      <c r="PIH47" s="120"/>
      <c r="PII47" s="120"/>
      <c r="PIJ47" s="120"/>
      <c r="PIK47" s="120"/>
      <c r="PIL47" s="120"/>
      <c r="PIM47" s="120"/>
      <c r="PIN47" s="120"/>
      <c r="PIO47" s="120"/>
      <c r="PIP47" s="120"/>
      <c r="PIQ47" s="120"/>
      <c r="PIR47" s="120"/>
      <c r="PIS47" s="120"/>
      <c r="PIT47" s="120"/>
      <c r="PIU47" s="120"/>
      <c r="PIV47" s="120"/>
      <c r="PIW47" s="120"/>
      <c r="PIX47" s="120"/>
      <c r="PIY47" s="120"/>
      <c r="PIZ47" s="120"/>
      <c r="PJA47" s="120"/>
      <c r="PJB47" s="120"/>
      <c r="PJC47" s="120"/>
      <c r="PJD47" s="120"/>
      <c r="PJE47" s="120"/>
      <c r="PJF47" s="120"/>
      <c r="PJG47" s="120"/>
      <c r="PJH47" s="120"/>
      <c r="PJI47" s="120"/>
      <c r="PJJ47" s="120"/>
      <c r="PJK47" s="120"/>
      <c r="PJL47" s="120"/>
      <c r="PJM47" s="120"/>
      <c r="PJN47" s="120"/>
      <c r="PJO47" s="120"/>
      <c r="PJP47" s="120"/>
      <c r="PJQ47" s="120"/>
      <c r="PJR47" s="120"/>
      <c r="PJS47" s="120"/>
      <c r="PJT47" s="120"/>
      <c r="PJU47" s="120"/>
      <c r="PJV47" s="120"/>
      <c r="PJW47" s="120"/>
      <c r="PJX47" s="120"/>
      <c r="PJY47" s="120"/>
      <c r="PJZ47" s="120"/>
      <c r="PKA47" s="120"/>
      <c r="PKB47" s="120"/>
      <c r="PKC47" s="120"/>
      <c r="PKD47" s="120"/>
      <c r="PKE47" s="120"/>
      <c r="PKF47" s="120"/>
      <c r="PKG47" s="120"/>
      <c r="PKH47" s="120"/>
      <c r="PKI47" s="120"/>
      <c r="PKJ47" s="120"/>
      <c r="PKK47" s="120"/>
      <c r="PKL47" s="120"/>
      <c r="PKM47" s="120"/>
      <c r="PKN47" s="120"/>
      <c r="PKO47" s="120"/>
      <c r="PKP47" s="120"/>
      <c r="PKQ47" s="120"/>
      <c r="PKR47" s="120"/>
      <c r="PKS47" s="120"/>
      <c r="PKT47" s="120"/>
      <c r="PKU47" s="120"/>
      <c r="PKV47" s="120"/>
      <c r="PKW47" s="120"/>
      <c r="PKX47" s="120"/>
      <c r="PKY47" s="120"/>
      <c r="PKZ47" s="120"/>
      <c r="PLA47" s="120"/>
      <c r="PLB47" s="120"/>
      <c r="PLC47" s="120"/>
      <c r="PLD47" s="120"/>
      <c r="PLE47" s="120"/>
      <c r="PLF47" s="120"/>
      <c r="PLG47" s="120"/>
      <c r="PLH47" s="120"/>
      <c r="PLI47" s="120"/>
      <c r="PLJ47" s="120"/>
      <c r="PLK47" s="120"/>
      <c r="PLL47" s="120"/>
      <c r="PLM47" s="120"/>
      <c r="PLN47" s="120"/>
      <c r="PLO47" s="120"/>
      <c r="PLP47" s="120"/>
      <c r="PLQ47" s="120"/>
      <c r="PLR47" s="120"/>
      <c r="PLS47" s="120"/>
      <c r="PLT47" s="120"/>
      <c r="PLU47" s="120"/>
      <c r="PLV47" s="120"/>
      <c r="PLW47" s="120"/>
      <c r="PLX47" s="120"/>
      <c r="PLY47" s="120"/>
      <c r="PLZ47" s="120"/>
      <c r="PMA47" s="120"/>
      <c r="PMB47" s="120"/>
      <c r="PMC47" s="120"/>
      <c r="PMD47" s="120"/>
      <c r="PME47" s="120"/>
      <c r="PMF47" s="120"/>
      <c r="PMG47" s="120"/>
      <c r="PMH47" s="120"/>
      <c r="PMI47" s="120"/>
      <c r="PMJ47" s="120"/>
      <c r="PMK47" s="120"/>
      <c r="PML47" s="120"/>
      <c r="PMM47" s="120"/>
      <c r="PMN47" s="120"/>
      <c r="PMO47" s="120"/>
      <c r="PMP47" s="120"/>
      <c r="PMQ47" s="120"/>
      <c r="PMR47" s="120"/>
      <c r="PMS47" s="120"/>
      <c r="PMT47" s="120"/>
      <c r="PMU47" s="120"/>
      <c r="PMV47" s="120"/>
      <c r="PMW47" s="120"/>
      <c r="PMX47" s="120"/>
      <c r="PMY47" s="120"/>
      <c r="PMZ47" s="120"/>
      <c r="PNA47" s="120"/>
      <c r="PNB47" s="120"/>
      <c r="PNC47" s="120"/>
      <c r="PND47" s="120"/>
      <c r="PNE47" s="120"/>
      <c r="PNF47" s="120"/>
      <c r="PNG47" s="120"/>
      <c r="PNH47" s="120"/>
      <c r="PNI47" s="120"/>
      <c r="PNJ47" s="120"/>
      <c r="PNK47" s="120"/>
      <c r="PNL47" s="120"/>
      <c r="PNM47" s="120"/>
      <c r="PNN47" s="120"/>
      <c r="PNO47" s="120"/>
      <c r="PNP47" s="120"/>
      <c r="PNQ47" s="120"/>
      <c r="PNR47" s="120"/>
      <c r="PNS47" s="120"/>
      <c r="PNT47" s="120"/>
      <c r="PNU47" s="120"/>
      <c r="PNV47" s="120"/>
      <c r="PNW47" s="120"/>
      <c r="PNX47" s="120"/>
      <c r="PNY47" s="120"/>
      <c r="PNZ47" s="120"/>
      <c r="POA47" s="120"/>
      <c r="POB47" s="120"/>
      <c r="POC47" s="120"/>
      <c r="POD47" s="120"/>
      <c r="POE47" s="120"/>
      <c r="POF47" s="120"/>
      <c r="POG47" s="120"/>
      <c r="POH47" s="120"/>
      <c r="POI47" s="120"/>
      <c r="POJ47" s="120"/>
      <c r="POK47" s="120"/>
      <c r="POL47" s="120"/>
      <c r="POM47" s="120"/>
      <c r="PON47" s="120"/>
      <c r="POO47" s="120"/>
      <c r="POP47" s="120"/>
      <c r="POQ47" s="120"/>
      <c r="POR47" s="120"/>
      <c r="POS47" s="120"/>
      <c r="POT47" s="120"/>
      <c r="POU47" s="120"/>
      <c r="POV47" s="120"/>
      <c r="POW47" s="120"/>
      <c r="POX47" s="120"/>
      <c r="POY47" s="120"/>
      <c r="POZ47" s="120"/>
      <c r="PPA47" s="120"/>
      <c r="PPB47" s="120"/>
      <c r="PPC47" s="120"/>
      <c r="PPD47" s="120"/>
      <c r="PPE47" s="120"/>
      <c r="PPF47" s="120"/>
      <c r="PPG47" s="120"/>
      <c r="PPH47" s="120"/>
      <c r="PPI47" s="120"/>
      <c r="PPJ47" s="120"/>
      <c r="PPK47" s="120"/>
      <c r="PPL47" s="120"/>
      <c r="PPM47" s="120"/>
      <c r="PPN47" s="120"/>
      <c r="PPO47" s="120"/>
      <c r="PPP47" s="120"/>
      <c r="PPQ47" s="120"/>
      <c r="PPR47" s="120"/>
      <c r="PPS47" s="120"/>
      <c r="PPT47" s="120"/>
      <c r="PPU47" s="120"/>
      <c r="PPV47" s="120"/>
      <c r="PPW47" s="120"/>
      <c r="PPX47" s="120"/>
      <c r="PPY47" s="120"/>
      <c r="PPZ47" s="120"/>
      <c r="PQA47" s="120"/>
      <c r="PQB47" s="120"/>
      <c r="PQC47" s="120"/>
      <c r="PQD47" s="120"/>
      <c r="PQE47" s="120"/>
      <c r="PQF47" s="120"/>
      <c r="PQG47" s="120"/>
      <c r="PQH47" s="120"/>
      <c r="PQI47" s="120"/>
      <c r="PQJ47" s="120"/>
      <c r="PQK47" s="120"/>
      <c r="PQL47" s="120"/>
      <c r="PQM47" s="120"/>
      <c r="PQN47" s="120"/>
      <c r="PQO47" s="120"/>
      <c r="PQP47" s="120"/>
      <c r="PQQ47" s="120"/>
      <c r="PQR47" s="120"/>
      <c r="PQS47" s="120"/>
      <c r="PQT47" s="120"/>
      <c r="PQU47" s="120"/>
      <c r="PQV47" s="120"/>
      <c r="PQW47" s="120"/>
      <c r="PQX47" s="120"/>
      <c r="PQY47" s="120"/>
      <c r="PQZ47" s="120"/>
      <c r="PRA47" s="120"/>
      <c r="PRB47" s="120"/>
      <c r="PRC47" s="120"/>
      <c r="PRD47" s="120"/>
      <c r="PRE47" s="120"/>
      <c r="PRF47" s="120"/>
      <c r="PRG47" s="120"/>
      <c r="PRH47" s="120"/>
      <c r="PRI47" s="120"/>
      <c r="PRJ47" s="120"/>
      <c r="PRK47" s="120"/>
      <c r="PRL47" s="120"/>
      <c r="PRM47" s="120"/>
      <c r="PRN47" s="120"/>
      <c r="PRO47" s="120"/>
      <c r="PRP47" s="120"/>
      <c r="PRQ47" s="120"/>
      <c r="PRR47" s="120"/>
      <c r="PRS47" s="120"/>
      <c r="PRT47" s="120"/>
      <c r="PRU47" s="120"/>
      <c r="PRV47" s="120"/>
      <c r="PRW47" s="120"/>
      <c r="PRX47" s="120"/>
      <c r="PRY47" s="120"/>
      <c r="PRZ47" s="120"/>
      <c r="PSA47" s="120"/>
      <c r="PSB47" s="120"/>
      <c r="PSC47" s="120"/>
      <c r="PSD47" s="120"/>
      <c r="PSE47" s="120"/>
      <c r="PSF47" s="120"/>
      <c r="PSG47" s="120"/>
      <c r="PSH47" s="120"/>
      <c r="PSI47" s="120"/>
      <c r="PSJ47" s="120"/>
      <c r="PSK47" s="120"/>
      <c r="PSL47" s="120"/>
      <c r="PSM47" s="120"/>
      <c r="PSN47" s="120"/>
      <c r="PSO47" s="120"/>
      <c r="PSP47" s="120"/>
      <c r="PSQ47" s="120"/>
      <c r="PSR47" s="120"/>
      <c r="PSS47" s="120"/>
      <c r="PST47" s="120"/>
      <c r="PSU47" s="120"/>
      <c r="PSV47" s="120"/>
      <c r="PSW47" s="120"/>
      <c r="PSX47" s="120"/>
      <c r="PSY47" s="120"/>
      <c r="PSZ47" s="120"/>
      <c r="PTA47" s="120"/>
      <c r="PTB47" s="120"/>
      <c r="PTC47" s="120"/>
      <c r="PTD47" s="120"/>
      <c r="PTE47" s="120"/>
      <c r="PTF47" s="120"/>
      <c r="PTG47" s="120"/>
      <c r="PTH47" s="120"/>
      <c r="PTI47" s="120"/>
      <c r="PTJ47" s="120"/>
      <c r="PTK47" s="120"/>
      <c r="PTL47" s="120"/>
      <c r="PTM47" s="120"/>
      <c r="PTN47" s="120"/>
      <c r="PTO47" s="120"/>
      <c r="PTP47" s="120"/>
      <c r="PTQ47" s="120"/>
      <c r="PTR47" s="120"/>
      <c r="PTS47" s="120"/>
      <c r="PTT47" s="120"/>
      <c r="PTU47" s="120"/>
      <c r="PTV47" s="120"/>
      <c r="PTW47" s="120"/>
      <c r="PTX47" s="120"/>
      <c r="PTY47" s="120"/>
      <c r="PTZ47" s="120"/>
      <c r="PUA47" s="120"/>
      <c r="PUB47" s="120"/>
      <c r="PUC47" s="120"/>
      <c r="PUD47" s="120"/>
      <c r="PUE47" s="120"/>
      <c r="PUF47" s="120"/>
      <c r="PUG47" s="120"/>
      <c r="PUH47" s="120"/>
      <c r="PUI47" s="120"/>
      <c r="PUJ47" s="120"/>
      <c r="PUK47" s="120"/>
      <c r="PUL47" s="120"/>
      <c r="PUM47" s="120"/>
      <c r="PUN47" s="120"/>
      <c r="PUO47" s="120"/>
      <c r="PUP47" s="120"/>
      <c r="PUQ47" s="120"/>
      <c r="PUR47" s="120"/>
      <c r="PUS47" s="120"/>
      <c r="PUT47" s="120"/>
      <c r="PUU47" s="120"/>
      <c r="PUV47" s="120"/>
      <c r="PUW47" s="120"/>
      <c r="PUX47" s="120"/>
      <c r="PUY47" s="120"/>
      <c r="PUZ47" s="120"/>
      <c r="PVA47" s="120"/>
      <c r="PVB47" s="120"/>
      <c r="PVC47" s="120"/>
      <c r="PVD47" s="120"/>
      <c r="PVE47" s="120"/>
      <c r="PVF47" s="120"/>
      <c r="PVG47" s="120"/>
      <c r="PVH47" s="120"/>
      <c r="PVI47" s="120"/>
      <c r="PVJ47" s="120"/>
      <c r="PVK47" s="120"/>
      <c r="PVL47" s="120"/>
      <c r="PVM47" s="120"/>
      <c r="PVN47" s="120"/>
      <c r="PVO47" s="120"/>
      <c r="PVP47" s="120"/>
      <c r="PVQ47" s="120"/>
      <c r="PVR47" s="120"/>
      <c r="PVS47" s="120"/>
      <c r="PVT47" s="120"/>
      <c r="PVU47" s="120"/>
      <c r="PVV47" s="120"/>
      <c r="PVW47" s="120"/>
      <c r="PVX47" s="120"/>
      <c r="PVY47" s="120"/>
      <c r="PVZ47" s="120"/>
      <c r="PWA47" s="120"/>
      <c r="PWB47" s="120"/>
      <c r="PWC47" s="120"/>
      <c r="PWD47" s="120"/>
      <c r="PWE47" s="120"/>
      <c r="PWF47" s="120"/>
      <c r="PWG47" s="120"/>
      <c r="PWH47" s="120"/>
      <c r="PWI47" s="120"/>
      <c r="PWJ47" s="120"/>
      <c r="PWK47" s="120"/>
      <c r="PWL47" s="120"/>
      <c r="PWM47" s="120"/>
      <c r="PWN47" s="120"/>
      <c r="PWO47" s="120"/>
      <c r="PWP47" s="120"/>
      <c r="PWQ47" s="120"/>
      <c r="PWR47" s="120"/>
      <c r="PWS47" s="120"/>
      <c r="PWT47" s="120"/>
      <c r="PWU47" s="120"/>
      <c r="PWV47" s="120"/>
      <c r="PWW47" s="120"/>
      <c r="PWX47" s="120"/>
      <c r="PWY47" s="120"/>
      <c r="PWZ47" s="120"/>
      <c r="PXA47" s="120"/>
      <c r="PXB47" s="120"/>
      <c r="PXC47" s="120"/>
      <c r="PXD47" s="120"/>
      <c r="PXE47" s="120"/>
      <c r="PXF47" s="120"/>
      <c r="PXG47" s="120"/>
      <c r="PXH47" s="120"/>
      <c r="PXI47" s="120"/>
      <c r="PXJ47" s="120"/>
      <c r="PXK47" s="120"/>
      <c r="PXL47" s="120"/>
      <c r="PXM47" s="120"/>
      <c r="PXN47" s="120"/>
      <c r="PXO47" s="120"/>
      <c r="PXP47" s="120"/>
      <c r="PXQ47" s="120"/>
      <c r="PXR47" s="120"/>
      <c r="PXS47" s="120"/>
      <c r="PXT47" s="120"/>
      <c r="PXU47" s="120"/>
      <c r="PXV47" s="120"/>
      <c r="PXW47" s="120"/>
      <c r="PXX47" s="120"/>
      <c r="PXY47" s="120"/>
      <c r="PXZ47" s="120"/>
      <c r="PYA47" s="120"/>
      <c r="PYB47" s="120"/>
      <c r="PYC47" s="120"/>
      <c r="PYD47" s="120"/>
      <c r="PYE47" s="120"/>
      <c r="PYF47" s="120"/>
      <c r="PYG47" s="120"/>
      <c r="PYH47" s="120"/>
      <c r="PYI47" s="120"/>
      <c r="PYJ47" s="120"/>
      <c r="PYK47" s="120"/>
      <c r="PYL47" s="120"/>
      <c r="PYM47" s="120"/>
      <c r="PYN47" s="120"/>
      <c r="PYO47" s="120"/>
      <c r="PYP47" s="120"/>
      <c r="PYQ47" s="120"/>
      <c r="PYR47" s="120"/>
      <c r="PYS47" s="120"/>
      <c r="PYT47" s="120"/>
      <c r="PYU47" s="120"/>
      <c r="PYV47" s="120"/>
      <c r="PYW47" s="120"/>
      <c r="PYX47" s="120"/>
      <c r="PYY47" s="120"/>
      <c r="PYZ47" s="120"/>
      <c r="PZA47" s="120"/>
      <c r="PZB47" s="120"/>
      <c r="PZC47" s="120"/>
      <c r="PZD47" s="120"/>
      <c r="PZE47" s="120"/>
      <c r="PZF47" s="120"/>
      <c r="PZG47" s="120"/>
      <c r="PZH47" s="120"/>
      <c r="PZI47" s="120"/>
      <c r="PZJ47" s="120"/>
      <c r="PZK47" s="120"/>
      <c r="PZL47" s="120"/>
      <c r="PZM47" s="120"/>
      <c r="PZN47" s="120"/>
      <c r="PZO47" s="120"/>
      <c r="PZP47" s="120"/>
      <c r="PZQ47" s="120"/>
      <c r="PZR47" s="120"/>
      <c r="PZS47" s="120"/>
      <c r="PZT47" s="120"/>
      <c r="PZU47" s="120"/>
      <c r="PZV47" s="120"/>
      <c r="PZW47" s="120"/>
      <c r="PZX47" s="120"/>
      <c r="PZY47" s="120"/>
      <c r="PZZ47" s="120"/>
      <c r="QAA47" s="120"/>
      <c r="QAB47" s="120"/>
      <c r="QAC47" s="120"/>
      <c r="QAD47" s="120"/>
      <c r="QAE47" s="120"/>
      <c r="QAF47" s="120"/>
      <c r="QAG47" s="120"/>
      <c r="QAH47" s="120"/>
      <c r="QAI47" s="120"/>
      <c r="QAJ47" s="120"/>
      <c r="QAK47" s="120"/>
      <c r="QAL47" s="120"/>
      <c r="QAM47" s="120"/>
      <c r="QAN47" s="120"/>
      <c r="QAO47" s="120"/>
      <c r="QAP47" s="120"/>
      <c r="QAQ47" s="120"/>
      <c r="QAR47" s="120"/>
      <c r="QAS47" s="120"/>
      <c r="QAT47" s="120"/>
      <c r="QAU47" s="120"/>
      <c r="QAV47" s="120"/>
      <c r="QAW47" s="120"/>
      <c r="QAX47" s="120"/>
      <c r="QAY47" s="120"/>
      <c r="QAZ47" s="120"/>
      <c r="QBA47" s="120"/>
      <c r="QBB47" s="120"/>
      <c r="QBC47" s="120"/>
      <c r="QBD47" s="120"/>
      <c r="QBE47" s="120"/>
      <c r="QBF47" s="120"/>
      <c r="QBG47" s="120"/>
      <c r="QBH47" s="120"/>
      <c r="QBI47" s="120"/>
      <c r="QBJ47" s="120"/>
      <c r="QBK47" s="120"/>
      <c r="QBL47" s="120"/>
      <c r="QBM47" s="120"/>
      <c r="QBN47" s="120"/>
      <c r="QBO47" s="120"/>
      <c r="QBP47" s="120"/>
      <c r="QBQ47" s="120"/>
      <c r="QBR47" s="120"/>
      <c r="QBS47" s="120"/>
      <c r="QBT47" s="120"/>
      <c r="QBU47" s="120"/>
      <c r="QBV47" s="120"/>
      <c r="QBW47" s="120"/>
      <c r="QBX47" s="120"/>
      <c r="QBY47" s="120"/>
      <c r="QBZ47" s="120"/>
      <c r="QCA47" s="120"/>
      <c r="QCB47" s="120"/>
      <c r="QCC47" s="120"/>
      <c r="QCD47" s="120"/>
      <c r="QCE47" s="120"/>
      <c r="QCF47" s="120"/>
      <c r="QCG47" s="120"/>
      <c r="QCH47" s="120"/>
      <c r="QCI47" s="120"/>
      <c r="QCJ47" s="120"/>
      <c r="QCK47" s="120"/>
      <c r="QCL47" s="120"/>
      <c r="QCM47" s="120"/>
      <c r="QCN47" s="120"/>
      <c r="QCO47" s="120"/>
      <c r="QCP47" s="120"/>
      <c r="QCQ47" s="120"/>
      <c r="QCR47" s="120"/>
      <c r="QCS47" s="120"/>
      <c r="QCT47" s="120"/>
      <c r="QCU47" s="120"/>
      <c r="QCV47" s="120"/>
      <c r="QCW47" s="120"/>
      <c r="QCX47" s="120"/>
      <c r="QCY47" s="120"/>
      <c r="QCZ47" s="120"/>
      <c r="QDA47" s="120"/>
      <c r="QDB47" s="120"/>
      <c r="QDC47" s="120"/>
      <c r="QDD47" s="120"/>
      <c r="QDE47" s="120"/>
      <c r="QDF47" s="120"/>
      <c r="QDG47" s="120"/>
      <c r="QDH47" s="120"/>
      <c r="QDI47" s="120"/>
      <c r="QDJ47" s="120"/>
      <c r="QDK47" s="120"/>
      <c r="QDL47" s="120"/>
      <c r="QDM47" s="120"/>
      <c r="QDN47" s="120"/>
      <c r="QDO47" s="120"/>
      <c r="QDP47" s="120"/>
      <c r="QDQ47" s="120"/>
      <c r="QDR47" s="120"/>
      <c r="QDS47" s="120"/>
      <c r="QDT47" s="120"/>
      <c r="QDU47" s="120"/>
      <c r="QDV47" s="120"/>
      <c r="QDW47" s="120"/>
      <c r="QDX47" s="120"/>
      <c r="QDY47" s="120"/>
      <c r="QDZ47" s="120"/>
      <c r="QEA47" s="120"/>
      <c r="QEB47" s="120"/>
      <c r="QEC47" s="120"/>
      <c r="QED47" s="120"/>
      <c r="QEE47" s="120"/>
      <c r="QEF47" s="120"/>
      <c r="QEG47" s="120"/>
      <c r="QEH47" s="120"/>
      <c r="QEI47" s="120"/>
      <c r="QEJ47" s="120"/>
      <c r="QEK47" s="120"/>
      <c r="QEL47" s="120"/>
      <c r="QEM47" s="120"/>
      <c r="QEN47" s="120"/>
      <c r="QEO47" s="120"/>
      <c r="QEP47" s="120"/>
      <c r="QEQ47" s="120"/>
      <c r="QER47" s="120"/>
      <c r="QES47" s="120"/>
      <c r="QET47" s="120"/>
      <c r="QEU47" s="120"/>
      <c r="QEV47" s="120"/>
      <c r="QEW47" s="120"/>
      <c r="QEX47" s="120"/>
      <c r="QEY47" s="120"/>
      <c r="QEZ47" s="120"/>
      <c r="QFA47" s="120"/>
      <c r="QFB47" s="120"/>
      <c r="QFC47" s="120"/>
      <c r="QFD47" s="120"/>
      <c r="QFE47" s="120"/>
      <c r="QFF47" s="120"/>
      <c r="QFG47" s="120"/>
      <c r="QFH47" s="120"/>
      <c r="QFI47" s="120"/>
      <c r="QFJ47" s="120"/>
      <c r="QFK47" s="120"/>
      <c r="QFL47" s="120"/>
      <c r="QFM47" s="120"/>
      <c r="QFN47" s="120"/>
      <c r="QFO47" s="120"/>
      <c r="QFP47" s="120"/>
      <c r="QFQ47" s="120"/>
      <c r="QFR47" s="120"/>
      <c r="QFS47" s="120"/>
      <c r="QFT47" s="120"/>
      <c r="QFU47" s="120"/>
      <c r="QFV47" s="120"/>
      <c r="QFW47" s="120"/>
      <c r="QFX47" s="120"/>
      <c r="QFY47" s="120"/>
      <c r="QFZ47" s="120"/>
      <c r="QGA47" s="120"/>
      <c r="QGB47" s="120"/>
      <c r="QGC47" s="120"/>
      <c r="QGD47" s="120"/>
      <c r="QGE47" s="120"/>
      <c r="QGF47" s="120"/>
      <c r="QGG47" s="120"/>
      <c r="QGH47" s="120"/>
      <c r="QGI47" s="120"/>
      <c r="QGJ47" s="120"/>
      <c r="QGK47" s="120"/>
      <c r="QGL47" s="120"/>
      <c r="QGM47" s="120"/>
      <c r="QGN47" s="120"/>
      <c r="QGO47" s="120"/>
      <c r="QGP47" s="120"/>
      <c r="QGQ47" s="120"/>
      <c r="QGR47" s="120"/>
      <c r="QGS47" s="120"/>
      <c r="QGT47" s="120"/>
      <c r="QGU47" s="120"/>
      <c r="QGV47" s="120"/>
      <c r="QGW47" s="120"/>
      <c r="QGX47" s="120"/>
      <c r="QGY47" s="120"/>
      <c r="QGZ47" s="120"/>
      <c r="QHA47" s="120"/>
      <c r="QHB47" s="120"/>
      <c r="QHC47" s="120"/>
      <c r="QHD47" s="120"/>
      <c r="QHE47" s="120"/>
      <c r="QHF47" s="120"/>
      <c r="QHG47" s="120"/>
      <c r="QHH47" s="120"/>
      <c r="QHI47" s="120"/>
      <c r="QHJ47" s="120"/>
      <c r="QHK47" s="120"/>
      <c r="QHL47" s="120"/>
      <c r="QHM47" s="120"/>
      <c r="QHN47" s="120"/>
      <c r="QHO47" s="120"/>
      <c r="QHP47" s="120"/>
      <c r="QHQ47" s="120"/>
      <c r="QHR47" s="120"/>
      <c r="QHS47" s="120"/>
      <c r="QHT47" s="120"/>
      <c r="QHU47" s="120"/>
      <c r="QHV47" s="120"/>
      <c r="QHW47" s="120"/>
      <c r="QHX47" s="120"/>
      <c r="QHY47" s="120"/>
      <c r="QHZ47" s="120"/>
      <c r="QIA47" s="120"/>
      <c r="QIB47" s="120"/>
      <c r="QIC47" s="120"/>
      <c r="QID47" s="120"/>
      <c r="QIE47" s="120"/>
      <c r="QIF47" s="120"/>
      <c r="QIG47" s="120"/>
      <c r="QIH47" s="120"/>
      <c r="QII47" s="120"/>
      <c r="QIJ47" s="120"/>
      <c r="QIK47" s="120"/>
      <c r="QIL47" s="120"/>
      <c r="QIM47" s="120"/>
      <c r="QIN47" s="120"/>
      <c r="QIO47" s="120"/>
      <c r="QIP47" s="120"/>
      <c r="QIQ47" s="120"/>
      <c r="QIR47" s="120"/>
      <c r="QIS47" s="120"/>
      <c r="QIT47" s="120"/>
      <c r="QIU47" s="120"/>
      <c r="QIV47" s="120"/>
      <c r="QIW47" s="120"/>
      <c r="QIX47" s="120"/>
      <c r="QIY47" s="120"/>
      <c r="QIZ47" s="120"/>
      <c r="QJA47" s="120"/>
      <c r="QJB47" s="120"/>
      <c r="QJC47" s="120"/>
      <c r="QJD47" s="120"/>
      <c r="QJE47" s="120"/>
      <c r="QJF47" s="120"/>
      <c r="QJG47" s="120"/>
      <c r="QJH47" s="120"/>
      <c r="QJI47" s="120"/>
      <c r="QJJ47" s="120"/>
      <c r="QJK47" s="120"/>
      <c r="QJL47" s="120"/>
      <c r="QJM47" s="120"/>
      <c r="QJN47" s="120"/>
      <c r="QJO47" s="120"/>
      <c r="QJP47" s="120"/>
      <c r="QJQ47" s="120"/>
      <c r="QJR47" s="120"/>
      <c r="QJS47" s="120"/>
      <c r="QJT47" s="120"/>
      <c r="QJU47" s="120"/>
      <c r="QJV47" s="120"/>
      <c r="QJW47" s="120"/>
      <c r="QJX47" s="120"/>
      <c r="QJY47" s="120"/>
      <c r="QJZ47" s="120"/>
      <c r="QKA47" s="120"/>
      <c r="QKB47" s="120"/>
      <c r="QKC47" s="120"/>
      <c r="QKD47" s="120"/>
      <c r="QKE47" s="120"/>
      <c r="QKF47" s="120"/>
      <c r="QKG47" s="120"/>
      <c r="QKH47" s="120"/>
      <c r="QKI47" s="120"/>
      <c r="QKJ47" s="120"/>
      <c r="QKK47" s="120"/>
      <c r="QKL47" s="120"/>
      <c r="QKM47" s="120"/>
      <c r="QKN47" s="120"/>
      <c r="QKO47" s="120"/>
      <c r="QKP47" s="120"/>
      <c r="QKQ47" s="120"/>
      <c r="QKR47" s="120"/>
      <c r="QKS47" s="120"/>
      <c r="QKT47" s="120"/>
      <c r="QKU47" s="120"/>
      <c r="QKV47" s="120"/>
      <c r="QKW47" s="120"/>
      <c r="QKX47" s="120"/>
      <c r="QKY47" s="120"/>
      <c r="QKZ47" s="120"/>
      <c r="QLA47" s="120"/>
      <c r="QLB47" s="120"/>
      <c r="QLC47" s="120"/>
      <c r="QLD47" s="120"/>
      <c r="QLE47" s="120"/>
      <c r="QLF47" s="120"/>
      <c r="QLG47" s="120"/>
      <c r="QLH47" s="120"/>
      <c r="QLI47" s="120"/>
      <c r="QLJ47" s="120"/>
      <c r="QLK47" s="120"/>
      <c r="QLL47" s="120"/>
      <c r="QLM47" s="120"/>
      <c r="QLN47" s="120"/>
      <c r="QLO47" s="120"/>
      <c r="QLP47" s="120"/>
      <c r="QLQ47" s="120"/>
      <c r="QLR47" s="120"/>
      <c r="QLS47" s="120"/>
      <c r="QLT47" s="120"/>
      <c r="QLU47" s="120"/>
      <c r="QLV47" s="120"/>
      <c r="QLW47" s="120"/>
      <c r="QLX47" s="120"/>
      <c r="QLY47" s="120"/>
      <c r="QLZ47" s="120"/>
      <c r="QMA47" s="120"/>
      <c r="QMB47" s="120"/>
      <c r="QMC47" s="120"/>
      <c r="QMD47" s="120"/>
      <c r="QME47" s="120"/>
      <c r="QMF47" s="120"/>
      <c r="QMG47" s="120"/>
      <c r="QMH47" s="120"/>
      <c r="QMI47" s="120"/>
      <c r="QMJ47" s="120"/>
      <c r="QMK47" s="120"/>
      <c r="QML47" s="120"/>
      <c r="QMM47" s="120"/>
      <c r="QMN47" s="120"/>
      <c r="QMO47" s="120"/>
      <c r="QMP47" s="120"/>
      <c r="QMQ47" s="120"/>
      <c r="QMR47" s="120"/>
      <c r="QMS47" s="120"/>
      <c r="QMT47" s="120"/>
      <c r="QMU47" s="120"/>
      <c r="QMV47" s="120"/>
      <c r="QMW47" s="120"/>
      <c r="QMX47" s="120"/>
      <c r="QMY47" s="120"/>
      <c r="QMZ47" s="120"/>
      <c r="QNA47" s="120"/>
      <c r="QNB47" s="120"/>
      <c r="QNC47" s="120"/>
      <c r="QND47" s="120"/>
      <c r="QNE47" s="120"/>
      <c r="QNF47" s="120"/>
      <c r="QNG47" s="120"/>
      <c r="QNH47" s="120"/>
      <c r="QNI47" s="120"/>
      <c r="QNJ47" s="120"/>
      <c r="QNK47" s="120"/>
      <c r="QNL47" s="120"/>
      <c r="QNM47" s="120"/>
      <c r="QNN47" s="120"/>
      <c r="QNO47" s="120"/>
      <c r="QNP47" s="120"/>
      <c r="QNQ47" s="120"/>
      <c r="QNR47" s="120"/>
      <c r="QNS47" s="120"/>
      <c r="QNT47" s="120"/>
      <c r="QNU47" s="120"/>
      <c r="QNV47" s="120"/>
      <c r="QNW47" s="120"/>
      <c r="QNX47" s="120"/>
      <c r="QNY47" s="120"/>
      <c r="QNZ47" s="120"/>
      <c r="QOA47" s="120"/>
      <c r="QOB47" s="120"/>
      <c r="QOC47" s="120"/>
      <c r="QOD47" s="120"/>
      <c r="QOE47" s="120"/>
      <c r="QOF47" s="120"/>
      <c r="QOG47" s="120"/>
      <c r="QOH47" s="120"/>
      <c r="QOI47" s="120"/>
      <c r="QOJ47" s="120"/>
      <c r="QOK47" s="120"/>
      <c r="QOL47" s="120"/>
      <c r="QOM47" s="120"/>
      <c r="QON47" s="120"/>
      <c r="QOO47" s="120"/>
      <c r="QOP47" s="120"/>
      <c r="QOQ47" s="120"/>
      <c r="QOR47" s="120"/>
      <c r="QOS47" s="120"/>
      <c r="QOT47" s="120"/>
      <c r="QOU47" s="120"/>
      <c r="QOV47" s="120"/>
      <c r="QOW47" s="120"/>
      <c r="QOX47" s="120"/>
      <c r="QOY47" s="120"/>
      <c r="QOZ47" s="120"/>
      <c r="QPA47" s="120"/>
      <c r="QPB47" s="120"/>
      <c r="QPC47" s="120"/>
      <c r="QPD47" s="120"/>
      <c r="QPE47" s="120"/>
      <c r="QPF47" s="120"/>
      <c r="QPG47" s="120"/>
      <c r="QPH47" s="120"/>
      <c r="QPI47" s="120"/>
      <c r="QPJ47" s="120"/>
      <c r="QPK47" s="120"/>
      <c r="QPL47" s="120"/>
      <c r="QPM47" s="120"/>
      <c r="QPN47" s="120"/>
      <c r="QPO47" s="120"/>
      <c r="QPP47" s="120"/>
      <c r="QPQ47" s="120"/>
      <c r="QPR47" s="120"/>
      <c r="QPS47" s="120"/>
      <c r="QPT47" s="120"/>
      <c r="QPU47" s="120"/>
      <c r="QPV47" s="120"/>
      <c r="QPW47" s="120"/>
      <c r="QPX47" s="120"/>
      <c r="QPY47" s="120"/>
      <c r="QPZ47" s="120"/>
      <c r="QQA47" s="120"/>
      <c r="QQB47" s="120"/>
      <c r="QQC47" s="120"/>
      <c r="QQD47" s="120"/>
      <c r="QQE47" s="120"/>
      <c r="QQF47" s="120"/>
      <c r="QQG47" s="120"/>
      <c r="QQH47" s="120"/>
      <c r="QQI47" s="120"/>
      <c r="QQJ47" s="120"/>
      <c r="QQK47" s="120"/>
      <c r="QQL47" s="120"/>
      <c r="QQM47" s="120"/>
      <c r="QQN47" s="120"/>
      <c r="QQO47" s="120"/>
      <c r="QQP47" s="120"/>
      <c r="QQQ47" s="120"/>
      <c r="QQR47" s="120"/>
      <c r="QQS47" s="120"/>
      <c r="QQT47" s="120"/>
      <c r="QQU47" s="120"/>
      <c r="QQV47" s="120"/>
      <c r="QQW47" s="120"/>
      <c r="QQX47" s="120"/>
      <c r="QQY47" s="120"/>
      <c r="QQZ47" s="120"/>
      <c r="QRA47" s="120"/>
      <c r="QRB47" s="120"/>
      <c r="QRC47" s="120"/>
      <c r="QRD47" s="120"/>
      <c r="QRE47" s="120"/>
      <c r="QRF47" s="120"/>
      <c r="QRG47" s="120"/>
      <c r="QRH47" s="120"/>
      <c r="QRI47" s="120"/>
      <c r="QRJ47" s="120"/>
      <c r="QRK47" s="120"/>
      <c r="QRL47" s="120"/>
      <c r="QRM47" s="120"/>
      <c r="QRN47" s="120"/>
      <c r="QRO47" s="120"/>
      <c r="QRP47" s="120"/>
      <c r="QRQ47" s="120"/>
      <c r="QRR47" s="120"/>
      <c r="QRS47" s="120"/>
      <c r="QRT47" s="120"/>
      <c r="QRU47" s="120"/>
      <c r="QRV47" s="120"/>
      <c r="QRW47" s="120"/>
      <c r="QRX47" s="120"/>
      <c r="QRY47" s="120"/>
      <c r="QRZ47" s="120"/>
      <c r="QSA47" s="120"/>
      <c r="QSB47" s="120"/>
      <c r="QSC47" s="120"/>
      <c r="QSD47" s="120"/>
      <c r="QSE47" s="120"/>
      <c r="QSF47" s="120"/>
      <c r="QSG47" s="120"/>
      <c r="QSH47" s="120"/>
      <c r="QSI47" s="120"/>
      <c r="QSJ47" s="120"/>
      <c r="QSK47" s="120"/>
      <c r="QSL47" s="120"/>
      <c r="QSM47" s="120"/>
      <c r="QSN47" s="120"/>
      <c r="QSO47" s="120"/>
      <c r="QSP47" s="120"/>
      <c r="QSQ47" s="120"/>
      <c r="QSR47" s="120"/>
      <c r="QSS47" s="120"/>
      <c r="QST47" s="120"/>
      <c r="QSU47" s="120"/>
      <c r="QSV47" s="120"/>
      <c r="QSW47" s="120"/>
      <c r="QSX47" s="120"/>
      <c r="QSY47" s="120"/>
      <c r="QSZ47" s="120"/>
      <c r="QTA47" s="120"/>
      <c r="QTB47" s="120"/>
      <c r="QTC47" s="120"/>
      <c r="QTD47" s="120"/>
      <c r="QTE47" s="120"/>
      <c r="QTF47" s="120"/>
      <c r="QTG47" s="120"/>
      <c r="QTH47" s="120"/>
      <c r="QTI47" s="120"/>
      <c r="QTJ47" s="120"/>
      <c r="QTK47" s="120"/>
      <c r="QTL47" s="120"/>
      <c r="QTM47" s="120"/>
      <c r="QTN47" s="120"/>
      <c r="QTO47" s="120"/>
      <c r="QTP47" s="120"/>
      <c r="QTQ47" s="120"/>
      <c r="QTR47" s="120"/>
      <c r="QTS47" s="120"/>
      <c r="QTT47" s="120"/>
      <c r="QTU47" s="120"/>
      <c r="QTV47" s="120"/>
      <c r="QTW47" s="120"/>
      <c r="QTX47" s="120"/>
      <c r="QTY47" s="120"/>
      <c r="QTZ47" s="120"/>
      <c r="QUA47" s="120"/>
      <c r="QUB47" s="120"/>
      <c r="QUC47" s="120"/>
      <c r="QUD47" s="120"/>
      <c r="QUE47" s="120"/>
      <c r="QUF47" s="120"/>
      <c r="QUG47" s="120"/>
      <c r="QUH47" s="120"/>
      <c r="QUI47" s="120"/>
      <c r="QUJ47" s="120"/>
      <c r="QUK47" s="120"/>
      <c r="QUL47" s="120"/>
      <c r="QUM47" s="120"/>
      <c r="QUN47" s="120"/>
      <c r="QUO47" s="120"/>
      <c r="QUP47" s="120"/>
      <c r="QUQ47" s="120"/>
      <c r="QUR47" s="120"/>
      <c r="QUS47" s="120"/>
      <c r="QUT47" s="120"/>
      <c r="QUU47" s="120"/>
      <c r="QUV47" s="120"/>
      <c r="QUW47" s="120"/>
      <c r="QUX47" s="120"/>
      <c r="QUY47" s="120"/>
      <c r="QUZ47" s="120"/>
      <c r="QVA47" s="120"/>
      <c r="QVB47" s="120"/>
      <c r="QVC47" s="120"/>
      <c r="QVD47" s="120"/>
      <c r="QVE47" s="120"/>
      <c r="QVF47" s="120"/>
      <c r="QVG47" s="120"/>
      <c r="QVH47" s="120"/>
      <c r="QVI47" s="120"/>
      <c r="QVJ47" s="120"/>
      <c r="QVK47" s="120"/>
      <c r="QVL47" s="120"/>
      <c r="QVM47" s="120"/>
      <c r="QVN47" s="120"/>
      <c r="QVO47" s="120"/>
      <c r="QVP47" s="120"/>
      <c r="QVQ47" s="120"/>
      <c r="QVR47" s="120"/>
      <c r="QVS47" s="120"/>
      <c r="QVT47" s="120"/>
      <c r="QVU47" s="120"/>
      <c r="QVV47" s="120"/>
      <c r="QVW47" s="120"/>
      <c r="QVX47" s="120"/>
      <c r="QVY47" s="120"/>
      <c r="QVZ47" s="120"/>
      <c r="QWA47" s="120"/>
      <c r="QWB47" s="120"/>
      <c r="QWC47" s="120"/>
      <c r="QWD47" s="120"/>
      <c r="QWE47" s="120"/>
      <c r="QWF47" s="120"/>
      <c r="QWG47" s="120"/>
      <c r="QWH47" s="120"/>
      <c r="QWI47" s="120"/>
      <c r="QWJ47" s="120"/>
      <c r="QWK47" s="120"/>
      <c r="QWL47" s="120"/>
      <c r="QWM47" s="120"/>
      <c r="QWN47" s="120"/>
      <c r="QWO47" s="120"/>
      <c r="QWP47" s="120"/>
      <c r="QWQ47" s="120"/>
      <c r="QWR47" s="120"/>
      <c r="QWS47" s="120"/>
      <c r="QWT47" s="120"/>
      <c r="QWU47" s="120"/>
      <c r="QWV47" s="120"/>
      <c r="QWW47" s="120"/>
      <c r="QWX47" s="120"/>
      <c r="QWY47" s="120"/>
      <c r="QWZ47" s="120"/>
      <c r="QXA47" s="120"/>
      <c r="QXB47" s="120"/>
      <c r="QXC47" s="120"/>
      <c r="QXD47" s="120"/>
      <c r="QXE47" s="120"/>
      <c r="QXF47" s="120"/>
      <c r="QXG47" s="120"/>
      <c r="QXH47" s="120"/>
      <c r="QXI47" s="120"/>
      <c r="QXJ47" s="120"/>
      <c r="QXK47" s="120"/>
      <c r="QXL47" s="120"/>
      <c r="QXM47" s="120"/>
      <c r="QXN47" s="120"/>
      <c r="QXO47" s="120"/>
      <c r="QXP47" s="120"/>
      <c r="QXQ47" s="120"/>
      <c r="QXR47" s="120"/>
      <c r="QXS47" s="120"/>
      <c r="QXT47" s="120"/>
      <c r="QXU47" s="120"/>
      <c r="QXV47" s="120"/>
      <c r="QXW47" s="120"/>
      <c r="QXX47" s="120"/>
      <c r="QXY47" s="120"/>
      <c r="QXZ47" s="120"/>
      <c r="QYA47" s="120"/>
      <c r="QYB47" s="120"/>
      <c r="QYC47" s="120"/>
      <c r="QYD47" s="120"/>
      <c r="QYE47" s="120"/>
      <c r="QYF47" s="120"/>
      <c r="QYG47" s="120"/>
      <c r="QYH47" s="120"/>
      <c r="QYI47" s="120"/>
      <c r="QYJ47" s="120"/>
      <c r="QYK47" s="120"/>
      <c r="QYL47" s="120"/>
      <c r="QYM47" s="120"/>
      <c r="QYN47" s="120"/>
      <c r="QYO47" s="120"/>
      <c r="QYP47" s="120"/>
      <c r="QYQ47" s="120"/>
      <c r="QYR47" s="120"/>
      <c r="QYS47" s="120"/>
      <c r="QYT47" s="120"/>
      <c r="QYU47" s="120"/>
      <c r="QYV47" s="120"/>
      <c r="QYW47" s="120"/>
      <c r="QYX47" s="120"/>
      <c r="QYY47" s="120"/>
      <c r="QYZ47" s="120"/>
      <c r="QZA47" s="120"/>
      <c r="QZB47" s="120"/>
      <c r="QZC47" s="120"/>
      <c r="QZD47" s="120"/>
      <c r="QZE47" s="120"/>
      <c r="QZF47" s="120"/>
      <c r="QZG47" s="120"/>
      <c r="QZH47" s="120"/>
      <c r="QZI47" s="120"/>
      <c r="QZJ47" s="120"/>
      <c r="QZK47" s="120"/>
      <c r="QZL47" s="120"/>
      <c r="QZM47" s="120"/>
      <c r="QZN47" s="120"/>
      <c r="QZO47" s="120"/>
      <c r="QZP47" s="120"/>
      <c r="QZQ47" s="120"/>
      <c r="QZR47" s="120"/>
      <c r="QZS47" s="120"/>
      <c r="QZT47" s="120"/>
      <c r="QZU47" s="120"/>
      <c r="QZV47" s="120"/>
      <c r="QZW47" s="120"/>
      <c r="QZX47" s="120"/>
      <c r="QZY47" s="120"/>
      <c r="QZZ47" s="120"/>
      <c r="RAA47" s="120"/>
      <c r="RAB47" s="120"/>
      <c r="RAC47" s="120"/>
      <c r="RAD47" s="120"/>
      <c r="RAE47" s="120"/>
      <c r="RAF47" s="120"/>
      <c r="RAG47" s="120"/>
      <c r="RAH47" s="120"/>
      <c r="RAI47" s="120"/>
      <c r="RAJ47" s="120"/>
      <c r="RAK47" s="120"/>
      <c r="RAL47" s="120"/>
      <c r="RAM47" s="120"/>
      <c r="RAN47" s="120"/>
      <c r="RAO47" s="120"/>
      <c r="RAP47" s="120"/>
      <c r="RAQ47" s="120"/>
      <c r="RAR47" s="120"/>
      <c r="RAS47" s="120"/>
      <c r="RAT47" s="120"/>
      <c r="RAU47" s="120"/>
      <c r="RAV47" s="120"/>
      <c r="RAW47" s="120"/>
      <c r="RAX47" s="120"/>
      <c r="RAY47" s="120"/>
      <c r="RAZ47" s="120"/>
      <c r="RBA47" s="120"/>
      <c r="RBB47" s="120"/>
      <c r="RBC47" s="120"/>
      <c r="RBD47" s="120"/>
      <c r="RBE47" s="120"/>
      <c r="RBF47" s="120"/>
      <c r="RBG47" s="120"/>
      <c r="RBH47" s="120"/>
      <c r="RBI47" s="120"/>
      <c r="RBJ47" s="120"/>
      <c r="RBK47" s="120"/>
      <c r="RBL47" s="120"/>
      <c r="RBM47" s="120"/>
      <c r="RBN47" s="120"/>
      <c r="RBO47" s="120"/>
      <c r="RBP47" s="120"/>
      <c r="RBQ47" s="120"/>
      <c r="RBR47" s="120"/>
      <c r="RBS47" s="120"/>
      <c r="RBT47" s="120"/>
      <c r="RBU47" s="120"/>
      <c r="RBV47" s="120"/>
      <c r="RBW47" s="120"/>
      <c r="RBX47" s="120"/>
      <c r="RBY47" s="120"/>
      <c r="RBZ47" s="120"/>
      <c r="RCA47" s="120"/>
      <c r="RCB47" s="120"/>
      <c r="RCC47" s="120"/>
      <c r="RCD47" s="120"/>
      <c r="RCE47" s="120"/>
      <c r="RCF47" s="120"/>
      <c r="RCG47" s="120"/>
      <c r="RCH47" s="120"/>
      <c r="RCI47" s="120"/>
      <c r="RCJ47" s="120"/>
      <c r="RCK47" s="120"/>
      <c r="RCL47" s="120"/>
      <c r="RCM47" s="120"/>
      <c r="RCN47" s="120"/>
      <c r="RCO47" s="120"/>
      <c r="RCP47" s="120"/>
      <c r="RCQ47" s="120"/>
      <c r="RCR47" s="120"/>
      <c r="RCS47" s="120"/>
      <c r="RCT47" s="120"/>
      <c r="RCU47" s="120"/>
      <c r="RCV47" s="120"/>
      <c r="RCW47" s="120"/>
      <c r="RCX47" s="120"/>
      <c r="RCY47" s="120"/>
      <c r="RCZ47" s="120"/>
      <c r="RDA47" s="120"/>
      <c r="RDB47" s="120"/>
      <c r="RDC47" s="120"/>
      <c r="RDD47" s="120"/>
      <c r="RDE47" s="120"/>
      <c r="RDF47" s="120"/>
      <c r="RDG47" s="120"/>
      <c r="RDH47" s="120"/>
      <c r="RDI47" s="120"/>
      <c r="RDJ47" s="120"/>
      <c r="RDK47" s="120"/>
      <c r="RDL47" s="120"/>
      <c r="RDM47" s="120"/>
      <c r="RDN47" s="120"/>
      <c r="RDO47" s="120"/>
      <c r="RDP47" s="120"/>
      <c r="RDQ47" s="120"/>
      <c r="RDR47" s="120"/>
      <c r="RDS47" s="120"/>
      <c r="RDT47" s="120"/>
      <c r="RDU47" s="120"/>
      <c r="RDV47" s="120"/>
      <c r="RDW47" s="120"/>
      <c r="RDX47" s="120"/>
      <c r="RDY47" s="120"/>
      <c r="RDZ47" s="120"/>
      <c r="REA47" s="120"/>
      <c r="REB47" s="120"/>
      <c r="REC47" s="120"/>
      <c r="RED47" s="120"/>
      <c r="REE47" s="120"/>
      <c r="REF47" s="120"/>
      <c r="REG47" s="120"/>
      <c r="REH47" s="120"/>
      <c r="REI47" s="120"/>
      <c r="REJ47" s="120"/>
      <c r="REK47" s="120"/>
      <c r="REL47" s="120"/>
      <c r="REM47" s="120"/>
      <c r="REN47" s="120"/>
      <c r="REO47" s="120"/>
      <c r="REP47" s="120"/>
      <c r="REQ47" s="120"/>
      <c r="RER47" s="120"/>
      <c r="RES47" s="120"/>
      <c r="RET47" s="120"/>
      <c r="REU47" s="120"/>
      <c r="REV47" s="120"/>
      <c r="REW47" s="120"/>
      <c r="REX47" s="120"/>
      <c r="REY47" s="120"/>
      <c r="REZ47" s="120"/>
      <c r="RFA47" s="120"/>
      <c r="RFB47" s="120"/>
      <c r="RFC47" s="120"/>
      <c r="RFD47" s="120"/>
      <c r="RFE47" s="120"/>
      <c r="RFF47" s="120"/>
      <c r="RFG47" s="120"/>
      <c r="RFH47" s="120"/>
      <c r="RFI47" s="120"/>
      <c r="RFJ47" s="120"/>
      <c r="RFK47" s="120"/>
      <c r="RFL47" s="120"/>
      <c r="RFM47" s="120"/>
      <c r="RFN47" s="120"/>
      <c r="RFO47" s="120"/>
      <c r="RFP47" s="120"/>
      <c r="RFQ47" s="120"/>
      <c r="RFR47" s="120"/>
      <c r="RFS47" s="120"/>
      <c r="RFT47" s="120"/>
      <c r="RFU47" s="120"/>
      <c r="RFV47" s="120"/>
      <c r="RFW47" s="120"/>
      <c r="RFX47" s="120"/>
      <c r="RFY47" s="120"/>
      <c r="RFZ47" s="120"/>
      <c r="RGA47" s="120"/>
      <c r="RGB47" s="120"/>
      <c r="RGC47" s="120"/>
      <c r="RGD47" s="120"/>
      <c r="RGE47" s="120"/>
      <c r="RGF47" s="120"/>
      <c r="RGG47" s="120"/>
      <c r="RGH47" s="120"/>
      <c r="RGI47" s="120"/>
      <c r="RGJ47" s="120"/>
      <c r="RGK47" s="120"/>
      <c r="RGL47" s="120"/>
      <c r="RGM47" s="120"/>
      <c r="RGN47" s="120"/>
      <c r="RGO47" s="120"/>
      <c r="RGP47" s="120"/>
      <c r="RGQ47" s="120"/>
      <c r="RGR47" s="120"/>
      <c r="RGS47" s="120"/>
      <c r="RGT47" s="120"/>
      <c r="RGU47" s="120"/>
      <c r="RGV47" s="120"/>
      <c r="RGW47" s="120"/>
      <c r="RGX47" s="120"/>
      <c r="RGY47" s="120"/>
      <c r="RGZ47" s="120"/>
      <c r="RHA47" s="120"/>
      <c r="RHB47" s="120"/>
      <c r="RHC47" s="120"/>
      <c r="RHD47" s="120"/>
      <c r="RHE47" s="120"/>
      <c r="RHF47" s="120"/>
      <c r="RHG47" s="120"/>
      <c r="RHH47" s="120"/>
      <c r="RHI47" s="120"/>
      <c r="RHJ47" s="120"/>
      <c r="RHK47" s="120"/>
      <c r="RHL47" s="120"/>
      <c r="RHM47" s="120"/>
      <c r="RHN47" s="120"/>
      <c r="RHO47" s="120"/>
      <c r="RHP47" s="120"/>
      <c r="RHQ47" s="120"/>
      <c r="RHR47" s="120"/>
      <c r="RHS47" s="120"/>
      <c r="RHT47" s="120"/>
      <c r="RHU47" s="120"/>
      <c r="RHV47" s="120"/>
      <c r="RHW47" s="120"/>
      <c r="RHX47" s="120"/>
      <c r="RHY47" s="120"/>
      <c r="RHZ47" s="120"/>
      <c r="RIA47" s="120"/>
      <c r="RIB47" s="120"/>
      <c r="RIC47" s="120"/>
      <c r="RID47" s="120"/>
      <c r="RIE47" s="120"/>
      <c r="RIF47" s="120"/>
      <c r="RIG47" s="120"/>
      <c r="RIH47" s="120"/>
      <c r="RII47" s="120"/>
      <c r="RIJ47" s="120"/>
      <c r="RIK47" s="120"/>
      <c r="RIL47" s="120"/>
      <c r="RIM47" s="120"/>
      <c r="RIN47" s="120"/>
      <c r="RIO47" s="120"/>
      <c r="RIP47" s="120"/>
      <c r="RIQ47" s="120"/>
      <c r="RIR47" s="120"/>
      <c r="RIS47" s="120"/>
      <c r="RIT47" s="120"/>
      <c r="RIU47" s="120"/>
      <c r="RIV47" s="120"/>
      <c r="RIW47" s="120"/>
      <c r="RIX47" s="120"/>
      <c r="RIY47" s="120"/>
      <c r="RIZ47" s="120"/>
      <c r="RJA47" s="120"/>
      <c r="RJB47" s="120"/>
      <c r="RJC47" s="120"/>
      <c r="RJD47" s="120"/>
      <c r="RJE47" s="120"/>
      <c r="RJF47" s="120"/>
      <c r="RJG47" s="120"/>
      <c r="RJH47" s="120"/>
      <c r="RJI47" s="120"/>
      <c r="RJJ47" s="120"/>
      <c r="RJK47" s="120"/>
      <c r="RJL47" s="120"/>
      <c r="RJM47" s="120"/>
      <c r="RJN47" s="120"/>
      <c r="RJO47" s="120"/>
      <c r="RJP47" s="120"/>
      <c r="RJQ47" s="120"/>
      <c r="RJR47" s="120"/>
      <c r="RJS47" s="120"/>
      <c r="RJT47" s="120"/>
      <c r="RJU47" s="120"/>
      <c r="RJV47" s="120"/>
      <c r="RJW47" s="120"/>
      <c r="RJX47" s="120"/>
      <c r="RJY47" s="120"/>
      <c r="RJZ47" s="120"/>
      <c r="RKA47" s="120"/>
      <c r="RKB47" s="120"/>
      <c r="RKC47" s="120"/>
      <c r="RKD47" s="120"/>
      <c r="RKE47" s="120"/>
      <c r="RKF47" s="120"/>
      <c r="RKG47" s="120"/>
      <c r="RKH47" s="120"/>
      <c r="RKI47" s="120"/>
      <c r="RKJ47" s="120"/>
      <c r="RKK47" s="120"/>
      <c r="RKL47" s="120"/>
      <c r="RKM47" s="120"/>
      <c r="RKN47" s="120"/>
      <c r="RKO47" s="120"/>
      <c r="RKP47" s="120"/>
      <c r="RKQ47" s="120"/>
      <c r="RKR47" s="120"/>
      <c r="RKS47" s="120"/>
      <c r="RKT47" s="120"/>
      <c r="RKU47" s="120"/>
      <c r="RKV47" s="120"/>
      <c r="RKW47" s="120"/>
      <c r="RKX47" s="120"/>
      <c r="RKY47" s="120"/>
      <c r="RKZ47" s="120"/>
      <c r="RLA47" s="120"/>
      <c r="RLB47" s="120"/>
      <c r="RLC47" s="120"/>
      <c r="RLD47" s="120"/>
      <c r="RLE47" s="120"/>
      <c r="RLF47" s="120"/>
      <c r="RLG47" s="120"/>
      <c r="RLH47" s="120"/>
      <c r="RLI47" s="120"/>
      <c r="RLJ47" s="120"/>
      <c r="RLK47" s="120"/>
      <c r="RLL47" s="120"/>
      <c r="RLM47" s="120"/>
      <c r="RLN47" s="120"/>
      <c r="RLO47" s="120"/>
      <c r="RLP47" s="120"/>
      <c r="RLQ47" s="120"/>
      <c r="RLR47" s="120"/>
      <c r="RLS47" s="120"/>
      <c r="RLT47" s="120"/>
      <c r="RLU47" s="120"/>
      <c r="RLV47" s="120"/>
      <c r="RLW47" s="120"/>
      <c r="RLX47" s="120"/>
      <c r="RLY47" s="120"/>
      <c r="RLZ47" s="120"/>
      <c r="RMA47" s="120"/>
      <c r="RMB47" s="120"/>
      <c r="RMC47" s="120"/>
      <c r="RMD47" s="120"/>
      <c r="RME47" s="120"/>
      <c r="RMF47" s="120"/>
      <c r="RMG47" s="120"/>
      <c r="RMH47" s="120"/>
      <c r="RMI47" s="120"/>
      <c r="RMJ47" s="120"/>
      <c r="RMK47" s="120"/>
      <c r="RML47" s="120"/>
      <c r="RMM47" s="120"/>
      <c r="RMN47" s="120"/>
      <c r="RMO47" s="120"/>
      <c r="RMP47" s="120"/>
      <c r="RMQ47" s="120"/>
      <c r="RMR47" s="120"/>
      <c r="RMS47" s="120"/>
      <c r="RMT47" s="120"/>
      <c r="RMU47" s="120"/>
      <c r="RMV47" s="120"/>
      <c r="RMW47" s="120"/>
      <c r="RMX47" s="120"/>
      <c r="RMY47" s="120"/>
      <c r="RMZ47" s="120"/>
      <c r="RNA47" s="120"/>
      <c r="RNB47" s="120"/>
      <c r="RNC47" s="120"/>
      <c r="RND47" s="120"/>
      <c r="RNE47" s="120"/>
      <c r="RNF47" s="120"/>
      <c r="RNG47" s="120"/>
      <c r="RNH47" s="120"/>
      <c r="RNI47" s="120"/>
      <c r="RNJ47" s="120"/>
      <c r="RNK47" s="120"/>
      <c r="RNL47" s="120"/>
      <c r="RNM47" s="120"/>
      <c r="RNN47" s="120"/>
      <c r="RNO47" s="120"/>
      <c r="RNP47" s="120"/>
      <c r="RNQ47" s="120"/>
      <c r="RNR47" s="120"/>
      <c r="RNS47" s="120"/>
      <c r="RNT47" s="120"/>
      <c r="RNU47" s="120"/>
      <c r="RNV47" s="120"/>
      <c r="RNW47" s="120"/>
      <c r="RNX47" s="120"/>
      <c r="RNY47" s="120"/>
      <c r="RNZ47" s="120"/>
      <c r="ROA47" s="120"/>
      <c r="ROB47" s="120"/>
      <c r="ROC47" s="120"/>
      <c r="ROD47" s="120"/>
      <c r="ROE47" s="120"/>
      <c r="ROF47" s="120"/>
      <c r="ROG47" s="120"/>
      <c r="ROH47" s="120"/>
      <c r="ROI47" s="120"/>
      <c r="ROJ47" s="120"/>
      <c r="ROK47" s="120"/>
      <c r="ROL47" s="120"/>
      <c r="ROM47" s="120"/>
      <c r="RON47" s="120"/>
      <c r="ROO47" s="120"/>
      <c r="ROP47" s="120"/>
      <c r="ROQ47" s="120"/>
      <c r="ROR47" s="120"/>
      <c r="ROS47" s="120"/>
      <c r="ROT47" s="120"/>
      <c r="ROU47" s="120"/>
      <c r="ROV47" s="120"/>
      <c r="ROW47" s="120"/>
      <c r="ROX47" s="120"/>
      <c r="ROY47" s="120"/>
      <c r="ROZ47" s="120"/>
      <c r="RPA47" s="120"/>
      <c r="RPB47" s="120"/>
      <c r="RPC47" s="120"/>
      <c r="RPD47" s="120"/>
      <c r="RPE47" s="120"/>
      <c r="RPF47" s="120"/>
      <c r="RPG47" s="120"/>
      <c r="RPH47" s="120"/>
      <c r="RPI47" s="120"/>
      <c r="RPJ47" s="120"/>
      <c r="RPK47" s="120"/>
      <c r="RPL47" s="120"/>
      <c r="RPM47" s="120"/>
      <c r="RPN47" s="120"/>
      <c r="RPO47" s="120"/>
      <c r="RPP47" s="120"/>
      <c r="RPQ47" s="120"/>
      <c r="RPR47" s="120"/>
      <c r="RPS47" s="120"/>
      <c r="RPT47" s="120"/>
      <c r="RPU47" s="120"/>
      <c r="RPV47" s="120"/>
      <c r="RPW47" s="120"/>
      <c r="RPX47" s="120"/>
      <c r="RPY47" s="120"/>
      <c r="RPZ47" s="120"/>
      <c r="RQA47" s="120"/>
      <c r="RQB47" s="120"/>
      <c r="RQC47" s="120"/>
      <c r="RQD47" s="120"/>
      <c r="RQE47" s="120"/>
      <c r="RQF47" s="120"/>
      <c r="RQG47" s="120"/>
      <c r="RQH47" s="120"/>
      <c r="RQI47" s="120"/>
      <c r="RQJ47" s="120"/>
      <c r="RQK47" s="120"/>
      <c r="RQL47" s="120"/>
      <c r="RQM47" s="120"/>
      <c r="RQN47" s="120"/>
      <c r="RQO47" s="120"/>
      <c r="RQP47" s="120"/>
      <c r="RQQ47" s="120"/>
      <c r="RQR47" s="120"/>
      <c r="RQS47" s="120"/>
      <c r="RQT47" s="120"/>
      <c r="RQU47" s="120"/>
      <c r="RQV47" s="120"/>
      <c r="RQW47" s="120"/>
      <c r="RQX47" s="120"/>
      <c r="RQY47" s="120"/>
      <c r="RQZ47" s="120"/>
      <c r="RRA47" s="120"/>
      <c r="RRB47" s="120"/>
      <c r="RRC47" s="120"/>
      <c r="RRD47" s="120"/>
      <c r="RRE47" s="120"/>
      <c r="RRF47" s="120"/>
      <c r="RRG47" s="120"/>
      <c r="RRH47" s="120"/>
      <c r="RRI47" s="120"/>
      <c r="RRJ47" s="120"/>
      <c r="RRK47" s="120"/>
      <c r="RRL47" s="120"/>
      <c r="RRM47" s="120"/>
      <c r="RRN47" s="120"/>
      <c r="RRO47" s="120"/>
      <c r="RRP47" s="120"/>
      <c r="RRQ47" s="120"/>
      <c r="RRR47" s="120"/>
      <c r="RRS47" s="120"/>
      <c r="RRT47" s="120"/>
      <c r="RRU47" s="120"/>
      <c r="RRV47" s="120"/>
      <c r="RRW47" s="120"/>
      <c r="RRX47" s="120"/>
      <c r="RRY47" s="120"/>
      <c r="RRZ47" s="120"/>
      <c r="RSA47" s="120"/>
      <c r="RSB47" s="120"/>
      <c r="RSC47" s="120"/>
      <c r="RSD47" s="120"/>
      <c r="RSE47" s="120"/>
      <c r="RSF47" s="120"/>
      <c r="RSG47" s="120"/>
      <c r="RSH47" s="120"/>
      <c r="RSI47" s="120"/>
      <c r="RSJ47" s="120"/>
      <c r="RSK47" s="120"/>
      <c r="RSL47" s="120"/>
      <c r="RSM47" s="120"/>
      <c r="RSN47" s="120"/>
      <c r="RSO47" s="120"/>
      <c r="RSP47" s="120"/>
      <c r="RSQ47" s="120"/>
      <c r="RSR47" s="120"/>
      <c r="RSS47" s="120"/>
      <c r="RST47" s="120"/>
      <c r="RSU47" s="120"/>
      <c r="RSV47" s="120"/>
      <c r="RSW47" s="120"/>
      <c r="RSX47" s="120"/>
      <c r="RSY47" s="120"/>
      <c r="RSZ47" s="120"/>
      <c r="RTA47" s="120"/>
      <c r="RTB47" s="120"/>
      <c r="RTC47" s="120"/>
      <c r="RTD47" s="120"/>
      <c r="RTE47" s="120"/>
      <c r="RTF47" s="120"/>
      <c r="RTG47" s="120"/>
      <c r="RTH47" s="120"/>
      <c r="RTI47" s="120"/>
      <c r="RTJ47" s="120"/>
      <c r="RTK47" s="120"/>
      <c r="RTL47" s="120"/>
      <c r="RTM47" s="120"/>
      <c r="RTN47" s="120"/>
      <c r="RTO47" s="120"/>
      <c r="RTP47" s="120"/>
      <c r="RTQ47" s="120"/>
      <c r="RTR47" s="120"/>
      <c r="RTS47" s="120"/>
      <c r="RTT47" s="120"/>
      <c r="RTU47" s="120"/>
      <c r="RTV47" s="120"/>
      <c r="RTW47" s="120"/>
      <c r="RTX47" s="120"/>
      <c r="RTY47" s="120"/>
      <c r="RTZ47" s="120"/>
      <c r="RUA47" s="120"/>
      <c r="RUB47" s="120"/>
      <c r="RUC47" s="120"/>
      <c r="RUD47" s="120"/>
      <c r="RUE47" s="120"/>
      <c r="RUF47" s="120"/>
      <c r="RUG47" s="120"/>
      <c r="RUH47" s="120"/>
      <c r="RUI47" s="120"/>
      <c r="RUJ47" s="120"/>
      <c r="RUK47" s="120"/>
      <c r="RUL47" s="120"/>
      <c r="RUM47" s="120"/>
      <c r="RUN47" s="120"/>
      <c r="RUO47" s="120"/>
      <c r="RUP47" s="120"/>
      <c r="RUQ47" s="120"/>
      <c r="RUR47" s="120"/>
      <c r="RUS47" s="120"/>
      <c r="RUT47" s="120"/>
      <c r="RUU47" s="120"/>
      <c r="RUV47" s="120"/>
      <c r="RUW47" s="120"/>
      <c r="RUX47" s="120"/>
      <c r="RUY47" s="120"/>
      <c r="RUZ47" s="120"/>
      <c r="RVA47" s="120"/>
      <c r="RVB47" s="120"/>
      <c r="RVC47" s="120"/>
      <c r="RVD47" s="120"/>
      <c r="RVE47" s="120"/>
      <c r="RVF47" s="120"/>
      <c r="RVG47" s="120"/>
      <c r="RVH47" s="120"/>
      <c r="RVI47" s="120"/>
      <c r="RVJ47" s="120"/>
      <c r="RVK47" s="120"/>
      <c r="RVL47" s="120"/>
      <c r="RVM47" s="120"/>
      <c r="RVN47" s="120"/>
      <c r="RVO47" s="120"/>
      <c r="RVP47" s="120"/>
      <c r="RVQ47" s="120"/>
      <c r="RVR47" s="120"/>
      <c r="RVS47" s="120"/>
      <c r="RVT47" s="120"/>
      <c r="RVU47" s="120"/>
      <c r="RVV47" s="120"/>
      <c r="RVW47" s="120"/>
      <c r="RVX47" s="120"/>
      <c r="RVY47" s="120"/>
      <c r="RVZ47" s="120"/>
      <c r="RWA47" s="120"/>
      <c r="RWB47" s="120"/>
      <c r="RWC47" s="120"/>
      <c r="RWD47" s="120"/>
      <c r="RWE47" s="120"/>
      <c r="RWF47" s="120"/>
      <c r="RWG47" s="120"/>
      <c r="RWH47" s="120"/>
      <c r="RWI47" s="120"/>
      <c r="RWJ47" s="120"/>
      <c r="RWK47" s="120"/>
      <c r="RWL47" s="120"/>
      <c r="RWM47" s="120"/>
      <c r="RWN47" s="120"/>
      <c r="RWO47" s="120"/>
      <c r="RWP47" s="120"/>
      <c r="RWQ47" s="120"/>
      <c r="RWR47" s="120"/>
      <c r="RWS47" s="120"/>
      <c r="RWT47" s="120"/>
      <c r="RWU47" s="120"/>
      <c r="RWV47" s="120"/>
      <c r="RWW47" s="120"/>
      <c r="RWX47" s="120"/>
      <c r="RWY47" s="120"/>
      <c r="RWZ47" s="120"/>
      <c r="RXA47" s="120"/>
      <c r="RXB47" s="120"/>
      <c r="RXC47" s="120"/>
      <c r="RXD47" s="120"/>
      <c r="RXE47" s="120"/>
      <c r="RXF47" s="120"/>
      <c r="RXG47" s="120"/>
      <c r="RXH47" s="120"/>
      <c r="RXI47" s="120"/>
      <c r="RXJ47" s="120"/>
      <c r="RXK47" s="120"/>
      <c r="RXL47" s="120"/>
      <c r="RXM47" s="120"/>
      <c r="RXN47" s="120"/>
      <c r="RXO47" s="120"/>
      <c r="RXP47" s="120"/>
      <c r="RXQ47" s="120"/>
      <c r="RXR47" s="120"/>
      <c r="RXS47" s="120"/>
      <c r="RXT47" s="120"/>
      <c r="RXU47" s="120"/>
      <c r="RXV47" s="120"/>
      <c r="RXW47" s="120"/>
      <c r="RXX47" s="120"/>
      <c r="RXY47" s="120"/>
      <c r="RXZ47" s="120"/>
      <c r="RYA47" s="120"/>
      <c r="RYB47" s="120"/>
      <c r="RYC47" s="120"/>
      <c r="RYD47" s="120"/>
      <c r="RYE47" s="120"/>
      <c r="RYF47" s="120"/>
      <c r="RYG47" s="120"/>
      <c r="RYH47" s="120"/>
      <c r="RYI47" s="120"/>
      <c r="RYJ47" s="120"/>
      <c r="RYK47" s="120"/>
      <c r="RYL47" s="120"/>
      <c r="RYM47" s="120"/>
      <c r="RYN47" s="120"/>
      <c r="RYO47" s="120"/>
      <c r="RYP47" s="120"/>
      <c r="RYQ47" s="120"/>
      <c r="RYR47" s="120"/>
      <c r="RYS47" s="120"/>
      <c r="RYT47" s="120"/>
      <c r="RYU47" s="120"/>
      <c r="RYV47" s="120"/>
      <c r="RYW47" s="120"/>
      <c r="RYX47" s="120"/>
      <c r="RYY47" s="120"/>
      <c r="RYZ47" s="120"/>
      <c r="RZA47" s="120"/>
      <c r="RZB47" s="120"/>
      <c r="RZC47" s="120"/>
      <c r="RZD47" s="120"/>
      <c r="RZE47" s="120"/>
      <c r="RZF47" s="120"/>
      <c r="RZG47" s="120"/>
      <c r="RZH47" s="120"/>
      <c r="RZI47" s="120"/>
      <c r="RZJ47" s="120"/>
      <c r="RZK47" s="120"/>
      <c r="RZL47" s="120"/>
      <c r="RZM47" s="120"/>
      <c r="RZN47" s="120"/>
      <c r="RZO47" s="120"/>
      <c r="RZP47" s="120"/>
      <c r="RZQ47" s="120"/>
      <c r="RZR47" s="120"/>
      <c r="RZS47" s="120"/>
      <c r="RZT47" s="120"/>
      <c r="RZU47" s="120"/>
      <c r="RZV47" s="120"/>
      <c r="RZW47" s="120"/>
      <c r="RZX47" s="120"/>
      <c r="RZY47" s="120"/>
      <c r="RZZ47" s="120"/>
      <c r="SAA47" s="120"/>
      <c r="SAB47" s="120"/>
      <c r="SAC47" s="120"/>
      <c r="SAD47" s="120"/>
      <c r="SAE47" s="120"/>
      <c r="SAF47" s="120"/>
      <c r="SAG47" s="120"/>
      <c r="SAH47" s="120"/>
      <c r="SAI47" s="120"/>
      <c r="SAJ47" s="120"/>
      <c r="SAK47" s="120"/>
      <c r="SAL47" s="120"/>
      <c r="SAM47" s="120"/>
      <c r="SAN47" s="120"/>
      <c r="SAO47" s="120"/>
      <c r="SAP47" s="120"/>
      <c r="SAQ47" s="120"/>
      <c r="SAR47" s="120"/>
      <c r="SAS47" s="120"/>
      <c r="SAT47" s="120"/>
      <c r="SAU47" s="120"/>
      <c r="SAV47" s="120"/>
      <c r="SAW47" s="120"/>
      <c r="SAX47" s="120"/>
      <c r="SAY47" s="120"/>
      <c r="SAZ47" s="120"/>
      <c r="SBA47" s="120"/>
      <c r="SBB47" s="120"/>
      <c r="SBC47" s="120"/>
      <c r="SBD47" s="120"/>
      <c r="SBE47" s="120"/>
      <c r="SBF47" s="120"/>
      <c r="SBG47" s="120"/>
      <c r="SBH47" s="120"/>
      <c r="SBI47" s="120"/>
      <c r="SBJ47" s="120"/>
      <c r="SBK47" s="120"/>
      <c r="SBL47" s="120"/>
      <c r="SBM47" s="120"/>
      <c r="SBN47" s="120"/>
      <c r="SBO47" s="120"/>
      <c r="SBP47" s="120"/>
      <c r="SBQ47" s="120"/>
      <c r="SBR47" s="120"/>
      <c r="SBS47" s="120"/>
      <c r="SBT47" s="120"/>
      <c r="SBU47" s="120"/>
      <c r="SBV47" s="120"/>
      <c r="SBW47" s="120"/>
      <c r="SBX47" s="120"/>
      <c r="SBY47" s="120"/>
      <c r="SBZ47" s="120"/>
      <c r="SCA47" s="120"/>
      <c r="SCB47" s="120"/>
      <c r="SCC47" s="120"/>
      <c r="SCD47" s="120"/>
      <c r="SCE47" s="120"/>
      <c r="SCF47" s="120"/>
      <c r="SCG47" s="120"/>
      <c r="SCH47" s="120"/>
      <c r="SCI47" s="120"/>
      <c r="SCJ47" s="120"/>
      <c r="SCK47" s="120"/>
      <c r="SCL47" s="120"/>
      <c r="SCM47" s="120"/>
      <c r="SCN47" s="120"/>
      <c r="SCO47" s="120"/>
      <c r="SCP47" s="120"/>
      <c r="SCQ47" s="120"/>
      <c r="SCR47" s="120"/>
      <c r="SCS47" s="120"/>
      <c r="SCT47" s="120"/>
      <c r="SCU47" s="120"/>
      <c r="SCV47" s="120"/>
      <c r="SCW47" s="120"/>
      <c r="SCX47" s="120"/>
      <c r="SCY47" s="120"/>
      <c r="SCZ47" s="120"/>
      <c r="SDA47" s="120"/>
      <c r="SDB47" s="120"/>
      <c r="SDC47" s="120"/>
      <c r="SDD47" s="120"/>
      <c r="SDE47" s="120"/>
      <c r="SDF47" s="120"/>
      <c r="SDG47" s="120"/>
      <c r="SDH47" s="120"/>
      <c r="SDI47" s="120"/>
      <c r="SDJ47" s="120"/>
      <c r="SDK47" s="120"/>
      <c r="SDL47" s="120"/>
      <c r="SDM47" s="120"/>
      <c r="SDN47" s="120"/>
      <c r="SDO47" s="120"/>
      <c r="SDP47" s="120"/>
      <c r="SDQ47" s="120"/>
      <c r="SDR47" s="120"/>
      <c r="SDS47" s="120"/>
      <c r="SDT47" s="120"/>
      <c r="SDU47" s="120"/>
      <c r="SDV47" s="120"/>
      <c r="SDW47" s="120"/>
      <c r="SDX47" s="120"/>
      <c r="SDY47" s="120"/>
      <c r="SDZ47" s="120"/>
      <c r="SEA47" s="120"/>
      <c r="SEB47" s="120"/>
      <c r="SEC47" s="120"/>
      <c r="SED47" s="120"/>
      <c r="SEE47" s="120"/>
      <c r="SEF47" s="120"/>
      <c r="SEG47" s="120"/>
      <c r="SEH47" s="120"/>
      <c r="SEI47" s="120"/>
      <c r="SEJ47" s="120"/>
      <c r="SEK47" s="120"/>
      <c r="SEL47" s="120"/>
      <c r="SEM47" s="120"/>
      <c r="SEN47" s="120"/>
      <c r="SEO47" s="120"/>
      <c r="SEP47" s="120"/>
      <c r="SEQ47" s="120"/>
      <c r="SER47" s="120"/>
      <c r="SES47" s="120"/>
      <c r="SET47" s="120"/>
      <c r="SEU47" s="120"/>
      <c r="SEV47" s="120"/>
      <c r="SEW47" s="120"/>
      <c r="SEX47" s="120"/>
      <c r="SEY47" s="120"/>
      <c r="SEZ47" s="120"/>
      <c r="SFA47" s="120"/>
      <c r="SFB47" s="120"/>
      <c r="SFC47" s="120"/>
      <c r="SFD47" s="120"/>
      <c r="SFE47" s="120"/>
      <c r="SFF47" s="120"/>
      <c r="SFG47" s="120"/>
      <c r="SFH47" s="120"/>
      <c r="SFI47" s="120"/>
      <c r="SFJ47" s="120"/>
      <c r="SFK47" s="120"/>
      <c r="SFL47" s="120"/>
      <c r="SFM47" s="120"/>
      <c r="SFN47" s="120"/>
      <c r="SFO47" s="120"/>
      <c r="SFP47" s="120"/>
      <c r="SFQ47" s="120"/>
      <c r="SFR47" s="120"/>
      <c r="SFS47" s="120"/>
      <c r="SFT47" s="120"/>
      <c r="SFU47" s="120"/>
      <c r="SFV47" s="120"/>
      <c r="SFW47" s="120"/>
      <c r="SFX47" s="120"/>
      <c r="SFY47" s="120"/>
      <c r="SFZ47" s="120"/>
      <c r="SGA47" s="120"/>
      <c r="SGB47" s="120"/>
      <c r="SGC47" s="120"/>
      <c r="SGD47" s="120"/>
      <c r="SGE47" s="120"/>
      <c r="SGF47" s="120"/>
      <c r="SGG47" s="120"/>
      <c r="SGH47" s="120"/>
      <c r="SGI47" s="120"/>
      <c r="SGJ47" s="120"/>
      <c r="SGK47" s="120"/>
      <c r="SGL47" s="120"/>
      <c r="SGM47" s="120"/>
      <c r="SGN47" s="120"/>
      <c r="SGO47" s="120"/>
      <c r="SGP47" s="120"/>
      <c r="SGQ47" s="120"/>
      <c r="SGR47" s="120"/>
      <c r="SGS47" s="120"/>
      <c r="SGT47" s="120"/>
      <c r="SGU47" s="120"/>
      <c r="SGV47" s="120"/>
      <c r="SGW47" s="120"/>
      <c r="SGX47" s="120"/>
      <c r="SGY47" s="120"/>
      <c r="SGZ47" s="120"/>
      <c r="SHA47" s="120"/>
      <c r="SHB47" s="120"/>
      <c r="SHC47" s="120"/>
      <c r="SHD47" s="120"/>
      <c r="SHE47" s="120"/>
      <c r="SHF47" s="120"/>
      <c r="SHG47" s="120"/>
      <c r="SHH47" s="120"/>
      <c r="SHI47" s="120"/>
      <c r="SHJ47" s="120"/>
      <c r="SHK47" s="120"/>
      <c r="SHL47" s="120"/>
      <c r="SHM47" s="120"/>
      <c r="SHN47" s="120"/>
      <c r="SHO47" s="120"/>
      <c r="SHP47" s="120"/>
      <c r="SHQ47" s="120"/>
      <c r="SHR47" s="120"/>
      <c r="SHS47" s="120"/>
      <c r="SHT47" s="120"/>
      <c r="SHU47" s="120"/>
      <c r="SHV47" s="120"/>
      <c r="SHW47" s="120"/>
      <c r="SHX47" s="120"/>
      <c r="SHY47" s="120"/>
      <c r="SHZ47" s="120"/>
      <c r="SIA47" s="120"/>
      <c r="SIB47" s="120"/>
      <c r="SIC47" s="120"/>
      <c r="SID47" s="120"/>
      <c r="SIE47" s="120"/>
      <c r="SIF47" s="120"/>
      <c r="SIG47" s="120"/>
      <c r="SIH47" s="120"/>
      <c r="SII47" s="120"/>
      <c r="SIJ47" s="120"/>
      <c r="SIK47" s="120"/>
      <c r="SIL47" s="120"/>
      <c r="SIM47" s="120"/>
      <c r="SIN47" s="120"/>
      <c r="SIO47" s="120"/>
      <c r="SIP47" s="120"/>
      <c r="SIQ47" s="120"/>
      <c r="SIR47" s="120"/>
      <c r="SIS47" s="120"/>
      <c r="SIT47" s="120"/>
      <c r="SIU47" s="120"/>
      <c r="SIV47" s="120"/>
      <c r="SIW47" s="120"/>
      <c r="SIX47" s="120"/>
      <c r="SIY47" s="120"/>
      <c r="SIZ47" s="120"/>
      <c r="SJA47" s="120"/>
      <c r="SJB47" s="120"/>
      <c r="SJC47" s="120"/>
      <c r="SJD47" s="120"/>
      <c r="SJE47" s="120"/>
      <c r="SJF47" s="120"/>
      <c r="SJG47" s="120"/>
      <c r="SJH47" s="120"/>
      <c r="SJI47" s="120"/>
      <c r="SJJ47" s="120"/>
      <c r="SJK47" s="120"/>
      <c r="SJL47" s="120"/>
      <c r="SJM47" s="120"/>
      <c r="SJN47" s="120"/>
      <c r="SJO47" s="120"/>
      <c r="SJP47" s="120"/>
      <c r="SJQ47" s="120"/>
      <c r="SJR47" s="120"/>
      <c r="SJS47" s="120"/>
      <c r="SJT47" s="120"/>
      <c r="SJU47" s="120"/>
      <c r="SJV47" s="120"/>
      <c r="SJW47" s="120"/>
      <c r="SJX47" s="120"/>
      <c r="SJY47" s="120"/>
      <c r="SJZ47" s="120"/>
      <c r="SKA47" s="120"/>
      <c r="SKB47" s="120"/>
      <c r="SKC47" s="120"/>
      <c r="SKD47" s="120"/>
      <c r="SKE47" s="120"/>
      <c r="SKF47" s="120"/>
      <c r="SKG47" s="120"/>
      <c r="SKH47" s="120"/>
      <c r="SKI47" s="120"/>
      <c r="SKJ47" s="120"/>
      <c r="SKK47" s="120"/>
      <c r="SKL47" s="120"/>
      <c r="SKM47" s="120"/>
      <c r="SKN47" s="120"/>
      <c r="SKO47" s="120"/>
      <c r="SKP47" s="120"/>
      <c r="SKQ47" s="120"/>
      <c r="SKR47" s="120"/>
      <c r="SKS47" s="120"/>
      <c r="SKT47" s="120"/>
      <c r="SKU47" s="120"/>
      <c r="SKV47" s="120"/>
      <c r="SKW47" s="120"/>
      <c r="SKX47" s="120"/>
      <c r="SKY47" s="120"/>
      <c r="SKZ47" s="120"/>
      <c r="SLA47" s="120"/>
      <c r="SLB47" s="120"/>
      <c r="SLC47" s="120"/>
      <c r="SLD47" s="120"/>
      <c r="SLE47" s="120"/>
      <c r="SLF47" s="120"/>
      <c r="SLG47" s="120"/>
      <c r="SLH47" s="120"/>
      <c r="SLI47" s="120"/>
      <c r="SLJ47" s="120"/>
      <c r="SLK47" s="120"/>
      <c r="SLL47" s="120"/>
      <c r="SLM47" s="120"/>
      <c r="SLN47" s="120"/>
      <c r="SLO47" s="120"/>
      <c r="SLP47" s="120"/>
      <c r="SLQ47" s="120"/>
      <c r="SLR47" s="120"/>
      <c r="SLS47" s="120"/>
      <c r="SLT47" s="120"/>
      <c r="SLU47" s="120"/>
      <c r="SLV47" s="120"/>
      <c r="SLW47" s="120"/>
      <c r="SLX47" s="120"/>
      <c r="SLY47" s="120"/>
      <c r="SLZ47" s="120"/>
      <c r="SMA47" s="120"/>
      <c r="SMB47" s="120"/>
      <c r="SMC47" s="120"/>
      <c r="SMD47" s="120"/>
      <c r="SME47" s="120"/>
      <c r="SMF47" s="120"/>
      <c r="SMG47" s="120"/>
      <c r="SMH47" s="120"/>
      <c r="SMI47" s="120"/>
      <c r="SMJ47" s="120"/>
      <c r="SMK47" s="120"/>
      <c r="SML47" s="120"/>
      <c r="SMM47" s="120"/>
      <c r="SMN47" s="120"/>
      <c r="SMO47" s="120"/>
      <c r="SMP47" s="120"/>
      <c r="SMQ47" s="120"/>
      <c r="SMR47" s="120"/>
      <c r="SMS47" s="120"/>
      <c r="SMT47" s="120"/>
      <c r="SMU47" s="120"/>
      <c r="SMV47" s="120"/>
      <c r="SMW47" s="120"/>
      <c r="SMX47" s="120"/>
      <c r="SMY47" s="120"/>
      <c r="SMZ47" s="120"/>
      <c r="SNA47" s="120"/>
      <c r="SNB47" s="120"/>
      <c r="SNC47" s="120"/>
      <c r="SND47" s="120"/>
      <c r="SNE47" s="120"/>
      <c r="SNF47" s="120"/>
      <c r="SNG47" s="120"/>
      <c r="SNH47" s="120"/>
      <c r="SNI47" s="120"/>
      <c r="SNJ47" s="120"/>
      <c r="SNK47" s="120"/>
      <c r="SNL47" s="120"/>
      <c r="SNM47" s="120"/>
      <c r="SNN47" s="120"/>
      <c r="SNO47" s="120"/>
      <c r="SNP47" s="120"/>
      <c r="SNQ47" s="120"/>
      <c r="SNR47" s="120"/>
      <c r="SNS47" s="120"/>
      <c r="SNT47" s="120"/>
      <c r="SNU47" s="120"/>
      <c r="SNV47" s="120"/>
      <c r="SNW47" s="120"/>
      <c r="SNX47" s="120"/>
      <c r="SNY47" s="120"/>
      <c r="SNZ47" s="120"/>
      <c r="SOA47" s="120"/>
      <c r="SOB47" s="120"/>
      <c r="SOC47" s="120"/>
      <c r="SOD47" s="120"/>
      <c r="SOE47" s="120"/>
      <c r="SOF47" s="120"/>
      <c r="SOG47" s="120"/>
      <c r="SOH47" s="120"/>
      <c r="SOI47" s="120"/>
      <c r="SOJ47" s="120"/>
      <c r="SOK47" s="120"/>
      <c r="SOL47" s="120"/>
      <c r="SOM47" s="120"/>
      <c r="SON47" s="120"/>
      <c r="SOO47" s="120"/>
      <c r="SOP47" s="120"/>
      <c r="SOQ47" s="120"/>
      <c r="SOR47" s="120"/>
      <c r="SOS47" s="120"/>
      <c r="SOT47" s="120"/>
      <c r="SOU47" s="120"/>
      <c r="SOV47" s="120"/>
      <c r="SOW47" s="120"/>
      <c r="SOX47" s="120"/>
      <c r="SOY47" s="120"/>
      <c r="SOZ47" s="120"/>
      <c r="SPA47" s="120"/>
      <c r="SPB47" s="120"/>
      <c r="SPC47" s="120"/>
      <c r="SPD47" s="120"/>
      <c r="SPE47" s="120"/>
      <c r="SPF47" s="120"/>
      <c r="SPG47" s="120"/>
      <c r="SPH47" s="120"/>
      <c r="SPI47" s="120"/>
      <c r="SPJ47" s="120"/>
      <c r="SPK47" s="120"/>
      <c r="SPL47" s="120"/>
      <c r="SPM47" s="120"/>
      <c r="SPN47" s="120"/>
      <c r="SPO47" s="120"/>
      <c r="SPP47" s="120"/>
      <c r="SPQ47" s="120"/>
      <c r="SPR47" s="120"/>
      <c r="SPS47" s="120"/>
      <c r="SPT47" s="120"/>
      <c r="SPU47" s="120"/>
      <c r="SPV47" s="120"/>
      <c r="SPW47" s="120"/>
      <c r="SPX47" s="120"/>
      <c r="SPY47" s="120"/>
      <c r="SPZ47" s="120"/>
      <c r="SQA47" s="120"/>
      <c r="SQB47" s="120"/>
      <c r="SQC47" s="120"/>
      <c r="SQD47" s="120"/>
      <c r="SQE47" s="120"/>
      <c r="SQF47" s="120"/>
      <c r="SQG47" s="120"/>
      <c r="SQH47" s="120"/>
      <c r="SQI47" s="120"/>
      <c r="SQJ47" s="120"/>
      <c r="SQK47" s="120"/>
      <c r="SQL47" s="120"/>
      <c r="SQM47" s="120"/>
      <c r="SQN47" s="120"/>
      <c r="SQO47" s="120"/>
      <c r="SQP47" s="120"/>
      <c r="SQQ47" s="120"/>
      <c r="SQR47" s="120"/>
      <c r="SQS47" s="120"/>
      <c r="SQT47" s="120"/>
      <c r="SQU47" s="120"/>
      <c r="SQV47" s="120"/>
      <c r="SQW47" s="120"/>
      <c r="SQX47" s="120"/>
      <c r="SQY47" s="120"/>
      <c r="SQZ47" s="120"/>
      <c r="SRA47" s="120"/>
      <c r="SRB47" s="120"/>
      <c r="SRC47" s="120"/>
      <c r="SRD47" s="120"/>
      <c r="SRE47" s="120"/>
      <c r="SRF47" s="120"/>
      <c r="SRG47" s="120"/>
      <c r="SRH47" s="120"/>
      <c r="SRI47" s="120"/>
      <c r="SRJ47" s="120"/>
      <c r="SRK47" s="120"/>
      <c r="SRL47" s="120"/>
      <c r="SRM47" s="120"/>
      <c r="SRN47" s="120"/>
      <c r="SRO47" s="120"/>
      <c r="SRP47" s="120"/>
      <c r="SRQ47" s="120"/>
      <c r="SRR47" s="120"/>
      <c r="SRS47" s="120"/>
      <c r="SRT47" s="120"/>
      <c r="SRU47" s="120"/>
      <c r="SRV47" s="120"/>
      <c r="SRW47" s="120"/>
      <c r="SRX47" s="120"/>
      <c r="SRY47" s="120"/>
      <c r="SRZ47" s="120"/>
      <c r="SSA47" s="120"/>
      <c r="SSB47" s="120"/>
      <c r="SSC47" s="120"/>
      <c r="SSD47" s="120"/>
      <c r="SSE47" s="120"/>
      <c r="SSF47" s="120"/>
      <c r="SSG47" s="120"/>
      <c r="SSH47" s="120"/>
      <c r="SSI47" s="120"/>
      <c r="SSJ47" s="120"/>
      <c r="SSK47" s="120"/>
      <c r="SSL47" s="120"/>
      <c r="SSM47" s="120"/>
      <c r="SSN47" s="120"/>
      <c r="SSO47" s="120"/>
      <c r="SSP47" s="120"/>
      <c r="SSQ47" s="120"/>
      <c r="SSR47" s="120"/>
      <c r="SSS47" s="120"/>
      <c r="SST47" s="120"/>
      <c r="SSU47" s="120"/>
      <c r="SSV47" s="120"/>
      <c r="SSW47" s="120"/>
      <c r="SSX47" s="120"/>
      <c r="SSY47" s="120"/>
      <c r="SSZ47" s="120"/>
      <c r="STA47" s="120"/>
      <c r="STB47" s="120"/>
      <c r="STC47" s="120"/>
      <c r="STD47" s="120"/>
      <c r="STE47" s="120"/>
      <c r="STF47" s="120"/>
      <c r="STG47" s="120"/>
      <c r="STH47" s="120"/>
      <c r="STI47" s="120"/>
      <c r="STJ47" s="120"/>
      <c r="STK47" s="120"/>
      <c r="STL47" s="120"/>
      <c r="STM47" s="120"/>
      <c r="STN47" s="120"/>
      <c r="STO47" s="120"/>
      <c r="STP47" s="120"/>
      <c r="STQ47" s="120"/>
      <c r="STR47" s="120"/>
      <c r="STS47" s="120"/>
      <c r="STT47" s="120"/>
      <c r="STU47" s="120"/>
      <c r="STV47" s="120"/>
      <c r="STW47" s="120"/>
      <c r="STX47" s="120"/>
      <c r="STY47" s="120"/>
      <c r="STZ47" s="120"/>
      <c r="SUA47" s="120"/>
      <c r="SUB47" s="120"/>
      <c r="SUC47" s="120"/>
      <c r="SUD47" s="120"/>
      <c r="SUE47" s="120"/>
      <c r="SUF47" s="120"/>
      <c r="SUG47" s="120"/>
      <c r="SUH47" s="120"/>
      <c r="SUI47" s="120"/>
      <c r="SUJ47" s="120"/>
      <c r="SUK47" s="120"/>
      <c r="SUL47" s="120"/>
      <c r="SUM47" s="120"/>
      <c r="SUN47" s="120"/>
      <c r="SUO47" s="120"/>
      <c r="SUP47" s="120"/>
      <c r="SUQ47" s="120"/>
      <c r="SUR47" s="120"/>
      <c r="SUS47" s="120"/>
      <c r="SUT47" s="120"/>
      <c r="SUU47" s="120"/>
      <c r="SUV47" s="120"/>
      <c r="SUW47" s="120"/>
      <c r="SUX47" s="120"/>
      <c r="SUY47" s="120"/>
      <c r="SUZ47" s="120"/>
      <c r="SVA47" s="120"/>
      <c r="SVB47" s="120"/>
      <c r="SVC47" s="120"/>
      <c r="SVD47" s="120"/>
      <c r="SVE47" s="120"/>
      <c r="SVF47" s="120"/>
      <c r="SVG47" s="120"/>
      <c r="SVH47" s="120"/>
      <c r="SVI47" s="120"/>
      <c r="SVJ47" s="120"/>
      <c r="SVK47" s="120"/>
      <c r="SVL47" s="120"/>
      <c r="SVM47" s="120"/>
      <c r="SVN47" s="120"/>
      <c r="SVO47" s="120"/>
      <c r="SVP47" s="120"/>
      <c r="SVQ47" s="120"/>
      <c r="SVR47" s="120"/>
      <c r="SVS47" s="120"/>
      <c r="SVT47" s="120"/>
      <c r="SVU47" s="120"/>
      <c r="SVV47" s="120"/>
      <c r="SVW47" s="120"/>
      <c r="SVX47" s="120"/>
      <c r="SVY47" s="120"/>
      <c r="SVZ47" s="120"/>
      <c r="SWA47" s="120"/>
      <c r="SWB47" s="120"/>
      <c r="SWC47" s="120"/>
      <c r="SWD47" s="120"/>
      <c r="SWE47" s="120"/>
      <c r="SWF47" s="120"/>
      <c r="SWG47" s="120"/>
      <c r="SWH47" s="120"/>
      <c r="SWI47" s="120"/>
      <c r="SWJ47" s="120"/>
      <c r="SWK47" s="120"/>
      <c r="SWL47" s="120"/>
      <c r="SWM47" s="120"/>
      <c r="SWN47" s="120"/>
      <c r="SWO47" s="120"/>
      <c r="SWP47" s="120"/>
      <c r="SWQ47" s="120"/>
      <c r="SWR47" s="120"/>
      <c r="SWS47" s="120"/>
      <c r="SWT47" s="120"/>
      <c r="SWU47" s="120"/>
      <c r="SWV47" s="120"/>
      <c r="SWW47" s="120"/>
      <c r="SWX47" s="120"/>
      <c r="SWY47" s="120"/>
      <c r="SWZ47" s="120"/>
      <c r="SXA47" s="120"/>
      <c r="SXB47" s="120"/>
      <c r="SXC47" s="120"/>
      <c r="SXD47" s="120"/>
      <c r="SXE47" s="120"/>
      <c r="SXF47" s="120"/>
      <c r="SXG47" s="120"/>
      <c r="SXH47" s="120"/>
      <c r="SXI47" s="120"/>
      <c r="SXJ47" s="120"/>
      <c r="SXK47" s="120"/>
      <c r="SXL47" s="120"/>
      <c r="SXM47" s="120"/>
      <c r="SXN47" s="120"/>
      <c r="SXO47" s="120"/>
      <c r="SXP47" s="120"/>
      <c r="SXQ47" s="120"/>
      <c r="SXR47" s="120"/>
      <c r="SXS47" s="120"/>
      <c r="SXT47" s="120"/>
      <c r="SXU47" s="120"/>
      <c r="SXV47" s="120"/>
      <c r="SXW47" s="120"/>
      <c r="SXX47" s="120"/>
      <c r="SXY47" s="120"/>
      <c r="SXZ47" s="120"/>
      <c r="SYA47" s="120"/>
      <c r="SYB47" s="120"/>
      <c r="SYC47" s="120"/>
      <c r="SYD47" s="120"/>
      <c r="SYE47" s="120"/>
      <c r="SYF47" s="120"/>
      <c r="SYG47" s="120"/>
      <c r="SYH47" s="120"/>
      <c r="SYI47" s="120"/>
      <c r="SYJ47" s="120"/>
      <c r="SYK47" s="120"/>
      <c r="SYL47" s="120"/>
      <c r="SYM47" s="120"/>
      <c r="SYN47" s="120"/>
      <c r="SYO47" s="120"/>
      <c r="SYP47" s="120"/>
      <c r="SYQ47" s="120"/>
      <c r="SYR47" s="120"/>
      <c r="SYS47" s="120"/>
      <c r="SYT47" s="120"/>
      <c r="SYU47" s="120"/>
      <c r="SYV47" s="120"/>
      <c r="SYW47" s="120"/>
      <c r="SYX47" s="120"/>
      <c r="SYY47" s="120"/>
      <c r="SYZ47" s="120"/>
      <c r="SZA47" s="120"/>
      <c r="SZB47" s="120"/>
      <c r="SZC47" s="120"/>
      <c r="SZD47" s="120"/>
      <c r="SZE47" s="120"/>
      <c r="SZF47" s="120"/>
      <c r="SZG47" s="120"/>
      <c r="SZH47" s="120"/>
      <c r="SZI47" s="120"/>
      <c r="SZJ47" s="120"/>
      <c r="SZK47" s="120"/>
      <c r="SZL47" s="120"/>
      <c r="SZM47" s="120"/>
      <c r="SZN47" s="120"/>
      <c r="SZO47" s="120"/>
      <c r="SZP47" s="120"/>
      <c r="SZQ47" s="120"/>
      <c r="SZR47" s="120"/>
      <c r="SZS47" s="120"/>
      <c r="SZT47" s="120"/>
      <c r="SZU47" s="120"/>
      <c r="SZV47" s="120"/>
      <c r="SZW47" s="120"/>
      <c r="SZX47" s="120"/>
      <c r="SZY47" s="120"/>
      <c r="SZZ47" s="120"/>
      <c r="TAA47" s="120"/>
      <c r="TAB47" s="120"/>
      <c r="TAC47" s="120"/>
      <c r="TAD47" s="120"/>
      <c r="TAE47" s="120"/>
      <c r="TAF47" s="120"/>
      <c r="TAG47" s="120"/>
      <c r="TAH47" s="120"/>
      <c r="TAI47" s="120"/>
      <c r="TAJ47" s="120"/>
      <c r="TAK47" s="120"/>
      <c r="TAL47" s="120"/>
      <c r="TAM47" s="120"/>
      <c r="TAN47" s="120"/>
      <c r="TAO47" s="120"/>
      <c r="TAP47" s="120"/>
      <c r="TAQ47" s="120"/>
      <c r="TAR47" s="120"/>
      <c r="TAS47" s="120"/>
      <c r="TAT47" s="120"/>
      <c r="TAU47" s="120"/>
      <c r="TAV47" s="120"/>
      <c r="TAW47" s="120"/>
      <c r="TAX47" s="120"/>
      <c r="TAY47" s="120"/>
      <c r="TAZ47" s="120"/>
      <c r="TBA47" s="120"/>
      <c r="TBB47" s="120"/>
      <c r="TBC47" s="120"/>
      <c r="TBD47" s="120"/>
      <c r="TBE47" s="120"/>
      <c r="TBF47" s="120"/>
      <c r="TBG47" s="120"/>
      <c r="TBH47" s="120"/>
      <c r="TBI47" s="120"/>
      <c r="TBJ47" s="120"/>
      <c r="TBK47" s="120"/>
      <c r="TBL47" s="120"/>
      <c r="TBM47" s="120"/>
      <c r="TBN47" s="120"/>
      <c r="TBO47" s="120"/>
      <c r="TBP47" s="120"/>
      <c r="TBQ47" s="120"/>
      <c r="TBR47" s="120"/>
      <c r="TBS47" s="120"/>
      <c r="TBT47" s="120"/>
      <c r="TBU47" s="120"/>
      <c r="TBV47" s="120"/>
      <c r="TBW47" s="120"/>
      <c r="TBX47" s="120"/>
      <c r="TBY47" s="120"/>
      <c r="TBZ47" s="120"/>
      <c r="TCA47" s="120"/>
      <c r="TCB47" s="120"/>
      <c r="TCC47" s="120"/>
      <c r="TCD47" s="120"/>
      <c r="TCE47" s="120"/>
      <c r="TCF47" s="120"/>
      <c r="TCG47" s="120"/>
      <c r="TCH47" s="120"/>
      <c r="TCI47" s="120"/>
      <c r="TCJ47" s="120"/>
      <c r="TCK47" s="120"/>
      <c r="TCL47" s="120"/>
      <c r="TCM47" s="120"/>
      <c r="TCN47" s="120"/>
      <c r="TCO47" s="120"/>
      <c r="TCP47" s="120"/>
      <c r="TCQ47" s="120"/>
      <c r="TCR47" s="120"/>
      <c r="TCS47" s="120"/>
      <c r="TCT47" s="120"/>
      <c r="TCU47" s="120"/>
      <c r="TCV47" s="120"/>
      <c r="TCW47" s="120"/>
      <c r="TCX47" s="120"/>
      <c r="TCY47" s="120"/>
      <c r="TCZ47" s="120"/>
      <c r="TDA47" s="120"/>
      <c r="TDB47" s="120"/>
      <c r="TDC47" s="120"/>
      <c r="TDD47" s="120"/>
      <c r="TDE47" s="120"/>
      <c r="TDF47" s="120"/>
      <c r="TDG47" s="120"/>
      <c r="TDH47" s="120"/>
      <c r="TDI47" s="120"/>
      <c r="TDJ47" s="120"/>
      <c r="TDK47" s="120"/>
      <c r="TDL47" s="120"/>
      <c r="TDM47" s="120"/>
      <c r="TDN47" s="120"/>
      <c r="TDO47" s="120"/>
      <c r="TDP47" s="120"/>
      <c r="TDQ47" s="120"/>
      <c r="TDR47" s="120"/>
      <c r="TDS47" s="120"/>
      <c r="TDT47" s="120"/>
      <c r="TDU47" s="120"/>
      <c r="TDV47" s="120"/>
      <c r="TDW47" s="120"/>
      <c r="TDX47" s="120"/>
      <c r="TDY47" s="120"/>
      <c r="TDZ47" s="120"/>
      <c r="TEA47" s="120"/>
      <c r="TEB47" s="120"/>
      <c r="TEC47" s="120"/>
      <c r="TED47" s="120"/>
      <c r="TEE47" s="120"/>
      <c r="TEF47" s="120"/>
      <c r="TEG47" s="120"/>
      <c r="TEH47" s="120"/>
      <c r="TEI47" s="120"/>
      <c r="TEJ47" s="120"/>
      <c r="TEK47" s="120"/>
      <c r="TEL47" s="120"/>
      <c r="TEM47" s="120"/>
      <c r="TEN47" s="120"/>
      <c r="TEO47" s="120"/>
      <c r="TEP47" s="120"/>
      <c r="TEQ47" s="120"/>
      <c r="TER47" s="120"/>
      <c r="TES47" s="120"/>
      <c r="TET47" s="120"/>
      <c r="TEU47" s="120"/>
      <c r="TEV47" s="120"/>
      <c r="TEW47" s="120"/>
      <c r="TEX47" s="120"/>
      <c r="TEY47" s="120"/>
      <c r="TEZ47" s="120"/>
      <c r="TFA47" s="120"/>
      <c r="TFB47" s="120"/>
      <c r="TFC47" s="120"/>
      <c r="TFD47" s="120"/>
      <c r="TFE47" s="120"/>
      <c r="TFF47" s="120"/>
      <c r="TFG47" s="120"/>
      <c r="TFH47" s="120"/>
      <c r="TFI47" s="120"/>
      <c r="TFJ47" s="120"/>
      <c r="TFK47" s="120"/>
      <c r="TFL47" s="120"/>
      <c r="TFM47" s="120"/>
      <c r="TFN47" s="120"/>
      <c r="TFO47" s="120"/>
      <c r="TFP47" s="120"/>
      <c r="TFQ47" s="120"/>
      <c r="TFR47" s="120"/>
      <c r="TFS47" s="120"/>
      <c r="TFT47" s="120"/>
      <c r="TFU47" s="120"/>
      <c r="TFV47" s="120"/>
      <c r="TFW47" s="120"/>
      <c r="TFX47" s="120"/>
      <c r="TFY47" s="120"/>
      <c r="TFZ47" s="120"/>
      <c r="TGA47" s="120"/>
      <c r="TGB47" s="120"/>
      <c r="TGC47" s="120"/>
      <c r="TGD47" s="120"/>
      <c r="TGE47" s="120"/>
      <c r="TGF47" s="120"/>
      <c r="TGG47" s="120"/>
      <c r="TGH47" s="120"/>
      <c r="TGI47" s="120"/>
      <c r="TGJ47" s="120"/>
      <c r="TGK47" s="120"/>
      <c r="TGL47" s="120"/>
      <c r="TGM47" s="120"/>
      <c r="TGN47" s="120"/>
      <c r="TGO47" s="120"/>
      <c r="TGP47" s="120"/>
      <c r="TGQ47" s="120"/>
      <c r="TGR47" s="120"/>
      <c r="TGS47" s="120"/>
      <c r="TGT47" s="120"/>
      <c r="TGU47" s="120"/>
      <c r="TGV47" s="120"/>
      <c r="TGW47" s="120"/>
      <c r="TGX47" s="120"/>
      <c r="TGY47" s="120"/>
      <c r="TGZ47" s="120"/>
      <c r="THA47" s="120"/>
      <c r="THB47" s="120"/>
      <c r="THC47" s="120"/>
      <c r="THD47" s="120"/>
      <c r="THE47" s="120"/>
      <c r="THF47" s="120"/>
      <c r="THG47" s="120"/>
      <c r="THH47" s="120"/>
      <c r="THI47" s="120"/>
      <c r="THJ47" s="120"/>
      <c r="THK47" s="120"/>
      <c r="THL47" s="120"/>
      <c r="THM47" s="120"/>
      <c r="THN47" s="120"/>
      <c r="THO47" s="120"/>
      <c r="THP47" s="120"/>
      <c r="THQ47" s="120"/>
      <c r="THR47" s="120"/>
      <c r="THS47" s="120"/>
      <c r="THT47" s="120"/>
      <c r="THU47" s="120"/>
      <c r="THV47" s="120"/>
      <c r="THW47" s="120"/>
      <c r="THX47" s="120"/>
      <c r="THY47" s="120"/>
      <c r="THZ47" s="120"/>
      <c r="TIA47" s="120"/>
      <c r="TIB47" s="120"/>
      <c r="TIC47" s="120"/>
      <c r="TID47" s="120"/>
      <c r="TIE47" s="120"/>
      <c r="TIF47" s="120"/>
      <c r="TIG47" s="120"/>
      <c r="TIH47" s="120"/>
      <c r="TII47" s="120"/>
      <c r="TIJ47" s="120"/>
      <c r="TIK47" s="120"/>
      <c r="TIL47" s="120"/>
      <c r="TIM47" s="120"/>
      <c r="TIN47" s="120"/>
      <c r="TIO47" s="120"/>
      <c r="TIP47" s="120"/>
      <c r="TIQ47" s="120"/>
      <c r="TIR47" s="120"/>
      <c r="TIS47" s="120"/>
      <c r="TIT47" s="120"/>
      <c r="TIU47" s="120"/>
      <c r="TIV47" s="120"/>
      <c r="TIW47" s="120"/>
      <c r="TIX47" s="120"/>
      <c r="TIY47" s="120"/>
      <c r="TIZ47" s="120"/>
      <c r="TJA47" s="120"/>
      <c r="TJB47" s="120"/>
      <c r="TJC47" s="120"/>
      <c r="TJD47" s="120"/>
      <c r="TJE47" s="120"/>
      <c r="TJF47" s="120"/>
      <c r="TJG47" s="120"/>
      <c r="TJH47" s="120"/>
      <c r="TJI47" s="120"/>
      <c r="TJJ47" s="120"/>
      <c r="TJK47" s="120"/>
      <c r="TJL47" s="120"/>
      <c r="TJM47" s="120"/>
      <c r="TJN47" s="120"/>
      <c r="TJO47" s="120"/>
      <c r="TJP47" s="120"/>
      <c r="TJQ47" s="120"/>
      <c r="TJR47" s="120"/>
      <c r="TJS47" s="120"/>
      <c r="TJT47" s="120"/>
      <c r="TJU47" s="120"/>
      <c r="TJV47" s="120"/>
      <c r="TJW47" s="120"/>
      <c r="TJX47" s="120"/>
      <c r="TJY47" s="120"/>
      <c r="TJZ47" s="120"/>
      <c r="TKA47" s="120"/>
      <c r="TKB47" s="120"/>
      <c r="TKC47" s="120"/>
      <c r="TKD47" s="120"/>
      <c r="TKE47" s="120"/>
      <c r="TKF47" s="120"/>
      <c r="TKG47" s="120"/>
      <c r="TKH47" s="120"/>
      <c r="TKI47" s="120"/>
      <c r="TKJ47" s="120"/>
      <c r="TKK47" s="120"/>
      <c r="TKL47" s="120"/>
      <c r="TKM47" s="120"/>
      <c r="TKN47" s="120"/>
      <c r="TKO47" s="120"/>
      <c r="TKP47" s="120"/>
      <c r="TKQ47" s="120"/>
      <c r="TKR47" s="120"/>
      <c r="TKS47" s="120"/>
      <c r="TKT47" s="120"/>
      <c r="TKU47" s="120"/>
      <c r="TKV47" s="120"/>
      <c r="TKW47" s="120"/>
      <c r="TKX47" s="120"/>
      <c r="TKY47" s="120"/>
      <c r="TKZ47" s="120"/>
      <c r="TLA47" s="120"/>
      <c r="TLB47" s="120"/>
      <c r="TLC47" s="120"/>
      <c r="TLD47" s="120"/>
      <c r="TLE47" s="120"/>
      <c r="TLF47" s="120"/>
      <c r="TLG47" s="120"/>
      <c r="TLH47" s="120"/>
      <c r="TLI47" s="120"/>
      <c r="TLJ47" s="120"/>
      <c r="TLK47" s="120"/>
      <c r="TLL47" s="120"/>
      <c r="TLM47" s="120"/>
      <c r="TLN47" s="120"/>
      <c r="TLO47" s="120"/>
      <c r="TLP47" s="120"/>
      <c r="TLQ47" s="120"/>
      <c r="TLR47" s="120"/>
      <c r="TLS47" s="120"/>
      <c r="TLT47" s="120"/>
      <c r="TLU47" s="120"/>
      <c r="TLV47" s="120"/>
      <c r="TLW47" s="120"/>
      <c r="TLX47" s="120"/>
      <c r="TLY47" s="120"/>
      <c r="TLZ47" s="120"/>
      <c r="TMA47" s="120"/>
      <c r="TMB47" s="120"/>
      <c r="TMC47" s="120"/>
      <c r="TMD47" s="120"/>
      <c r="TME47" s="120"/>
      <c r="TMF47" s="120"/>
      <c r="TMG47" s="120"/>
      <c r="TMH47" s="120"/>
      <c r="TMI47" s="120"/>
      <c r="TMJ47" s="120"/>
      <c r="TMK47" s="120"/>
      <c r="TML47" s="120"/>
      <c r="TMM47" s="120"/>
      <c r="TMN47" s="120"/>
      <c r="TMO47" s="120"/>
      <c r="TMP47" s="120"/>
      <c r="TMQ47" s="120"/>
      <c r="TMR47" s="120"/>
      <c r="TMS47" s="120"/>
      <c r="TMT47" s="120"/>
      <c r="TMU47" s="120"/>
      <c r="TMV47" s="120"/>
      <c r="TMW47" s="120"/>
      <c r="TMX47" s="120"/>
      <c r="TMY47" s="120"/>
      <c r="TMZ47" s="120"/>
      <c r="TNA47" s="120"/>
      <c r="TNB47" s="120"/>
      <c r="TNC47" s="120"/>
      <c r="TND47" s="120"/>
      <c r="TNE47" s="120"/>
      <c r="TNF47" s="120"/>
      <c r="TNG47" s="120"/>
      <c r="TNH47" s="120"/>
      <c r="TNI47" s="120"/>
      <c r="TNJ47" s="120"/>
      <c r="TNK47" s="120"/>
      <c r="TNL47" s="120"/>
      <c r="TNM47" s="120"/>
      <c r="TNN47" s="120"/>
      <c r="TNO47" s="120"/>
      <c r="TNP47" s="120"/>
      <c r="TNQ47" s="120"/>
      <c r="TNR47" s="120"/>
      <c r="TNS47" s="120"/>
      <c r="TNT47" s="120"/>
      <c r="TNU47" s="120"/>
      <c r="TNV47" s="120"/>
      <c r="TNW47" s="120"/>
      <c r="TNX47" s="120"/>
      <c r="TNY47" s="120"/>
      <c r="TNZ47" s="120"/>
      <c r="TOA47" s="120"/>
      <c r="TOB47" s="120"/>
      <c r="TOC47" s="120"/>
      <c r="TOD47" s="120"/>
      <c r="TOE47" s="120"/>
      <c r="TOF47" s="120"/>
      <c r="TOG47" s="120"/>
      <c r="TOH47" s="120"/>
      <c r="TOI47" s="120"/>
      <c r="TOJ47" s="120"/>
      <c r="TOK47" s="120"/>
      <c r="TOL47" s="120"/>
      <c r="TOM47" s="120"/>
      <c r="TON47" s="120"/>
      <c r="TOO47" s="120"/>
      <c r="TOP47" s="120"/>
      <c r="TOQ47" s="120"/>
      <c r="TOR47" s="120"/>
      <c r="TOS47" s="120"/>
      <c r="TOT47" s="120"/>
      <c r="TOU47" s="120"/>
      <c r="TOV47" s="120"/>
      <c r="TOW47" s="120"/>
      <c r="TOX47" s="120"/>
      <c r="TOY47" s="120"/>
      <c r="TOZ47" s="120"/>
      <c r="TPA47" s="120"/>
      <c r="TPB47" s="120"/>
      <c r="TPC47" s="120"/>
      <c r="TPD47" s="120"/>
      <c r="TPE47" s="120"/>
      <c r="TPF47" s="120"/>
      <c r="TPG47" s="120"/>
      <c r="TPH47" s="120"/>
      <c r="TPI47" s="120"/>
      <c r="TPJ47" s="120"/>
      <c r="TPK47" s="120"/>
      <c r="TPL47" s="120"/>
      <c r="TPM47" s="120"/>
      <c r="TPN47" s="120"/>
      <c r="TPO47" s="120"/>
      <c r="TPP47" s="120"/>
      <c r="TPQ47" s="120"/>
      <c r="TPR47" s="120"/>
      <c r="TPS47" s="120"/>
      <c r="TPT47" s="120"/>
      <c r="TPU47" s="120"/>
      <c r="TPV47" s="120"/>
      <c r="TPW47" s="120"/>
      <c r="TPX47" s="120"/>
      <c r="TPY47" s="120"/>
      <c r="TPZ47" s="120"/>
      <c r="TQA47" s="120"/>
      <c r="TQB47" s="120"/>
      <c r="TQC47" s="120"/>
      <c r="TQD47" s="120"/>
      <c r="TQE47" s="120"/>
      <c r="TQF47" s="120"/>
      <c r="TQG47" s="120"/>
      <c r="TQH47" s="120"/>
      <c r="TQI47" s="120"/>
      <c r="TQJ47" s="120"/>
      <c r="TQK47" s="120"/>
      <c r="TQL47" s="120"/>
      <c r="TQM47" s="120"/>
      <c r="TQN47" s="120"/>
      <c r="TQO47" s="120"/>
      <c r="TQP47" s="120"/>
      <c r="TQQ47" s="120"/>
      <c r="TQR47" s="120"/>
      <c r="TQS47" s="120"/>
      <c r="TQT47" s="120"/>
      <c r="TQU47" s="120"/>
      <c r="TQV47" s="120"/>
      <c r="TQW47" s="120"/>
      <c r="TQX47" s="120"/>
      <c r="TQY47" s="120"/>
      <c r="TQZ47" s="120"/>
      <c r="TRA47" s="120"/>
      <c r="TRB47" s="120"/>
      <c r="TRC47" s="120"/>
      <c r="TRD47" s="120"/>
      <c r="TRE47" s="120"/>
      <c r="TRF47" s="120"/>
      <c r="TRG47" s="120"/>
      <c r="TRH47" s="120"/>
      <c r="TRI47" s="120"/>
      <c r="TRJ47" s="120"/>
      <c r="TRK47" s="120"/>
      <c r="TRL47" s="120"/>
      <c r="TRM47" s="120"/>
      <c r="TRN47" s="120"/>
      <c r="TRO47" s="120"/>
      <c r="TRP47" s="120"/>
      <c r="TRQ47" s="120"/>
      <c r="TRR47" s="120"/>
      <c r="TRS47" s="120"/>
      <c r="TRT47" s="120"/>
      <c r="TRU47" s="120"/>
      <c r="TRV47" s="120"/>
      <c r="TRW47" s="120"/>
      <c r="TRX47" s="120"/>
      <c r="TRY47" s="120"/>
      <c r="TRZ47" s="120"/>
      <c r="TSA47" s="120"/>
      <c r="TSB47" s="120"/>
      <c r="TSC47" s="120"/>
      <c r="TSD47" s="120"/>
      <c r="TSE47" s="120"/>
      <c r="TSF47" s="120"/>
      <c r="TSG47" s="120"/>
      <c r="TSH47" s="120"/>
      <c r="TSI47" s="120"/>
      <c r="TSJ47" s="120"/>
      <c r="TSK47" s="120"/>
      <c r="TSL47" s="120"/>
      <c r="TSM47" s="120"/>
      <c r="TSN47" s="120"/>
      <c r="TSO47" s="120"/>
      <c r="TSP47" s="120"/>
      <c r="TSQ47" s="120"/>
      <c r="TSR47" s="120"/>
      <c r="TSS47" s="120"/>
      <c r="TST47" s="120"/>
      <c r="TSU47" s="120"/>
      <c r="TSV47" s="120"/>
      <c r="TSW47" s="120"/>
      <c r="TSX47" s="120"/>
      <c r="TSY47" s="120"/>
      <c r="TSZ47" s="120"/>
      <c r="TTA47" s="120"/>
      <c r="TTB47" s="120"/>
      <c r="TTC47" s="120"/>
      <c r="TTD47" s="120"/>
      <c r="TTE47" s="120"/>
      <c r="TTF47" s="120"/>
      <c r="TTG47" s="120"/>
      <c r="TTH47" s="120"/>
      <c r="TTI47" s="120"/>
      <c r="TTJ47" s="120"/>
      <c r="TTK47" s="120"/>
      <c r="TTL47" s="120"/>
      <c r="TTM47" s="120"/>
      <c r="TTN47" s="120"/>
      <c r="TTO47" s="120"/>
      <c r="TTP47" s="120"/>
      <c r="TTQ47" s="120"/>
      <c r="TTR47" s="120"/>
      <c r="TTS47" s="120"/>
      <c r="TTT47" s="120"/>
      <c r="TTU47" s="120"/>
      <c r="TTV47" s="120"/>
      <c r="TTW47" s="120"/>
      <c r="TTX47" s="120"/>
      <c r="TTY47" s="120"/>
      <c r="TTZ47" s="120"/>
      <c r="TUA47" s="120"/>
      <c r="TUB47" s="120"/>
      <c r="TUC47" s="120"/>
      <c r="TUD47" s="120"/>
      <c r="TUE47" s="120"/>
      <c r="TUF47" s="120"/>
      <c r="TUG47" s="120"/>
      <c r="TUH47" s="120"/>
      <c r="TUI47" s="120"/>
      <c r="TUJ47" s="120"/>
      <c r="TUK47" s="120"/>
      <c r="TUL47" s="120"/>
      <c r="TUM47" s="120"/>
      <c r="TUN47" s="120"/>
      <c r="TUO47" s="120"/>
      <c r="TUP47" s="120"/>
      <c r="TUQ47" s="120"/>
      <c r="TUR47" s="120"/>
      <c r="TUS47" s="120"/>
      <c r="TUT47" s="120"/>
      <c r="TUU47" s="120"/>
      <c r="TUV47" s="120"/>
      <c r="TUW47" s="120"/>
      <c r="TUX47" s="120"/>
      <c r="TUY47" s="120"/>
      <c r="TUZ47" s="120"/>
      <c r="TVA47" s="120"/>
      <c r="TVB47" s="120"/>
      <c r="TVC47" s="120"/>
      <c r="TVD47" s="120"/>
      <c r="TVE47" s="120"/>
      <c r="TVF47" s="120"/>
      <c r="TVG47" s="120"/>
      <c r="TVH47" s="120"/>
      <c r="TVI47" s="120"/>
      <c r="TVJ47" s="120"/>
      <c r="TVK47" s="120"/>
      <c r="TVL47" s="120"/>
      <c r="TVM47" s="120"/>
      <c r="TVN47" s="120"/>
      <c r="TVO47" s="120"/>
      <c r="TVP47" s="120"/>
      <c r="TVQ47" s="120"/>
      <c r="TVR47" s="120"/>
      <c r="TVS47" s="120"/>
      <c r="TVT47" s="120"/>
      <c r="TVU47" s="120"/>
      <c r="TVV47" s="120"/>
      <c r="TVW47" s="120"/>
      <c r="TVX47" s="120"/>
      <c r="TVY47" s="120"/>
      <c r="TVZ47" s="120"/>
      <c r="TWA47" s="120"/>
      <c r="TWB47" s="120"/>
      <c r="TWC47" s="120"/>
      <c r="TWD47" s="120"/>
      <c r="TWE47" s="120"/>
      <c r="TWF47" s="120"/>
      <c r="TWG47" s="120"/>
      <c r="TWH47" s="120"/>
      <c r="TWI47" s="120"/>
      <c r="TWJ47" s="120"/>
      <c r="TWK47" s="120"/>
      <c r="TWL47" s="120"/>
      <c r="TWM47" s="120"/>
      <c r="TWN47" s="120"/>
      <c r="TWO47" s="120"/>
      <c r="TWP47" s="120"/>
      <c r="TWQ47" s="120"/>
      <c r="TWR47" s="120"/>
      <c r="TWS47" s="120"/>
      <c r="TWT47" s="120"/>
      <c r="TWU47" s="120"/>
      <c r="TWV47" s="120"/>
      <c r="TWW47" s="120"/>
      <c r="TWX47" s="120"/>
      <c r="TWY47" s="120"/>
      <c r="TWZ47" s="120"/>
      <c r="TXA47" s="120"/>
      <c r="TXB47" s="120"/>
      <c r="TXC47" s="120"/>
      <c r="TXD47" s="120"/>
      <c r="TXE47" s="120"/>
      <c r="TXF47" s="120"/>
      <c r="TXG47" s="120"/>
      <c r="TXH47" s="120"/>
      <c r="TXI47" s="120"/>
      <c r="TXJ47" s="120"/>
      <c r="TXK47" s="120"/>
      <c r="TXL47" s="120"/>
      <c r="TXM47" s="120"/>
      <c r="TXN47" s="120"/>
      <c r="TXO47" s="120"/>
      <c r="TXP47" s="120"/>
      <c r="TXQ47" s="120"/>
      <c r="TXR47" s="120"/>
      <c r="TXS47" s="120"/>
      <c r="TXT47" s="120"/>
      <c r="TXU47" s="120"/>
      <c r="TXV47" s="120"/>
      <c r="TXW47" s="120"/>
      <c r="TXX47" s="120"/>
      <c r="TXY47" s="120"/>
      <c r="TXZ47" s="120"/>
      <c r="TYA47" s="120"/>
      <c r="TYB47" s="120"/>
      <c r="TYC47" s="120"/>
      <c r="TYD47" s="120"/>
      <c r="TYE47" s="120"/>
      <c r="TYF47" s="120"/>
      <c r="TYG47" s="120"/>
      <c r="TYH47" s="120"/>
      <c r="TYI47" s="120"/>
      <c r="TYJ47" s="120"/>
      <c r="TYK47" s="120"/>
      <c r="TYL47" s="120"/>
      <c r="TYM47" s="120"/>
      <c r="TYN47" s="120"/>
      <c r="TYO47" s="120"/>
      <c r="TYP47" s="120"/>
      <c r="TYQ47" s="120"/>
      <c r="TYR47" s="120"/>
      <c r="TYS47" s="120"/>
      <c r="TYT47" s="120"/>
      <c r="TYU47" s="120"/>
      <c r="TYV47" s="120"/>
      <c r="TYW47" s="120"/>
      <c r="TYX47" s="120"/>
      <c r="TYY47" s="120"/>
      <c r="TYZ47" s="120"/>
      <c r="TZA47" s="120"/>
      <c r="TZB47" s="120"/>
      <c r="TZC47" s="120"/>
      <c r="TZD47" s="120"/>
      <c r="TZE47" s="120"/>
      <c r="TZF47" s="120"/>
      <c r="TZG47" s="120"/>
      <c r="TZH47" s="120"/>
      <c r="TZI47" s="120"/>
      <c r="TZJ47" s="120"/>
      <c r="TZK47" s="120"/>
      <c r="TZL47" s="120"/>
      <c r="TZM47" s="120"/>
      <c r="TZN47" s="120"/>
      <c r="TZO47" s="120"/>
      <c r="TZP47" s="120"/>
      <c r="TZQ47" s="120"/>
      <c r="TZR47" s="120"/>
      <c r="TZS47" s="120"/>
      <c r="TZT47" s="120"/>
      <c r="TZU47" s="120"/>
      <c r="TZV47" s="120"/>
      <c r="TZW47" s="120"/>
      <c r="TZX47" s="120"/>
      <c r="TZY47" s="120"/>
      <c r="TZZ47" s="120"/>
      <c r="UAA47" s="120"/>
      <c r="UAB47" s="120"/>
      <c r="UAC47" s="120"/>
      <c r="UAD47" s="120"/>
      <c r="UAE47" s="120"/>
      <c r="UAF47" s="120"/>
      <c r="UAG47" s="120"/>
      <c r="UAH47" s="120"/>
      <c r="UAI47" s="120"/>
      <c r="UAJ47" s="120"/>
      <c r="UAK47" s="120"/>
      <c r="UAL47" s="120"/>
      <c r="UAM47" s="120"/>
      <c r="UAN47" s="120"/>
      <c r="UAO47" s="120"/>
      <c r="UAP47" s="120"/>
      <c r="UAQ47" s="120"/>
      <c r="UAR47" s="120"/>
      <c r="UAS47" s="120"/>
      <c r="UAT47" s="120"/>
      <c r="UAU47" s="120"/>
      <c r="UAV47" s="120"/>
      <c r="UAW47" s="120"/>
      <c r="UAX47" s="120"/>
      <c r="UAY47" s="120"/>
      <c r="UAZ47" s="120"/>
      <c r="UBA47" s="120"/>
      <c r="UBB47" s="120"/>
      <c r="UBC47" s="120"/>
      <c r="UBD47" s="120"/>
      <c r="UBE47" s="120"/>
      <c r="UBF47" s="120"/>
      <c r="UBG47" s="120"/>
      <c r="UBH47" s="120"/>
      <c r="UBI47" s="120"/>
      <c r="UBJ47" s="120"/>
      <c r="UBK47" s="120"/>
      <c r="UBL47" s="120"/>
      <c r="UBM47" s="120"/>
      <c r="UBN47" s="120"/>
      <c r="UBO47" s="120"/>
      <c r="UBP47" s="120"/>
      <c r="UBQ47" s="120"/>
      <c r="UBR47" s="120"/>
      <c r="UBS47" s="120"/>
      <c r="UBT47" s="120"/>
      <c r="UBU47" s="120"/>
      <c r="UBV47" s="120"/>
      <c r="UBW47" s="120"/>
      <c r="UBX47" s="120"/>
      <c r="UBY47" s="120"/>
      <c r="UBZ47" s="120"/>
      <c r="UCA47" s="120"/>
      <c r="UCB47" s="120"/>
      <c r="UCC47" s="120"/>
      <c r="UCD47" s="120"/>
      <c r="UCE47" s="120"/>
      <c r="UCF47" s="120"/>
      <c r="UCG47" s="120"/>
      <c r="UCH47" s="120"/>
      <c r="UCI47" s="120"/>
      <c r="UCJ47" s="120"/>
      <c r="UCK47" s="120"/>
      <c r="UCL47" s="120"/>
      <c r="UCM47" s="120"/>
      <c r="UCN47" s="120"/>
      <c r="UCO47" s="120"/>
      <c r="UCP47" s="120"/>
      <c r="UCQ47" s="120"/>
      <c r="UCR47" s="120"/>
      <c r="UCS47" s="120"/>
      <c r="UCT47" s="120"/>
      <c r="UCU47" s="120"/>
      <c r="UCV47" s="120"/>
      <c r="UCW47" s="120"/>
      <c r="UCX47" s="120"/>
      <c r="UCY47" s="120"/>
      <c r="UCZ47" s="120"/>
      <c r="UDA47" s="120"/>
      <c r="UDB47" s="120"/>
      <c r="UDC47" s="120"/>
      <c r="UDD47" s="120"/>
      <c r="UDE47" s="120"/>
      <c r="UDF47" s="120"/>
      <c r="UDG47" s="120"/>
      <c r="UDH47" s="120"/>
      <c r="UDI47" s="120"/>
      <c r="UDJ47" s="120"/>
      <c r="UDK47" s="120"/>
      <c r="UDL47" s="120"/>
      <c r="UDM47" s="120"/>
      <c r="UDN47" s="120"/>
      <c r="UDO47" s="120"/>
      <c r="UDP47" s="120"/>
      <c r="UDQ47" s="120"/>
      <c r="UDR47" s="120"/>
      <c r="UDS47" s="120"/>
      <c r="UDT47" s="120"/>
      <c r="UDU47" s="120"/>
      <c r="UDV47" s="120"/>
      <c r="UDW47" s="120"/>
      <c r="UDX47" s="120"/>
      <c r="UDY47" s="120"/>
      <c r="UDZ47" s="120"/>
      <c r="UEA47" s="120"/>
      <c r="UEB47" s="120"/>
      <c r="UEC47" s="120"/>
      <c r="UED47" s="120"/>
      <c r="UEE47" s="120"/>
      <c r="UEF47" s="120"/>
      <c r="UEG47" s="120"/>
      <c r="UEH47" s="120"/>
      <c r="UEI47" s="120"/>
      <c r="UEJ47" s="120"/>
      <c r="UEK47" s="120"/>
      <c r="UEL47" s="120"/>
      <c r="UEM47" s="120"/>
      <c r="UEN47" s="120"/>
      <c r="UEO47" s="120"/>
      <c r="UEP47" s="120"/>
      <c r="UEQ47" s="120"/>
      <c r="UER47" s="120"/>
      <c r="UES47" s="120"/>
      <c r="UET47" s="120"/>
      <c r="UEU47" s="120"/>
      <c r="UEV47" s="120"/>
      <c r="UEW47" s="120"/>
      <c r="UEX47" s="120"/>
      <c r="UEY47" s="120"/>
      <c r="UEZ47" s="120"/>
      <c r="UFA47" s="120"/>
      <c r="UFB47" s="120"/>
      <c r="UFC47" s="120"/>
      <c r="UFD47" s="120"/>
      <c r="UFE47" s="120"/>
      <c r="UFF47" s="120"/>
      <c r="UFG47" s="120"/>
      <c r="UFH47" s="120"/>
      <c r="UFI47" s="120"/>
      <c r="UFJ47" s="120"/>
      <c r="UFK47" s="120"/>
      <c r="UFL47" s="120"/>
      <c r="UFM47" s="120"/>
      <c r="UFN47" s="120"/>
      <c r="UFO47" s="120"/>
      <c r="UFP47" s="120"/>
      <c r="UFQ47" s="120"/>
      <c r="UFR47" s="120"/>
      <c r="UFS47" s="120"/>
      <c r="UFT47" s="120"/>
      <c r="UFU47" s="120"/>
      <c r="UFV47" s="120"/>
      <c r="UFW47" s="120"/>
      <c r="UFX47" s="120"/>
      <c r="UFY47" s="120"/>
      <c r="UFZ47" s="120"/>
      <c r="UGA47" s="120"/>
      <c r="UGB47" s="120"/>
      <c r="UGC47" s="120"/>
      <c r="UGD47" s="120"/>
      <c r="UGE47" s="120"/>
      <c r="UGF47" s="120"/>
      <c r="UGG47" s="120"/>
      <c r="UGH47" s="120"/>
      <c r="UGI47" s="120"/>
      <c r="UGJ47" s="120"/>
      <c r="UGK47" s="120"/>
      <c r="UGL47" s="120"/>
      <c r="UGM47" s="120"/>
      <c r="UGN47" s="120"/>
      <c r="UGO47" s="120"/>
      <c r="UGP47" s="120"/>
      <c r="UGQ47" s="120"/>
      <c r="UGR47" s="120"/>
      <c r="UGS47" s="120"/>
      <c r="UGT47" s="120"/>
      <c r="UGU47" s="120"/>
      <c r="UGV47" s="120"/>
      <c r="UGW47" s="120"/>
      <c r="UGX47" s="120"/>
      <c r="UGY47" s="120"/>
      <c r="UGZ47" s="120"/>
      <c r="UHA47" s="120"/>
      <c r="UHB47" s="120"/>
      <c r="UHC47" s="120"/>
      <c r="UHD47" s="120"/>
      <c r="UHE47" s="120"/>
      <c r="UHF47" s="120"/>
      <c r="UHG47" s="120"/>
      <c r="UHH47" s="120"/>
      <c r="UHI47" s="120"/>
      <c r="UHJ47" s="120"/>
      <c r="UHK47" s="120"/>
      <c r="UHL47" s="120"/>
      <c r="UHM47" s="120"/>
      <c r="UHN47" s="120"/>
      <c r="UHO47" s="120"/>
      <c r="UHP47" s="120"/>
      <c r="UHQ47" s="120"/>
      <c r="UHR47" s="120"/>
      <c r="UHS47" s="120"/>
      <c r="UHT47" s="120"/>
      <c r="UHU47" s="120"/>
      <c r="UHV47" s="120"/>
      <c r="UHW47" s="120"/>
      <c r="UHX47" s="120"/>
      <c r="UHY47" s="120"/>
      <c r="UHZ47" s="120"/>
      <c r="UIA47" s="120"/>
      <c r="UIB47" s="120"/>
      <c r="UIC47" s="120"/>
      <c r="UID47" s="120"/>
      <c r="UIE47" s="120"/>
      <c r="UIF47" s="120"/>
      <c r="UIG47" s="120"/>
      <c r="UIH47" s="120"/>
      <c r="UII47" s="120"/>
      <c r="UIJ47" s="120"/>
      <c r="UIK47" s="120"/>
      <c r="UIL47" s="120"/>
      <c r="UIM47" s="120"/>
      <c r="UIN47" s="120"/>
      <c r="UIO47" s="120"/>
      <c r="UIP47" s="120"/>
      <c r="UIQ47" s="120"/>
      <c r="UIR47" s="120"/>
      <c r="UIS47" s="120"/>
      <c r="UIT47" s="120"/>
      <c r="UIU47" s="120"/>
      <c r="UIV47" s="120"/>
      <c r="UIW47" s="120"/>
      <c r="UIX47" s="120"/>
      <c r="UIY47" s="120"/>
      <c r="UIZ47" s="120"/>
      <c r="UJA47" s="120"/>
      <c r="UJB47" s="120"/>
      <c r="UJC47" s="120"/>
      <c r="UJD47" s="120"/>
      <c r="UJE47" s="120"/>
      <c r="UJF47" s="120"/>
      <c r="UJG47" s="120"/>
      <c r="UJH47" s="120"/>
      <c r="UJI47" s="120"/>
      <c r="UJJ47" s="120"/>
      <c r="UJK47" s="120"/>
      <c r="UJL47" s="120"/>
      <c r="UJM47" s="120"/>
      <c r="UJN47" s="120"/>
      <c r="UJO47" s="120"/>
      <c r="UJP47" s="120"/>
      <c r="UJQ47" s="120"/>
      <c r="UJR47" s="120"/>
      <c r="UJS47" s="120"/>
      <c r="UJT47" s="120"/>
      <c r="UJU47" s="120"/>
      <c r="UJV47" s="120"/>
      <c r="UJW47" s="120"/>
      <c r="UJX47" s="120"/>
      <c r="UJY47" s="120"/>
      <c r="UJZ47" s="120"/>
      <c r="UKA47" s="120"/>
      <c r="UKB47" s="120"/>
      <c r="UKC47" s="120"/>
      <c r="UKD47" s="120"/>
      <c r="UKE47" s="120"/>
      <c r="UKF47" s="120"/>
      <c r="UKG47" s="120"/>
      <c r="UKH47" s="120"/>
      <c r="UKI47" s="120"/>
      <c r="UKJ47" s="120"/>
      <c r="UKK47" s="120"/>
      <c r="UKL47" s="120"/>
      <c r="UKM47" s="120"/>
      <c r="UKN47" s="120"/>
      <c r="UKO47" s="120"/>
      <c r="UKP47" s="120"/>
      <c r="UKQ47" s="120"/>
      <c r="UKR47" s="120"/>
      <c r="UKS47" s="120"/>
      <c r="UKT47" s="120"/>
      <c r="UKU47" s="120"/>
      <c r="UKV47" s="120"/>
      <c r="UKW47" s="120"/>
      <c r="UKX47" s="120"/>
      <c r="UKY47" s="120"/>
      <c r="UKZ47" s="120"/>
      <c r="ULA47" s="120"/>
      <c r="ULB47" s="120"/>
      <c r="ULC47" s="120"/>
      <c r="ULD47" s="120"/>
      <c r="ULE47" s="120"/>
      <c r="ULF47" s="120"/>
      <c r="ULG47" s="120"/>
      <c r="ULH47" s="120"/>
      <c r="ULI47" s="120"/>
      <c r="ULJ47" s="120"/>
      <c r="ULK47" s="120"/>
      <c r="ULL47" s="120"/>
      <c r="ULM47" s="120"/>
      <c r="ULN47" s="120"/>
      <c r="ULO47" s="120"/>
      <c r="ULP47" s="120"/>
      <c r="ULQ47" s="120"/>
      <c r="ULR47" s="120"/>
      <c r="ULS47" s="120"/>
      <c r="ULT47" s="120"/>
      <c r="ULU47" s="120"/>
      <c r="ULV47" s="120"/>
      <c r="ULW47" s="120"/>
      <c r="ULX47" s="120"/>
      <c r="ULY47" s="120"/>
      <c r="ULZ47" s="120"/>
      <c r="UMA47" s="120"/>
      <c r="UMB47" s="120"/>
      <c r="UMC47" s="120"/>
      <c r="UMD47" s="120"/>
      <c r="UME47" s="120"/>
      <c r="UMF47" s="120"/>
      <c r="UMG47" s="120"/>
      <c r="UMH47" s="120"/>
      <c r="UMI47" s="120"/>
      <c r="UMJ47" s="120"/>
      <c r="UMK47" s="120"/>
      <c r="UML47" s="120"/>
      <c r="UMM47" s="120"/>
      <c r="UMN47" s="120"/>
      <c r="UMO47" s="120"/>
      <c r="UMP47" s="120"/>
      <c r="UMQ47" s="120"/>
      <c r="UMR47" s="120"/>
      <c r="UMS47" s="120"/>
      <c r="UMT47" s="120"/>
      <c r="UMU47" s="120"/>
      <c r="UMV47" s="120"/>
      <c r="UMW47" s="120"/>
      <c r="UMX47" s="120"/>
      <c r="UMY47" s="120"/>
      <c r="UMZ47" s="120"/>
      <c r="UNA47" s="120"/>
      <c r="UNB47" s="120"/>
      <c r="UNC47" s="120"/>
      <c r="UND47" s="120"/>
      <c r="UNE47" s="120"/>
      <c r="UNF47" s="120"/>
      <c r="UNG47" s="120"/>
      <c r="UNH47" s="120"/>
      <c r="UNI47" s="120"/>
      <c r="UNJ47" s="120"/>
      <c r="UNK47" s="120"/>
      <c r="UNL47" s="120"/>
      <c r="UNM47" s="120"/>
      <c r="UNN47" s="120"/>
      <c r="UNO47" s="120"/>
      <c r="UNP47" s="120"/>
      <c r="UNQ47" s="120"/>
      <c r="UNR47" s="120"/>
      <c r="UNS47" s="120"/>
      <c r="UNT47" s="120"/>
      <c r="UNU47" s="120"/>
      <c r="UNV47" s="120"/>
      <c r="UNW47" s="120"/>
      <c r="UNX47" s="120"/>
      <c r="UNY47" s="120"/>
      <c r="UNZ47" s="120"/>
      <c r="UOA47" s="120"/>
      <c r="UOB47" s="120"/>
      <c r="UOC47" s="120"/>
      <c r="UOD47" s="120"/>
      <c r="UOE47" s="120"/>
      <c r="UOF47" s="120"/>
      <c r="UOG47" s="120"/>
      <c r="UOH47" s="120"/>
      <c r="UOI47" s="120"/>
      <c r="UOJ47" s="120"/>
      <c r="UOK47" s="120"/>
      <c r="UOL47" s="120"/>
      <c r="UOM47" s="120"/>
      <c r="UON47" s="120"/>
      <c r="UOO47" s="120"/>
      <c r="UOP47" s="120"/>
      <c r="UOQ47" s="120"/>
      <c r="UOR47" s="120"/>
      <c r="UOS47" s="120"/>
      <c r="UOT47" s="120"/>
      <c r="UOU47" s="120"/>
      <c r="UOV47" s="120"/>
      <c r="UOW47" s="120"/>
      <c r="UOX47" s="120"/>
      <c r="UOY47" s="120"/>
      <c r="UOZ47" s="120"/>
      <c r="UPA47" s="120"/>
      <c r="UPB47" s="120"/>
      <c r="UPC47" s="120"/>
      <c r="UPD47" s="120"/>
      <c r="UPE47" s="120"/>
      <c r="UPF47" s="120"/>
      <c r="UPG47" s="120"/>
      <c r="UPH47" s="120"/>
      <c r="UPI47" s="120"/>
      <c r="UPJ47" s="120"/>
      <c r="UPK47" s="120"/>
      <c r="UPL47" s="120"/>
      <c r="UPM47" s="120"/>
      <c r="UPN47" s="120"/>
      <c r="UPO47" s="120"/>
      <c r="UPP47" s="120"/>
      <c r="UPQ47" s="120"/>
      <c r="UPR47" s="120"/>
      <c r="UPS47" s="120"/>
      <c r="UPT47" s="120"/>
      <c r="UPU47" s="120"/>
      <c r="UPV47" s="120"/>
      <c r="UPW47" s="120"/>
      <c r="UPX47" s="120"/>
      <c r="UPY47" s="120"/>
      <c r="UPZ47" s="120"/>
      <c r="UQA47" s="120"/>
      <c r="UQB47" s="120"/>
      <c r="UQC47" s="120"/>
      <c r="UQD47" s="120"/>
      <c r="UQE47" s="120"/>
      <c r="UQF47" s="120"/>
      <c r="UQG47" s="120"/>
      <c r="UQH47" s="120"/>
      <c r="UQI47" s="120"/>
      <c r="UQJ47" s="120"/>
      <c r="UQK47" s="120"/>
      <c r="UQL47" s="120"/>
      <c r="UQM47" s="120"/>
      <c r="UQN47" s="120"/>
      <c r="UQO47" s="120"/>
      <c r="UQP47" s="120"/>
      <c r="UQQ47" s="120"/>
      <c r="UQR47" s="120"/>
      <c r="UQS47" s="120"/>
      <c r="UQT47" s="120"/>
      <c r="UQU47" s="120"/>
      <c r="UQV47" s="120"/>
      <c r="UQW47" s="120"/>
      <c r="UQX47" s="120"/>
      <c r="UQY47" s="120"/>
      <c r="UQZ47" s="120"/>
      <c r="URA47" s="120"/>
      <c r="URB47" s="120"/>
      <c r="URC47" s="120"/>
      <c r="URD47" s="120"/>
      <c r="URE47" s="120"/>
      <c r="URF47" s="120"/>
      <c r="URG47" s="120"/>
      <c r="URH47" s="120"/>
      <c r="URI47" s="120"/>
      <c r="URJ47" s="120"/>
      <c r="URK47" s="120"/>
      <c r="URL47" s="120"/>
      <c r="URM47" s="120"/>
      <c r="URN47" s="120"/>
      <c r="URO47" s="120"/>
      <c r="URP47" s="120"/>
      <c r="URQ47" s="120"/>
      <c r="URR47" s="120"/>
      <c r="URS47" s="120"/>
      <c r="URT47" s="120"/>
      <c r="URU47" s="120"/>
      <c r="URV47" s="120"/>
      <c r="URW47" s="120"/>
      <c r="URX47" s="120"/>
      <c r="URY47" s="120"/>
      <c r="URZ47" s="120"/>
      <c r="USA47" s="120"/>
      <c r="USB47" s="120"/>
      <c r="USC47" s="120"/>
      <c r="USD47" s="120"/>
      <c r="USE47" s="120"/>
      <c r="USF47" s="120"/>
      <c r="USG47" s="120"/>
      <c r="USH47" s="120"/>
      <c r="USI47" s="120"/>
      <c r="USJ47" s="120"/>
      <c r="USK47" s="120"/>
      <c r="USL47" s="120"/>
      <c r="USM47" s="120"/>
      <c r="USN47" s="120"/>
      <c r="USO47" s="120"/>
      <c r="USP47" s="120"/>
      <c r="USQ47" s="120"/>
      <c r="USR47" s="120"/>
      <c r="USS47" s="120"/>
      <c r="UST47" s="120"/>
      <c r="USU47" s="120"/>
      <c r="USV47" s="120"/>
      <c r="USW47" s="120"/>
      <c r="USX47" s="120"/>
      <c r="USY47" s="120"/>
      <c r="USZ47" s="120"/>
      <c r="UTA47" s="120"/>
      <c r="UTB47" s="120"/>
      <c r="UTC47" s="120"/>
      <c r="UTD47" s="120"/>
      <c r="UTE47" s="120"/>
      <c r="UTF47" s="120"/>
      <c r="UTG47" s="120"/>
      <c r="UTH47" s="120"/>
      <c r="UTI47" s="120"/>
      <c r="UTJ47" s="120"/>
      <c r="UTK47" s="120"/>
      <c r="UTL47" s="120"/>
      <c r="UTM47" s="120"/>
      <c r="UTN47" s="120"/>
      <c r="UTO47" s="120"/>
      <c r="UTP47" s="120"/>
      <c r="UTQ47" s="120"/>
      <c r="UTR47" s="120"/>
      <c r="UTS47" s="120"/>
      <c r="UTT47" s="120"/>
      <c r="UTU47" s="120"/>
      <c r="UTV47" s="120"/>
      <c r="UTW47" s="120"/>
      <c r="UTX47" s="120"/>
      <c r="UTY47" s="120"/>
      <c r="UTZ47" s="120"/>
      <c r="UUA47" s="120"/>
      <c r="UUB47" s="120"/>
      <c r="UUC47" s="120"/>
      <c r="UUD47" s="120"/>
      <c r="UUE47" s="120"/>
      <c r="UUF47" s="120"/>
      <c r="UUG47" s="120"/>
      <c r="UUH47" s="120"/>
      <c r="UUI47" s="120"/>
      <c r="UUJ47" s="120"/>
      <c r="UUK47" s="120"/>
      <c r="UUL47" s="120"/>
      <c r="UUM47" s="120"/>
      <c r="UUN47" s="120"/>
      <c r="UUO47" s="120"/>
      <c r="UUP47" s="120"/>
      <c r="UUQ47" s="120"/>
      <c r="UUR47" s="120"/>
      <c r="UUS47" s="120"/>
      <c r="UUT47" s="120"/>
      <c r="UUU47" s="120"/>
      <c r="UUV47" s="120"/>
      <c r="UUW47" s="120"/>
      <c r="UUX47" s="120"/>
      <c r="UUY47" s="120"/>
      <c r="UUZ47" s="120"/>
      <c r="UVA47" s="120"/>
      <c r="UVB47" s="120"/>
      <c r="UVC47" s="120"/>
      <c r="UVD47" s="120"/>
      <c r="UVE47" s="120"/>
      <c r="UVF47" s="120"/>
      <c r="UVG47" s="120"/>
      <c r="UVH47" s="120"/>
      <c r="UVI47" s="120"/>
      <c r="UVJ47" s="120"/>
      <c r="UVK47" s="120"/>
      <c r="UVL47" s="120"/>
      <c r="UVM47" s="120"/>
      <c r="UVN47" s="120"/>
      <c r="UVO47" s="120"/>
      <c r="UVP47" s="120"/>
      <c r="UVQ47" s="120"/>
      <c r="UVR47" s="120"/>
      <c r="UVS47" s="120"/>
      <c r="UVT47" s="120"/>
      <c r="UVU47" s="120"/>
      <c r="UVV47" s="120"/>
      <c r="UVW47" s="120"/>
      <c r="UVX47" s="120"/>
      <c r="UVY47" s="120"/>
      <c r="UVZ47" s="120"/>
      <c r="UWA47" s="120"/>
      <c r="UWB47" s="120"/>
      <c r="UWC47" s="120"/>
      <c r="UWD47" s="120"/>
      <c r="UWE47" s="120"/>
      <c r="UWF47" s="120"/>
      <c r="UWG47" s="120"/>
      <c r="UWH47" s="120"/>
      <c r="UWI47" s="120"/>
      <c r="UWJ47" s="120"/>
      <c r="UWK47" s="120"/>
      <c r="UWL47" s="120"/>
      <c r="UWM47" s="120"/>
      <c r="UWN47" s="120"/>
      <c r="UWO47" s="120"/>
      <c r="UWP47" s="120"/>
      <c r="UWQ47" s="120"/>
      <c r="UWR47" s="120"/>
      <c r="UWS47" s="120"/>
      <c r="UWT47" s="120"/>
      <c r="UWU47" s="120"/>
      <c r="UWV47" s="120"/>
      <c r="UWW47" s="120"/>
      <c r="UWX47" s="120"/>
      <c r="UWY47" s="120"/>
      <c r="UWZ47" s="120"/>
      <c r="UXA47" s="120"/>
      <c r="UXB47" s="120"/>
      <c r="UXC47" s="120"/>
      <c r="UXD47" s="120"/>
      <c r="UXE47" s="120"/>
      <c r="UXF47" s="120"/>
      <c r="UXG47" s="120"/>
      <c r="UXH47" s="120"/>
      <c r="UXI47" s="120"/>
      <c r="UXJ47" s="120"/>
      <c r="UXK47" s="120"/>
      <c r="UXL47" s="120"/>
      <c r="UXM47" s="120"/>
      <c r="UXN47" s="120"/>
      <c r="UXO47" s="120"/>
      <c r="UXP47" s="120"/>
      <c r="UXQ47" s="120"/>
      <c r="UXR47" s="120"/>
      <c r="UXS47" s="120"/>
      <c r="UXT47" s="120"/>
      <c r="UXU47" s="120"/>
      <c r="UXV47" s="120"/>
      <c r="UXW47" s="120"/>
      <c r="UXX47" s="120"/>
      <c r="UXY47" s="120"/>
      <c r="UXZ47" s="120"/>
      <c r="UYA47" s="120"/>
      <c r="UYB47" s="120"/>
      <c r="UYC47" s="120"/>
      <c r="UYD47" s="120"/>
      <c r="UYE47" s="120"/>
      <c r="UYF47" s="120"/>
      <c r="UYG47" s="120"/>
      <c r="UYH47" s="120"/>
      <c r="UYI47" s="120"/>
      <c r="UYJ47" s="120"/>
      <c r="UYK47" s="120"/>
      <c r="UYL47" s="120"/>
      <c r="UYM47" s="120"/>
      <c r="UYN47" s="120"/>
      <c r="UYO47" s="120"/>
      <c r="UYP47" s="120"/>
      <c r="UYQ47" s="120"/>
      <c r="UYR47" s="120"/>
      <c r="UYS47" s="120"/>
      <c r="UYT47" s="120"/>
      <c r="UYU47" s="120"/>
      <c r="UYV47" s="120"/>
      <c r="UYW47" s="120"/>
      <c r="UYX47" s="120"/>
      <c r="UYY47" s="120"/>
      <c r="UYZ47" s="120"/>
      <c r="UZA47" s="120"/>
      <c r="UZB47" s="120"/>
      <c r="UZC47" s="120"/>
      <c r="UZD47" s="120"/>
      <c r="UZE47" s="120"/>
      <c r="UZF47" s="120"/>
      <c r="UZG47" s="120"/>
      <c r="UZH47" s="120"/>
      <c r="UZI47" s="120"/>
      <c r="UZJ47" s="120"/>
      <c r="UZK47" s="120"/>
      <c r="UZL47" s="120"/>
      <c r="UZM47" s="120"/>
      <c r="UZN47" s="120"/>
      <c r="UZO47" s="120"/>
      <c r="UZP47" s="120"/>
      <c r="UZQ47" s="120"/>
      <c r="UZR47" s="120"/>
      <c r="UZS47" s="120"/>
      <c r="UZT47" s="120"/>
      <c r="UZU47" s="120"/>
      <c r="UZV47" s="120"/>
      <c r="UZW47" s="120"/>
      <c r="UZX47" s="120"/>
      <c r="UZY47" s="120"/>
      <c r="UZZ47" s="120"/>
      <c r="VAA47" s="120"/>
      <c r="VAB47" s="120"/>
      <c r="VAC47" s="120"/>
      <c r="VAD47" s="120"/>
      <c r="VAE47" s="120"/>
      <c r="VAF47" s="120"/>
      <c r="VAG47" s="120"/>
      <c r="VAH47" s="120"/>
      <c r="VAI47" s="120"/>
      <c r="VAJ47" s="120"/>
      <c r="VAK47" s="120"/>
      <c r="VAL47" s="120"/>
      <c r="VAM47" s="120"/>
      <c r="VAN47" s="120"/>
      <c r="VAO47" s="120"/>
      <c r="VAP47" s="120"/>
      <c r="VAQ47" s="120"/>
      <c r="VAR47" s="120"/>
      <c r="VAS47" s="120"/>
      <c r="VAT47" s="120"/>
      <c r="VAU47" s="120"/>
      <c r="VAV47" s="120"/>
      <c r="VAW47" s="120"/>
      <c r="VAX47" s="120"/>
      <c r="VAY47" s="120"/>
      <c r="VAZ47" s="120"/>
      <c r="VBA47" s="120"/>
      <c r="VBB47" s="120"/>
      <c r="VBC47" s="120"/>
      <c r="VBD47" s="120"/>
      <c r="VBE47" s="120"/>
      <c r="VBF47" s="120"/>
      <c r="VBG47" s="120"/>
      <c r="VBH47" s="120"/>
      <c r="VBI47" s="120"/>
      <c r="VBJ47" s="120"/>
      <c r="VBK47" s="120"/>
      <c r="VBL47" s="120"/>
      <c r="VBM47" s="120"/>
      <c r="VBN47" s="120"/>
      <c r="VBO47" s="120"/>
      <c r="VBP47" s="120"/>
      <c r="VBQ47" s="120"/>
      <c r="VBR47" s="120"/>
      <c r="VBS47" s="120"/>
      <c r="VBT47" s="120"/>
      <c r="VBU47" s="120"/>
      <c r="VBV47" s="120"/>
      <c r="VBW47" s="120"/>
      <c r="VBX47" s="120"/>
      <c r="VBY47" s="120"/>
      <c r="VBZ47" s="120"/>
      <c r="VCA47" s="120"/>
      <c r="VCB47" s="120"/>
      <c r="VCC47" s="120"/>
      <c r="VCD47" s="120"/>
      <c r="VCE47" s="120"/>
      <c r="VCF47" s="120"/>
      <c r="VCG47" s="120"/>
      <c r="VCH47" s="120"/>
      <c r="VCI47" s="120"/>
      <c r="VCJ47" s="120"/>
      <c r="VCK47" s="120"/>
      <c r="VCL47" s="120"/>
      <c r="VCM47" s="120"/>
      <c r="VCN47" s="120"/>
      <c r="VCO47" s="120"/>
      <c r="VCP47" s="120"/>
      <c r="VCQ47" s="120"/>
      <c r="VCR47" s="120"/>
      <c r="VCS47" s="120"/>
      <c r="VCT47" s="120"/>
      <c r="VCU47" s="120"/>
      <c r="VCV47" s="120"/>
      <c r="VCW47" s="120"/>
      <c r="VCX47" s="120"/>
      <c r="VCY47" s="120"/>
      <c r="VCZ47" s="120"/>
      <c r="VDA47" s="120"/>
      <c r="VDB47" s="120"/>
      <c r="VDC47" s="120"/>
      <c r="VDD47" s="120"/>
      <c r="VDE47" s="120"/>
      <c r="VDF47" s="120"/>
      <c r="VDG47" s="120"/>
      <c r="VDH47" s="120"/>
      <c r="VDI47" s="120"/>
      <c r="VDJ47" s="120"/>
      <c r="VDK47" s="120"/>
      <c r="VDL47" s="120"/>
      <c r="VDM47" s="120"/>
      <c r="VDN47" s="120"/>
      <c r="VDO47" s="120"/>
      <c r="VDP47" s="120"/>
      <c r="VDQ47" s="120"/>
      <c r="VDR47" s="120"/>
      <c r="VDS47" s="120"/>
      <c r="VDT47" s="120"/>
      <c r="VDU47" s="120"/>
      <c r="VDV47" s="120"/>
      <c r="VDW47" s="120"/>
      <c r="VDX47" s="120"/>
      <c r="VDY47" s="120"/>
      <c r="VDZ47" s="120"/>
      <c r="VEA47" s="120"/>
      <c r="VEB47" s="120"/>
      <c r="VEC47" s="120"/>
      <c r="VED47" s="120"/>
      <c r="VEE47" s="120"/>
      <c r="VEF47" s="120"/>
      <c r="VEG47" s="120"/>
      <c r="VEH47" s="120"/>
      <c r="VEI47" s="120"/>
      <c r="VEJ47" s="120"/>
      <c r="VEK47" s="120"/>
      <c r="VEL47" s="120"/>
      <c r="VEM47" s="120"/>
      <c r="VEN47" s="120"/>
      <c r="VEO47" s="120"/>
      <c r="VEP47" s="120"/>
      <c r="VEQ47" s="120"/>
      <c r="VER47" s="120"/>
      <c r="VES47" s="120"/>
      <c r="VET47" s="120"/>
      <c r="VEU47" s="120"/>
      <c r="VEV47" s="120"/>
      <c r="VEW47" s="120"/>
      <c r="VEX47" s="120"/>
      <c r="VEY47" s="120"/>
      <c r="VEZ47" s="120"/>
      <c r="VFA47" s="120"/>
      <c r="VFB47" s="120"/>
      <c r="VFC47" s="120"/>
      <c r="VFD47" s="120"/>
      <c r="VFE47" s="120"/>
      <c r="VFF47" s="120"/>
      <c r="VFG47" s="120"/>
      <c r="VFH47" s="120"/>
      <c r="VFI47" s="120"/>
      <c r="VFJ47" s="120"/>
      <c r="VFK47" s="120"/>
      <c r="VFL47" s="120"/>
      <c r="VFM47" s="120"/>
      <c r="VFN47" s="120"/>
      <c r="VFO47" s="120"/>
      <c r="VFP47" s="120"/>
      <c r="VFQ47" s="120"/>
      <c r="VFR47" s="120"/>
      <c r="VFS47" s="120"/>
      <c r="VFT47" s="120"/>
      <c r="VFU47" s="120"/>
      <c r="VFV47" s="120"/>
      <c r="VFW47" s="120"/>
      <c r="VFX47" s="120"/>
      <c r="VFY47" s="120"/>
      <c r="VFZ47" s="120"/>
      <c r="VGA47" s="120"/>
      <c r="VGB47" s="120"/>
      <c r="VGC47" s="120"/>
      <c r="VGD47" s="120"/>
      <c r="VGE47" s="120"/>
      <c r="VGF47" s="120"/>
      <c r="VGG47" s="120"/>
      <c r="VGH47" s="120"/>
      <c r="VGI47" s="120"/>
      <c r="VGJ47" s="120"/>
      <c r="VGK47" s="120"/>
      <c r="VGL47" s="120"/>
      <c r="VGM47" s="120"/>
      <c r="VGN47" s="120"/>
      <c r="VGO47" s="120"/>
      <c r="VGP47" s="120"/>
      <c r="VGQ47" s="120"/>
      <c r="VGR47" s="120"/>
      <c r="VGS47" s="120"/>
      <c r="VGT47" s="120"/>
      <c r="VGU47" s="120"/>
      <c r="VGV47" s="120"/>
      <c r="VGW47" s="120"/>
      <c r="VGX47" s="120"/>
      <c r="VGY47" s="120"/>
      <c r="VGZ47" s="120"/>
      <c r="VHA47" s="120"/>
      <c r="VHB47" s="120"/>
      <c r="VHC47" s="120"/>
      <c r="VHD47" s="120"/>
      <c r="VHE47" s="120"/>
      <c r="VHF47" s="120"/>
      <c r="VHG47" s="120"/>
      <c r="VHH47" s="120"/>
      <c r="VHI47" s="120"/>
      <c r="VHJ47" s="120"/>
      <c r="VHK47" s="120"/>
      <c r="VHL47" s="120"/>
      <c r="VHM47" s="120"/>
      <c r="VHN47" s="120"/>
      <c r="VHO47" s="120"/>
      <c r="VHP47" s="120"/>
      <c r="VHQ47" s="120"/>
      <c r="VHR47" s="120"/>
      <c r="VHS47" s="120"/>
      <c r="VHT47" s="120"/>
      <c r="VHU47" s="120"/>
      <c r="VHV47" s="120"/>
      <c r="VHW47" s="120"/>
      <c r="VHX47" s="120"/>
      <c r="VHY47" s="120"/>
      <c r="VHZ47" s="120"/>
      <c r="VIA47" s="120"/>
      <c r="VIB47" s="120"/>
      <c r="VIC47" s="120"/>
      <c r="VID47" s="120"/>
      <c r="VIE47" s="120"/>
      <c r="VIF47" s="120"/>
      <c r="VIG47" s="120"/>
      <c r="VIH47" s="120"/>
      <c r="VII47" s="120"/>
      <c r="VIJ47" s="120"/>
      <c r="VIK47" s="120"/>
      <c r="VIL47" s="120"/>
      <c r="VIM47" s="120"/>
      <c r="VIN47" s="120"/>
      <c r="VIO47" s="120"/>
      <c r="VIP47" s="120"/>
      <c r="VIQ47" s="120"/>
      <c r="VIR47" s="120"/>
      <c r="VIS47" s="120"/>
      <c r="VIT47" s="120"/>
      <c r="VIU47" s="120"/>
      <c r="VIV47" s="120"/>
      <c r="VIW47" s="120"/>
      <c r="VIX47" s="120"/>
      <c r="VIY47" s="120"/>
      <c r="VIZ47" s="120"/>
      <c r="VJA47" s="120"/>
      <c r="VJB47" s="120"/>
      <c r="VJC47" s="120"/>
      <c r="VJD47" s="120"/>
      <c r="VJE47" s="120"/>
      <c r="VJF47" s="120"/>
      <c r="VJG47" s="120"/>
      <c r="VJH47" s="120"/>
      <c r="VJI47" s="120"/>
      <c r="VJJ47" s="120"/>
      <c r="VJK47" s="120"/>
      <c r="VJL47" s="120"/>
      <c r="VJM47" s="120"/>
      <c r="VJN47" s="120"/>
      <c r="VJO47" s="120"/>
      <c r="VJP47" s="120"/>
      <c r="VJQ47" s="120"/>
      <c r="VJR47" s="120"/>
      <c r="VJS47" s="120"/>
      <c r="VJT47" s="120"/>
      <c r="VJU47" s="120"/>
      <c r="VJV47" s="120"/>
      <c r="VJW47" s="120"/>
      <c r="VJX47" s="120"/>
      <c r="VJY47" s="120"/>
      <c r="VJZ47" s="120"/>
      <c r="VKA47" s="120"/>
      <c r="VKB47" s="120"/>
      <c r="VKC47" s="120"/>
      <c r="VKD47" s="120"/>
      <c r="VKE47" s="120"/>
      <c r="VKF47" s="120"/>
      <c r="VKG47" s="120"/>
      <c r="VKH47" s="120"/>
      <c r="VKI47" s="120"/>
      <c r="VKJ47" s="120"/>
      <c r="VKK47" s="120"/>
      <c r="VKL47" s="120"/>
      <c r="VKM47" s="120"/>
      <c r="VKN47" s="120"/>
      <c r="VKO47" s="120"/>
      <c r="VKP47" s="120"/>
      <c r="VKQ47" s="120"/>
      <c r="VKR47" s="120"/>
      <c r="VKS47" s="120"/>
      <c r="VKT47" s="120"/>
      <c r="VKU47" s="120"/>
      <c r="VKV47" s="120"/>
      <c r="VKW47" s="120"/>
      <c r="VKX47" s="120"/>
      <c r="VKY47" s="120"/>
      <c r="VKZ47" s="120"/>
      <c r="VLA47" s="120"/>
      <c r="VLB47" s="120"/>
      <c r="VLC47" s="120"/>
      <c r="VLD47" s="120"/>
      <c r="VLE47" s="120"/>
      <c r="VLF47" s="120"/>
      <c r="VLG47" s="120"/>
      <c r="VLH47" s="120"/>
      <c r="VLI47" s="120"/>
      <c r="VLJ47" s="120"/>
      <c r="VLK47" s="120"/>
      <c r="VLL47" s="120"/>
      <c r="VLM47" s="120"/>
      <c r="VLN47" s="120"/>
      <c r="VLO47" s="120"/>
      <c r="VLP47" s="120"/>
      <c r="VLQ47" s="120"/>
      <c r="VLR47" s="120"/>
      <c r="VLS47" s="120"/>
      <c r="VLT47" s="120"/>
      <c r="VLU47" s="120"/>
      <c r="VLV47" s="120"/>
      <c r="VLW47" s="120"/>
      <c r="VLX47" s="120"/>
      <c r="VLY47" s="120"/>
      <c r="VLZ47" s="120"/>
      <c r="VMA47" s="120"/>
      <c r="VMB47" s="120"/>
      <c r="VMC47" s="120"/>
      <c r="VMD47" s="120"/>
      <c r="VME47" s="120"/>
      <c r="VMF47" s="120"/>
      <c r="VMG47" s="120"/>
      <c r="VMH47" s="120"/>
      <c r="VMI47" s="120"/>
      <c r="VMJ47" s="120"/>
      <c r="VMK47" s="120"/>
      <c r="VML47" s="120"/>
      <c r="VMM47" s="120"/>
      <c r="VMN47" s="120"/>
      <c r="VMO47" s="120"/>
      <c r="VMP47" s="120"/>
      <c r="VMQ47" s="120"/>
      <c r="VMR47" s="120"/>
      <c r="VMS47" s="120"/>
      <c r="VMT47" s="120"/>
      <c r="VMU47" s="120"/>
      <c r="VMV47" s="120"/>
      <c r="VMW47" s="120"/>
      <c r="VMX47" s="120"/>
      <c r="VMY47" s="120"/>
      <c r="VMZ47" s="120"/>
      <c r="VNA47" s="120"/>
      <c r="VNB47" s="120"/>
      <c r="VNC47" s="120"/>
      <c r="VND47" s="120"/>
      <c r="VNE47" s="120"/>
      <c r="VNF47" s="120"/>
      <c r="VNG47" s="120"/>
      <c r="VNH47" s="120"/>
      <c r="VNI47" s="120"/>
      <c r="VNJ47" s="120"/>
      <c r="VNK47" s="120"/>
      <c r="VNL47" s="120"/>
      <c r="VNM47" s="120"/>
      <c r="VNN47" s="120"/>
      <c r="VNO47" s="120"/>
      <c r="VNP47" s="120"/>
      <c r="VNQ47" s="120"/>
      <c r="VNR47" s="120"/>
      <c r="VNS47" s="120"/>
      <c r="VNT47" s="120"/>
      <c r="VNU47" s="120"/>
      <c r="VNV47" s="120"/>
      <c r="VNW47" s="120"/>
      <c r="VNX47" s="120"/>
      <c r="VNY47" s="120"/>
      <c r="VNZ47" s="120"/>
      <c r="VOA47" s="120"/>
      <c r="VOB47" s="120"/>
      <c r="VOC47" s="120"/>
      <c r="VOD47" s="120"/>
      <c r="VOE47" s="120"/>
      <c r="VOF47" s="120"/>
      <c r="VOG47" s="120"/>
      <c r="VOH47" s="120"/>
      <c r="VOI47" s="120"/>
      <c r="VOJ47" s="120"/>
      <c r="VOK47" s="120"/>
      <c r="VOL47" s="120"/>
      <c r="VOM47" s="120"/>
      <c r="VON47" s="120"/>
      <c r="VOO47" s="120"/>
      <c r="VOP47" s="120"/>
      <c r="VOQ47" s="120"/>
      <c r="VOR47" s="120"/>
      <c r="VOS47" s="120"/>
      <c r="VOT47" s="120"/>
      <c r="VOU47" s="120"/>
      <c r="VOV47" s="120"/>
      <c r="VOW47" s="120"/>
      <c r="VOX47" s="120"/>
      <c r="VOY47" s="120"/>
      <c r="VOZ47" s="120"/>
      <c r="VPA47" s="120"/>
      <c r="VPB47" s="120"/>
      <c r="VPC47" s="120"/>
      <c r="VPD47" s="120"/>
      <c r="VPE47" s="120"/>
      <c r="VPF47" s="120"/>
      <c r="VPG47" s="120"/>
      <c r="VPH47" s="120"/>
      <c r="VPI47" s="120"/>
      <c r="VPJ47" s="120"/>
      <c r="VPK47" s="120"/>
      <c r="VPL47" s="120"/>
      <c r="VPM47" s="120"/>
      <c r="VPN47" s="120"/>
      <c r="VPO47" s="120"/>
      <c r="VPP47" s="120"/>
      <c r="VPQ47" s="120"/>
      <c r="VPR47" s="120"/>
      <c r="VPS47" s="120"/>
      <c r="VPT47" s="120"/>
      <c r="VPU47" s="120"/>
      <c r="VPV47" s="120"/>
      <c r="VPW47" s="120"/>
      <c r="VPX47" s="120"/>
      <c r="VPY47" s="120"/>
      <c r="VPZ47" s="120"/>
      <c r="VQA47" s="120"/>
      <c r="VQB47" s="120"/>
      <c r="VQC47" s="120"/>
      <c r="VQD47" s="120"/>
      <c r="VQE47" s="120"/>
      <c r="VQF47" s="120"/>
      <c r="VQG47" s="120"/>
      <c r="VQH47" s="120"/>
      <c r="VQI47" s="120"/>
      <c r="VQJ47" s="120"/>
      <c r="VQK47" s="120"/>
      <c r="VQL47" s="120"/>
      <c r="VQM47" s="120"/>
      <c r="VQN47" s="120"/>
      <c r="VQO47" s="120"/>
      <c r="VQP47" s="120"/>
      <c r="VQQ47" s="120"/>
      <c r="VQR47" s="120"/>
      <c r="VQS47" s="120"/>
      <c r="VQT47" s="120"/>
      <c r="VQU47" s="120"/>
      <c r="VQV47" s="120"/>
      <c r="VQW47" s="120"/>
      <c r="VQX47" s="120"/>
      <c r="VQY47" s="120"/>
      <c r="VQZ47" s="120"/>
      <c r="VRA47" s="120"/>
      <c r="VRB47" s="120"/>
      <c r="VRC47" s="120"/>
      <c r="VRD47" s="120"/>
      <c r="VRE47" s="120"/>
      <c r="VRF47" s="120"/>
      <c r="VRG47" s="120"/>
      <c r="VRH47" s="120"/>
      <c r="VRI47" s="120"/>
      <c r="VRJ47" s="120"/>
      <c r="VRK47" s="120"/>
      <c r="VRL47" s="120"/>
      <c r="VRM47" s="120"/>
      <c r="VRN47" s="120"/>
      <c r="VRO47" s="120"/>
      <c r="VRP47" s="120"/>
      <c r="VRQ47" s="120"/>
      <c r="VRR47" s="120"/>
      <c r="VRS47" s="120"/>
      <c r="VRT47" s="120"/>
      <c r="VRU47" s="120"/>
      <c r="VRV47" s="120"/>
      <c r="VRW47" s="120"/>
      <c r="VRX47" s="120"/>
      <c r="VRY47" s="120"/>
      <c r="VRZ47" s="120"/>
      <c r="VSA47" s="120"/>
      <c r="VSB47" s="120"/>
      <c r="VSC47" s="120"/>
      <c r="VSD47" s="120"/>
      <c r="VSE47" s="120"/>
      <c r="VSF47" s="120"/>
      <c r="VSG47" s="120"/>
      <c r="VSH47" s="120"/>
      <c r="VSI47" s="120"/>
      <c r="VSJ47" s="120"/>
      <c r="VSK47" s="120"/>
      <c r="VSL47" s="120"/>
      <c r="VSM47" s="120"/>
      <c r="VSN47" s="120"/>
      <c r="VSO47" s="120"/>
      <c r="VSP47" s="120"/>
      <c r="VSQ47" s="120"/>
      <c r="VSR47" s="120"/>
      <c r="VSS47" s="120"/>
      <c r="VST47" s="120"/>
      <c r="VSU47" s="120"/>
      <c r="VSV47" s="120"/>
      <c r="VSW47" s="120"/>
      <c r="VSX47" s="120"/>
      <c r="VSY47" s="120"/>
      <c r="VSZ47" s="120"/>
      <c r="VTA47" s="120"/>
      <c r="VTB47" s="120"/>
      <c r="VTC47" s="120"/>
      <c r="VTD47" s="120"/>
      <c r="VTE47" s="120"/>
      <c r="VTF47" s="120"/>
      <c r="VTG47" s="120"/>
      <c r="VTH47" s="120"/>
      <c r="VTI47" s="120"/>
      <c r="VTJ47" s="120"/>
      <c r="VTK47" s="120"/>
      <c r="VTL47" s="120"/>
      <c r="VTM47" s="120"/>
      <c r="VTN47" s="120"/>
      <c r="VTO47" s="120"/>
      <c r="VTP47" s="120"/>
      <c r="VTQ47" s="120"/>
      <c r="VTR47" s="120"/>
      <c r="VTS47" s="120"/>
      <c r="VTT47" s="120"/>
      <c r="VTU47" s="120"/>
      <c r="VTV47" s="120"/>
      <c r="VTW47" s="120"/>
      <c r="VTX47" s="120"/>
      <c r="VTY47" s="120"/>
      <c r="VTZ47" s="120"/>
      <c r="VUA47" s="120"/>
      <c r="VUB47" s="120"/>
      <c r="VUC47" s="120"/>
      <c r="VUD47" s="120"/>
      <c r="VUE47" s="120"/>
      <c r="VUF47" s="120"/>
      <c r="VUG47" s="120"/>
      <c r="VUH47" s="120"/>
      <c r="VUI47" s="120"/>
      <c r="VUJ47" s="120"/>
      <c r="VUK47" s="120"/>
      <c r="VUL47" s="120"/>
      <c r="VUM47" s="120"/>
      <c r="VUN47" s="120"/>
      <c r="VUO47" s="120"/>
      <c r="VUP47" s="120"/>
      <c r="VUQ47" s="120"/>
      <c r="VUR47" s="120"/>
      <c r="VUS47" s="120"/>
      <c r="VUT47" s="120"/>
      <c r="VUU47" s="120"/>
      <c r="VUV47" s="120"/>
      <c r="VUW47" s="120"/>
      <c r="VUX47" s="120"/>
      <c r="VUY47" s="120"/>
      <c r="VUZ47" s="120"/>
      <c r="VVA47" s="120"/>
      <c r="VVB47" s="120"/>
      <c r="VVC47" s="120"/>
      <c r="VVD47" s="120"/>
      <c r="VVE47" s="120"/>
      <c r="VVF47" s="120"/>
      <c r="VVG47" s="120"/>
      <c r="VVH47" s="120"/>
      <c r="VVI47" s="120"/>
      <c r="VVJ47" s="120"/>
      <c r="VVK47" s="120"/>
      <c r="VVL47" s="120"/>
      <c r="VVM47" s="120"/>
      <c r="VVN47" s="120"/>
      <c r="VVO47" s="120"/>
      <c r="VVP47" s="120"/>
      <c r="VVQ47" s="120"/>
      <c r="VVR47" s="120"/>
      <c r="VVS47" s="120"/>
      <c r="VVT47" s="120"/>
      <c r="VVU47" s="120"/>
      <c r="VVV47" s="120"/>
      <c r="VVW47" s="120"/>
      <c r="VVX47" s="120"/>
      <c r="VVY47" s="120"/>
      <c r="VVZ47" s="120"/>
      <c r="VWA47" s="120"/>
      <c r="VWB47" s="120"/>
      <c r="VWC47" s="120"/>
      <c r="VWD47" s="120"/>
      <c r="VWE47" s="120"/>
      <c r="VWF47" s="120"/>
      <c r="VWG47" s="120"/>
      <c r="VWH47" s="120"/>
      <c r="VWI47" s="120"/>
      <c r="VWJ47" s="120"/>
      <c r="VWK47" s="120"/>
      <c r="VWL47" s="120"/>
      <c r="VWM47" s="120"/>
      <c r="VWN47" s="120"/>
      <c r="VWO47" s="120"/>
      <c r="VWP47" s="120"/>
      <c r="VWQ47" s="120"/>
      <c r="VWR47" s="120"/>
      <c r="VWS47" s="120"/>
      <c r="VWT47" s="120"/>
      <c r="VWU47" s="120"/>
      <c r="VWV47" s="120"/>
      <c r="VWW47" s="120"/>
      <c r="VWX47" s="120"/>
      <c r="VWY47" s="120"/>
      <c r="VWZ47" s="120"/>
      <c r="VXA47" s="120"/>
      <c r="VXB47" s="120"/>
      <c r="VXC47" s="120"/>
      <c r="VXD47" s="120"/>
      <c r="VXE47" s="120"/>
      <c r="VXF47" s="120"/>
      <c r="VXG47" s="120"/>
      <c r="VXH47" s="120"/>
      <c r="VXI47" s="120"/>
      <c r="VXJ47" s="120"/>
      <c r="VXK47" s="120"/>
      <c r="VXL47" s="120"/>
      <c r="VXM47" s="120"/>
      <c r="VXN47" s="120"/>
      <c r="VXO47" s="120"/>
      <c r="VXP47" s="120"/>
      <c r="VXQ47" s="120"/>
      <c r="VXR47" s="120"/>
      <c r="VXS47" s="120"/>
      <c r="VXT47" s="120"/>
      <c r="VXU47" s="120"/>
      <c r="VXV47" s="120"/>
      <c r="VXW47" s="120"/>
      <c r="VXX47" s="120"/>
      <c r="VXY47" s="120"/>
      <c r="VXZ47" s="120"/>
      <c r="VYA47" s="120"/>
      <c r="VYB47" s="120"/>
      <c r="VYC47" s="120"/>
      <c r="VYD47" s="120"/>
      <c r="VYE47" s="120"/>
      <c r="VYF47" s="120"/>
      <c r="VYG47" s="120"/>
      <c r="VYH47" s="120"/>
      <c r="VYI47" s="120"/>
      <c r="VYJ47" s="120"/>
      <c r="VYK47" s="120"/>
      <c r="VYL47" s="120"/>
      <c r="VYM47" s="120"/>
      <c r="VYN47" s="120"/>
      <c r="VYO47" s="120"/>
      <c r="VYP47" s="120"/>
      <c r="VYQ47" s="120"/>
      <c r="VYR47" s="120"/>
      <c r="VYS47" s="120"/>
      <c r="VYT47" s="120"/>
      <c r="VYU47" s="120"/>
      <c r="VYV47" s="120"/>
      <c r="VYW47" s="120"/>
      <c r="VYX47" s="120"/>
      <c r="VYY47" s="120"/>
      <c r="VYZ47" s="120"/>
      <c r="VZA47" s="120"/>
      <c r="VZB47" s="120"/>
      <c r="VZC47" s="120"/>
      <c r="VZD47" s="120"/>
      <c r="VZE47" s="120"/>
      <c r="VZF47" s="120"/>
      <c r="VZG47" s="120"/>
      <c r="VZH47" s="120"/>
      <c r="VZI47" s="120"/>
      <c r="VZJ47" s="120"/>
      <c r="VZK47" s="120"/>
      <c r="VZL47" s="120"/>
      <c r="VZM47" s="120"/>
      <c r="VZN47" s="120"/>
      <c r="VZO47" s="120"/>
      <c r="VZP47" s="120"/>
      <c r="VZQ47" s="120"/>
      <c r="VZR47" s="120"/>
      <c r="VZS47" s="120"/>
      <c r="VZT47" s="120"/>
      <c r="VZU47" s="120"/>
      <c r="VZV47" s="120"/>
      <c r="VZW47" s="120"/>
      <c r="VZX47" s="120"/>
      <c r="VZY47" s="120"/>
      <c r="VZZ47" s="120"/>
      <c r="WAA47" s="120"/>
      <c r="WAB47" s="120"/>
      <c r="WAC47" s="120"/>
      <c r="WAD47" s="120"/>
      <c r="WAE47" s="120"/>
      <c r="WAF47" s="120"/>
      <c r="WAG47" s="120"/>
      <c r="WAH47" s="120"/>
      <c r="WAI47" s="120"/>
      <c r="WAJ47" s="120"/>
      <c r="WAK47" s="120"/>
      <c r="WAL47" s="120"/>
      <c r="WAM47" s="120"/>
      <c r="WAN47" s="120"/>
      <c r="WAO47" s="120"/>
      <c r="WAP47" s="120"/>
      <c r="WAQ47" s="120"/>
      <c r="WAR47" s="120"/>
      <c r="WAS47" s="120"/>
      <c r="WAT47" s="120"/>
      <c r="WAU47" s="120"/>
      <c r="WAV47" s="120"/>
      <c r="WAW47" s="120"/>
      <c r="WAX47" s="120"/>
      <c r="WAY47" s="120"/>
      <c r="WAZ47" s="120"/>
      <c r="WBA47" s="120"/>
      <c r="WBB47" s="120"/>
      <c r="WBC47" s="120"/>
      <c r="WBD47" s="120"/>
      <c r="WBE47" s="120"/>
      <c r="WBF47" s="120"/>
      <c r="WBG47" s="120"/>
      <c r="WBH47" s="120"/>
      <c r="WBI47" s="120"/>
      <c r="WBJ47" s="120"/>
      <c r="WBK47" s="120"/>
      <c r="WBL47" s="120"/>
      <c r="WBM47" s="120"/>
      <c r="WBN47" s="120"/>
      <c r="WBO47" s="120"/>
      <c r="WBP47" s="120"/>
      <c r="WBQ47" s="120"/>
      <c r="WBR47" s="120"/>
      <c r="WBS47" s="120"/>
      <c r="WBT47" s="120"/>
      <c r="WBU47" s="120"/>
      <c r="WBV47" s="120"/>
      <c r="WBW47" s="120"/>
      <c r="WBX47" s="120"/>
      <c r="WBY47" s="120"/>
      <c r="WBZ47" s="120"/>
      <c r="WCA47" s="120"/>
      <c r="WCB47" s="120"/>
      <c r="WCC47" s="120"/>
      <c r="WCD47" s="120"/>
      <c r="WCE47" s="120"/>
      <c r="WCF47" s="120"/>
      <c r="WCG47" s="120"/>
      <c r="WCH47" s="120"/>
      <c r="WCI47" s="120"/>
      <c r="WCJ47" s="120"/>
      <c r="WCK47" s="120"/>
      <c r="WCL47" s="120"/>
      <c r="WCM47" s="120"/>
      <c r="WCN47" s="120"/>
      <c r="WCO47" s="120"/>
      <c r="WCP47" s="120"/>
      <c r="WCQ47" s="120"/>
      <c r="WCR47" s="120"/>
      <c r="WCS47" s="120"/>
      <c r="WCT47" s="120"/>
      <c r="WCU47" s="120"/>
      <c r="WCV47" s="120"/>
      <c r="WCW47" s="120"/>
      <c r="WCX47" s="120"/>
      <c r="WCY47" s="120"/>
      <c r="WCZ47" s="120"/>
      <c r="WDA47" s="120"/>
      <c r="WDB47" s="120"/>
      <c r="WDC47" s="120"/>
      <c r="WDD47" s="120"/>
      <c r="WDE47" s="120"/>
      <c r="WDF47" s="120"/>
      <c r="WDG47" s="120"/>
      <c r="WDH47" s="120"/>
      <c r="WDI47" s="120"/>
      <c r="WDJ47" s="120"/>
      <c r="WDK47" s="120"/>
      <c r="WDL47" s="120"/>
      <c r="WDM47" s="120"/>
      <c r="WDN47" s="120"/>
      <c r="WDO47" s="120"/>
      <c r="WDP47" s="120"/>
      <c r="WDQ47" s="120"/>
      <c r="WDR47" s="120"/>
      <c r="WDS47" s="120"/>
      <c r="WDT47" s="120"/>
      <c r="WDU47" s="120"/>
      <c r="WDV47" s="120"/>
      <c r="WDW47" s="120"/>
      <c r="WDX47" s="120"/>
      <c r="WDY47" s="120"/>
      <c r="WDZ47" s="120"/>
      <c r="WEA47" s="120"/>
      <c r="WEB47" s="120"/>
      <c r="WEC47" s="120"/>
      <c r="WED47" s="120"/>
      <c r="WEE47" s="120"/>
      <c r="WEF47" s="120"/>
      <c r="WEG47" s="120"/>
      <c r="WEH47" s="120"/>
      <c r="WEI47" s="120"/>
      <c r="WEJ47" s="120"/>
      <c r="WEK47" s="120"/>
      <c r="WEL47" s="120"/>
      <c r="WEM47" s="120"/>
      <c r="WEN47" s="120"/>
      <c r="WEO47" s="120"/>
      <c r="WEP47" s="120"/>
      <c r="WEQ47" s="120"/>
      <c r="WER47" s="120"/>
      <c r="WES47" s="120"/>
      <c r="WET47" s="120"/>
      <c r="WEU47" s="120"/>
      <c r="WEV47" s="120"/>
      <c r="WEW47" s="120"/>
      <c r="WEX47" s="120"/>
      <c r="WEY47" s="120"/>
      <c r="WEZ47" s="120"/>
      <c r="WFA47" s="120"/>
      <c r="WFB47" s="120"/>
      <c r="WFC47" s="120"/>
      <c r="WFD47" s="120"/>
      <c r="WFE47" s="120"/>
      <c r="WFF47" s="120"/>
      <c r="WFG47" s="120"/>
      <c r="WFH47" s="120"/>
      <c r="WFI47" s="120"/>
      <c r="WFJ47" s="120"/>
      <c r="WFK47" s="120"/>
      <c r="WFL47" s="120"/>
      <c r="WFM47" s="120"/>
      <c r="WFN47" s="120"/>
      <c r="WFO47" s="120"/>
      <c r="WFP47" s="120"/>
      <c r="WFQ47" s="120"/>
      <c r="WFR47" s="120"/>
      <c r="WFS47" s="120"/>
      <c r="WFT47" s="120"/>
      <c r="WFU47" s="120"/>
      <c r="WFV47" s="120"/>
      <c r="WFW47" s="120"/>
      <c r="WFX47" s="120"/>
      <c r="WFY47" s="120"/>
      <c r="WFZ47" s="120"/>
      <c r="WGA47" s="120"/>
      <c r="WGB47" s="120"/>
      <c r="WGC47" s="120"/>
      <c r="WGD47" s="120"/>
      <c r="WGE47" s="120"/>
      <c r="WGF47" s="120"/>
      <c r="WGG47" s="120"/>
      <c r="WGH47" s="120"/>
      <c r="WGI47" s="120"/>
      <c r="WGJ47" s="120"/>
      <c r="WGK47" s="120"/>
      <c r="WGL47" s="120"/>
      <c r="WGM47" s="120"/>
      <c r="WGN47" s="120"/>
      <c r="WGO47" s="120"/>
      <c r="WGP47" s="120"/>
      <c r="WGQ47" s="120"/>
      <c r="WGR47" s="120"/>
      <c r="WGS47" s="120"/>
      <c r="WGT47" s="120"/>
      <c r="WGU47" s="120"/>
      <c r="WGV47" s="120"/>
      <c r="WGW47" s="120"/>
      <c r="WGX47" s="120"/>
      <c r="WGY47" s="120"/>
      <c r="WGZ47" s="120"/>
      <c r="WHA47" s="120"/>
      <c r="WHB47" s="120"/>
      <c r="WHC47" s="120"/>
      <c r="WHD47" s="120"/>
      <c r="WHE47" s="120"/>
      <c r="WHF47" s="120"/>
      <c r="WHG47" s="120"/>
      <c r="WHH47" s="120"/>
      <c r="WHI47" s="120"/>
      <c r="WHJ47" s="120"/>
      <c r="WHK47" s="120"/>
      <c r="WHL47" s="120"/>
      <c r="WHM47" s="120"/>
      <c r="WHN47" s="120"/>
      <c r="WHO47" s="120"/>
      <c r="WHP47" s="120"/>
      <c r="WHQ47" s="120"/>
      <c r="WHR47" s="120"/>
      <c r="WHS47" s="120"/>
      <c r="WHT47" s="120"/>
      <c r="WHU47" s="120"/>
      <c r="WHV47" s="120"/>
      <c r="WHW47" s="120"/>
      <c r="WHX47" s="120"/>
      <c r="WHY47" s="120"/>
      <c r="WHZ47" s="120"/>
      <c r="WIA47" s="120"/>
      <c r="WIB47" s="120"/>
      <c r="WIC47" s="120"/>
      <c r="WID47" s="120"/>
      <c r="WIE47" s="120"/>
      <c r="WIF47" s="120"/>
      <c r="WIG47" s="120"/>
      <c r="WIH47" s="120"/>
      <c r="WII47" s="120"/>
      <c r="WIJ47" s="120"/>
      <c r="WIK47" s="120"/>
      <c r="WIL47" s="120"/>
      <c r="WIM47" s="120"/>
      <c r="WIN47" s="120"/>
      <c r="WIO47" s="120"/>
      <c r="WIP47" s="120"/>
      <c r="WIQ47" s="120"/>
      <c r="WIR47" s="120"/>
      <c r="WIS47" s="120"/>
      <c r="WIT47" s="120"/>
      <c r="WIU47" s="120"/>
      <c r="WIV47" s="120"/>
      <c r="WIW47" s="120"/>
      <c r="WIX47" s="120"/>
      <c r="WIY47" s="120"/>
      <c r="WIZ47" s="120"/>
      <c r="WJA47" s="120"/>
      <c r="WJB47" s="120"/>
      <c r="WJC47" s="120"/>
      <c r="WJD47" s="120"/>
      <c r="WJE47" s="120"/>
      <c r="WJF47" s="120"/>
      <c r="WJG47" s="120"/>
      <c r="WJH47" s="120"/>
      <c r="WJI47" s="120"/>
      <c r="WJJ47" s="120"/>
      <c r="WJK47" s="120"/>
      <c r="WJL47" s="120"/>
      <c r="WJM47" s="120"/>
      <c r="WJN47" s="120"/>
      <c r="WJO47" s="120"/>
      <c r="WJP47" s="120"/>
      <c r="WJQ47" s="120"/>
      <c r="WJR47" s="120"/>
      <c r="WJS47" s="120"/>
      <c r="WJT47" s="120"/>
      <c r="WJU47" s="120"/>
      <c r="WJV47" s="120"/>
      <c r="WJW47" s="120"/>
      <c r="WJX47" s="120"/>
      <c r="WJY47" s="120"/>
      <c r="WJZ47" s="120"/>
      <c r="WKA47" s="120"/>
      <c r="WKB47" s="120"/>
      <c r="WKC47" s="120"/>
      <c r="WKD47" s="120"/>
      <c r="WKE47" s="120"/>
      <c r="WKF47" s="120"/>
      <c r="WKG47" s="120"/>
      <c r="WKH47" s="120"/>
      <c r="WKI47" s="120"/>
      <c r="WKJ47" s="120"/>
      <c r="WKK47" s="120"/>
      <c r="WKL47" s="120"/>
      <c r="WKM47" s="120"/>
      <c r="WKN47" s="120"/>
      <c r="WKO47" s="120"/>
      <c r="WKP47" s="120"/>
      <c r="WKQ47" s="120"/>
      <c r="WKR47" s="120"/>
      <c r="WKS47" s="120"/>
      <c r="WKT47" s="120"/>
      <c r="WKU47" s="120"/>
      <c r="WKV47" s="120"/>
      <c r="WKW47" s="120"/>
      <c r="WKX47" s="120"/>
      <c r="WKY47" s="120"/>
      <c r="WKZ47" s="120"/>
      <c r="WLA47" s="120"/>
      <c r="WLB47" s="120"/>
      <c r="WLC47" s="120"/>
      <c r="WLD47" s="120"/>
      <c r="WLE47" s="120"/>
      <c r="WLF47" s="120"/>
      <c r="WLG47" s="120"/>
      <c r="WLH47" s="120"/>
      <c r="WLI47" s="120"/>
      <c r="WLJ47" s="120"/>
      <c r="WLK47" s="120"/>
      <c r="WLL47" s="120"/>
      <c r="WLM47" s="120"/>
      <c r="WLN47" s="120"/>
      <c r="WLO47" s="120"/>
      <c r="WLP47" s="120"/>
      <c r="WLQ47" s="120"/>
      <c r="WLR47" s="120"/>
      <c r="WLS47" s="120"/>
      <c r="WLT47" s="120"/>
      <c r="WLU47" s="120"/>
      <c r="WLV47" s="120"/>
      <c r="WLW47" s="120"/>
      <c r="WLX47" s="120"/>
      <c r="WLY47" s="120"/>
      <c r="WLZ47" s="120"/>
      <c r="WMA47" s="120"/>
      <c r="WMB47" s="120"/>
      <c r="WMC47" s="120"/>
      <c r="WMD47" s="120"/>
      <c r="WME47" s="120"/>
      <c r="WMF47" s="120"/>
      <c r="WMG47" s="120"/>
      <c r="WMH47" s="120"/>
      <c r="WMI47" s="120"/>
      <c r="WMJ47" s="120"/>
      <c r="WMK47" s="120"/>
      <c r="WML47" s="120"/>
      <c r="WMM47" s="120"/>
      <c r="WMN47" s="120"/>
      <c r="WMO47" s="120"/>
      <c r="WMP47" s="120"/>
      <c r="WMQ47" s="120"/>
      <c r="WMR47" s="120"/>
      <c r="WMS47" s="120"/>
      <c r="WMT47" s="120"/>
      <c r="WMU47" s="120"/>
      <c r="WMV47" s="120"/>
      <c r="WMW47" s="120"/>
      <c r="WMX47" s="120"/>
      <c r="WMY47" s="120"/>
      <c r="WMZ47" s="120"/>
      <c r="WNA47" s="120"/>
      <c r="WNB47" s="120"/>
      <c r="WNC47" s="120"/>
      <c r="WND47" s="120"/>
      <c r="WNE47" s="120"/>
      <c r="WNF47" s="120"/>
      <c r="WNG47" s="120"/>
      <c r="WNH47" s="120"/>
      <c r="WNI47" s="120"/>
      <c r="WNJ47" s="120"/>
      <c r="WNK47" s="120"/>
      <c r="WNL47" s="120"/>
      <c r="WNM47" s="120"/>
      <c r="WNN47" s="120"/>
      <c r="WNO47" s="120"/>
      <c r="WNP47" s="120"/>
      <c r="WNQ47" s="120"/>
      <c r="WNR47" s="120"/>
      <c r="WNS47" s="120"/>
      <c r="WNT47" s="120"/>
      <c r="WNU47" s="120"/>
      <c r="WNV47" s="120"/>
      <c r="WNW47" s="120"/>
      <c r="WNX47" s="120"/>
      <c r="WNY47" s="120"/>
      <c r="WNZ47" s="120"/>
      <c r="WOA47" s="120"/>
      <c r="WOB47" s="120"/>
      <c r="WOC47" s="120"/>
      <c r="WOD47" s="120"/>
      <c r="WOE47" s="120"/>
      <c r="WOF47" s="120"/>
      <c r="WOG47" s="120"/>
      <c r="WOH47" s="120"/>
      <c r="WOI47" s="120"/>
      <c r="WOJ47" s="120"/>
      <c r="WOK47" s="120"/>
      <c r="WOL47" s="120"/>
      <c r="WOM47" s="120"/>
      <c r="WON47" s="120"/>
      <c r="WOO47" s="120"/>
      <c r="WOP47" s="120"/>
      <c r="WOQ47" s="120"/>
      <c r="WOR47" s="120"/>
      <c r="WOS47" s="120"/>
      <c r="WOT47" s="120"/>
      <c r="WOU47" s="120"/>
      <c r="WOV47" s="120"/>
      <c r="WOW47" s="120"/>
      <c r="WOX47" s="120"/>
      <c r="WOY47" s="120"/>
      <c r="WOZ47" s="120"/>
      <c r="WPA47" s="120"/>
      <c r="WPB47" s="120"/>
      <c r="WPC47" s="120"/>
      <c r="WPD47" s="120"/>
      <c r="WPE47" s="120"/>
      <c r="WPF47" s="120"/>
      <c r="WPG47" s="120"/>
      <c r="WPH47" s="120"/>
      <c r="WPI47" s="120"/>
      <c r="WPJ47" s="120"/>
      <c r="WPK47" s="120"/>
      <c r="WPL47" s="120"/>
      <c r="WPM47" s="120"/>
      <c r="WPN47" s="120"/>
      <c r="WPO47" s="120"/>
      <c r="WPP47" s="120"/>
      <c r="WPQ47" s="120"/>
      <c r="WPR47" s="120"/>
      <c r="WPS47" s="120"/>
      <c r="WPT47" s="120"/>
      <c r="WPU47" s="120"/>
      <c r="WPV47" s="120"/>
      <c r="WPW47" s="120"/>
      <c r="WPX47" s="120"/>
      <c r="WPY47" s="120"/>
      <c r="WPZ47" s="120"/>
      <c r="WQA47" s="120"/>
      <c r="WQB47" s="120"/>
      <c r="WQC47" s="120"/>
      <c r="WQD47" s="120"/>
      <c r="WQE47" s="120"/>
      <c r="WQF47" s="120"/>
      <c r="WQG47" s="120"/>
      <c r="WQH47" s="120"/>
      <c r="WQI47" s="120"/>
      <c r="WQJ47" s="120"/>
      <c r="WQK47" s="120"/>
      <c r="WQL47" s="120"/>
      <c r="WQM47" s="120"/>
      <c r="WQN47" s="120"/>
      <c r="WQO47" s="120"/>
      <c r="WQP47" s="120"/>
      <c r="WQQ47" s="120"/>
      <c r="WQR47" s="120"/>
      <c r="WQS47" s="120"/>
      <c r="WQT47" s="120"/>
      <c r="WQU47" s="120"/>
      <c r="WQV47" s="120"/>
      <c r="WQW47" s="120"/>
      <c r="WQX47" s="120"/>
      <c r="WQY47" s="120"/>
      <c r="WQZ47" s="120"/>
      <c r="WRA47" s="120"/>
      <c r="WRB47" s="120"/>
      <c r="WRC47" s="120"/>
      <c r="WRD47" s="120"/>
      <c r="WRE47" s="120"/>
      <c r="WRF47" s="120"/>
      <c r="WRG47" s="120"/>
      <c r="WRH47" s="120"/>
      <c r="WRI47" s="120"/>
      <c r="WRJ47" s="120"/>
      <c r="WRK47" s="120"/>
      <c r="WRL47" s="120"/>
      <c r="WRM47" s="120"/>
      <c r="WRN47" s="120"/>
      <c r="WRO47" s="120"/>
      <c r="WRP47" s="120"/>
      <c r="WRQ47" s="120"/>
      <c r="WRR47" s="120"/>
      <c r="WRS47" s="120"/>
      <c r="WRT47" s="120"/>
      <c r="WRU47" s="120"/>
      <c r="WRV47" s="120"/>
      <c r="WRW47" s="120"/>
      <c r="WRX47" s="120"/>
      <c r="WRY47" s="120"/>
      <c r="WRZ47" s="120"/>
      <c r="WSA47" s="120"/>
      <c r="WSB47" s="120"/>
      <c r="WSC47" s="120"/>
      <c r="WSD47" s="120"/>
      <c r="WSE47" s="120"/>
      <c r="WSF47" s="120"/>
      <c r="WSG47" s="120"/>
      <c r="WSH47" s="120"/>
      <c r="WSI47" s="120"/>
      <c r="WSJ47" s="120"/>
      <c r="WSK47" s="120"/>
      <c r="WSL47" s="120"/>
      <c r="WSM47" s="120"/>
      <c r="WSN47" s="120"/>
      <c r="WSO47" s="120"/>
      <c r="WSP47" s="120"/>
      <c r="WSQ47" s="120"/>
      <c r="WSR47" s="120"/>
      <c r="WSS47" s="120"/>
      <c r="WST47" s="120"/>
      <c r="WSU47" s="120"/>
      <c r="WSV47" s="120"/>
      <c r="WSW47" s="120"/>
      <c r="WSX47" s="120"/>
      <c r="WSY47" s="120"/>
      <c r="WSZ47" s="120"/>
      <c r="WTA47" s="120"/>
      <c r="WTB47" s="120"/>
      <c r="WTC47" s="120"/>
      <c r="WTD47" s="120"/>
      <c r="WTE47" s="120"/>
      <c r="WTF47" s="120"/>
      <c r="WTG47" s="120"/>
      <c r="WTH47" s="120"/>
      <c r="WTI47" s="120"/>
      <c r="WTJ47" s="120"/>
      <c r="WTK47" s="120"/>
      <c r="WTL47" s="120"/>
      <c r="WTM47" s="120"/>
      <c r="WTN47" s="120"/>
      <c r="WTO47" s="120"/>
      <c r="WTP47" s="120"/>
      <c r="WTQ47" s="120"/>
      <c r="WTR47" s="120"/>
      <c r="WTS47" s="120"/>
      <c r="WTT47" s="120"/>
      <c r="WTU47" s="120"/>
      <c r="WTV47" s="120"/>
      <c r="WTW47" s="120"/>
      <c r="WTX47" s="120"/>
      <c r="WTY47" s="120"/>
      <c r="WTZ47" s="120"/>
      <c r="WUA47" s="120"/>
      <c r="WUB47" s="120"/>
      <c r="WUC47" s="120"/>
      <c r="WUD47" s="120"/>
      <c r="WUE47" s="120"/>
      <c r="WUF47" s="120"/>
      <c r="WUG47" s="120"/>
      <c r="WUH47" s="120"/>
      <c r="WUI47" s="120"/>
      <c r="WUJ47" s="120"/>
      <c r="WUK47" s="120"/>
      <c r="WUL47" s="120"/>
      <c r="WUM47" s="120"/>
      <c r="WUN47" s="120"/>
      <c r="WUO47" s="120"/>
      <c r="WUP47" s="120"/>
      <c r="WUQ47" s="120"/>
      <c r="WUR47" s="120"/>
      <c r="WUS47" s="120"/>
      <c r="WUT47" s="120"/>
      <c r="WUU47" s="120"/>
      <c r="WUV47" s="120"/>
      <c r="WUW47" s="120"/>
      <c r="WUX47" s="120"/>
      <c r="WUY47" s="120"/>
      <c r="WUZ47" s="120"/>
      <c r="WVA47" s="120"/>
      <c r="WVB47" s="120"/>
      <c r="WVC47" s="120"/>
      <c r="WVD47" s="120"/>
      <c r="WVE47" s="120"/>
      <c r="WVF47" s="120"/>
      <c r="WVG47" s="120"/>
      <c r="WVH47" s="120"/>
      <c r="WVI47" s="120"/>
      <c r="WVJ47" s="120"/>
      <c r="WVK47" s="120"/>
      <c r="WVL47" s="120"/>
      <c r="WVM47" s="120"/>
      <c r="WVN47" s="120"/>
      <c r="WVO47" s="120"/>
      <c r="WVP47" s="120"/>
      <c r="WVQ47" s="120"/>
      <c r="WVR47" s="120"/>
      <c r="WVS47" s="120"/>
      <c r="WVT47" s="120"/>
      <c r="WVU47" s="120"/>
      <c r="WVV47" s="120"/>
      <c r="WVW47" s="120"/>
      <c r="WVX47" s="120"/>
      <c r="WVY47" s="120"/>
      <c r="WVZ47" s="120"/>
      <c r="WWA47" s="120"/>
      <c r="WWB47" s="120"/>
      <c r="WWC47" s="120"/>
      <c r="WWD47" s="120"/>
      <c r="WWE47" s="120"/>
      <c r="WWF47" s="120"/>
      <c r="WWG47" s="120"/>
      <c r="WWH47" s="120"/>
      <c r="WWI47" s="120"/>
      <c r="WWJ47" s="120"/>
      <c r="WWK47" s="120"/>
      <c r="WWL47" s="120"/>
      <c r="WWM47" s="120"/>
      <c r="WWN47" s="120"/>
      <c r="WWO47" s="120"/>
      <c r="WWP47" s="120"/>
      <c r="WWQ47" s="120"/>
      <c r="WWR47" s="120"/>
      <c r="WWS47" s="120"/>
      <c r="WWT47" s="120"/>
      <c r="WWU47" s="120"/>
      <c r="WWV47" s="120"/>
      <c r="WWW47" s="120"/>
      <c r="WWX47" s="120"/>
      <c r="WWY47" s="120"/>
      <c r="WWZ47" s="120"/>
      <c r="WXA47" s="120"/>
      <c r="WXB47" s="120"/>
      <c r="WXC47" s="120"/>
      <c r="WXD47" s="120"/>
      <c r="WXE47" s="120"/>
      <c r="WXF47" s="120"/>
      <c r="WXG47" s="120"/>
      <c r="WXH47" s="120"/>
      <c r="WXI47" s="120"/>
      <c r="WXJ47" s="120"/>
      <c r="WXK47" s="120"/>
      <c r="WXL47" s="120"/>
      <c r="WXM47" s="120"/>
      <c r="WXN47" s="120"/>
      <c r="WXO47" s="120"/>
      <c r="WXP47" s="120"/>
      <c r="WXQ47" s="120"/>
      <c r="WXR47" s="120"/>
      <c r="WXS47" s="120"/>
      <c r="WXT47" s="120"/>
      <c r="WXU47" s="120"/>
      <c r="WXV47" s="120"/>
      <c r="WXW47" s="120"/>
      <c r="WXX47" s="120"/>
      <c r="WXY47" s="120"/>
      <c r="WXZ47" s="120"/>
      <c r="WYA47" s="120"/>
      <c r="WYB47" s="120"/>
      <c r="WYC47" s="120"/>
      <c r="WYD47" s="120"/>
      <c r="WYE47" s="120"/>
      <c r="WYF47" s="120"/>
      <c r="WYG47" s="120"/>
      <c r="WYH47" s="120"/>
      <c r="WYI47" s="120"/>
      <c r="WYJ47" s="120"/>
      <c r="WYK47" s="120"/>
      <c r="WYL47" s="120"/>
      <c r="WYM47" s="120"/>
      <c r="WYN47" s="120"/>
      <c r="WYO47" s="120"/>
      <c r="WYP47" s="120"/>
      <c r="WYQ47" s="120"/>
      <c r="WYR47" s="120"/>
      <c r="WYS47" s="120"/>
      <c r="WYT47" s="120"/>
      <c r="WYU47" s="120"/>
      <c r="WYV47" s="120"/>
      <c r="WYW47" s="120"/>
      <c r="WYX47" s="120"/>
      <c r="WYY47" s="120"/>
      <c r="WYZ47" s="120"/>
      <c r="WZA47" s="120"/>
      <c r="WZB47" s="120"/>
      <c r="WZC47" s="120"/>
      <c r="WZD47" s="120"/>
      <c r="WZE47" s="120"/>
      <c r="WZF47" s="120"/>
      <c r="WZG47" s="120"/>
      <c r="WZH47" s="120"/>
      <c r="WZI47" s="120"/>
      <c r="WZJ47" s="120"/>
      <c r="WZK47" s="120"/>
      <c r="WZL47" s="120"/>
      <c r="WZM47" s="120"/>
      <c r="WZN47" s="120"/>
      <c r="WZO47" s="120"/>
      <c r="WZP47" s="120"/>
      <c r="WZQ47" s="120"/>
      <c r="WZR47" s="120"/>
      <c r="WZS47" s="120"/>
      <c r="WZT47" s="120"/>
      <c r="WZU47" s="120"/>
      <c r="WZV47" s="120"/>
      <c r="WZW47" s="120"/>
      <c r="WZX47" s="120"/>
      <c r="WZY47" s="120"/>
      <c r="WZZ47" s="120"/>
      <c r="XAA47" s="120"/>
      <c r="XAB47" s="120"/>
      <c r="XAC47" s="120"/>
      <c r="XAD47" s="120"/>
      <c r="XAE47" s="120"/>
      <c r="XAF47" s="120"/>
      <c r="XAG47" s="120"/>
      <c r="XAH47" s="120"/>
      <c r="XAI47" s="120"/>
      <c r="XAJ47" s="120"/>
      <c r="XAK47" s="120"/>
      <c r="XAL47" s="120"/>
      <c r="XAM47" s="120"/>
      <c r="XAN47" s="120"/>
      <c r="XAO47" s="120"/>
      <c r="XAP47" s="120"/>
      <c r="XAQ47" s="120"/>
      <c r="XAR47" s="120"/>
      <c r="XAS47" s="120"/>
      <c r="XAT47" s="120"/>
      <c r="XAU47" s="120"/>
      <c r="XAV47" s="120"/>
      <c r="XAW47" s="120"/>
      <c r="XAX47" s="120"/>
      <c r="XAY47" s="120"/>
      <c r="XAZ47" s="120"/>
      <c r="XBA47" s="120"/>
      <c r="XBB47" s="120"/>
      <c r="XBC47" s="120"/>
      <c r="XBD47" s="120"/>
      <c r="XBE47" s="120"/>
      <c r="XBF47" s="120"/>
      <c r="XBG47" s="120"/>
      <c r="XBH47" s="120"/>
      <c r="XBI47" s="120"/>
      <c r="XBJ47" s="120"/>
      <c r="XBK47" s="120"/>
      <c r="XBL47" s="120"/>
      <c r="XBM47" s="120"/>
      <c r="XBN47" s="120"/>
      <c r="XBO47" s="120"/>
      <c r="XBP47" s="120"/>
      <c r="XBQ47" s="120"/>
      <c r="XBR47" s="120"/>
      <c r="XBS47" s="120"/>
      <c r="XBT47" s="120"/>
      <c r="XBU47" s="120"/>
      <c r="XBV47" s="120"/>
      <c r="XBW47" s="120"/>
      <c r="XBX47" s="120"/>
      <c r="XBY47" s="120"/>
      <c r="XBZ47" s="120"/>
      <c r="XCA47" s="120"/>
      <c r="XCB47" s="120"/>
      <c r="XCC47" s="120"/>
      <c r="XCD47" s="120"/>
      <c r="XCE47" s="120"/>
      <c r="XCF47" s="120"/>
      <c r="XCG47" s="120"/>
      <c r="XCH47" s="120"/>
      <c r="XCI47" s="120"/>
      <c r="XCJ47" s="120"/>
      <c r="XCK47" s="120"/>
      <c r="XCL47" s="120"/>
      <c r="XCM47" s="120"/>
      <c r="XCN47" s="120"/>
      <c r="XCO47" s="120"/>
      <c r="XCP47" s="120"/>
      <c r="XCQ47" s="120"/>
      <c r="XCR47" s="120"/>
      <c r="XCS47" s="120"/>
      <c r="XCT47" s="120"/>
      <c r="XCU47" s="120"/>
      <c r="XCV47" s="120"/>
      <c r="XCW47" s="120"/>
      <c r="XCX47" s="120"/>
      <c r="XCY47" s="120"/>
      <c r="XCZ47" s="120"/>
      <c r="XDA47" s="120"/>
      <c r="XDB47" s="120"/>
      <c r="XDC47" s="120"/>
      <c r="XDD47" s="120"/>
      <c r="XDE47" s="120"/>
      <c r="XDF47" s="120"/>
      <c r="XDG47" s="120"/>
      <c r="XDH47" s="120"/>
      <c r="XDI47" s="120"/>
      <c r="XDJ47" s="120"/>
      <c r="XDK47" s="120"/>
      <c r="XDL47" s="120"/>
      <c r="XDM47" s="120"/>
      <c r="XDN47" s="120"/>
      <c r="XDO47" s="120"/>
      <c r="XDP47" s="120"/>
      <c r="XDQ47" s="120"/>
      <c r="XDR47" s="120"/>
      <c r="XDS47" s="120"/>
      <c r="XDT47" s="120"/>
      <c r="XDU47" s="120"/>
      <c r="XDV47" s="120"/>
      <c r="XDW47" s="120"/>
      <c r="XDX47" s="120"/>
      <c r="XDY47" s="120"/>
      <c r="XDZ47" s="120"/>
      <c r="XEA47" s="120"/>
      <c r="XEB47" s="120"/>
      <c r="XEC47" s="120"/>
      <c r="XED47" s="120"/>
      <c r="XEE47" s="120"/>
      <c r="XEF47" s="120"/>
      <c r="XEG47" s="120"/>
      <c r="XEH47" s="120"/>
      <c r="XEI47" s="120"/>
      <c r="XEJ47" s="120"/>
      <c r="XEK47" s="120"/>
      <c r="XEL47" s="120"/>
      <c r="XEM47" s="120"/>
      <c r="XEN47" s="120"/>
      <c r="XEO47" s="120"/>
      <c r="XEP47" s="120"/>
      <c r="XEQ47" s="120"/>
    </row>
    <row r="48" spans="1:16371" ht="45" hidden="1" x14ac:dyDescent="0.2">
      <c r="A48" s="25">
        <v>6</v>
      </c>
      <c r="B48" s="25" t="s">
        <v>56</v>
      </c>
      <c r="C48" s="40" t="s">
        <v>3088</v>
      </c>
      <c r="D48" s="276" t="s">
        <v>3089</v>
      </c>
      <c r="E48" s="277" t="str">
        <f>VLOOKUP(B48,NCESub[[#Data],[NCE]:[NCE Risk]],3,FALSE)</f>
        <v>Low</v>
      </c>
      <c r="F48" s="52"/>
      <c r="G48" s="52"/>
      <c r="H48" s="278"/>
      <c r="I48"/>
      <c r="J48" s="31" t="str">
        <f>IF(HLOOKUP(J$8,Applicability[#Data],(VLOOKUP($B48,Applicability[#Data],2,FALSE)),FALSE)="y",$F48,"N/A")</f>
        <v>N/A</v>
      </c>
      <c r="K48" s="31" t="str">
        <f>IF(HLOOKUP(K$8,Applicability[#Data],(VLOOKUP($B48,Applicability[#Data],2,FALSE)),FALSE)="y",$F48,"N/A")</f>
        <v>N/A</v>
      </c>
      <c r="L48" s="31" t="str">
        <f>IF(HLOOKUP(L$8,Applicability[#Data],(VLOOKUP($B48,Applicability[#Data],2,FALSE)),FALSE)="y",$F48,"N/A")</f>
        <v>N/A</v>
      </c>
      <c r="M48" s="31" t="str">
        <f>IF(HLOOKUP(M$8,Applicability[#Data],(VLOOKUP($B48,Applicability[#Data],2,FALSE)),FALSE)="y",$F48,"N/A")</f>
        <v>N/A</v>
      </c>
      <c r="N48" s="31" t="str">
        <f>IF(HLOOKUP(N$8,Applicability[#Data],(VLOOKUP($B48,Applicability[#Data],2,FALSE)),FALSE)="y",$F48,"N/A")</f>
        <v>N/A</v>
      </c>
    </row>
    <row r="49" spans="1:14" ht="45" hidden="1" x14ac:dyDescent="0.2">
      <c r="A49" s="25">
        <v>6</v>
      </c>
      <c r="B49" s="25" t="s">
        <v>103</v>
      </c>
      <c r="C49" s="40" t="s">
        <v>3088</v>
      </c>
      <c r="D49" s="276" t="s">
        <v>3089</v>
      </c>
      <c r="E49" s="277" t="str">
        <f>VLOOKUP(B49,NCESub[[#Data],[NCE]:[NCE Risk]],3,FALSE)</f>
        <v>Low</v>
      </c>
      <c r="F49" s="52"/>
      <c r="G49" s="52"/>
      <c r="H49" s="278"/>
      <c r="I49"/>
      <c r="J49" s="31" t="str">
        <f>IF(HLOOKUP(J$8,Applicability[#Data],(VLOOKUP($B49,Applicability[#Data],2,FALSE)),FALSE)="y",$F49,"N/A")</f>
        <v>N/A</v>
      </c>
      <c r="K49" s="31" t="str">
        <f>IF(HLOOKUP(K$8,Applicability[#Data],(VLOOKUP($B49,Applicability[#Data],2,FALSE)),FALSE)="y",$F49,"N/A")</f>
        <v>N/A</v>
      </c>
      <c r="L49" s="31" t="str">
        <f>IF(HLOOKUP(L$8,Applicability[#Data],(VLOOKUP($B49,Applicability[#Data],2,FALSE)),FALSE)="y",$F49,"N/A")</f>
        <v>N/A</v>
      </c>
      <c r="M49" s="31" t="str">
        <f>IF(HLOOKUP(M$8,Applicability[#Data],(VLOOKUP($B49,Applicability[#Data],2,FALSE)),FALSE)="y",$F49,"N/A")</f>
        <v>N/A</v>
      </c>
      <c r="N49" s="31" t="str">
        <f>IF(HLOOKUP(N$8,Applicability[#Data],(VLOOKUP($B49,Applicability[#Data],2,FALSE)),FALSE)="y",$F49,"N/A")</f>
        <v>N/A</v>
      </c>
    </row>
    <row r="51" spans="1:14" x14ac:dyDescent="0.2">
      <c r="C51" s="3" t="s">
        <v>3270</v>
      </c>
    </row>
    <row r="52" spans="1:14" ht="30" customHeight="1" x14ac:dyDescent="0.2"/>
    <row r="54" spans="1:14" ht="30" customHeight="1" x14ac:dyDescent="0.2"/>
    <row r="56" spans="1:14" ht="30" customHeight="1" x14ac:dyDescent="0.2"/>
    <row r="57" spans="1:14" ht="30" customHeight="1" x14ac:dyDescent="0.2"/>
    <row r="59" spans="1:14" ht="30" customHeight="1" x14ac:dyDescent="0.2"/>
    <row r="60" spans="1:14" ht="30" customHeight="1" x14ac:dyDescent="0.2"/>
    <row r="63" spans="1:14" ht="30" customHeight="1" x14ac:dyDescent="0.2"/>
  </sheetData>
  <sheetProtection selectLockedCells="1"/>
  <mergeCells count="1">
    <mergeCell ref="C7:D7"/>
  </mergeCells>
  <phoneticPr fontId="16" type="noConversion"/>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G11:G49</xm:sqref>
        </x14:dataValidation>
        <x14:dataValidation type="list" allowBlank="1" showInputMessage="1" showErrorMessage="1">
          <x14:formula1>
            <xm:f>Lookups!$B$3:$B$6</xm:f>
          </x14:formula1>
          <xm:sqref>F11:F49</xm:sqref>
        </x14:dataValidation>
        <x14:dataValidation type="list" errorStyle="information" allowBlank="1" showInputMessage="1" showErrorMessage="1" errorTitle="New Value?" error="If this is a new control performer role, please have it added to the list.">
          <x14:formula1>
            <xm:f>Lookups!$F$3:$F$14</xm:f>
          </x14:formula1>
          <xm:sqref>H11:H49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pageSetUpPr fitToPage="1"/>
  </sheetPr>
  <dimension ref="A1:AG58"/>
  <sheetViews>
    <sheetView topLeftCell="A40" zoomScale="80" zoomScaleNormal="80" workbookViewId="0">
      <selection activeCell="I2" sqref="I2:I9"/>
    </sheetView>
  </sheetViews>
  <sheetFormatPr defaultColWidth="9.140625" defaultRowHeight="15" x14ac:dyDescent="0.2"/>
  <cols>
    <col min="1" max="1" width="9.140625" style="5"/>
    <col min="2" max="3" width="9.140625" style="5" customWidth="1"/>
    <col min="4" max="4" width="75.7109375" style="5" customWidth="1"/>
    <col min="5" max="5" width="6.7109375" style="5" customWidth="1"/>
    <col min="6" max="6" width="16.7109375" style="50" customWidth="1"/>
    <col min="7" max="7" width="12.7109375" style="50" customWidth="1"/>
    <col min="8" max="8" width="12.7109375" style="103" customWidth="1"/>
    <col min="9" max="9" width="26.7109375" style="5" customWidth="1"/>
    <col min="10" max="73" width="17.5703125" style="5" customWidth="1"/>
    <col min="74" max="16384" width="9.140625" style="5"/>
  </cols>
  <sheetData>
    <row r="1" spans="1:14" x14ac:dyDescent="0.2">
      <c r="D1" s="28"/>
      <c r="F1" s="5"/>
      <c r="H1" s="50"/>
      <c r="I1" s="103"/>
      <c r="J1"/>
      <c r="K1"/>
      <c r="L1" s="4"/>
      <c r="M1" s="4"/>
    </row>
    <row r="2" spans="1:14" customFormat="1" ht="12.75" x14ac:dyDescent="0.2">
      <c r="A2" s="5"/>
      <c r="B2" s="5"/>
      <c r="C2" s="5"/>
      <c r="D2" s="28"/>
      <c r="E2" s="5"/>
      <c r="F2" s="5"/>
      <c r="G2" s="50"/>
      <c r="H2" s="50"/>
      <c r="I2" s="195" t="str">
        <f>'Facility List'!A11</f>
        <v xml:space="preserve">Foreman &gt; </v>
      </c>
      <c r="J2" s="195" t="str">
        <f>'Facility List'!B11</f>
        <v>Chad Moore</v>
      </c>
      <c r="K2" s="195" t="str">
        <f>'Facility List'!C11</f>
        <v>Chad Moore</v>
      </c>
      <c r="L2" s="195" t="str">
        <f>'Facility List'!D11</f>
        <v>Chad Moore</v>
      </c>
      <c r="M2" s="195" t="str">
        <f>'Facility List'!E11</f>
        <v>Chad Moore</v>
      </c>
      <c r="N2" s="195" t="str">
        <f>'Facility List'!F11</f>
        <v>Chad Moore</v>
      </c>
    </row>
    <row r="3" spans="1:14" customFormat="1" ht="23.25" x14ac:dyDescent="0.2">
      <c r="A3" s="5"/>
      <c r="B3" s="5"/>
      <c r="C3" s="5"/>
      <c r="D3" s="208" t="str">
        <f>"Property: "&amp;'Facility List'!D4</f>
        <v>Property: Karr</v>
      </c>
      <c r="E3" s="29"/>
      <c r="F3" s="5"/>
      <c r="G3" s="50"/>
      <c r="H3" s="50"/>
      <c r="I3" s="195" t="str">
        <f>'Facility List'!A12</f>
        <v xml:space="preserve">Lead Operator &gt; </v>
      </c>
      <c r="J3" s="195">
        <f>'Facility List'!B12</f>
        <v>0</v>
      </c>
      <c r="K3" s="195" t="str">
        <f>'Facility List'!C12</f>
        <v/>
      </c>
      <c r="L3" s="195" t="str">
        <f>'Facility List'!D12</f>
        <v/>
      </c>
      <c r="M3" s="195" t="str">
        <f>'Facility List'!E12</f>
        <v/>
      </c>
      <c r="N3" s="195" t="str">
        <f>'Facility List'!F12</f>
        <v/>
      </c>
    </row>
    <row r="4" spans="1:14"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95" t="str">
        <f>'Facility List'!B13</f>
        <v>Nathan Hopkin</v>
      </c>
      <c r="K4" s="195" t="str">
        <f>'Facility List'!C13</f>
        <v>Nathan Hopkin</v>
      </c>
      <c r="L4" s="195" t="str">
        <f>'Facility List'!D13</f>
        <v>Nathan Hopkin</v>
      </c>
      <c r="M4" s="195" t="str">
        <f>'Facility List'!E13</f>
        <v>Nathan Hopkin</v>
      </c>
      <c r="N4" s="195" t="str">
        <f>'Facility List'!F13</f>
        <v>Nathan Hopkin</v>
      </c>
    </row>
    <row r="5" spans="1:14" customFormat="1" ht="12.75" x14ac:dyDescent="0.2">
      <c r="A5" s="5"/>
      <c r="B5" s="5"/>
      <c r="C5" s="5"/>
      <c r="D5" s="28"/>
      <c r="E5" s="5"/>
      <c r="F5" s="5"/>
      <c r="G5" s="50"/>
      <c r="H5" s="50"/>
      <c r="I5" s="195" t="str">
        <f>'Facility List'!A14</f>
        <v xml:space="preserve">Production Engineer &gt; </v>
      </c>
      <c r="J5" s="195" t="str">
        <f>'Facility List'!B14</f>
        <v>Grant Woodford</v>
      </c>
      <c r="K5" s="195" t="str">
        <f>'Facility List'!C14</f>
        <v>Grant Woodford</v>
      </c>
      <c r="L5" s="195" t="str">
        <f>'Facility List'!D14</f>
        <v>Grant Woodford</v>
      </c>
      <c r="M5" s="195" t="str">
        <f>'Facility List'!E14</f>
        <v>Grant Woodford</v>
      </c>
      <c r="N5" s="195" t="str">
        <f>'Facility List'!F14</f>
        <v>Grant Woodford</v>
      </c>
    </row>
    <row r="6" spans="1:14" customFormat="1" ht="12.75" x14ac:dyDescent="0.2">
      <c r="A6" s="5"/>
      <c r="B6" s="5"/>
      <c r="C6" s="5"/>
      <c r="D6" s="28"/>
      <c r="E6" s="5"/>
      <c r="F6" s="5"/>
      <c r="G6" s="50"/>
      <c r="H6" s="50"/>
      <c r="I6" s="195" t="str">
        <f>'Facility List'!A15</f>
        <v xml:space="preserve">Facilities Engineer &gt; </v>
      </c>
      <c r="J6" s="195">
        <f>'Facility List'!B15</f>
        <v>0</v>
      </c>
      <c r="K6" s="195" t="str">
        <f>'Facility List'!C15</f>
        <v/>
      </c>
      <c r="L6" s="195" t="str">
        <f>'Facility List'!D15</f>
        <v/>
      </c>
      <c r="M6" s="195" t="str">
        <f>'Facility List'!E15</f>
        <v/>
      </c>
      <c r="N6" s="195" t="str">
        <f>'Facility List'!F15</f>
        <v/>
      </c>
    </row>
    <row r="7" spans="1:14" customFormat="1" ht="12" customHeight="1" thickBot="1" x14ac:dyDescent="0.25">
      <c r="A7" s="5"/>
      <c r="B7" s="5"/>
      <c r="C7" s="349"/>
      <c r="D7" s="349"/>
      <c r="E7" s="5"/>
      <c r="F7" s="5"/>
      <c r="G7" s="50"/>
      <c r="H7" s="50"/>
      <c r="I7" s="195" t="str">
        <f>'Facility List'!A16</f>
        <v xml:space="preserve">Facility Name &gt; </v>
      </c>
      <c r="J7" s="195" t="str">
        <f>'Facility List'!B16</f>
        <v>PARA 06-18-066-04W6M</v>
      </c>
      <c r="K7" s="195" t="str">
        <f>'Facility List'!C16</f>
        <v>PARA HZ KARR 3-22-66-5W6 GSWB</v>
      </c>
      <c r="L7" s="195" t="str">
        <f>'Facility List'!D16</f>
        <v>GOLD CREEK 15-19-066-04W6 GGS</v>
      </c>
      <c r="M7" s="195" t="str">
        <f>'Facility List'!E16</f>
        <v>PARA KARR 06-18 COMPRESSOR</v>
      </c>
      <c r="N7" s="195" t="str">
        <f>'Facility List'!F16</f>
        <v>PARA 102 KARR 5-18-66-4 DISPOSAL</v>
      </c>
    </row>
    <row r="8" spans="1:14" customFormat="1" ht="16.5" thickBot="1" x14ac:dyDescent="0.25">
      <c r="A8" s="5"/>
      <c r="B8" s="21"/>
      <c r="C8" s="32" t="s">
        <v>775</v>
      </c>
      <c r="D8" s="33"/>
      <c r="E8" s="34"/>
      <c r="F8" s="34"/>
      <c r="G8" s="51"/>
      <c r="H8" s="51"/>
      <c r="I8" s="195" t="str">
        <f>'Facility List'!A19</f>
        <v>Facility Subtype &gt;</v>
      </c>
      <c r="J8" s="195">
        <f>'Facility List'!B19</f>
        <v>361</v>
      </c>
      <c r="K8" s="195">
        <f>'Facility List'!C19</f>
        <v>351</v>
      </c>
      <c r="L8" s="195">
        <f>'Facility List'!D19</f>
        <v>621</v>
      </c>
      <c r="M8" s="195">
        <f>'Facility List'!E19</f>
        <v>621</v>
      </c>
      <c r="N8" s="195">
        <f>'Facility List'!F19</f>
        <v>503</v>
      </c>
    </row>
    <row r="9" spans="1:14" customFormat="1" ht="16.5" thickBot="1" x14ac:dyDescent="0.25">
      <c r="A9" s="5"/>
      <c r="B9" s="21"/>
      <c r="C9" s="48"/>
      <c r="D9" s="46"/>
      <c r="E9" s="34"/>
      <c r="F9" s="34"/>
      <c r="G9" s="51"/>
      <c r="H9" s="51"/>
      <c r="I9" s="195" t="str">
        <f>'Facility List'!A20</f>
        <v>Facility Subtype Description &gt;</v>
      </c>
      <c r="J9" s="195" t="str">
        <f>'Facility List'!B20</f>
        <v>Gas Multiwell Group Battery</v>
      </c>
      <c r="K9" s="195" t="str">
        <f>'Facility List'!C20</f>
        <v>Gas Single Well Battery</v>
      </c>
      <c r="L9" s="195" t="str">
        <f>'Facility List'!D20</f>
        <v>Gas Gathering System</v>
      </c>
      <c r="M9" s="195" t="str">
        <f>'Facility List'!E20</f>
        <v>Gas Gathering System</v>
      </c>
      <c r="N9" s="195" t="str">
        <f>'Facility List'!F20</f>
        <v>Disposal</v>
      </c>
    </row>
    <row r="10" spans="1:14" ht="48" thickBot="1" x14ac:dyDescent="0.25">
      <c r="A10" s="251" t="s">
        <v>173</v>
      </c>
      <c r="B10" s="26" t="s">
        <v>11</v>
      </c>
      <c r="C10" s="40" t="s">
        <v>274</v>
      </c>
      <c r="D10" s="35" t="s">
        <v>450</v>
      </c>
      <c r="E10" s="36" t="s">
        <v>467</v>
      </c>
      <c r="F10" s="37" t="s">
        <v>270</v>
      </c>
      <c r="G10" s="37" t="s">
        <v>451</v>
      </c>
      <c r="H10" s="37" t="s">
        <v>877</v>
      </c>
      <c r="I10" s="37" t="s">
        <v>13</v>
      </c>
      <c r="J10" s="137" t="s">
        <v>3265</v>
      </c>
      <c r="K10" s="339" t="s">
        <v>3266</v>
      </c>
      <c r="L10" s="340" t="s">
        <v>3267</v>
      </c>
      <c r="M10" s="339" t="s">
        <v>3268</v>
      </c>
      <c r="N10" s="340" t="s">
        <v>3269</v>
      </c>
    </row>
    <row r="11" spans="1:14" s="8" customFormat="1" ht="45" x14ac:dyDescent="0.2">
      <c r="A11" s="25">
        <v>3</v>
      </c>
      <c r="B11" s="25" t="s">
        <v>133</v>
      </c>
      <c r="C11" s="40" t="s">
        <v>3062</v>
      </c>
      <c r="D11" s="276" t="s">
        <v>3063</v>
      </c>
      <c r="E11" s="277" t="str">
        <f>VLOOKUP(B11,NCESub[[#Data],[NCE]:[NCE Risk]],3,FALSE)</f>
        <v>Low</v>
      </c>
      <c r="F11" s="52"/>
      <c r="G11" s="52"/>
      <c r="H11" s="278"/>
      <c r="I11"/>
      <c r="J11" s="31">
        <f>IF(HLOOKUP(J$8,Applicability[#Data],(VLOOKUP($B11,Applicability[#Data],2,FALSE)),FALSE)="y",$F11,"N/A")</f>
        <v>0</v>
      </c>
      <c r="K11" s="31">
        <f>IF(HLOOKUP(K$8,Applicability[#Data],(VLOOKUP($B11,Applicability[#Data],2,FALSE)),FALSE)="y",$F11,"N/A")</f>
        <v>0</v>
      </c>
      <c r="L11" s="31">
        <f>IF(HLOOKUP(L$8,Applicability[#Data],(VLOOKUP($B11,Applicability[#Data],2,FALSE)),FALSE)="y",$F11,"N/A")</f>
        <v>0</v>
      </c>
      <c r="M11" s="31">
        <f>IF(HLOOKUP(M$8,Applicability[#Data],(VLOOKUP($B11,Applicability[#Data],2,FALSE)),FALSE)="y",$F11,"N/A")</f>
        <v>0</v>
      </c>
      <c r="N11" s="31">
        <f>IF(HLOOKUP(N$8,Applicability[#Data],(VLOOKUP($B11,Applicability[#Data],2,FALSE)),FALSE)="y",$F11,"N/A")</f>
        <v>0</v>
      </c>
    </row>
    <row r="12" spans="1:14" ht="45" x14ac:dyDescent="0.2">
      <c r="A12" s="25">
        <v>5</v>
      </c>
      <c r="B12" s="25" t="s">
        <v>90</v>
      </c>
      <c r="C12" s="40" t="s">
        <v>3067</v>
      </c>
      <c r="D12" s="276" t="s">
        <v>3068</v>
      </c>
      <c r="E12" s="277" t="str">
        <f>VLOOKUP(B12,NCESub[[#Data],[NCE]:[NCE Risk]],3,FALSE)</f>
        <v>Low</v>
      </c>
      <c r="F12" s="52"/>
      <c r="G12" s="52"/>
      <c r="H12" s="278"/>
      <c r="I12"/>
      <c r="J12" s="31" t="str">
        <f>IF(HLOOKUP(J$8,Applicability[#Data],(VLOOKUP($B12,Applicability[#Data],2,FALSE)),FALSE)="y",$F12,"N/A")</f>
        <v>N/A</v>
      </c>
      <c r="K12" s="31" t="str">
        <f>IF(HLOOKUP(K$8,Applicability[#Data],(VLOOKUP($B12,Applicability[#Data],2,FALSE)),FALSE)="y",$F12,"N/A")</f>
        <v>N/A</v>
      </c>
      <c r="L12" s="31" t="str">
        <f>IF(HLOOKUP(L$8,Applicability[#Data],(VLOOKUP($B12,Applicability[#Data],2,FALSE)),FALSE)="y",$F12,"N/A")</f>
        <v>N/A</v>
      </c>
      <c r="M12" s="31" t="str">
        <f>IF(HLOOKUP(M$8,Applicability[#Data],(VLOOKUP($B12,Applicability[#Data],2,FALSE)),FALSE)="y",$F12,"N/A")</f>
        <v>N/A</v>
      </c>
      <c r="N12" s="31" t="str">
        <f>IF(HLOOKUP(N$8,Applicability[#Data],(VLOOKUP($B12,Applicability[#Data],2,FALSE)),FALSE)="y",$F12,"N/A")</f>
        <v>N/A</v>
      </c>
    </row>
    <row r="13" spans="1:14" ht="45" x14ac:dyDescent="0.2">
      <c r="A13" s="25">
        <v>5</v>
      </c>
      <c r="B13" s="25" t="s">
        <v>90</v>
      </c>
      <c r="C13" s="40" t="s">
        <v>3070</v>
      </c>
      <c r="D13" s="276" t="s">
        <v>3071</v>
      </c>
      <c r="E13" s="277" t="str">
        <f>VLOOKUP(B13,NCESub[[#Data],[NCE]:[NCE Risk]],3,FALSE)</f>
        <v>Low</v>
      </c>
      <c r="F13" s="52"/>
      <c r="G13" s="52"/>
      <c r="H13" s="278"/>
      <c r="I13"/>
      <c r="J13" s="31" t="str">
        <f>IF(HLOOKUP(J$8,Applicability[#Data],(VLOOKUP($B13,Applicability[#Data],2,FALSE)),FALSE)="y",$F13,"N/A")</f>
        <v>N/A</v>
      </c>
      <c r="K13" s="31" t="str">
        <f>IF(HLOOKUP(K$8,Applicability[#Data],(VLOOKUP($B13,Applicability[#Data],2,FALSE)),FALSE)="y",$F13,"N/A")</f>
        <v>N/A</v>
      </c>
      <c r="L13" s="31" t="str">
        <f>IF(HLOOKUP(L$8,Applicability[#Data],(VLOOKUP($B13,Applicability[#Data],2,FALSE)),FALSE)="y",$F13,"N/A")</f>
        <v>N/A</v>
      </c>
      <c r="M13" s="31" t="str">
        <f>IF(HLOOKUP(M$8,Applicability[#Data],(VLOOKUP($B13,Applicability[#Data],2,FALSE)),FALSE)="y",$F13,"N/A")</f>
        <v>N/A</v>
      </c>
      <c r="N13" s="31" t="str">
        <f>IF(HLOOKUP(N$8,Applicability[#Data],(VLOOKUP($B13,Applicability[#Data],2,FALSE)),FALSE)="y",$F13,"N/A")</f>
        <v>N/A</v>
      </c>
    </row>
    <row r="14" spans="1:14" ht="75" x14ac:dyDescent="0.2">
      <c r="A14" s="25">
        <v>6</v>
      </c>
      <c r="B14" s="25" t="s">
        <v>69</v>
      </c>
      <c r="C14" s="40" t="s">
        <v>3085</v>
      </c>
      <c r="D14" s="276" t="s">
        <v>3086</v>
      </c>
      <c r="E14" s="277" t="str">
        <f>VLOOKUP(B14,NCESub[[#Data],[NCE]:[NCE Risk]],3,FALSE)</f>
        <v>Low</v>
      </c>
      <c r="F14" s="52"/>
      <c r="G14" s="52"/>
      <c r="H14" s="278"/>
      <c r="I14"/>
      <c r="J14" s="31" t="str">
        <f>IF(HLOOKUP(J$8,Applicability[#Data],(VLOOKUP($B14,Applicability[#Data],2,FALSE)),FALSE)="y",$F14,"N/A")</f>
        <v>N/A</v>
      </c>
      <c r="K14" s="31" t="str">
        <f>IF(HLOOKUP(K$8,Applicability[#Data],(VLOOKUP($B14,Applicability[#Data],2,FALSE)),FALSE)="y",$F14,"N/A")</f>
        <v>N/A</v>
      </c>
      <c r="L14" s="31" t="str">
        <f>IF(HLOOKUP(L$8,Applicability[#Data],(VLOOKUP($B14,Applicability[#Data],2,FALSE)),FALSE)="y",$F14,"N/A")</f>
        <v>N/A</v>
      </c>
      <c r="M14" s="31" t="str">
        <f>IF(HLOOKUP(M$8,Applicability[#Data],(VLOOKUP($B14,Applicability[#Data],2,FALSE)),FALSE)="y",$F14,"N/A")</f>
        <v>N/A</v>
      </c>
      <c r="N14" s="31" t="str">
        <f>IF(HLOOKUP(N$8,Applicability[#Data],(VLOOKUP($B14,Applicability[#Data],2,FALSE)),FALSE)="y",$F14,"N/A")</f>
        <v>N/A</v>
      </c>
    </row>
    <row r="15" spans="1:14" ht="45" x14ac:dyDescent="0.2">
      <c r="A15" s="25">
        <v>6</v>
      </c>
      <c r="B15" s="25" t="s">
        <v>69</v>
      </c>
      <c r="C15" s="40" t="s">
        <v>3088</v>
      </c>
      <c r="D15" s="276" t="s">
        <v>3089</v>
      </c>
      <c r="E15" s="277" t="str">
        <f>VLOOKUP(B15,NCESub[[#Data],[NCE]:[NCE Risk]],3,FALSE)</f>
        <v>Low</v>
      </c>
      <c r="F15" s="52"/>
      <c r="G15" s="52"/>
      <c r="H15" s="278"/>
      <c r="I15"/>
      <c r="J15" s="31" t="str">
        <f>IF(HLOOKUP(J$8,Applicability[#Data],(VLOOKUP($B15,Applicability[#Data],2,FALSE)),FALSE)="y",$F15,"N/A")</f>
        <v>N/A</v>
      </c>
      <c r="K15" s="31" t="str">
        <f>IF(HLOOKUP(K$8,Applicability[#Data],(VLOOKUP($B15,Applicability[#Data],2,FALSE)),FALSE)="y",$F15,"N/A")</f>
        <v>N/A</v>
      </c>
      <c r="L15" s="31" t="str">
        <f>IF(HLOOKUP(L$8,Applicability[#Data],(VLOOKUP($B15,Applicability[#Data],2,FALSE)),FALSE)="y",$F15,"N/A")</f>
        <v>N/A</v>
      </c>
      <c r="M15" s="31" t="str">
        <f>IF(HLOOKUP(M$8,Applicability[#Data],(VLOOKUP($B15,Applicability[#Data],2,FALSE)),FALSE)="y",$F15,"N/A")</f>
        <v>N/A</v>
      </c>
      <c r="N15" s="31" t="str">
        <f>IF(HLOOKUP(N$8,Applicability[#Data],(VLOOKUP($B15,Applicability[#Data],2,FALSE)),FALSE)="y",$F15,"N/A")</f>
        <v>N/A</v>
      </c>
    </row>
    <row r="16" spans="1:14" ht="48" customHeight="1" x14ac:dyDescent="0.2">
      <c r="A16" s="25">
        <v>6</v>
      </c>
      <c r="B16" s="25" t="s">
        <v>93</v>
      </c>
      <c r="C16" s="40" t="s">
        <v>3107</v>
      </c>
      <c r="D16" s="276" t="s">
        <v>3108</v>
      </c>
      <c r="E16" s="277" t="str">
        <f>VLOOKUP(B16,NCESub[[#Data],[NCE]:[NCE Risk]],3,FALSE)</f>
        <v>Low</v>
      </c>
      <c r="F16" s="52"/>
      <c r="G16" s="52"/>
      <c r="H16" s="278"/>
      <c r="I16"/>
      <c r="J16" s="31" t="str">
        <f>IF(HLOOKUP(J$8,Applicability[#Data],(VLOOKUP($B16,Applicability[#Data],2,FALSE)),FALSE)="y",$F16,"N/A")</f>
        <v>N/A</v>
      </c>
      <c r="K16" s="31" t="str">
        <f>IF(HLOOKUP(K$8,Applicability[#Data],(VLOOKUP($B16,Applicability[#Data],2,FALSE)),FALSE)="y",$F16,"N/A")</f>
        <v>N/A</v>
      </c>
      <c r="L16" s="31" t="str">
        <f>IF(HLOOKUP(L$8,Applicability[#Data],(VLOOKUP($B16,Applicability[#Data],2,FALSE)),FALSE)="y",$F16,"N/A")</f>
        <v>N/A</v>
      </c>
      <c r="M16" s="31" t="str">
        <f>IF(HLOOKUP(M$8,Applicability[#Data],(VLOOKUP($B16,Applicability[#Data],2,FALSE)),FALSE)="y",$F16,"N/A")</f>
        <v>N/A</v>
      </c>
      <c r="N16" s="31" t="str">
        <f>IF(HLOOKUP(N$8,Applicability[#Data],(VLOOKUP($B16,Applicability[#Data],2,FALSE)),FALSE)="y",$F16,"N/A")</f>
        <v>N/A</v>
      </c>
    </row>
    <row r="17" spans="1:14" ht="60" hidden="1" x14ac:dyDescent="0.2">
      <c r="A17" s="25">
        <v>8</v>
      </c>
      <c r="B17" s="25" t="s">
        <v>160</v>
      </c>
      <c r="C17" s="40" t="s">
        <v>3119</v>
      </c>
      <c r="D17" s="276" t="s">
        <v>3120</v>
      </c>
      <c r="E17" s="277" t="str">
        <f>VLOOKUP(B17,NCESub[[#Data],[NCE]:[NCE Risk]],3,FALSE)</f>
        <v>Low</v>
      </c>
      <c r="F17" s="52"/>
      <c r="G17" s="52"/>
      <c r="H17" s="278"/>
      <c r="I17"/>
      <c r="J17" s="31">
        <f>IF(HLOOKUP(J$8,Applicability[#Data],(VLOOKUP($B17,Applicability[#Data],2,FALSE)),FALSE)="y",$F17,"N/A")</f>
        <v>0</v>
      </c>
      <c r="K17" s="31">
        <f>IF(HLOOKUP(K$8,Applicability[#Data],(VLOOKUP($B17,Applicability[#Data],2,FALSE)),FALSE)="y",$F17,"N/A")</f>
        <v>0</v>
      </c>
      <c r="L17" s="31">
        <f>IF(HLOOKUP(L$8,Applicability[#Data],(VLOOKUP($B17,Applicability[#Data],2,FALSE)),FALSE)="y",$F17,"N/A")</f>
        <v>0</v>
      </c>
      <c r="M17" s="31">
        <f>IF(HLOOKUP(M$8,Applicability[#Data],(VLOOKUP($B17,Applicability[#Data],2,FALSE)),FALSE)="y",$F17,"N/A")</f>
        <v>0</v>
      </c>
      <c r="N17" s="31">
        <f>IF(HLOOKUP(N$8,Applicability[#Data],(VLOOKUP($B17,Applicability[#Data],2,FALSE)),FALSE)="y",$F17,"N/A")</f>
        <v>0</v>
      </c>
    </row>
    <row r="18" spans="1:14" ht="25.5" x14ac:dyDescent="0.2">
      <c r="A18" s="25">
        <v>6</v>
      </c>
      <c r="B18" s="25" t="s">
        <v>93</v>
      </c>
      <c r="C18" s="40" t="s">
        <v>3109</v>
      </c>
      <c r="D18" s="276" t="s">
        <v>3110</v>
      </c>
      <c r="E18" s="277" t="str">
        <f>VLOOKUP(B18,NCESub[[#Data],[NCE]:[NCE Risk]],3,FALSE)</f>
        <v>Low</v>
      </c>
      <c r="F18" s="52"/>
      <c r="G18" s="52"/>
      <c r="H18" s="278"/>
      <c r="I18"/>
      <c r="J18" s="31" t="str">
        <f>IF(HLOOKUP(J$8,Applicability[#Data],(VLOOKUP($B18,Applicability[#Data],2,FALSE)),FALSE)="y",$F18,"N/A")</f>
        <v>N/A</v>
      </c>
      <c r="K18" s="31" t="str">
        <f>IF(HLOOKUP(K$8,Applicability[#Data],(VLOOKUP($B18,Applicability[#Data],2,FALSE)),FALSE)="y",$F18,"N/A")</f>
        <v>N/A</v>
      </c>
      <c r="L18" s="31" t="str">
        <f>IF(HLOOKUP(L$8,Applicability[#Data],(VLOOKUP($B18,Applicability[#Data],2,FALSE)),FALSE)="y",$F18,"N/A")</f>
        <v>N/A</v>
      </c>
      <c r="M18" s="31" t="str">
        <f>IF(HLOOKUP(M$8,Applicability[#Data],(VLOOKUP($B18,Applicability[#Data],2,FALSE)),FALSE)="y",$F18,"N/A")</f>
        <v>N/A</v>
      </c>
      <c r="N18" s="31" t="str">
        <f>IF(HLOOKUP(N$8,Applicability[#Data],(VLOOKUP($B18,Applicability[#Data],2,FALSE)),FALSE)="y",$F18,"N/A")</f>
        <v>N/A</v>
      </c>
    </row>
    <row r="19" spans="1:14" ht="60" x14ac:dyDescent="0.2">
      <c r="A19" s="25">
        <v>8</v>
      </c>
      <c r="B19" s="25" t="s">
        <v>136</v>
      </c>
      <c r="C19" s="40" t="s">
        <v>3119</v>
      </c>
      <c r="D19" s="276" t="s">
        <v>3120</v>
      </c>
      <c r="E19" s="277" t="str">
        <f>VLOOKUP(B19,NCESub[[#Data],[NCE]:[NCE Risk]],3,FALSE)</f>
        <v>Low</v>
      </c>
      <c r="F19" s="52"/>
      <c r="G19" s="52"/>
      <c r="H19" s="278"/>
      <c r="I19"/>
      <c r="J19" s="31">
        <f>IF(HLOOKUP(J$8,Applicability[#Data],(VLOOKUP($B19,Applicability[#Data],2,FALSE)),FALSE)="y",$F19,"N/A")</f>
        <v>0</v>
      </c>
      <c r="K19" s="31">
        <f>IF(HLOOKUP(K$8,Applicability[#Data],(VLOOKUP($B19,Applicability[#Data],2,FALSE)),FALSE)="y",$F19,"N/A")</f>
        <v>0</v>
      </c>
      <c r="L19" s="31">
        <f>IF(HLOOKUP(L$8,Applicability[#Data],(VLOOKUP($B19,Applicability[#Data],2,FALSE)),FALSE)="y",$F19,"N/A")</f>
        <v>0</v>
      </c>
      <c r="M19" s="31">
        <f>IF(HLOOKUP(M$8,Applicability[#Data],(VLOOKUP($B19,Applicability[#Data],2,FALSE)),FALSE)="y",$F19,"N/A")</f>
        <v>0</v>
      </c>
      <c r="N19" s="31">
        <f>IF(HLOOKUP(N$8,Applicability[#Data],(VLOOKUP($B19,Applicability[#Data],2,FALSE)),FALSE)="y",$F19,"N/A")</f>
        <v>0</v>
      </c>
    </row>
    <row r="20" spans="1:14" ht="30" x14ac:dyDescent="0.2">
      <c r="A20" s="25">
        <v>8</v>
      </c>
      <c r="B20" s="25" t="s">
        <v>136</v>
      </c>
      <c r="C20" s="40" t="s">
        <v>3220</v>
      </c>
      <c r="D20" s="276" t="s">
        <v>3221</v>
      </c>
      <c r="E20" s="277" t="str">
        <f>VLOOKUP(B20,NCESub[[#Data],[NCE]:[NCE Risk]],3,FALSE)</f>
        <v>Low</v>
      </c>
      <c r="F20" s="52"/>
      <c r="G20" s="52"/>
      <c r="H20" s="278"/>
      <c r="I20"/>
      <c r="J20" s="31">
        <f>IF(HLOOKUP(J$8,Applicability[#Data],(VLOOKUP($B20,Applicability[#Data],2,FALSE)),FALSE)="y",$F20,"N/A")</f>
        <v>0</v>
      </c>
      <c r="K20" s="31">
        <f>IF(HLOOKUP(K$8,Applicability[#Data],(VLOOKUP($B20,Applicability[#Data],2,FALSE)),FALSE)="y",$F20,"N/A")</f>
        <v>0</v>
      </c>
      <c r="L20" s="31">
        <f>IF(HLOOKUP(L$8,Applicability[#Data],(VLOOKUP($B20,Applicability[#Data],2,FALSE)),FALSE)="y",$F20,"N/A")</f>
        <v>0</v>
      </c>
      <c r="M20" s="31">
        <f>IF(HLOOKUP(M$8,Applicability[#Data],(VLOOKUP($B20,Applicability[#Data],2,FALSE)),FALSE)="y",$F20,"N/A")</f>
        <v>0</v>
      </c>
      <c r="N20" s="31">
        <f>IF(HLOOKUP(N$8,Applicability[#Data],(VLOOKUP($B20,Applicability[#Data],2,FALSE)),FALSE)="y",$F20,"N/A")</f>
        <v>0</v>
      </c>
    </row>
    <row r="21" spans="1:14" s="8" customFormat="1" ht="30" hidden="1" customHeight="1" x14ac:dyDescent="0.2">
      <c r="A21" s="25">
        <v>6</v>
      </c>
      <c r="B21" s="25" t="s">
        <v>92</v>
      </c>
      <c r="C21" s="40" t="s">
        <v>3067</v>
      </c>
      <c r="D21" s="276" t="s">
        <v>3068</v>
      </c>
      <c r="E21" s="277" t="str">
        <f>VLOOKUP(B21,NCESub[[#Data],[NCE]:[NCE Risk]],3,FALSE)</f>
        <v>Low</v>
      </c>
      <c r="F21" s="52"/>
      <c r="G21" s="52"/>
      <c r="H21" s="278"/>
      <c r="I21"/>
      <c r="J21" s="31" t="str">
        <f>IF(HLOOKUP(J$8,Applicability[#Data],(VLOOKUP($B21,Applicability[#Data],2,FALSE)),FALSE)="y",$F21,"N/A")</f>
        <v>N/A</v>
      </c>
      <c r="K21" s="31" t="str">
        <f>IF(HLOOKUP(K$8,Applicability[#Data],(VLOOKUP($B21,Applicability[#Data],2,FALSE)),FALSE)="y",$F21,"N/A")</f>
        <v>N/A</v>
      </c>
      <c r="L21" s="31" t="str">
        <f>IF(HLOOKUP(L$8,Applicability[#Data],(VLOOKUP($B21,Applicability[#Data],2,FALSE)),FALSE)="y",$F21,"N/A")</f>
        <v>N/A</v>
      </c>
      <c r="M21" s="31" t="str">
        <f>IF(HLOOKUP(M$8,Applicability[#Data],(VLOOKUP($B21,Applicability[#Data],2,FALSE)),FALSE)="y",$F21,"N/A")</f>
        <v>N/A</v>
      </c>
      <c r="N21" s="31" t="str">
        <f>IF(HLOOKUP(N$8,Applicability[#Data],(VLOOKUP($B21,Applicability[#Data],2,FALSE)),FALSE)="y",$F21,"N/A")</f>
        <v>N/A</v>
      </c>
    </row>
    <row r="22" spans="1:14" ht="45" hidden="1" x14ac:dyDescent="0.2">
      <c r="A22" s="25">
        <v>6</v>
      </c>
      <c r="B22" s="25" t="s">
        <v>57</v>
      </c>
      <c r="C22" s="40" t="s">
        <v>3067</v>
      </c>
      <c r="D22" s="276" t="s">
        <v>3068</v>
      </c>
      <c r="E22" s="277" t="str">
        <f>VLOOKUP(B22,NCESub[[#Data],[NCE]:[NCE Risk]],3,FALSE)</f>
        <v>Low</v>
      </c>
      <c r="F22" s="52"/>
      <c r="G22" s="52"/>
      <c r="H22" s="278"/>
      <c r="I22"/>
      <c r="J22" s="31" t="str">
        <f>IF(HLOOKUP(J$8,Applicability[#Data],(VLOOKUP($B22,Applicability[#Data],2,FALSE)),FALSE)="y",$F22,"N/A")</f>
        <v>N/A</v>
      </c>
      <c r="K22" s="31" t="str">
        <f>IF(HLOOKUP(K$8,Applicability[#Data],(VLOOKUP($B22,Applicability[#Data],2,FALSE)),FALSE)="y",$F22,"N/A")</f>
        <v>N/A</v>
      </c>
      <c r="L22" s="31" t="str">
        <f>IF(HLOOKUP(L$8,Applicability[#Data],(VLOOKUP($B22,Applicability[#Data],2,FALSE)),FALSE)="y",$F22,"N/A")</f>
        <v>N/A</v>
      </c>
      <c r="M22" s="31" t="str">
        <f>IF(HLOOKUP(M$8,Applicability[#Data],(VLOOKUP($B22,Applicability[#Data],2,FALSE)),FALSE)="y",$F22,"N/A")</f>
        <v>N/A</v>
      </c>
      <c r="N22" s="31" t="str">
        <f>IF(HLOOKUP(N$8,Applicability[#Data],(VLOOKUP($B22,Applicability[#Data],2,FALSE)),FALSE)="y",$F22,"N/A")</f>
        <v>N/A</v>
      </c>
    </row>
    <row r="23" spans="1:14" ht="45" hidden="1" x14ac:dyDescent="0.2">
      <c r="A23" s="25">
        <v>6</v>
      </c>
      <c r="B23" s="25" t="s">
        <v>93</v>
      </c>
      <c r="C23" s="40" t="s">
        <v>3067</v>
      </c>
      <c r="D23" s="276" t="s">
        <v>3068</v>
      </c>
      <c r="E23" s="277" t="str">
        <f>VLOOKUP(B23,NCESub[[#Data],[NCE]:[NCE Risk]],3,FALSE)</f>
        <v>Low</v>
      </c>
      <c r="F23" s="52"/>
      <c r="G23" s="52"/>
      <c r="H23" s="278"/>
      <c r="I23"/>
      <c r="J23" s="31" t="str">
        <f>IF(HLOOKUP(J$8,Applicability[#Data],(VLOOKUP($B23,Applicability[#Data],2,FALSE)),FALSE)="y",$F23,"N/A")</f>
        <v>N/A</v>
      </c>
      <c r="K23" s="31" t="str">
        <f>IF(HLOOKUP(K$8,Applicability[#Data],(VLOOKUP($B23,Applicability[#Data],2,FALSE)),FALSE)="y",$F23,"N/A")</f>
        <v>N/A</v>
      </c>
      <c r="L23" s="31" t="str">
        <f>IF(HLOOKUP(L$8,Applicability[#Data],(VLOOKUP($B23,Applicability[#Data],2,FALSE)),FALSE)="y",$F23,"N/A")</f>
        <v>N/A</v>
      </c>
      <c r="M23" s="31" t="str">
        <f>IF(HLOOKUP(M$8,Applicability[#Data],(VLOOKUP($B23,Applicability[#Data],2,FALSE)),FALSE)="y",$F23,"N/A")</f>
        <v>N/A</v>
      </c>
      <c r="N23" s="31" t="str">
        <f>IF(HLOOKUP(N$8,Applicability[#Data],(VLOOKUP($B23,Applicability[#Data],2,FALSE)),FALSE)="y",$F23,"N/A")</f>
        <v>N/A</v>
      </c>
    </row>
    <row r="24" spans="1:14" ht="45" hidden="1" x14ac:dyDescent="0.2">
      <c r="A24" s="25">
        <v>8</v>
      </c>
      <c r="B24" s="25" t="s">
        <v>91</v>
      </c>
      <c r="C24" s="40" t="s">
        <v>3067</v>
      </c>
      <c r="D24" s="276" t="s">
        <v>3068</v>
      </c>
      <c r="E24" s="277" t="str">
        <f>VLOOKUP(B24,NCESub[[#Data],[NCE]:[NCE Risk]],3,FALSE)</f>
        <v>Low</v>
      </c>
      <c r="F24" s="52"/>
      <c r="G24" s="52"/>
      <c r="H24" s="278"/>
      <c r="I24"/>
      <c r="J24" s="31">
        <f>IF(HLOOKUP(J$8,Applicability[#Data],(VLOOKUP($B24,Applicability[#Data],2,FALSE)),FALSE)="y",$F24,"N/A")</f>
        <v>0</v>
      </c>
      <c r="K24" s="31">
        <f>IF(HLOOKUP(K$8,Applicability[#Data],(VLOOKUP($B24,Applicability[#Data],2,FALSE)),FALSE)="y",$F24,"N/A")</f>
        <v>0</v>
      </c>
      <c r="L24" s="31">
        <f>IF(HLOOKUP(L$8,Applicability[#Data],(VLOOKUP($B24,Applicability[#Data],2,FALSE)),FALSE)="y",$F24,"N/A")</f>
        <v>0</v>
      </c>
      <c r="M24" s="31">
        <f>IF(HLOOKUP(M$8,Applicability[#Data],(VLOOKUP($B24,Applicability[#Data],2,FALSE)),FALSE)="y",$F24,"N/A")</f>
        <v>0</v>
      </c>
      <c r="N24" s="31">
        <f>IF(HLOOKUP(N$8,Applicability[#Data],(VLOOKUP($B24,Applicability[#Data],2,FALSE)),FALSE)="y",$F24,"N/A")</f>
        <v>0</v>
      </c>
    </row>
    <row r="25" spans="1:14" ht="60" x14ac:dyDescent="0.2">
      <c r="A25" s="25">
        <v>8</v>
      </c>
      <c r="B25" s="25" t="s">
        <v>136</v>
      </c>
      <c r="C25" s="40" t="s">
        <v>3123</v>
      </c>
      <c r="D25" s="276" t="s">
        <v>3124</v>
      </c>
      <c r="E25" s="277" t="str">
        <f>VLOOKUP(B25,NCESub[[#Data],[NCE]:[NCE Risk]],3,FALSE)</f>
        <v>Low</v>
      </c>
      <c r="F25" s="52"/>
      <c r="G25" s="52"/>
      <c r="H25" s="278"/>
      <c r="I25"/>
      <c r="J25" s="31">
        <f>IF(HLOOKUP(J$8,Applicability[#Data],(VLOOKUP($B25,Applicability[#Data],2,FALSE)),FALSE)="y",$F25,"N/A")</f>
        <v>0</v>
      </c>
      <c r="K25" s="31">
        <f>IF(HLOOKUP(K$8,Applicability[#Data],(VLOOKUP($B25,Applicability[#Data],2,FALSE)),FALSE)="y",$F25,"N/A")</f>
        <v>0</v>
      </c>
      <c r="L25" s="31">
        <f>IF(HLOOKUP(L$8,Applicability[#Data],(VLOOKUP($B25,Applicability[#Data],2,FALSE)),FALSE)="y",$F25,"N/A")</f>
        <v>0</v>
      </c>
      <c r="M25" s="31">
        <f>IF(HLOOKUP(M$8,Applicability[#Data],(VLOOKUP($B25,Applicability[#Data],2,FALSE)),FALSE)="y",$F25,"N/A")</f>
        <v>0</v>
      </c>
      <c r="N25" s="31">
        <f>IF(HLOOKUP(N$8,Applicability[#Data],(VLOOKUP($B25,Applicability[#Data],2,FALSE)),FALSE)="y",$F25,"N/A")</f>
        <v>0</v>
      </c>
    </row>
    <row r="26" spans="1:14" ht="45" hidden="1" x14ac:dyDescent="0.2">
      <c r="A26" s="25">
        <v>6</v>
      </c>
      <c r="B26" s="25" t="s">
        <v>92</v>
      </c>
      <c r="C26" s="40" t="s">
        <v>3070</v>
      </c>
      <c r="D26" s="276" t="s">
        <v>3071</v>
      </c>
      <c r="E26" s="277" t="str">
        <f>VLOOKUP(B26,NCESub[[#Data],[NCE]:[NCE Risk]],3,FALSE)</f>
        <v>Low</v>
      </c>
      <c r="F26" s="52"/>
      <c r="G26" s="52"/>
      <c r="H26" s="278"/>
      <c r="I26"/>
      <c r="J26" s="31" t="str">
        <f>IF(HLOOKUP(J$8,Applicability[#Data],(VLOOKUP($B26,Applicability[#Data],2,FALSE)),FALSE)="y",$F26,"N/A")</f>
        <v>N/A</v>
      </c>
      <c r="K26" s="31" t="str">
        <f>IF(HLOOKUP(K$8,Applicability[#Data],(VLOOKUP($B26,Applicability[#Data],2,FALSE)),FALSE)="y",$F26,"N/A")</f>
        <v>N/A</v>
      </c>
      <c r="L26" s="31" t="str">
        <f>IF(HLOOKUP(L$8,Applicability[#Data],(VLOOKUP($B26,Applicability[#Data],2,FALSE)),FALSE)="y",$F26,"N/A")</f>
        <v>N/A</v>
      </c>
      <c r="M26" s="31" t="str">
        <f>IF(HLOOKUP(M$8,Applicability[#Data],(VLOOKUP($B26,Applicability[#Data],2,FALSE)),FALSE)="y",$F26,"N/A")</f>
        <v>N/A</v>
      </c>
      <c r="N26" s="31" t="str">
        <f>IF(HLOOKUP(N$8,Applicability[#Data],(VLOOKUP($B26,Applicability[#Data],2,FALSE)),FALSE)="y",$F26,"N/A")</f>
        <v>N/A</v>
      </c>
    </row>
    <row r="27" spans="1:14" ht="45" hidden="1" x14ac:dyDescent="0.2">
      <c r="A27" s="25">
        <v>6</v>
      </c>
      <c r="B27" s="25" t="s">
        <v>57</v>
      </c>
      <c r="C27" s="40" t="s">
        <v>3070</v>
      </c>
      <c r="D27" s="276" t="s">
        <v>3071</v>
      </c>
      <c r="E27" s="277" t="str">
        <f>VLOOKUP(B27,NCESub[[#Data],[NCE]:[NCE Risk]],3,FALSE)</f>
        <v>Low</v>
      </c>
      <c r="F27" s="52"/>
      <c r="G27" s="52"/>
      <c r="H27" s="278"/>
      <c r="I27"/>
      <c r="J27" s="31" t="str">
        <f>IF(HLOOKUP(J$8,Applicability[#Data],(VLOOKUP($B27,Applicability[#Data],2,FALSE)),FALSE)="y",$F27,"N/A")</f>
        <v>N/A</v>
      </c>
      <c r="K27" s="31" t="str">
        <f>IF(HLOOKUP(K$8,Applicability[#Data],(VLOOKUP($B27,Applicability[#Data],2,FALSE)),FALSE)="y",$F27,"N/A")</f>
        <v>N/A</v>
      </c>
      <c r="L27" s="31" t="str">
        <f>IF(HLOOKUP(L$8,Applicability[#Data],(VLOOKUP($B27,Applicability[#Data],2,FALSE)),FALSE)="y",$F27,"N/A")</f>
        <v>N/A</v>
      </c>
      <c r="M27" s="31" t="str">
        <f>IF(HLOOKUP(M$8,Applicability[#Data],(VLOOKUP($B27,Applicability[#Data],2,FALSE)),FALSE)="y",$F27,"N/A")</f>
        <v>N/A</v>
      </c>
      <c r="N27" s="31" t="str">
        <f>IF(HLOOKUP(N$8,Applicability[#Data],(VLOOKUP($B27,Applicability[#Data],2,FALSE)),FALSE)="y",$F27,"N/A")</f>
        <v>N/A</v>
      </c>
    </row>
    <row r="28" spans="1:14" ht="45" hidden="1" x14ac:dyDescent="0.2">
      <c r="A28" s="25">
        <v>6</v>
      </c>
      <c r="B28" s="25" t="s">
        <v>93</v>
      </c>
      <c r="C28" s="40" t="s">
        <v>3070</v>
      </c>
      <c r="D28" s="276" t="s">
        <v>3071</v>
      </c>
      <c r="E28" s="277" t="str">
        <f>VLOOKUP(B28,NCESub[[#Data],[NCE]:[NCE Risk]],3,FALSE)</f>
        <v>Low</v>
      </c>
      <c r="F28" s="52"/>
      <c r="G28" s="52"/>
      <c r="H28" s="278"/>
      <c r="I28"/>
      <c r="J28" s="31" t="str">
        <f>IF(HLOOKUP(J$8,Applicability[#Data],(VLOOKUP($B28,Applicability[#Data],2,FALSE)),FALSE)="y",$F28,"N/A")</f>
        <v>N/A</v>
      </c>
      <c r="K28" s="31" t="str">
        <f>IF(HLOOKUP(K$8,Applicability[#Data],(VLOOKUP($B28,Applicability[#Data],2,FALSE)),FALSE)="y",$F28,"N/A")</f>
        <v>N/A</v>
      </c>
      <c r="L28" s="31" t="str">
        <f>IF(HLOOKUP(L$8,Applicability[#Data],(VLOOKUP($B28,Applicability[#Data],2,FALSE)),FALSE)="y",$F28,"N/A")</f>
        <v>N/A</v>
      </c>
      <c r="M28" s="31" t="str">
        <f>IF(HLOOKUP(M$8,Applicability[#Data],(VLOOKUP($B28,Applicability[#Data],2,FALSE)),FALSE)="y",$F28,"N/A")</f>
        <v>N/A</v>
      </c>
      <c r="N28" s="31" t="str">
        <f>IF(HLOOKUP(N$8,Applicability[#Data],(VLOOKUP($B28,Applicability[#Data],2,FALSE)),FALSE)="y",$F28,"N/A")</f>
        <v>N/A</v>
      </c>
    </row>
    <row r="29" spans="1:14" ht="45" hidden="1" x14ac:dyDescent="0.2">
      <c r="A29" s="25">
        <v>8</v>
      </c>
      <c r="B29" s="25" t="s">
        <v>91</v>
      </c>
      <c r="C29" s="40" t="s">
        <v>3070</v>
      </c>
      <c r="D29" s="276" t="s">
        <v>3071</v>
      </c>
      <c r="E29" s="277" t="str">
        <f>VLOOKUP(B29,NCESub[[#Data],[NCE]:[NCE Risk]],3,FALSE)</f>
        <v>Low</v>
      </c>
      <c r="F29" s="52"/>
      <c r="G29" s="52"/>
      <c r="H29" s="278"/>
      <c r="I29"/>
      <c r="J29" s="31">
        <f>IF(HLOOKUP(J$8,Applicability[#Data],(VLOOKUP($B29,Applicability[#Data],2,FALSE)),FALSE)="y",$F29,"N/A")</f>
        <v>0</v>
      </c>
      <c r="K29" s="31">
        <f>IF(HLOOKUP(K$8,Applicability[#Data],(VLOOKUP($B29,Applicability[#Data],2,FALSE)),FALSE)="y",$F29,"N/A")</f>
        <v>0</v>
      </c>
      <c r="L29" s="31">
        <f>IF(HLOOKUP(L$8,Applicability[#Data],(VLOOKUP($B29,Applicability[#Data],2,FALSE)),FALSE)="y",$F29,"N/A")</f>
        <v>0</v>
      </c>
      <c r="M29" s="31">
        <f>IF(HLOOKUP(M$8,Applicability[#Data],(VLOOKUP($B29,Applicability[#Data],2,FALSE)),FALSE)="y",$F29,"N/A")</f>
        <v>0</v>
      </c>
      <c r="N29" s="31">
        <f>IF(HLOOKUP(N$8,Applicability[#Data],(VLOOKUP($B29,Applicability[#Data],2,FALSE)),FALSE)="y",$F29,"N/A")</f>
        <v>0</v>
      </c>
    </row>
    <row r="30" spans="1:14" ht="45" x14ac:dyDescent="0.2">
      <c r="A30" s="25">
        <v>8</v>
      </c>
      <c r="B30" s="25" t="s">
        <v>136</v>
      </c>
      <c r="C30" s="40" t="s">
        <v>3125</v>
      </c>
      <c r="D30" s="276" t="s">
        <v>3126</v>
      </c>
      <c r="E30" s="277" t="str">
        <f>VLOOKUP(B30,NCESub[[#Data],[NCE]:[NCE Risk]],3,FALSE)</f>
        <v>Low</v>
      </c>
      <c r="F30" s="52"/>
      <c r="G30" s="52"/>
      <c r="H30" s="278"/>
      <c r="I30"/>
      <c r="J30" s="31">
        <f>IF(HLOOKUP(J$8,Applicability[#Data],(VLOOKUP($B30,Applicability[#Data],2,FALSE)),FALSE)="y",$F30,"N/A")</f>
        <v>0</v>
      </c>
      <c r="K30" s="31">
        <f>IF(HLOOKUP(K$8,Applicability[#Data],(VLOOKUP($B30,Applicability[#Data],2,FALSE)),FALSE)="y",$F30,"N/A")</f>
        <v>0</v>
      </c>
      <c r="L30" s="31">
        <f>IF(HLOOKUP(L$8,Applicability[#Data],(VLOOKUP($B30,Applicability[#Data],2,FALSE)),FALSE)="y",$F30,"N/A")</f>
        <v>0</v>
      </c>
      <c r="M30" s="31">
        <f>IF(HLOOKUP(M$8,Applicability[#Data],(VLOOKUP($B30,Applicability[#Data],2,FALSE)),FALSE)="y",$F30,"N/A")</f>
        <v>0</v>
      </c>
      <c r="N30" s="31">
        <f>IF(HLOOKUP(N$8,Applicability[#Data],(VLOOKUP($B30,Applicability[#Data],2,FALSE)),FALSE)="y",$F30,"N/A")</f>
        <v>0</v>
      </c>
    </row>
    <row r="31" spans="1:14" ht="60" x14ac:dyDescent="0.2">
      <c r="A31" s="25">
        <v>8</v>
      </c>
      <c r="B31" s="25" t="s">
        <v>160</v>
      </c>
      <c r="C31" s="40" t="s">
        <v>3131</v>
      </c>
      <c r="D31" s="276" t="s">
        <v>3132</v>
      </c>
      <c r="E31" s="277" t="str">
        <f>VLOOKUP(B31,NCESub[[#Data],[NCE]:[NCE Risk]],3,FALSE)</f>
        <v>Low</v>
      </c>
      <c r="F31" s="52"/>
      <c r="G31" s="52"/>
      <c r="H31" s="278"/>
      <c r="I31"/>
      <c r="J31" s="31">
        <f>IF(HLOOKUP(J$8,Applicability[#Data],(VLOOKUP($B31,Applicability[#Data],2,FALSE)),FALSE)="y",$F31,"N/A")</f>
        <v>0</v>
      </c>
      <c r="K31" s="31">
        <f>IF(HLOOKUP(K$8,Applicability[#Data],(VLOOKUP($B31,Applicability[#Data],2,FALSE)),FALSE)="y",$F31,"N/A")</f>
        <v>0</v>
      </c>
      <c r="L31" s="31">
        <f>IF(HLOOKUP(L$8,Applicability[#Data],(VLOOKUP($B31,Applicability[#Data],2,FALSE)),FALSE)="y",$F31,"N/A")</f>
        <v>0</v>
      </c>
      <c r="M31" s="31">
        <f>IF(HLOOKUP(M$8,Applicability[#Data],(VLOOKUP($B31,Applicability[#Data],2,FALSE)),FALSE)="y",$F31,"N/A")</f>
        <v>0</v>
      </c>
      <c r="N31" s="31">
        <f>IF(HLOOKUP(N$8,Applicability[#Data],(VLOOKUP($B31,Applicability[#Data],2,FALSE)),FALSE)="y",$F31,"N/A")</f>
        <v>0</v>
      </c>
    </row>
    <row r="32" spans="1:14" ht="30" customHeight="1" x14ac:dyDescent="0.2">
      <c r="A32" s="25">
        <v>8</v>
      </c>
      <c r="B32" s="25" t="s">
        <v>137</v>
      </c>
      <c r="C32" s="40" t="s">
        <v>340</v>
      </c>
      <c r="D32" s="276" t="s">
        <v>571</v>
      </c>
      <c r="E32" s="277" t="str">
        <f>VLOOKUP(B32,NCESub[[#Data],[NCE]:[NCE Risk]],3,FALSE)</f>
        <v>High</v>
      </c>
      <c r="F32" s="52"/>
      <c r="G32" s="52"/>
      <c r="H32" s="278"/>
      <c r="I32"/>
      <c r="J32" s="31">
        <f>IF(HLOOKUP(J$8,Applicability[#Data],(VLOOKUP($B32,Applicability[#Data],2,FALSE)),FALSE)="y",$F32,"N/A")</f>
        <v>0</v>
      </c>
      <c r="K32" s="31">
        <f>IF(HLOOKUP(K$8,Applicability[#Data],(VLOOKUP($B32,Applicability[#Data],2,FALSE)),FALSE)="y",$F32,"N/A")</f>
        <v>0</v>
      </c>
      <c r="L32" s="31">
        <f>IF(HLOOKUP(L$8,Applicability[#Data],(VLOOKUP($B32,Applicability[#Data],2,FALSE)),FALSE)="y",$F32,"N/A")</f>
        <v>0</v>
      </c>
      <c r="M32" s="31">
        <f>IF(HLOOKUP(M$8,Applicability[#Data],(VLOOKUP($B32,Applicability[#Data],2,FALSE)),FALSE)="y",$F32,"N/A")</f>
        <v>0</v>
      </c>
      <c r="N32" s="31">
        <f>IF(HLOOKUP(N$8,Applicability[#Data],(VLOOKUP($B32,Applicability[#Data],2,FALSE)),FALSE)="y",$F32,"N/A")</f>
        <v>0</v>
      </c>
    </row>
    <row r="33" spans="1:33" ht="30" x14ac:dyDescent="0.2">
      <c r="A33" s="25">
        <v>8</v>
      </c>
      <c r="B33" s="25" t="s">
        <v>167</v>
      </c>
      <c r="C33" s="40" t="s">
        <v>342</v>
      </c>
      <c r="D33" s="276" t="s">
        <v>1722</v>
      </c>
      <c r="E33" s="277" t="str">
        <f>VLOOKUP(B33,NCESub[[#Data],[NCE]:[NCE Risk]],3,FALSE)</f>
        <v>Low</v>
      </c>
      <c r="F33" s="52"/>
      <c r="G33" s="52"/>
      <c r="H33" s="278"/>
      <c r="I33"/>
      <c r="J33" s="31">
        <f>IF(HLOOKUP(J$8,Applicability[#Data],(VLOOKUP($B33,Applicability[#Data],2,FALSE)),FALSE)="y",$F33,"N/A")</f>
        <v>0</v>
      </c>
      <c r="K33" s="31">
        <f>IF(HLOOKUP(K$8,Applicability[#Data],(VLOOKUP($B33,Applicability[#Data],2,FALSE)),FALSE)="y",$F33,"N/A")</f>
        <v>0</v>
      </c>
      <c r="L33" s="31">
        <f>IF(HLOOKUP(L$8,Applicability[#Data],(VLOOKUP($B33,Applicability[#Data],2,FALSE)),FALSE)="y",$F33,"N/A")</f>
        <v>0</v>
      </c>
      <c r="M33" s="31">
        <f>IF(HLOOKUP(M$8,Applicability[#Data],(VLOOKUP($B33,Applicability[#Data],2,FALSE)),FALSE)="y",$F33,"N/A")</f>
        <v>0</v>
      </c>
      <c r="N33" s="31">
        <f>IF(HLOOKUP(N$8,Applicability[#Data],(VLOOKUP($B33,Applicability[#Data],2,FALSE)),FALSE)="y",$F33,"N/A")</f>
        <v>0</v>
      </c>
    </row>
    <row r="34" spans="1:33" ht="30" customHeight="1" x14ac:dyDescent="0.2">
      <c r="A34" s="25">
        <v>8</v>
      </c>
      <c r="B34" s="25" t="s">
        <v>101</v>
      </c>
      <c r="C34" s="40" t="s">
        <v>343</v>
      </c>
      <c r="D34" s="276" t="s">
        <v>575</v>
      </c>
      <c r="E34" s="277" t="str">
        <f>VLOOKUP(B34,NCESub[[#Data],[NCE]:[NCE Risk]],3,FALSE)</f>
        <v>Low</v>
      </c>
      <c r="F34" s="52"/>
      <c r="G34" s="52"/>
      <c r="H34" s="278"/>
      <c r="I34"/>
      <c r="J34" s="31">
        <f>IF(HLOOKUP(J$8,Applicability[#Data],(VLOOKUP($B34,Applicability[#Data],2,FALSE)),FALSE)="y",$F34,"N/A")</f>
        <v>0</v>
      </c>
      <c r="K34" s="31">
        <f>IF(HLOOKUP(K$8,Applicability[#Data],(VLOOKUP($B34,Applicability[#Data],2,FALSE)),FALSE)="y",$F34,"N/A")</f>
        <v>0</v>
      </c>
      <c r="L34" s="31">
        <f>IF(HLOOKUP(L$8,Applicability[#Data],(VLOOKUP($B34,Applicability[#Data],2,FALSE)),FALSE)="y",$F34,"N/A")</f>
        <v>0</v>
      </c>
      <c r="M34" s="31">
        <f>IF(HLOOKUP(M$8,Applicability[#Data],(VLOOKUP($B34,Applicability[#Data],2,FALSE)),FALSE)="y",$F34,"N/A")</f>
        <v>0</v>
      </c>
      <c r="N34" s="31">
        <f>IF(HLOOKUP(N$8,Applicability[#Data],(VLOOKUP($B34,Applicability[#Data],2,FALSE)),FALSE)="y",$F34,"N/A")</f>
        <v>0</v>
      </c>
    </row>
    <row r="35" spans="1:33" ht="30" x14ac:dyDescent="0.2">
      <c r="A35" s="25">
        <v>8</v>
      </c>
      <c r="B35" s="25" t="s">
        <v>155</v>
      </c>
      <c r="C35" s="40" t="s">
        <v>344</v>
      </c>
      <c r="D35" s="276" t="s">
        <v>576</v>
      </c>
      <c r="E35" s="277" t="str">
        <f>VLOOKUP(B35,NCESub[[#Data],[NCE]:[NCE Risk]],3,FALSE)</f>
        <v>Low</v>
      </c>
      <c r="F35" s="52"/>
      <c r="G35" s="52"/>
      <c r="H35" s="278"/>
      <c r="I35"/>
      <c r="J35" s="31">
        <f>IF(HLOOKUP(J$8,Applicability[#Data],(VLOOKUP($B35,Applicability[#Data],2,FALSE)),FALSE)="y",$F35,"N/A")</f>
        <v>0</v>
      </c>
      <c r="K35" s="31">
        <f>IF(HLOOKUP(K$8,Applicability[#Data],(VLOOKUP($B35,Applicability[#Data],2,FALSE)),FALSE)="y",$F35,"N/A")</f>
        <v>0</v>
      </c>
      <c r="L35" s="31">
        <f>IF(HLOOKUP(L$8,Applicability[#Data],(VLOOKUP($B35,Applicability[#Data],2,FALSE)),FALSE)="y",$F35,"N/A")</f>
        <v>0</v>
      </c>
      <c r="M35" s="31">
        <f>IF(HLOOKUP(M$8,Applicability[#Data],(VLOOKUP($B35,Applicability[#Data],2,FALSE)),FALSE)="y",$F35,"N/A")</f>
        <v>0</v>
      </c>
      <c r="N35" s="31">
        <f>IF(HLOOKUP(N$8,Applicability[#Data],(VLOOKUP($B35,Applicability[#Data],2,FALSE)),FALSE)="y",$F35,"N/A")</f>
        <v>0</v>
      </c>
    </row>
    <row r="36" spans="1:33" ht="60" customHeight="1" x14ac:dyDescent="0.2">
      <c r="A36" s="25">
        <v>8</v>
      </c>
      <c r="B36" s="25" t="s">
        <v>650</v>
      </c>
      <c r="C36" s="40" t="s">
        <v>3231</v>
      </c>
      <c r="D36" s="276" t="s">
        <v>3232</v>
      </c>
      <c r="E36" s="277" t="str">
        <f>VLOOKUP(B36,NCESub[[#Data],[NCE]:[NCE Risk]],3,FALSE)</f>
        <v>High</v>
      </c>
      <c r="F36" s="52"/>
      <c r="G36" s="52"/>
      <c r="H36" s="278"/>
      <c r="I36"/>
      <c r="J36" s="31">
        <f>IF(HLOOKUP(J$8,Applicability[#Data],(VLOOKUP($B36,Applicability[#Data],2,FALSE)),FALSE)="y",$F36,"N/A")</f>
        <v>0</v>
      </c>
      <c r="K36" s="31">
        <f>IF(HLOOKUP(K$8,Applicability[#Data],(VLOOKUP($B36,Applicability[#Data],2,FALSE)),FALSE)="y",$F36,"N/A")</f>
        <v>0</v>
      </c>
      <c r="L36" s="31">
        <f>IF(HLOOKUP(L$8,Applicability[#Data],(VLOOKUP($B36,Applicability[#Data],2,FALSE)),FALSE)="y",$F36,"N/A")</f>
        <v>0</v>
      </c>
      <c r="M36" s="31">
        <f>IF(HLOOKUP(M$8,Applicability[#Data],(VLOOKUP($B36,Applicability[#Data],2,FALSE)),FALSE)="y",$F36,"N/A")</f>
        <v>0</v>
      </c>
      <c r="N36" s="31">
        <f>IF(HLOOKUP(N$8,Applicability[#Data],(VLOOKUP($B36,Applicability[#Data],2,FALSE)),FALSE)="y",$F36,"N/A")</f>
        <v>0</v>
      </c>
    </row>
    <row r="37" spans="1:33" ht="90" hidden="1" x14ac:dyDescent="0.2">
      <c r="A37" s="25">
        <v>10</v>
      </c>
      <c r="B37" s="25" t="s">
        <v>88</v>
      </c>
      <c r="C37" s="40" t="s">
        <v>3145</v>
      </c>
      <c r="D37" s="276" t="s">
        <v>3146</v>
      </c>
      <c r="E37" s="277" t="str">
        <f>VLOOKUP(B37,NCESub[[#Data],[NCE]:[NCE Risk]],3,FALSE)</f>
        <v>High</v>
      </c>
      <c r="F37" s="52"/>
      <c r="G37" s="52"/>
      <c r="H37" s="278"/>
      <c r="I37"/>
      <c r="J37" s="31">
        <f>IF(HLOOKUP(J$8,Applicability[#Data],(VLOOKUP($B37,Applicability[#Data],2,FALSE)),FALSE)="y",$F37,"N/A")</f>
        <v>0</v>
      </c>
      <c r="K37" s="31">
        <f>IF(HLOOKUP(K$8,Applicability[#Data],(VLOOKUP($B37,Applicability[#Data],2,FALSE)),FALSE)="y",$F37,"N/A")</f>
        <v>0</v>
      </c>
      <c r="L37" s="31">
        <f>IF(HLOOKUP(L$8,Applicability[#Data],(VLOOKUP($B37,Applicability[#Data],2,FALSE)),FALSE)="y",$F37,"N/A")</f>
        <v>0</v>
      </c>
      <c r="M37" s="31">
        <f>IF(HLOOKUP(M$8,Applicability[#Data],(VLOOKUP($B37,Applicability[#Data],2,FALSE)),FALSE)="y",$F37,"N/A")</f>
        <v>0</v>
      </c>
      <c r="N37" s="31">
        <f>IF(HLOOKUP(N$8,Applicability[#Data],(VLOOKUP($B37,Applicability[#Data],2,FALSE)),FALSE)="y",$F37,"N/A")</f>
        <v>0</v>
      </c>
    </row>
    <row r="38" spans="1:33" ht="49.5" customHeight="1" x14ac:dyDescent="0.2">
      <c r="A38" s="25">
        <v>8</v>
      </c>
      <c r="B38" s="25" t="s">
        <v>650</v>
      </c>
      <c r="C38" s="40" t="s">
        <v>3234</v>
      </c>
      <c r="D38" s="276" t="s">
        <v>3235</v>
      </c>
      <c r="E38" s="277" t="str">
        <f>VLOOKUP(B38,NCESub[[#Data],[NCE]:[NCE Risk]],3,FALSE)</f>
        <v>High</v>
      </c>
      <c r="F38" s="52"/>
      <c r="G38" s="52"/>
      <c r="H38" s="278"/>
      <c r="I38"/>
      <c r="J38" s="31">
        <f>IF(HLOOKUP(J$8,Applicability[#Data],(VLOOKUP($B38,Applicability[#Data],2,FALSE)),FALSE)="y",$F38,"N/A")</f>
        <v>0</v>
      </c>
      <c r="K38" s="31">
        <f>IF(HLOOKUP(K$8,Applicability[#Data],(VLOOKUP($B38,Applicability[#Data],2,FALSE)),FALSE)="y",$F38,"N/A")</f>
        <v>0</v>
      </c>
      <c r="L38" s="31">
        <f>IF(HLOOKUP(L$8,Applicability[#Data],(VLOOKUP($B38,Applicability[#Data],2,FALSE)),FALSE)="y",$F38,"N/A")</f>
        <v>0</v>
      </c>
      <c r="M38" s="31">
        <f>IF(HLOOKUP(M$8,Applicability[#Data],(VLOOKUP($B38,Applicability[#Data],2,FALSE)),FALSE)="y",$F38,"N/A")</f>
        <v>0</v>
      </c>
      <c r="N38" s="31">
        <f>IF(HLOOKUP(N$8,Applicability[#Data],(VLOOKUP($B38,Applicability[#Data],2,FALSE)),FALSE)="y",$F38,"N/A")</f>
        <v>0</v>
      </c>
    </row>
    <row r="39" spans="1:33" ht="50.25" customHeight="1" x14ac:dyDescent="0.2">
      <c r="A39" s="25">
        <v>8</v>
      </c>
      <c r="B39" s="25" t="s">
        <v>650</v>
      </c>
      <c r="C39" s="40" t="s">
        <v>3236</v>
      </c>
      <c r="D39" s="276" t="s">
        <v>3237</v>
      </c>
      <c r="E39" s="277" t="str">
        <f>VLOOKUP(B39,NCESub[[#Data],[NCE]:[NCE Risk]],3,FALSE)</f>
        <v>High</v>
      </c>
      <c r="F39" s="52"/>
      <c r="G39" s="52"/>
      <c r="H39" s="278"/>
      <c r="I39"/>
      <c r="J39" s="31">
        <f>IF(HLOOKUP(J$8,Applicability[#Data],(VLOOKUP($B39,Applicability[#Data],2,FALSE)),FALSE)="y",$F39,"N/A")</f>
        <v>0</v>
      </c>
      <c r="K39" s="31">
        <f>IF(HLOOKUP(K$8,Applicability[#Data],(VLOOKUP($B39,Applicability[#Data],2,FALSE)),FALSE)="y",$F39,"N/A")</f>
        <v>0</v>
      </c>
      <c r="L39" s="31">
        <f>IF(HLOOKUP(L$8,Applicability[#Data],(VLOOKUP($B39,Applicability[#Data],2,FALSE)),FALSE)="y",$F39,"N/A")</f>
        <v>0</v>
      </c>
      <c r="M39" s="31">
        <f>IF(HLOOKUP(M$8,Applicability[#Data],(VLOOKUP($B39,Applicability[#Data],2,FALSE)),FALSE)="y",$F39,"N/A")</f>
        <v>0</v>
      </c>
      <c r="N39" s="31">
        <f>IF(HLOOKUP(N$8,Applicability[#Data],(VLOOKUP($B39,Applicability[#Data],2,FALSE)),FALSE)="y",$F39,"N/A")</f>
        <v>0</v>
      </c>
    </row>
    <row r="40" spans="1:33" ht="108.75" customHeight="1" x14ac:dyDescent="0.2">
      <c r="A40" s="25">
        <v>10</v>
      </c>
      <c r="B40" s="25" t="s">
        <v>9</v>
      </c>
      <c r="C40" s="40" t="s">
        <v>3145</v>
      </c>
      <c r="D40" s="276" t="s">
        <v>3146</v>
      </c>
      <c r="E40" s="277" t="str">
        <f>VLOOKUP(B40,NCESub[[#Data],[NCE]:[NCE Risk]],3,FALSE)</f>
        <v>High</v>
      </c>
      <c r="F40" s="52"/>
      <c r="G40" s="52"/>
      <c r="H40" s="278"/>
      <c r="I40"/>
      <c r="J40" s="31">
        <f>IF(HLOOKUP(J$8,Applicability[#Data],(VLOOKUP($B40,Applicability[#Data],2,FALSE)),FALSE)="y",$F40,"N/A")</f>
        <v>0</v>
      </c>
      <c r="K40" s="31">
        <f>IF(HLOOKUP(K$8,Applicability[#Data],(VLOOKUP($B40,Applicability[#Data],2,FALSE)),FALSE)="y",$F40,"N/A")</f>
        <v>0</v>
      </c>
      <c r="L40" s="31">
        <f>IF(HLOOKUP(L$8,Applicability[#Data],(VLOOKUP($B40,Applicability[#Data],2,FALSE)),FALSE)="y",$F40,"N/A")</f>
        <v>0</v>
      </c>
      <c r="M40" s="31">
        <f>IF(HLOOKUP(M$8,Applicability[#Data],(VLOOKUP($B40,Applicability[#Data],2,FALSE)),FALSE)="y",$F40,"N/A")</f>
        <v>0</v>
      </c>
      <c r="N40" s="31">
        <f>IF(HLOOKUP(N$8,Applicability[#Data],(VLOOKUP($B40,Applicability[#Data],2,FALSE)),FALSE)="y",$F40,"N/A")</f>
        <v>0</v>
      </c>
    </row>
    <row r="41" spans="1:33" ht="30.75" customHeight="1" x14ac:dyDescent="0.2">
      <c r="A41" s="25">
        <v>10</v>
      </c>
      <c r="B41" s="25" t="s">
        <v>87</v>
      </c>
      <c r="C41" s="40" t="s">
        <v>364</v>
      </c>
      <c r="D41" s="276" t="s">
        <v>586</v>
      </c>
      <c r="E41" s="277" t="str">
        <f>VLOOKUP(B41,NCESub[[#Data],[NCE]:[NCE Risk]],3,FALSE)</f>
        <v>Low</v>
      </c>
      <c r="F41" s="52"/>
      <c r="G41" s="52"/>
      <c r="H41" s="278"/>
      <c r="I41"/>
      <c r="J41" s="31">
        <f>IF(HLOOKUP(J$8,Applicability[#Data],(VLOOKUP($B41,Applicability[#Data],2,FALSE)),FALSE)="y",$F41,"N/A")</f>
        <v>0</v>
      </c>
      <c r="K41" s="31">
        <f>IF(HLOOKUP(K$8,Applicability[#Data],(VLOOKUP($B41,Applicability[#Data],2,FALSE)),FALSE)="y",$F41,"N/A")</f>
        <v>0</v>
      </c>
      <c r="L41" s="31">
        <f>IF(HLOOKUP(L$8,Applicability[#Data],(VLOOKUP($B41,Applicability[#Data],2,FALSE)),FALSE)="y",$F41,"N/A")</f>
        <v>0</v>
      </c>
      <c r="M41" s="31">
        <f>IF(HLOOKUP(M$8,Applicability[#Data],(VLOOKUP($B41,Applicability[#Data],2,FALSE)),FALSE)="y",$F41,"N/A")</f>
        <v>0</v>
      </c>
      <c r="N41" s="31">
        <f>IF(HLOOKUP(N$8,Applicability[#Data],(VLOOKUP($B41,Applicability[#Data],2,FALSE)),FALSE)="y",$F41,"N/A")</f>
        <v>0</v>
      </c>
    </row>
    <row r="42" spans="1:33" ht="108.75" customHeight="1" x14ac:dyDescent="0.2">
      <c r="A42" s="25">
        <v>10</v>
      </c>
      <c r="B42" s="25" t="s">
        <v>87</v>
      </c>
      <c r="C42" s="40" t="s">
        <v>3152</v>
      </c>
      <c r="D42" s="276" t="s">
        <v>3153</v>
      </c>
      <c r="E42" s="277" t="str">
        <f>VLOOKUP(B42,NCESub[[#Data],[NCE]:[NCE Risk]],3,FALSE)</f>
        <v>Low</v>
      </c>
      <c r="F42" s="52"/>
      <c r="G42" s="52"/>
      <c r="H42" s="278"/>
      <c r="I42"/>
      <c r="J42" s="31">
        <f>IF(HLOOKUP(J$8,Applicability[#Data],(VLOOKUP($B42,Applicability[#Data],2,FALSE)),FALSE)="y",$F42,"N/A")</f>
        <v>0</v>
      </c>
      <c r="K42" s="31">
        <f>IF(HLOOKUP(K$8,Applicability[#Data],(VLOOKUP($B42,Applicability[#Data],2,FALSE)),FALSE)="y",$F42,"N/A")</f>
        <v>0</v>
      </c>
      <c r="L42" s="31">
        <f>IF(HLOOKUP(L$8,Applicability[#Data],(VLOOKUP($B42,Applicability[#Data],2,FALSE)),FALSE)="y",$F42,"N/A")</f>
        <v>0</v>
      </c>
      <c r="M42" s="31">
        <f>IF(HLOOKUP(M$8,Applicability[#Data],(VLOOKUP($B42,Applicability[#Data],2,FALSE)),FALSE)="y",$F42,"N/A")</f>
        <v>0</v>
      </c>
      <c r="N42" s="31">
        <f>IF(HLOOKUP(N$8,Applicability[#Data],(VLOOKUP($B42,Applicability[#Data],2,FALSE)),FALSE)="y",$F42,"N/A")</f>
        <v>0</v>
      </c>
    </row>
    <row r="43" spans="1:33" ht="45" x14ac:dyDescent="0.2">
      <c r="A43" s="25">
        <v>10</v>
      </c>
      <c r="B43" s="25" t="s">
        <v>157</v>
      </c>
      <c r="C43" s="40" t="s">
        <v>3073</v>
      </c>
      <c r="D43" s="276" t="s">
        <v>3074</v>
      </c>
      <c r="E43" s="277" t="str">
        <f>VLOOKUP(B43,NCESub[[#Data],[NCE]:[NCE Risk]],3,FALSE)</f>
        <v>Low</v>
      </c>
      <c r="F43" s="52"/>
      <c r="G43" s="52"/>
      <c r="H43" s="278"/>
      <c r="I43"/>
      <c r="J43" s="31">
        <f>IF(HLOOKUP(J$8,Applicability[#Data],(VLOOKUP($B43,Applicability[#Data],2,FALSE)),FALSE)="y",$F43,"N/A")</f>
        <v>0</v>
      </c>
      <c r="K43" s="31">
        <f>IF(HLOOKUP(K$8,Applicability[#Data],(VLOOKUP($B43,Applicability[#Data],2,FALSE)),FALSE)="y",$F43,"N/A")</f>
        <v>0</v>
      </c>
      <c r="L43" s="31">
        <f>IF(HLOOKUP(L$8,Applicability[#Data],(VLOOKUP($B43,Applicability[#Data],2,FALSE)),FALSE)="y",$F43,"N/A")</f>
        <v>0</v>
      </c>
      <c r="M43" s="31">
        <f>IF(HLOOKUP(M$8,Applicability[#Data],(VLOOKUP($B43,Applicability[#Data],2,FALSE)),FALSE)="y",$F43,"N/A")</f>
        <v>0</v>
      </c>
      <c r="N43" s="31">
        <f>IF(HLOOKUP(N$8,Applicability[#Data],(VLOOKUP($B43,Applicability[#Data],2,FALSE)),FALSE)="y",$F43,"N/A")</f>
        <v>0</v>
      </c>
    </row>
    <row r="45" spans="1:33" x14ac:dyDescent="0.2">
      <c r="C45" s="3" t="s">
        <v>3270</v>
      </c>
    </row>
    <row r="46" spans="1:33" x14ac:dyDescent="0.2">
      <c r="O46" s="8"/>
      <c r="P46" s="8"/>
      <c r="Q46" s="8"/>
      <c r="R46" s="8"/>
      <c r="S46" s="8"/>
      <c r="T46" s="8"/>
      <c r="U46" s="8"/>
      <c r="V46" s="8"/>
      <c r="W46" s="8"/>
      <c r="X46" s="8"/>
      <c r="Y46" s="8"/>
      <c r="Z46" s="8"/>
      <c r="AA46" s="8"/>
      <c r="AB46" s="8"/>
      <c r="AC46" s="8"/>
      <c r="AD46" s="8"/>
      <c r="AE46" s="8"/>
      <c r="AF46" s="8"/>
      <c r="AG46" s="8"/>
    </row>
    <row r="47" spans="1:33" x14ac:dyDescent="0.2">
      <c r="O47" s="8"/>
      <c r="P47" s="8"/>
      <c r="Q47" s="8"/>
      <c r="R47" s="8"/>
      <c r="S47" s="8"/>
      <c r="T47" s="8"/>
      <c r="U47" s="8"/>
      <c r="V47" s="8"/>
      <c r="W47" s="8"/>
      <c r="X47" s="8"/>
      <c r="Y47" s="8"/>
      <c r="Z47" s="8"/>
      <c r="AA47" s="8"/>
      <c r="AB47" s="8"/>
      <c r="AC47" s="8"/>
      <c r="AD47" s="8"/>
      <c r="AE47" s="8"/>
      <c r="AF47" s="8"/>
      <c r="AG47" s="8"/>
    </row>
    <row r="48" spans="1:33" x14ac:dyDescent="0.2">
      <c r="O48" s="8"/>
      <c r="P48" s="8"/>
      <c r="Q48" s="8"/>
      <c r="R48" s="8"/>
      <c r="S48" s="8"/>
      <c r="T48" s="8"/>
      <c r="U48" s="8"/>
      <c r="V48" s="8"/>
      <c r="W48" s="8"/>
      <c r="X48" s="8"/>
      <c r="Y48" s="8"/>
      <c r="Z48" s="8"/>
      <c r="AA48" s="8"/>
      <c r="AB48" s="8"/>
      <c r="AC48" s="8"/>
      <c r="AD48" s="8"/>
      <c r="AE48" s="8"/>
      <c r="AF48" s="8"/>
      <c r="AG48" s="8"/>
    </row>
    <row r="49" spans="15:33" ht="30" customHeight="1" x14ac:dyDescent="0.2">
      <c r="O49" s="8"/>
      <c r="P49" s="8"/>
      <c r="Q49" s="8"/>
      <c r="R49" s="8"/>
      <c r="S49" s="8"/>
      <c r="T49" s="8"/>
      <c r="U49" s="8"/>
      <c r="V49" s="8"/>
      <c r="W49" s="8"/>
      <c r="X49" s="8"/>
      <c r="Y49" s="8"/>
      <c r="Z49" s="8"/>
      <c r="AA49" s="8"/>
      <c r="AB49" s="8"/>
      <c r="AC49" s="8"/>
      <c r="AD49" s="8"/>
      <c r="AE49" s="8"/>
      <c r="AF49" s="8"/>
      <c r="AG49" s="8"/>
    </row>
    <row r="50" spans="15:33" x14ac:dyDescent="0.2">
      <c r="O50" s="8"/>
      <c r="P50" s="8"/>
      <c r="Q50" s="8"/>
      <c r="R50" s="8"/>
      <c r="S50" s="8"/>
      <c r="T50" s="8"/>
      <c r="U50" s="8"/>
      <c r="V50" s="8"/>
      <c r="W50" s="8"/>
      <c r="X50" s="8"/>
      <c r="Y50" s="8"/>
      <c r="Z50" s="8"/>
      <c r="AA50" s="8"/>
      <c r="AB50" s="8"/>
      <c r="AC50" s="8"/>
      <c r="AD50" s="8"/>
      <c r="AE50" s="8"/>
      <c r="AF50" s="8"/>
      <c r="AG50" s="8"/>
    </row>
    <row r="51" spans="15:33" ht="30" customHeight="1" x14ac:dyDescent="0.2">
      <c r="O51" s="8"/>
      <c r="P51" s="8"/>
      <c r="Q51" s="8"/>
      <c r="R51" s="8"/>
      <c r="S51" s="8"/>
      <c r="T51" s="8"/>
      <c r="U51" s="8"/>
      <c r="V51" s="8"/>
      <c r="W51" s="8"/>
      <c r="X51" s="8"/>
      <c r="Y51" s="8"/>
      <c r="Z51" s="8"/>
      <c r="AA51" s="8"/>
      <c r="AB51" s="8"/>
      <c r="AC51" s="8"/>
      <c r="AD51" s="8"/>
      <c r="AE51" s="8"/>
      <c r="AF51" s="8"/>
      <c r="AG51" s="8"/>
    </row>
    <row r="52" spans="15:33" x14ac:dyDescent="0.2">
      <c r="O52" s="8"/>
      <c r="P52" s="8"/>
      <c r="Q52" s="8"/>
      <c r="R52" s="8"/>
      <c r="S52" s="8"/>
      <c r="T52" s="8"/>
      <c r="U52" s="8"/>
      <c r="V52" s="8"/>
      <c r="W52" s="8"/>
      <c r="X52" s="8"/>
      <c r="Y52" s="8"/>
      <c r="Z52" s="8"/>
      <c r="AA52" s="8"/>
      <c r="AB52" s="8"/>
      <c r="AC52" s="8"/>
      <c r="AD52" s="8"/>
      <c r="AE52" s="8"/>
      <c r="AF52" s="8"/>
      <c r="AG52" s="8"/>
    </row>
    <row r="53" spans="15:33" ht="30" customHeight="1" x14ac:dyDescent="0.2">
      <c r="O53" s="8"/>
      <c r="P53" s="8"/>
      <c r="Q53" s="8"/>
      <c r="R53" s="8"/>
      <c r="S53" s="8"/>
      <c r="T53" s="8"/>
      <c r="U53" s="8"/>
      <c r="V53" s="8"/>
      <c r="W53" s="8"/>
      <c r="X53" s="8"/>
      <c r="Y53" s="8"/>
      <c r="Z53" s="8"/>
      <c r="AA53" s="8"/>
      <c r="AB53" s="8"/>
      <c r="AC53" s="8"/>
      <c r="AD53" s="8"/>
      <c r="AE53" s="8"/>
      <c r="AF53" s="8"/>
      <c r="AG53" s="8"/>
    </row>
    <row r="54" spans="15:33" x14ac:dyDescent="0.2">
      <c r="O54" s="8"/>
      <c r="P54" s="8"/>
      <c r="Q54" s="8"/>
      <c r="R54" s="8"/>
      <c r="S54" s="8"/>
      <c r="T54" s="8"/>
      <c r="U54" s="8"/>
      <c r="V54" s="8"/>
      <c r="W54" s="8"/>
      <c r="X54" s="8"/>
      <c r="Y54" s="8"/>
      <c r="Z54" s="8"/>
      <c r="AA54" s="8"/>
      <c r="AB54" s="8"/>
      <c r="AC54" s="8"/>
      <c r="AD54" s="8"/>
      <c r="AE54" s="8"/>
      <c r="AF54" s="8"/>
      <c r="AG54" s="8"/>
    </row>
    <row r="55" spans="15:33" x14ac:dyDescent="0.2">
      <c r="O55" s="8"/>
      <c r="P55" s="8"/>
      <c r="Q55" s="8"/>
      <c r="R55" s="8"/>
      <c r="S55" s="8"/>
      <c r="T55" s="8"/>
      <c r="U55" s="8"/>
      <c r="V55" s="8"/>
      <c r="W55" s="8"/>
      <c r="X55" s="8"/>
      <c r="Y55" s="8"/>
      <c r="Z55" s="8"/>
      <c r="AA55" s="8"/>
      <c r="AB55" s="8"/>
      <c r="AC55" s="8"/>
      <c r="AD55" s="8"/>
      <c r="AE55" s="8"/>
      <c r="AF55" s="8"/>
      <c r="AG55" s="8"/>
    </row>
    <row r="56" spans="15:33" x14ac:dyDescent="0.2">
      <c r="O56" s="8"/>
      <c r="P56" s="8"/>
      <c r="Q56" s="8"/>
      <c r="R56" s="8"/>
      <c r="S56" s="8"/>
      <c r="T56" s="8"/>
      <c r="U56" s="8"/>
      <c r="V56" s="8"/>
      <c r="W56" s="8"/>
      <c r="X56" s="8"/>
      <c r="Y56" s="8"/>
      <c r="Z56" s="8"/>
      <c r="AA56" s="8"/>
      <c r="AB56" s="8"/>
      <c r="AC56" s="8"/>
      <c r="AD56" s="8"/>
      <c r="AE56" s="8"/>
      <c r="AF56" s="8"/>
      <c r="AG56" s="8"/>
    </row>
    <row r="57" spans="15:33" x14ac:dyDescent="0.2">
      <c r="O57" s="8"/>
      <c r="P57" s="8"/>
      <c r="Q57" s="8"/>
      <c r="R57" s="8"/>
      <c r="S57" s="8"/>
      <c r="T57" s="8"/>
      <c r="U57" s="8"/>
      <c r="V57" s="8"/>
      <c r="W57" s="8"/>
      <c r="X57" s="8"/>
      <c r="Y57" s="8"/>
      <c r="Z57" s="8"/>
      <c r="AA57" s="8"/>
      <c r="AB57" s="8"/>
      <c r="AC57" s="8"/>
      <c r="AD57" s="8"/>
      <c r="AE57" s="8"/>
      <c r="AF57" s="8"/>
      <c r="AG57" s="8"/>
    </row>
    <row r="58" spans="15:33" x14ac:dyDescent="0.2">
      <c r="O58" s="8"/>
      <c r="P58" s="8"/>
      <c r="Q58" s="8"/>
      <c r="R58" s="8"/>
      <c r="S58" s="8"/>
      <c r="T58" s="8"/>
      <c r="U58" s="8"/>
      <c r="V58" s="8"/>
      <c r="W58" s="8"/>
      <c r="X58" s="8"/>
      <c r="Y58" s="8"/>
      <c r="Z58" s="8"/>
      <c r="AA58" s="8"/>
      <c r="AB58" s="8"/>
      <c r="AC58" s="8"/>
      <c r="AD58" s="8"/>
      <c r="AE58" s="8"/>
      <c r="AF58" s="8"/>
      <c r="AG58" s="8"/>
    </row>
  </sheetData>
  <sheetProtection selectLockedCells="1"/>
  <mergeCells count="1">
    <mergeCell ref="C7:D7"/>
  </mergeCells>
  <phoneticPr fontId="16" type="noConversion"/>
  <conditionalFormatting sqref="I1 H23:H1048576">
    <cfRule type="containsText" dxfId="385" priority="10" operator="containsText" text="Not Applicable">
      <formula>NOT(ISERROR(SEARCH("Not Applicable",H1)))</formula>
    </cfRule>
  </conditionalFormatting>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G11:G43</xm:sqref>
        </x14:dataValidation>
        <x14:dataValidation type="list" allowBlank="1" showInputMessage="1" showErrorMessage="1">
          <x14:formula1>
            <xm:f>Lookups!$B$3:$B$6</xm:f>
          </x14:formula1>
          <xm:sqref>F11:F43</xm:sqref>
        </x14:dataValidation>
        <x14:dataValidation type="list" errorStyle="information" allowBlank="1" showInputMessage="1" showErrorMessage="1" errorTitle="New Value?" error="If this is a new control performer role, please have it added to the list.">
          <x14:formula1>
            <xm:f>Lookups!$F$3:$F$14</xm:f>
          </x14:formula1>
          <xm:sqref>H11:H43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pageSetUpPr fitToPage="1"/>
  </sheetPr>
  <dimension ref="A1:AH58"/>
  <sheetViews>
    <sheetView topLeftCell="A35" zoomScale="80" zoomScaleNormal="80" workbookViewId="0">
      <selection activeCell="I2" sqref="I2:I9"/>
    </sheetView>
  </sheetViews>
  <sheetFormatPr defaultColWidth="9.140625" defaultRowHeight="12.75" x14ac:dyDescent="0.2"/>
  <cols>
    <col min="1" max="1" width="9.140625" style="5"/>
    <col min="2" max="3" width="9.140625" style="5" customWidth="1"/>
    <col min="4" max="4" width="75.7109375" style="5" customWidth="1"/>
    <col min="5" max="5" width="6.7109375" style="5" customWidth="1"/>
    <col min="6" max="6" width="16.7109375" style="5" customWidth="1"/>
    <col min="7" max="7" width="12.7109375" style="5" customWidth="1"/>
    <col min="8" max="8" width="12.7109375" style="8" customWidth="1"/>
    <col min="9" max="9" width="26.7109375" style="5" customWidth="1"/>
    <col min="10" max="73" width="17.5703125" style="5" customWidth="1"/>
    <col min="74" max="16384" width="9.140625" style="5"/>
  </cols>
  <sheetData>
    <row r="1" spans="1:14" x14ac:dyDescent="0.2">
      <c r="D1" s="28"/>
      <c r="H1" s="5"/>
      <c r="I1" s="8"/>
      <c r="J1"/>
      <c r="K1"/>
      <c r="L1" s="4"/>
      <c r="M1" s="4"/>
    </row>
    <row r="2" spans="1:14" customFormat="1" x14ac:dyDescent="0.2">
      <c r="A2" s="5"/>
      <c r="B2" s="5"/>
      <c r="C2" s="5"/>
      <c r="D2" s="28"/>
      <c r="E2" s="5"/>
      <c r="F2" s="5"/>
      <c r="G2" s="5"/>
      <c r="H2" s="5"/>
      <c r="I2" s="195" t="str">
        <f>'Facility List'!A11</f>
        <v xml:space="preserve">Foreman &gt; </v>
      </c>
      <c r="J2" s="195" t="str">
        <f>'Facility List'!B11</f>
        <v>Chad Moore</v>
      </c>
      <c r="K2" s="195" t="str">
        <f>'Facility List'!C11</f>
        <v>Chad Moore</v>
      </c>
      <c r="L2" s="195" t="str">
        <f>'Facility List'!D11</f>
        <v>Chad Moore</v>
      </c>
      <c r="M2" s="195" t="str">
        <f>'Facility List'!E11</f>
        <v>Chad Moore</v>
      </c>
      <c r="N2" s="195" t="str">
        <f>'Facility List'!F11</f>
        <v>Chad Moore</v>
      </c>
    </row>
    <row r="3" spans="1:14" customFormat="1" ht="23.25" x14ac:dyDescent="0.2">
      <c r="A3" s="5"/>
      <c r="B3" s="5"/>
      <c r="C3" s="5"/>
      <c r="D3" s="208" t="str">
        <f>"Property: "&amp;'Facility List'!D4</f>
        <v>Property: Karr</v>
      </c>
      <c r="E3" s="29"/>
      <c r="F3" s="5"/>
      <c r="G3" s="5"/>
      <c r="H3" s="5"/>
      <c r="I3" s="195" t="str">
        <f>'Facility List'!A12</f>
        <v xml:space="preserve">Lead Operator &gt; </v>
      </c>
      <c r="J3" s="195">
        <f>'Facility List'!B12</f>
        <v>0</v>
      </c>
      <c r="K3" s="195" t="str">
        <f>'Facility List'!C12</f>
        <v/>
      </c>
      <c r="L3" s="195" t="str">
        <f>'Facility List'!D12</f>
        <v/>
      </c>
      <c r="M3" s="195" t="str">
        <f>'Facility List'!E12</f>
        <v/>
      </c>
      <c r="N3" s="195" t="str">
        <f>'Facility List'!F12</f>
        <v/>
      </c>
    </row>
    <row r="4" spans="1:14" customFormat="1" ht="20.25" x14ac:dyDescent="0.2">
      <c r="A4" s="5"/>
      <c r="B4" s="5"/>
      <c r="C4" s="5"/>
      <c r="D4" s="209" t="str">
        <f>"Evaluation Date: "&amp;TEXT('Facility List'!G4,"yyyy-mm-dd")</f>
        <v>Evaluation Date: 2017-05-26</v>
      </c>
      <c r="E4" s="5"/>
      <c r="F4" s="5"/>
      <c r="G4" s="5"/>
      <c r="H4" s="5"/>
      <c r="I4" s="195" t="str">
        <f>'Facility List'!A13</f>
        <v xml:space="preserve">Production Accountant &gt; </v>
      </c>
      <c r="J4" s="195" t="str">
        <f>'Facility List'!B13</f>
        <v>Nathan Hopkin</v>
      </c>
      <c r="K4" s="195" t="str">
        <f>'Facility List'!C13</f>
        <v>Nathan Hopkin</v>
      </c>
      <c r="L4" s="195" t="str">
        <f>'Facility List'!D13</f>
        <v>Nathan Hopkin</v>
      </c>
      <c r="M4" s="195" t="str">
        <f>'Facility List'!E13</f>
        <v>Nathan Hopkin</v>
      </c>
      <c r="N4" s="195" t="str">
        <f>'Facility List'!F13</f>
        <v>Nathan Hopkin</v>
      </c>
    </row>
    <row r="5" spans="1:14" customFormat="1" x14ac:dyDescent="0.2">
      <c r="A5" s="5"/>
      <c r="B5" s="5"/>
      <c r="C5" s="5"/>
      <c r="D5" s="28"/>
      <c r="E5" s="5"/>
      <c r="F5" s="5"/>
      <c r="G5" s="5"/>
      <c r="H5" s="5"/>
      <c r="I5" s="195" t="str">
        <f>'Facility List'!A14</f>
        <v xml:space="preserve">Production Engineer &gt; </v>
      </c>
      <c r="J5" s="195" t="str">
        <f>'Facility List'!B14</f>
        <v>Grant Woodford</v>
      </c>
      <c r="K5" s="195" t="str">
        <f>'Facility List'!C14</f>
        <v>Grant Woodford</v>
      </c>
      <c r="L5" s="195" t="str">
        <f>'Facility List'!D14</f>
        <v>Grant Woodford</v>
      </c>
      <c r="M5" s="195" t="str">
        <f>'Facility List'!E14</f>
        <v>Grant Woodford</v>
      </c>
      <c r="N5" s="195" t="str">
        <f>'Facility List'!F14</f>
        <v>Grant Woodford</v>
      </c>
    </row>
    <row r="6" spans="1:14" customFormat="1" x14ac:dyDescent="0.2">
      <c r="A6" s="5"/>
      <c r="B6" s="5"/>
      <c r="C6" s="5"/>
      <c r="D6" s="28"/>
      <c r="E6" s="5"/>
      <c r="F6" s="5"/>
      <c r="G6" s="5"/>
      <c r="H6" s="5"/>
      <c r="I6" s="195" t="str">
        <f>'Facility List'!A15</f>
        <v xml:space="preserve">Facilities Engineer &gt; </v>
      </c>
      <c r="J6" s="195">
        <f>'Facility List'!B15</f>
        <v>0</v>
      </c>
      <c r="K6" s="195" t="str">
        <f>'Facility List'!C15</f>
        <v/>
      </c>
      <c r="L6" s="195" t="str">
        <f>'Facility List'!D15</f>
        <v/>
      </c>
      <c r="M6" s="195" t="str">
        <f>'Facility List'!E15</f>
        <v/>
      </c>
      <c r="N6" s="195" t="str">
        <f>'Facility List'!F15</f>
        <v/>
      </c>
    </row>
    <row r="7" spans="1:14" customFormat="1" ht="12" customHeight="1" thickBot="1" x14ac:dyDescent="0.25">
      <c r="A7" s="5"/>
      <c r="B7" s="5"/>
      <c r="C7" s="349"/>
      <c r="D7" s="349"/>
      <c r="E7" s="5"/>
      <c r="F7" s="5"/>
      <c r="G7" s="5"/>
      <c r="H7" s="5"/>
      <c r="I7" s="195" t="str">
        <f>'Facility List'!A16</f>
        <v xml:space="preserve">Facility Name &gt; </v>
      </c>
      <c r="J7" s="195" t="str">
        <f>'Facility List'!B16</f>
        <v>PARA 06-18-066-04W6M</v>
      </c>
      <c r="K7" s="195" t="str">
        <f>'Facility List'!C16</f>
        <v>PARA HZ KARR 3-22-66-5W6 GSWB</v>
      </c>
      <c r="L7" s="195" t="str">
        <f>'Facility List'!D16</f>
        <v>GOLD CREEK 15-19-066-04W6 GGS</v>
      </c>
      <c r="M7" s="195" t="str">
        <f>'Facility List'!E16</f>
        <v>PARA KARR 06-18 COMPRESSOR</v>
      </c>
      <c r="N7" s="195" t="str">
        <f>'Facility List'!F16</f>
        <v>PARA 102 KARR 5-18-66-4 DISPOSAL</v>
      </c>
    </row>
    <row r="8" spans="1:14" customFormat="1" ht="16.5" thickBot="1" x14ac:dyDescent="0.25">
      <c r="A8" s="5"/>
      <c r="B8" s="21"/>
      <c r="C8" s="32" t="s">
        <v>776</v>
      </c>
      <c r="D8" s="33"/>
      <c r="E8" s="34"/>
      <c r="F8" s="34"/>
      <c r="G8" s="34"/>
      <c r="H8" s="34"/>
      <c r="I8" s="195" t="str">
        <f>'Facility List'!A19</f>
        <v>Facility Subtype &gt;</v>
      </c>
      <c r="J8" s="195">
        <f>'Facility List'!B19</f>
        <v>361</v>
      </c>
      <c r="K8" s="195">
        <f>'Facility List'!C19</f>
        <v>351</v>
      </c>
      <c r="L8" s="195">
        <f>'Facility List'!D19</f>
        <v>621</v>
      </c>
      <c r="M8" s="195">
        <f>'Facility List'!E19</f>
        <v>621</v>
      </c>
      <c r="N8" s="195">
        <f>'Facility List'!F19</f>
        <v>503</v>
      </c>
    </row>
    <row r="9" spans="1:14" customFormat="1" ht="16.5" thickBot="1" x14ac:dyDescent="0.25">
      <c r="A9" s="5"/>
      <c r="B9" s="21"/>
      <c r="C9" s="48"/>
      <c r="D9" s="46"/>
      <c r="E9" s="34"/>
      <c r="F9" s="34"/>
      <c r="G9" s="34"/>
      <c r="H9" s="34"/>
      <c r="I9" s="195" t="str">
        <f>'Facility List'!A20</f>
        <v>Facility Subtype Description &gt;</v>
      </c>
      <c r="J9" s="195" t="str">
        <f>'Facility List'!B20</f>
        <v>Gas Multiwell Group Battery</v>
      </c>
      <c r="K9" s="195" t="str">
        <f>'Facility List'!C20</f>
        <v>Gas Single Well Battery</v>
      </c>
      <c r="L9" s="195" t="str">
        <f>'Facility List'!D20</f>
        <v>Gas Gathering System</v>
      </c>
      <c r="M9" s="195" t="str">
        <f>'Facility List'!E20</f>
        <v>Gas Gathering System</v>
      </c>
      <c r="N9" s="195" t="str">
        <f>'Facility List'!F20</f>
        <v>Disposal</v>
      </c>
    </row>
    <row r="10" spans="1:14" ht="48" thickBot="1" x14ac:dyDescent="0.25">
      <c r="A10" s="251"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14" s="42" customFormat="1" ht="45" x14ac:dyDescent="0.2">
      <c r="A11" s="25">
        <v>3</v>
      </c>
      <c r="B11" s="25" t="s">
        <v>133</v>
      </c>
      <c r="C11" s="40" t="s">
        <v>3062</v>
      </c>
      <c r="D11" s="276" t="s">
        <v>3063</v>
      </c>
      <c r="E11" s="277" t="str">
        <f>VLOOKUP(B11,NCESub[[#Data],[NCE]:[NCE Risk]],3,FALSE)</f>
        <v>Low</v>
      </c>
      <c r="F11" s="52"/>
      <c r="G11" s="52"/>
      <c r="H11" s="278"/>
      <c r="I11"/>
      <c r="J11" s="31">
        <f>IF(HLOOKUP(J$8,Applicability[#Data],(VLOOKUP($B11,Applicability[#Data],2,FALSE)),FALSE)="y",$F11,"N/A")</f>
        <v>0</v>
      </c>
      <c r="K11" s="31">
        <f>IF(HLOOKUP(K$8,Applicability[#Data],(VLOOKUP($B11,Applicability[#Data],2,FALSE)),FALSE)="y",$F11,"N/A")</f>
        <v>0</v>
      </c>
      <c r="L11" s="31">
        <f>IF(HLOOKUP(L$8,Applicability[#Data],(VLOOKUP($B11,Applicability[#Data],2,FALSE)),FALSE)="y",$F11,"N/A")</f>
        <v>0</v>
      </c>
      <c r="M11" s="31">
        <f>IF(HLOOKUP(M$8,Applicability[#Data],(VLOOKUP($B11,Applicability[#Data],2,FALSE)),FALSE)="y",$F11,"N/A")</f>
        <v>0</v>
      </c>
      <c r="N11" s="31">
        <f>IF(HLOOKUP(N$8,Applicability[#Data],(VLOOKUP($B11,Applicability[#Data],2,FALSE)),FALSE)="y",$F11,"N/A")</f>
        <v>0</v>
      </c>
    </row>
    <row r="12" spans="1:14" ht="60" x14ac:dyDescent="0.2">
      <c r="A12" s="25">
        <v>10</v>
      </c>
      <c r="B12" s="25" t="s">
        <v>78</v>
      </c>
      <c r="C12" s="40" t="s">
        <v>3155</v>
      </c>
      <c r="D12" s="276" t="s">
        <v>3258</v>
      </c>
      <c r="E12" s="277" t="str">
        <f>VLOOKUP(B12,NCESub[[#Data],[NCE]:[NCE Risk]],3,FALSE)</f>
        <v>High</v>
      </c>
      <c r="F12" s="52"/>
      <c r="G12" s="52"/>
      <c r="H12" s="278"/>
      <c r="I12"/>
      <c r="J12" s="31">
        <f>IF(HLOOKUP(J$8,Applicability[#Data],(VLOOKUP($B12,Applicability[#Data],2,FALSE)),FALSE)="y",$F12,"N/A")</f>
        <v>0</v>
      </c>
      <c r="K12" s="31">
        <f>IF(HLOOKUP(K$8,Applicability[#Data],(VLOOKUP($B12,Applicability[#Data],2,FALSE)),FALSE)="y",$F12,"N/A")</f>
        <v>0</v>
      </c>
      <c r="L12" s="31">
        <f>IF(HLOOKUP(L$8,Applicability[#Data],(VLOOKUP($B12,Applicability[#Data],2,FALSE)),FALSE)="y",$F12,"N/A")</f>
        <v>0</v>
      </c>
      <c r="M12" s="31">
        <f>IF(HLOOKUP(M$8,Applicability[#Data],(VLOOKUP($B12,Applicability[#Data],2,FALSE)),FALSE)="y",$F12,"N/A")</f>
        <v>0</v>
      </c>
      <c r="N12" s="31">
        <f>IF(HLOOKUP(N$8,Applicability[#Data],(VLOOKUP($B12,Applicability[#Data],2,FALSE)),FALSE)="y",$F12,"N/A")</f>
        <v>0</v>
      </c>
    </row>
    <row r="13" spans="1:14" ht="76.5" customHeight="1" x14ac:dyDescent="0.2">
      <c r="A13" s="25">
        <v>10</v>
      </c>
      <c r="B13" s="25" t="s">
        <v>85</v>
      </c>
      <c r="C13" s="40" t="s">
        <v>3158</v>
      </c>
      <c r="D13" s="276" t="s">
        <v>3159</v>
      </c>
      <c r="E13" s="277" t="str">
        <f>VLOOKUP(B13,NCESub[[#Data],[NCE]:[NCE Risk]],3,FALSE)</f>
        <v>Low</v>
      </c>
      <c r="F13" s="52"/>
      <c r="G13" s="52"/>
      <c r="H13" s="278"/>
      <c r="I13"/>
      <c r="J13" s="31">
        <f>IF(HLOOKUP(J$8,Applicability[#Data],(VLOOKUP($B13,Applicability[#Data],2,FALSE)),FALSE)="y",$F13,"N/A")</f>
        <v>0</v>
      </c>
      <c r="K13" s="31">
        <f>IF(HLOOKUP(K$8,Applicability[#Data],(VLOOKUP($B13,Applicability[#Data],2,FALSE)),FALSE)="y",$F13,"N/A")</f>
        <v>0</v>
      </c>
      <c r="L13" s="31">
        <f>IF(HLOOKUP(L$8,Applicability[#Data],(VLOOKUP($B13,Applicability[#Data],2,FALSE)),FALSE)="y",$F13,"N/A")</f>
        <v>0</v>
      </c>
      <c r="M13" s="31">
        <f>IF(HLOOKUP(M$8,Applicability[#Data],(VLOOKUP($B13,Applicability[#Data],2,FALSE)),FALSE)="y",$F13,"N/A")</f>
        <v>0</v>
      </c>
      <c r="N13" s="31">
        <f>IF(HLOOKUP(N$8,Applicability[#Data],(VLOOKUP($B13,Applicability[#Data],2,FALSE)),FALSE)="y",$F13,"N/A")</f>
        <v>0</v>
      </c>
    </row>
    <row r="14" spans="1:14" ht="33.75" customHeight="1" x14ac:dyDescent="0.2">
      <c r="A14" s="25">
        <v>12</v>
      </c>
      <c r="B14" s="25" t="s">
        <v>74</v>
      </c>
      <c r="C14" s="40" t="s">
        <v>373</v>
      </c>
      <c r="D14" s="276" t="s">
        <v>1389</v>
      </c>
      <c r="E14" s="277" t="str">
        <f>VLOOKUP(B14,NCESub[[#Data],[NCE]:[NCE Risk]],3,FALSE)</f>
        <v>Low</v>
      </c>
      <c r="F14" s="52"/>
      <c r="G14" s="52"/>
      <c r="H14" s="278"/>
      <c r="I14"/>
      <c r="J14" s="31">
        <f>IF(HLOOKUP(J$8,Applicability[#Data],(VLOOKUP($B14,Applicability[#Data],2,FALSE)),FALSE)="y",$F14,"N/A")</f>
        <v>0</v>
      </c>
      <c r="K14" s="31">
        <f>IF(HLOOKUP(K$8,Applicability[#Data],(VLOOKUP($B14,Applicability[#Data],2,FALSE)),FALSE)="y",$F14,"N/A")</f>
        <v>0</v>
      </c>
      <c r="L14" s="31">
        <f>IF(HLOOKUP(L$8,Applicability[#Data],(VLOOKUP($B14,Applicability[#Data],2,FALSE)),FALSE)="y",$F14,"N/A")</f>
        <v>0</v>
      </c>
      <c r="M14" s="31">
        <f>IF(HLOOKUP(M$8,Applicability[#Data],(VLOOKUP($B14,Applicability[#Data],2,FALSE)),FALSE)="y",$F14,"N/A")</f>
        <v>0</v>
      </c>
      <c r="N14" s="31">
        <f>IF(HLOOKUP(N$8,Applicability[#Data],(VLOOKUP($B14,Applicability[#Data],2,FALSE)),FALSE)="y",$F14,"N/A")</f>
        <v>0</v>
      </c>
    </row>
    <row r="15" spans="1:14" ht="30" customHeight="1" x14ac:dyDescent="0.2">
      <c r="A15" s="25">
        <v>12</v>
      </c>
      <c r="B15" s="25" t="s">
        <v>142</v>
      </c>
      <c r="C15" s="40" t="s">
        <v>376</v>
      </c>
      <c r="D15" s="276" t="s">
        <v>592</v>
      </c>
      <c r="E15" s="277" t="str">
        <f>VLOOKUP(B15,NCESub[[#Data],[NCE]:[NCE Risk]],3,FALSE)</f>
        <v>Low</v>
      </c>
      <c r="F15" s="52"/>
      <c r="G15" s="52"/>
      <c r="H15" s="278"/>
      <c r="I15"/>
      <c r="J15" s="31">
        <f>IF(HLOOKUP(J$8,Applicability[#Data],(VLOOKUP($B15,Applicability[#Data],2,FALSE)),FALSE)="y",$F15,"N/A")</f>
        <v>0</v>
      </c>
      <c r="K15" s="31">
        <f>IF(HLOOKUP(K$8,Applicability[#Data],(VLOOKUP($B15,Applicability[#Data],2,FALSE)),FALSE)="y",$F15,"N/A")</f>
        <v>0</v>
      </c>
      <c r="L15" s="31">
        <f>IF(HLOOKUP(L$8,Applicability[#Data],(VLOOKUP($B15,Applicability[#Data],2,FALSE)),FALSE)="y",$F15,"N/A")</f>
        <v>0</v>
      </c>
      <c r="M15" s="31">
        <f>IF(HLOOKUP(M$8,Applicability[#Data],(VLOOKUP($B15,Applicability[#Data],2,FALSE)),FALSE)="y",$F15,"N/A")</f>
        <v>0</v>
      </c>
      <c r="N15" s="31">
        <f>IF(HLOOKUP(N$8,Applicability[#Data],(VLOOKUP($B15,Applicability[#Data],2,FALSE)),FALSE)="y",$F15,"N/A")</f>
        <v>0</v>
      </c>
    </row>
    <row r="16" spans="1:14" ht="30" customHeight="1" x14ac:dyDescent="0.2">
      <c r="A16" s="25">
        <v>12</v>
      </c>
      <c r="B16" s="25" t="s">
        <v>75</v>
      </c>
      <c r="C16" s="40" t="s">
        <v>378</v>
      </c>
      <c r="D16" s="276" t="s">
        <v>595</v>
      </c>
      <c r="E16" s="277" t="str">
        <f>VLOOKUP(B16,NCESub[[#Data],[NCE]:[NCE Risk]],3,FALSE)</f>
        <v>Low</v>
      </c>
      <c r="F16" s="52"/>
      <c r="G16" s="52"/>
      <c r="H16" s="278"/>
      <c r="I16"/>
      <c r="J16" s="31">
        <f>IF(HLOOKUP(J$8,Applicability[#Data],(VLOOKUP($B16,Applicability[#Data],2,FALSE)),FALSE)="y",$F16,"N/A")</f>
        <v>0</v>
      </c>
      <c r="K16" s="31">
        <f>IF(HLOOKUP(K$8,Applicability[#Data],(VLOOKUP($B16,Applicability[#Data],2,FALSE)),FALSE)="y",$F16,"N/A")</f>
        <v>0</v>
      </c>
      <c r="L16" s="31">
        <f>IF(HLOOKUP(L$8,Applicability[#Data],(VLOOKUP($B16,Applicability[#Data],2,FALSE)),FALSE)="y",$F16,"N/A")</f>
        <v>0</v>
      </c>
      <c r="M16" s="31">
        <f>IF(HLOOKUP(M$8,Applicability[#Data],(VLOOKUP($B16,Applicability[#Data],2,FALSE)),FALSE)="y",$F16,"N/A")</f>
        <v>0</v>
      </c>
      <c r="N16" s="31">
        <f>IF(HLOOKUP(N$8,Applicability[#Data],(VLOOKUP($B16,Applicability[#Data],2,FALSE)),FALSE)="y",$F16,"N/A")</f>
        <v>0</v>
      </c>
    </row>
    <row r="17" spans="1:14" ht="30" x14ac:dyDescent="0.2">
      <c r="A17" s="25">
        <v>12</v>
      </c>
      <c r="B17" s="25" t="s">
        <v>143</v>
      </c>
      <c r="C17" s="40" t="s">
        <v>381</v>
      </c>
      <c r="D17" s="276" t="s">
        <v>521</v>
      </c>
      <c r="E17" s="277" t="str">
        <f>VLOOKUP(B17,NCESub[[#Data],[NCE]:[NCE Risk]],3,FALSE)</f>
        <v>Low</v>
      </c>
      <c r="F17" s="52"/>
      <c r="G17" s="52"/>
      <c r="H17" s="278"/>
      <c r="I17"/>
      <c r="J17" s="31">
        <f>IF(HLOOKUP(J$8,Applicability[#Data],(VLOOKUP($B17,Applicability[#Data],2,FALSE)),FALSE)="y",$F17,"N/A")</f>
        <v>0</v>
      </c>
      <c r="K17" s="31">
        <f>IF(HLOOKUP(K$8,Applicability[#Data],(VLOOKUP($B17,Applicability[#Data],2,FALSE)),FALSE)="y",$F17,"N/A")</f>
        <v>0</v>
      </c>
      <c r="L17" s="31">
        <f>IF(HLOOKUP(L$8,Applicability[#Data],(VLOOKUP($B17,Applicability[#Data],2,FALSE)),FALSE)="y",$F17,"N/A")</f>
        <v>0</v>
      </c>
      <c r="M17" s="31">
        <f>IF(HLOOKUP(M$8,Applicability[#Data],(VLOOKUP($B17,Applicability[#Data],2,FALSE)),FALSE)="y",$F17,"N/A")</f>
        <v>0</v>
      </c>
      <c r="N17" s="31">
        <f>IF(HLOOKUP(N$8,Applicability[#Data],(VLOOKUP($B17,Applicability[#Data],2,FALSE)),FALSE)="y",$F17,"N/A")</f>
        <v>0</v>
      </c>
    </row>
    <row r="18" spans="1:14" s="8" customFormat="1" ht="48.75" customHeight="1" x14ac:dyDescent="0.2">
      <c r="A18" s="25">
        <v>13</v>
      </c>
      <c r="B18" s="25" t="s">
        <v>98</v>
      </c>
      <c r="C18" s="40" t="s">
        <v>3175</v>
      </c>
      <c r="D18" s="276" t="s">
        <v>3244</v>
      </c>
      <c r="E18" s="277" t="str">
        <f>VLOOKUP(B18,NCESub[[#Data],[NCE]:[NCE Risk]],3,FALSE)</f>
        <v>Low</v>
      </c>
      <c r="F18" s="52"/>
      <c r="G18" s="52"/>
      <c r="H18" s="278"/>
      <c r="I18"/>
      <c r="J18" s="31">
        <f>IF(HLOOKUP(J$8,Applicability[#Data],(VLOOKUP($B18,Applicability[#Data],2,FALSE)),FALSE)="y",$F18,"N/A")</f>
        <v>0</v>
      </c>
      <c r="K18" s="31">
        <f>IF(HLOOKUP(K$8,Applicability[#Data],(VLOOKUP($B18,Applicability[#Data],2,FALSE)),FALSE)="y",$F18,"N/A")</f>
        <v>0</v>
      </c>
      <c r="L18" s="31">
        <f>IF(HLOOKUP(L$8,Applicability[#Data],(VLOOKUP($B18,Applicability[#Data],2,FALSE)),FALSE)="y",$F18,"N/A")</f>
        <v>0</v>
      </c>
      <c r="M18" s="31">
        <f>IF(HLOOKUP(M$8,Applicability[#Data],(VLOOKUP($B18,Applicability[#Data],2,FALSE)),FALSE)="y",$F18,"N/A")</f>
        <v>0</v>
      </c>
      <c r="N18" s="31" t="str">
        <f>IF(HLOOKUP(N$8,Applicability[#Data],(VLOOKUP($B18,Applicability[#Data],2,FALSE)),FALSE)="y",$F18,"N/A")</f>
        <v>N/A</v>
      </c>
    </row>
    <row r="19" spans="1:14" ht="26.25" customHeight="1" x14ac:dyDescent="0.2">
      <c r="A19" s="25">
        <v>13</v>
      </c>
      <c r="B19" s="25" t="s">
        <v>61</v>
      </c>
      <c r="C19" s="40" t="s">
        <v>385</v>
      </c>
      <c r="D19" s="276" t="s">
        <v>598</v>
      </c>
      <c r="E19" s="277" t="str">
        <f>VLOOKUP(B19,NCESub[[#Data],[NCE]:[NCE Risk]],3,FALSE)</f>
        <v>Low</v>
      </c>
      <c r="F19" s="52"/>
      <c r="G19" s="52"/>
      <c r="H19" s="278"/>
      <c r="I19"/>
      <c r="J19" s="31">
        <f>IF(HLOOKUP(J$8,Applicability[#Data],(VLOOKUP($B19,Applicability[#Data],2,FALSE)),FALSE)="y",$F19,"N/A")</f>
        <v>0</v>
      </c>
      <c r="K19" s="31">
        <f>IF(HLOOKUP(K$8,Applicability[#Data],(VLOOKUP($B19,Applicability[#Data],2,FALSE)),FALSE)="y",$F19,"N/A")</f>
        <v>0</v>
      </c>
      <c r="L19" s="31">
        <f>IF(HLOOKUP(L$8,Applicability[#Data],(VLOOKUP($B19,Applicability[#Data],2,FALSE)),FALSE)="y",$F19,"N/A")</f>
        <v>0</v>
      </c>
      <c r="M19" s="31">
        <f>IF(HLOOKUP(M$8,Applicability[#Data],(VLOOKUP($B19,Applicability[#Data],2,FALSE)),FALSE)="y",$F19,"N/A")</f>
        <v>0</v>
      </c>
      <c r="N19" s="31" t="str">
        <f>IF(HLOOKUP(N$8,Applicability[#Data],(VLOOKUP($B19,Applicability[#Data],2,FALSE)),FALSE)="y",$F19,"N/A")</f>
        <v>N/A</v>
      </c>
    </row>
    <row r="20" spans="1:14" ht="30" customHeight="1" x14ac:dyDescent="0.2">
      <c r="A20" s="25">
        <v>13</v>
      </c>
      <c r="B20" s="25" t="s">
        <v>104</v>
      </c>
      <c r="C20" s="40" t="s">
        <v>386</v>
      </c>
      <c r="D20" s="276" t="s">
        <v>599</v>
      </c>
      <c r="E20" s="277" t="str">
        <f>VLOOKUP(B20,NCESub[[#Data],[NCE]:[NCE Risk]],3,FALSE)</f>
        <v>Low</v>
      </c>
      <c r="F20" s="52"/>
      <c r="G20" s="52"/>
      <c r="H20" s="278"/>
      <c r="I20"/>
      <c r="J20" s="31">
        <f>IF(HLOOKUP(J$8,Applicability[#Data],(VLOOKUP($B20,Applicability[#Data],2,FALSE)),FALSE)="y",$F20,"N/A")</f>
        <v>0</v>
      </c>
      <c r="K20" s="31">
        <f>IF(HLOOKUP(K$8,Applicability[#Data],(VLOOKUP($B20,Applicability[#Data],2,FALSE)),FALSE)="y",$F20,"N/A")</f>
        <v>0</v>
      </c>
      <c r="L20" s="31">
        <f>IF(HLOOKUP(L$8,Applicability[#Data],(VLOOKUP($B20,Applicability[#Data],2,FALSE)),FALSE)="y",$F20,"N/A")</f>
        <v>0</v>
      </c>
      <c r="M20" s="31">
        <f>IF(HLOOKUP(M$8,Applicability[#Data],(VLOOKUP($B20,Applicability[#Data],2,FALSE)),FALSE)="y",$F20,"N/A")</f>
        <v>0</v>
      </c>
      <c r="N20" s="31" t="str">
        <f>IF(HLOOKUP(N$8,Applicability[#Data],(VLOOKUP($B20,Applicability[#Data],2,FALSE)),FALSE)="y",$F20,"N/A")</f>
        <v>N/A</v>
      </c>
    </row>
    <row r="21" spans="1:14" s="8" customFormat="1" ht="30" customHeight="1" x14ac:dyDescent="0.2">
      <c r="A21" s="25">
        <v>13</v>
      </c>
      <c r="B21" s="25" t="s">
        <v>168</v>
      </c>
      <c r="C21" s="40" t="s">
        <v>387</v>
      </c>
      <c r="D21" s="276" t="s">
        <v>1729</v>
      </c>
      <c r="E21" s="277" t="str">
        <f>VLOOKUP(B21,NCESub[[#Data],[NCE]:[NCE Risk]],3,FALSE)</f>
        <v>Low</v>
      </c>
      <c r="F21" s="52"/>
      <c r="G21" s="52"/>
      <c r="H21" s="278"/>
      <c r="I21"/>
      <c r="J21" s="31">
        <f>IF(HLOOKUP(J$8,Applicability[#Data],(VLOOKUP($B21,Applicability[#Data],2,FALSE)),FALSE)="y",$F21,"N/A")</f>
        <v>0</v>
      </c>
      <c r="K21" s="31">
        <f>IF(HLOOKUP(K$8,Applicability[#Data],(VLOOKUP($B21,Applicability[#Data],2,FALSE)),FALSE)="y",$F21,"N/A")</f>
        <v>0</v>
      </c>
      <c r="L21" s="31">
        <f>IF(HLOOKUP(L$8,Applicability[#Data],(VLOOKUP($B21,Applicability[#Data],2,FALSE)),FALSE)="y",$F21,"N/A")</f>
        <v>0</v>
      </c>
      <c r="M21" s="31">
        <f>IF(HLOOKUP(M$8,Applicability[#Data],(VLOOKUP($B21,Applicability[#Data],2,FALSE)),FALSE)="y",$F21,"N/A")</f>
        <v>0</v>
      </c>
      <c r="N21" s="31" t="str">
        <f>IF(HLOOKUP(N$8,Applicability[#Data],(VLOOKUP($B21,Applicability[#Data],2,FALSE)),FALSE)="y",$F21,"N/A")</f>
        <v>N/A</v>
      </c>
    </row>
    <row r="22" spans="1:14" s="8" customFormat="1" ht="30" x14ac:dyDescent="0.2">
      <c r="A22" s="25">
        <v>13</v>
      </c>
      <c r="B22" s="25" t="s">
        <v>102</v>
      </c>
      <c r="C22" s="40" t="s">
        <v>388</v>
      </c>
      <c r="D22" s="276" t="s">
        <v>600</v>
      </c>
      <c r="E22" s="277" t="str">
        <f>VLOOKUP(B22,NCESub[[#Data],[NCE]:[NCE Risk]],3,FALSE)</f>
        <v>Low</v>
      </c>
      <c r="F22" s="52"/>
      <c r="G22" s="52"/>
      <c r="H22" s="278"/>
      <c r="I22"/>
      <c r="J22" s="31">
        <f>IF(HLOOKUP(J$8,Applicability[#Data],(VLOOKUP($B22,Applicability[#Data],2,FALSE)),FALSE)="y",$F22,"N/A")</f>
        <v>0</v>
      </c>
      <c r="K22" s="31">
        <f>IF(HLOOKUP(K$8,Applicability[#Data],(VLOOKUP($B22,Applicability[#Data],2,FALSE)),FALSE)="y",$F22,"N/A")</f>
        <v>0</v>
      </c>
      <c r="L22" s="31">
        <f>IF(HLOOKUP(L$8,Applicability[#Data],(VLOOKUP($B22,Applicability[#Data],2,FALSE)),FALSE)="y",$F22,"N/A")</f>
        <v>0</v>
      </c>
      <c r="M22" s="31">
        <f>IF(HLOOKUP(M$8,Applicability[#Data],(VLOOKUP($B22,Applicability[#Data],2,FALSE)),FALSE)="y",$F22,"N/A")</f>
        <v>0</v>
      </c>
      <c r="N22" s="31" t="str">
        <f>IF(HLOOKUP(N$8,Applicability[#Data],(VLOOKUP($B22,Applicability[#Data],2,FALSE)),FALSE)="y",$F22,"N/A")</f>
        <v>N/A</v>
      </c>
    </row>
    <row r="23" spans="1:14" ht="30" x14ac:dyDescent="0.2">
      <c r="A23" s="25">
        <v>13</v>
      </c>
      <c r="B23" s="25" t="s">
        <v>159</v>
      </c>
      <c r="C23" s="40" t="s">
        <v>389</v>
      </c>
      <c r="D23" s="276" t="s">
        <v>697</v>
      </c>
      <c r="E23" s="277" t="str">
        <f>VLOOKUP(B23,NCESub[[#Data],[NCE]:[NCE Risk]],3,FALSE)</f>
        <v>Low</v>
      </c>
      <c r="F23" s="52"/>
      <c r="G23" s="52"/>
      <c r="H23" s="278"/>
      <c r="I23"/>
      <c r="J23" s="31">
        <f>IF(HLOOKUP(J$8,Applicability[#Data],(VLOOKUP($B23,Applicability[#Data],2,FALSE)),FALSE)="y",$F23,"N/A")</f>
        <v>0</v>
      </c>
      <c r="K23" s="31">
        <f>IF(HLOOKUP(K$8,Applicability[#Data],(VLOOKUP($B23,Applicability[#Data],2,FALSE)),FALSE)="y",$F23,"N/A")</f>
        <v>0</v>
      </c>
      <c r="L23" s="31">
        <f>IF(HLOOKUP(L$8,Applicability[#Data],(VLOOKUP($B23,Applicability[#Data],2,FALSE)),FALSE)="y",$F23,"N/A")</f>
        <v>0</v>
      </c>
      <c r="M23" s="31">
        <f>IF(HLOOKUP(M$8,Applicability[#Data],(VLOOKUP($B23,Applicability[#Data],2,FALSE)),FALSE)="y",$F23,"N/A")</f>
        <v>0</v>
      </c>
      <c r="N23" s="31" t="str">
        <f>IF(HLOOKUP(N$8,Applicability[#Data],(VLOOKUP($B23,Applicability[#Data],2,FALSE)),FALSE)="y",$F23,"N/A")</f>
        <v>N/A</v>
      </c>
    </row>
    <row r="24" spans="1:14" ht="30" x14ac:dyDescent="0.2">
      <c r="A24" s="25">
        <v>14</v>
      </c>
      <c r="B24" s="25" t="s">
        <v>144</v>
      </c>
      <c r="C24" s="40" t="s">
        <v>3220</v>
      </c>
      <c r="D24" s="276" t="s">
        <v>3221</v>
      </c>
      <c r="E24" s="277" t="str">
        <f>VLOOKUP(B24,NCESub[[#Data],[NCE]:[NCE Risk]],3,FALSE)</f>
        <v>High</v>
      </c>
      <c r="F24" s="52"/>
      <c r="G24" s="52"/>
      <c r="H24" s="278"/>
      <c r="I24"/>
      <c r="J24" s="31">
        <f>IF(HLOOKUP(J$8,Applicability[#Data],(VLOOKUP($B24,Applicability[#Data],2,FALSE)),FALSE)="y",$F24,"N/A")</f>
        <v>0</v>
      </c>
      <c r="K24" s="31">
        <f>IF(HLOOKUP(K$8,Applicability[#Data],(VLOOKUP($B24,Applicability[#Data],2,FALSE)),FALSE)="y",$F24,"N/A")</f>
        <v>0</v>
      </c>
      <c r="L24" s="31">
        <f>IF(HLOOKUP(L$8,Applicability[#Data],(VLOOKUP($B24,Applicability[#Data],2,FALSE)),FALSE)="y",$F24,"N/A")</f>
        <v>0</v>
      </c>
      <c r="M24" s="31">
        <f>IF(HLOOKUP(M$8,Applicability[#Data],(VLOOKUP($B24,Applicability[#Data],2,FALSE)),FALSE)="y",$F24,"N/A")</f>
        <v>0</v>
      </c>
      <c r="N24" s="31">
        <f>IF(HLOOKUP(N$8,Applicability[#Data],(VLOOKUP($B24,Applicability[#Data],2,FALSE)),FALSE)="y",$F24,"N/A")</f>
        <v>0</v>
      </c>
    </row>
    <row r="25" spans="1:14" ht="45" customHeight="1" x14ac:dyDescent="0.2">
      <c r="A25" s="25">
        <v>14</v>
      </c>
      <c r="B25" s="25" t="s">
        <v>144</v>
      </c>
      <c r="C25" s="40" t="s">
        <v>3245</v>
      </c>
      <c r="D25" s="276" t="s">
        <v>3179</v>
      </c>
      <c r="E25" s="277" t="str">
        <f>VLOOKUP(B25,NCESub[[#Data],[NCE]:[NCE Risk]],3,FALSE)</f>
        <v>High</v>
      </c>
      <c r="F25" s="52"/>
      <c r="G25" s="52"/>
      <c r="H25" s="278"/>
      <c r="I25"/>
      <c r="J25" s="31">
        <f>IF(HLOOKUP(J$8,Applicability[#Data],(VLOOKUP($B25,Applicability[#Data],2,FALSE)),FALSE)="y",$F25,"N/A")</f>
        <v>0</v>
      </c>
      <c r="K25" s="31">
        <f>IF(HLOOKUP(K$8,Applicability[#Data],(VLOOKUP($B25,Applicability[#Data],2,FALSE)),FALSE)="y",$F25,"N/A")</f>
        <v>0</v>
      </c>
      <c r="L25" s="31">
        <f>IF(HLOOKUP(L$8,Applicability[#Data],(VLOOKUP($B25,Applicability[#Data],2,FALSE)),FALSE)="y",$F25,"N/A")</f>
        <v>0</v>
      </c>
      <c r="M25" s="31">
        <f>IF(HLOOKUP(M$8,Applicability[#Data],(VLOOKUP($B25,Applicability[#Data],2,FALSE)),FALSE)="y",$F25,"N/A")</f>
        <v>0</v>
      </c>
      <c r="N25" s="31">
        <f>IF(HLOOKUP(N$8,Applicability[#Data],(VLOOKUP($B25,Applicability[#Data],2,FALSE)),FALSE)="y",$F25,"N/A")</f>
        <v>0</v>
      </c>
    </row>
    <row r="26" spans="1:14" ht="30" x14ac:dyDescent="0.2">
      <c r="A26" s="25">
        <v>14</v>
      </c>
      <c r="B26" s="25" t="s">
        <v>144</v>
      </c>
      <c r="C26" s="40" t="s">
        <v>3183</v>
      </c>
      <c r="D26" s="276" t="s">
        <v>3184</v>
      </c>
      <c r="E26" s="277" t="str">
        <f>VLOOKUP(B26,NCESub[[#Data],[NCE]:[NCE Risk]],3,FALSE)</f>
        <v>High</v>
      </c>
      <c r="F26" s="52"/>
      <c r="G26" s="52"/>
      <c r="H26" s="278"/>
      <c r="I26"/>
      <c r="J26" s="31">
        <f>IF(HLOOKUP(J$8,Applicability[#Data],(VLOOKUP($B26,Applicability[#Data],2,FALSE)),FALSE)="y",$F26,"N/A")</f>
        <v>0</v>
      </c>
      <c r="K26" s="31">
        <f>IF(HLOOKUP(K$8,Applicability[#Data],(VLOOKUP($B26,Applicability[#Data],2,FALSE)),FALSE)="y",$F26,"N/A")</f>
        <v>0</v>
      </c>
      <c r="L26" s="31">
        <f>IF(HLOOKUP(L$8,Applicability[#Data],(VLOOKUP($B26,Applicability[#Data],2,FALSE)),FALSE)="y",$F26,"N/A")</f>
        <v>0</v>
      </c>
      <c r="M26" s="31">
        <f>IF(HLOOKUP(M$8,Applicability[#Data],(VLOOKUP($B26,Applicability[#Data],2,FALSE)),FALSE)="y",$F26,"N/A")</f>
        <v>0</v>
      </c>
      <c r="N26" s="31">
        <f>IF(HLOOKUP(N$8,Applicability[#Data],(VLOOKUP($B26,Applicability[#Data],2,FALSE)),FALSE)="y",$F26,"N/A")</f>
        <v>0</v>
      </c>
    </row>
    <row r="27" spans="1:14" ht="30" x14ac:dyDescent="0.2">
      <c r="A27" s="25">
        <v>14</v>
      </c>
      <c r="B27" s="25" t="s">
        <v>144</v>
      </c>
      <c r="C27" s="40" t="s">
        <v>3181</v>
      </c>
      <c r="D27" s="276" t="s">
        <v>3182</v>
      </c>
      <c r="E27" s="277" t="str">
        <f>VLOOKUP(B27,NCESub[[#Data],[NCE]:[NCE Risk]],3,FALSE)</f>
        <v>High</v>
      </c>
      <c r="F27" s="52"/>
      <c r="G27" s="52"/>
      <c r="H27" s="278"/>
      <c r="I27"/>
      <c r="J27" s="31">
        <f>IF(HLOOKUP(J$8,Applicability[#Data],(VLOOKUP($B27,Applicability[#Data],2,FALSE)),FALSE)="y",$F27,"N/A")</f>
        <v>0</v>
      </c>
      <c r="K27" s="31">
        <f>IF(HLOOKUP(K$8,Applicability[#Data],(VLOOKUP($B27,Applicability[#Data],2,FALSE)),FALSE)="y",$F27,"N/A")</f>
        <v>0</v>
      </c>
      <c r="L27" s="31">
        <f>IF(HLOOKUP(L$8,Applicability[#Data],(VLOOKUP($B27,Applicability[#Data],2,FALSE)),FALSE)="y",$F27,"N/A")</f>
        <v>0</v>
      </c>
      <c r="M27" s="31">
        <f>IF(HLOOKUP(M$8,Applicability[#Data],(VLOOKUP($B27,Applicability[#Data],2,FALSE)),FALSE)="y",$F27,"N/A")</f>
        <v>0</v>
      </c>
      <c r="N27" s="31">
        <f>IF(HLOOKUP(N$8,Applicability[#Data],(VLOOKUP($B27,Applicability[#Data],2,FALSE)),FALSE)="y",$F27,"N/A")</f>
        <v>0</v>
      </c>
    </row>
    <row r="28" spans="1:14" ht="30" x14ac:dyDescent="0.2">
      <c r="A28" s="25">
        <v>14</v>
      </c>
      <c r="B28" s="25" t="s">
        <v>144</v>
      </c>
      <c r="C28" s="40" t="s">
        <v>3185</v>
      </c>
      <c r="D28" s="276" t="s">
        <v>3260</v>
      </c>
      <c r="E28" s="277" t="str">
        <f>VLOOKUP(B28,NCESub[[#Data],[NCE]:[NCE Risk]],3,FALSE)</f>
        <v>High</v>
      </c>
      <c r="F28" s="52"/>
      <c r="G28" s="52"/>
      <c r="H28" s="278"/>
      <c r="I28"/>
      <c r="J28" s="31">
        <f>IF(HLOOKUP(J$8,Applicability[#Data],(VLOOKUP($B28,Applicability[#Data],2,FALSE)),FALSE)="y",$F28,"N/A")</f>
        <v>0</v>
      </c>
      <c r="K28" s="31">
        <f>IF(HLOOKUP(K$8,Applicability[#Data],(VLOOKUP($B28,Applicability[#Data],2,FALSE)),FALSE)="y",$F28,"N/A")</f>
        <v>0</v>
      </c>
      <c r="L28" s="31">
        <f>IF(HLOOKUP(L$8,Applicability[#Data],(VLOOKUP($B28,Applicability[#Data],2,FALSE)),FALSE)="y",$F28,"N/A")</f>
        <v>0</v>
      </c>
      <c r="M28" s="31">
        <f>IF(HLOOKUP(M$8,Applicability[#Data],(VLOOKUP($B28,Applicability[#Data],2,FALSE)),FALSE)="y",$F28,"N/A")</f>
        <v>0</v>
      </c>
      <c r="N28" s="31">
        <f>IF(HLOOKUP(N$8,Applicability[#Data],(VLOOKUP($B28,Applicability[#Data],2,FALSE)),FALSE)="y",$F28,"N/A")</f>
        <v>0</v>
      </c>
    </row>
    <row r="29" spans="1:14" s="8" customFormat="1" ht="30" x14ac:dyDescent="0.2">
      <c r="A29" s="25">
        <v>14</v>
      </c>
      <c r="B29" s="25" t="s">
        <v>144</v>
      </c>
      <c r="C29" s="40" t="s">
        <v>3187</v>
      </c>
      <c r="D29" s="276" t="s">
        <v>3188</v>
      </c>
      <c r="E29" s="277" t="str">
        <f>VLOOKUP(B29,NCESub[[#Data],[NCE]:[NCE Risk]],3,FALSE)</f>
        <v>High</v>
      </c>
      <c r="F29" s="52"/>
      <c r="G29" s="52"/>
      <c r="H29" s="278"/>
      <c r="I29"/>
      <c r="J29" s="31">
        <f>IF(HLOOKUP(J$8,Applicability[#Data],(VLOOKUP($B29,Applicability[#Data],2,FALSE)),FALSE)="y",$F29,"N/A")</f>
        <v>0</v>
      </c>
      <c r="K29" s="31">
        <f>IF(HLOOKUP(K$8,Applicability[#Data],(VLOOKUP($B29,Applicability[#Data],2,FALSE)),FALSE)="y",$F29,"N/A")</f>
        <v>0</v>
      </c>
      <c r="L29" s="31">
        <f>IF(HLOOKUP(L$8,Applicability[#Data],(VLOOKUP($B29,Applicability[#Data],2,FALSE)),FALSE)="y",$F29,"N/A")</f>
        <v>0</v>
      </c>
      <c r="M29" s="31">
        <f>IF(HLOOKUP(M$8,Applicability[#Data],(VLOOKUP($B29,Applicability[#Data],2,FALSE)),FALSE)="y",$F29,"N/A")</f>
        <v>0</v>
      </c>
      <c r="N29" s="31">
        <f>IF(HLOOKUP(N$8,Applicability[#Data],(VLOOKUP($B29,Applicability[#Data],2,FALSE)),FALSE)="y",$F29,"N/A")</f>
        <v>0</v>
      </c>
    </row>
    <row r="30" spans="1:14" ht="30" hidden="1" x14ac:dyDescent="0.2">
      <c r="A30" s="25">
        <v>14</v>
      </c>
      <c r="B30" s="25" t="s">
        <v>161</v>
      </c>
      <c r="C30" s="40" t="s">
        <v>3245</v>
      </c>
      <c r="D30" s="276" t="s">
        <v>3179</v>
      </c>
      <c r="E30" s="277" t="str">
        <f>VLOOKUP(B30,NCESub[[#Data],[NCE]:[NCE Risk]],3,FALSE)</f>
        <v>Low</v>
      </c>
      <c r="F30" s="52"/>
      <c r="G30" s="52"/>
      <c r="H30" s="278"/>
      <c r="I30"/>
      <c r="J30" s="31">
        <f>IF(HLOOKUP(J$8,Applicability[#Data],(VLOOKUP($B30,Applicability[#Data],2,FALSE)),FALSE)="y",$F30,"N/A")</f>
        <v>0</v>
      </c>
      <c r="K30" s="31">
        <f>IF(HLOOKUP(K$8,Applicability[#Data],(VLOOKUP($B30,Applicability[#Data],2,FALSE)),FALSE)="y",$F30,"N/A")</f>
        <v>0</v>
      </c>
      <c r="L30" s="31">
        <f>IF(HLOOKUP(L$8,Applicability[#Data],(VLOOKUP($B30,Applicability[#Data],2,FALSE)),FALSE)="y",$F30,"N/A")</f>
        <v>0</v>
      </c>
      <c r="M30" s="31">
        <f>IF(HLOOKUP(M$8,Applicability[#Data],(VLOOKUP($B30,Applicability[#Data],2,FALSE)),FALSE)="y",$F30,"N/A")</f>
        <v>0</v>
      </c>
      <c r="N30" s="31">
        <f>IF(HLOOKUP(N$8,Applicability[#Data],(VLOOKUP($B30,Applicability[#Data],2,FALSE)),FALSE)="y",$F30,"N/A")</f>
        <v>0</v>
      </c>
    </row>
    <row r="31" spans="1:14" ht="30" customHeight="1" x14ac:dyDescent="0.2">
      <c r="A31" s="25">
        <v>14</v>
      </c>
      <c r="B31" s="25" t="s">
        <v>147</v>
      </c>
      <c r="C31" s="40" t="s">
        <v>396</v>
      </c>
      <c r="D31" s="276" t="s">
        <v>605</v>
      </c>
      <c r="E31" s="277" t="str">
        <f>VLOOKUP(B31,NCESub[[#Data],[NCE]:[NCE Risk]],3,FALSE)</f>
        <v>High</v>
      </c>
      <c r="F31" s="52"/>
      <c r="G31" s="52"/>
      <c r="H31" s="278"/>
      <c r="I31"/>
      <c r="J31" s="31">
        <f>IF(HLOOKUP(J$8,Applicability[#Data],(VLOOKUP($B31,Applicability[#Data],2,FALSE)),FALSE)="y",$F31,"N/A")</f>
        <v>0</v>
      </c>
      <c r="K31" s="31">
        <f>IF(HLOOKUP(K$8,Applicability[#Data],(VLOOKUP($B31,Applicability[#Data],2,FALSE)),FALSE)="y",$F31,"N/A")</f>
        <v>0</v>
      </c>
      <c r="L31" s="31">
        <f>IF(HLOOKUP(L$8,Applicability[#Data],(VLOOKUP($B31,Applicability[#Data],2,FALSE)),FALSE)="y",$F31,"N/A")</f>
        <v>0</v>
      </c>
      <c r="M31" s="31">
        <f>IF(HLOOKUP(M$8,Applicability[#Data],(VLOOKUP($B31,Applicability[#Data],2,FALSE)),FALSE)="y",$F31,"N/A")</f>
        <v>0</v>
      </c>
      <c r="N31" s="31">
        <f>IF(HLOOKUP(N$8,Applicability[#Data],(VLOOKUP($B31,Applicability[#Data],2,FALSE)),FALSE)="y",$F31,"N/A")</f>
        <v>0</v>
      </c>
    </row>
    <row r="32" spans="1:14" ht="30" customHeight="1" x14ac:dyDescent="0.2">
      <c r="A32" s="25">
        <v>14</v>
      </c>
      <c r="B32" s="25" t="s">
        <v>148</v>
      </c>
      <c r="C32" s="40" t="s">
        <v>397</v>
      </c>
      <c r="D32" s="276" t="s">
        <v>606</v>
      </c>
      <c r="E32" s="277" t="str">
        <f>VLOOKUP(B32,NCESub[[#Data],[NCE]:[NCE Risk]],3,FALSE)</f>
        <v>High</v>
      </c>
      <c r="F32" s="52"/>
      <c r="G32" s="52"/>
      <c r="H32" s="278"/>
      <c r="I32"/>
      <c r="J32" s="31">
        <f>IF(HLOOKUP(J$8,Applicability[#Data],(VLOOKUP($B32,Applicability[#Data],2,FALSE)),FALSE)="y",$F32,"N/A")</f>
        <v>0</v>
      </c>
      <c r="K32" s="31">
        <f>IF(HLOOKUP(K$8,Applicability[#Data],(VLOOKUP($B32,Applicability[#Data],2,FALSE)),FALSE)="y",$F32,"N/A")</f>
        <v>0</v>
      </c>
      <c r="L32" s="31">
        <f>IF(HLOOKUP(L$8,Applicability[#Data],(VLOOKUP($B32,Applicability[#Data],2,FALSE)),FALSE)="y",$F32,"N/A")</f>
        <v>0</v>
      </c>
      <c r="M32" s="31">
        <f>IF(HLOOKUP(M$8,Applicability[#Data],(VLOOKUP($B32,Applicability[#Data],2,FALSE)),FALSE)="y",$F32,"N/A")</f>
        <v>0</v>
      </c>
      <c r="N32" s="31">
        <f>IF(HLOOKUP(N$8,Applicability[#Data],(VLOOKUP($B32,Applicability[#Data],2,FALSE)),FALSE)="y",$F32,"N/A")</f>
        <v>0</v>
      </c>
    </row>
    <row r="33" spans="1:34" ht="45" x14ac:dyDescent="0.2">
      <c r="A33" s="25">
        <v>14</v>
      </c>
      <c r="B33" s="25" t="s">
        <v>162</v>
      </c>
      <c r="C33" s="40" t="s">
        <v>3101</v>
      </c>
      <c r="D33" s="276" t="s">
        <v>3257</v>
      </c>
      <c r="E33" s="277" t="str">
        <f>VLOOKUP(B33,NCESub[[#Data],[NCE]:[NCE Risk]],3,FALSE)</f>
        <v>Low</v>
      </c>
      <c r="F33" s="52"/>
      <c r="G33" s="52"/>
      <c r="H33" s="278"/>
      <c r="I33"/>
      <c r="J33" s="31">
        <f>IF(HLOOKUP(J$8,Applicability[#Data],(VLOOKUP($B33,Applicability[#Data],2,FALSE)),FALSE)="y",$F33,"N/A")</f>
        <v>0</v>
      </c>
      <c r="K33" s="31">
        <f>IF(HLOOKUP(K$8,Applicability[#Data],(VLOOKUP($B33,Applicability[#Data],2,FALSE)),FALSE)="y",$F33,"N/A")</f>
        <v>0</v>
      </c>
      <c r="L33" s="31">
        <f>IF(HLOOKUP(L$8,Applicability[#Data],(VLOOKUP($B33,Applicability[#Data],2,FALSE)),FALSE)="y",$F33,"N/A")</f>
        <v>0</v>
      </c>
      <c r="M33" s="31">
        <f>IF(HLOOKUP(M$8,Applicability[#Data],(VLOOKUP($B33,Applicability[#Data],2,FALSE)),FALSE)="y",$F33,"N/A")</f>
        <v>0</v>
      </c>
      <c r="N33" s="31">
        <f>IF(HLOOKUP(N$8,Applicability[#Data],(VLOOKUP($B33,Applicability[#Data],2,FALSE)),FALSE)="y",$F33,"N/A")</f>
        <v>0</v>
      </c>
    </row>
    <row r="34" spans="1:34" ht="45" x14ac:dyDescent="0.2">
      <c r="A34" s="25">
        <v>14</v>
      </c>
      <c r="B34" s="25" t="s">
        <v>162</v>
      </c>
      <c r="C34" s="40" t="s">
        <v>3193</v>
      </c>
      <c r="D34" s="276" t="s">
        <v>3249</v>
      </c>
      <c r="E34" s="277" t="str">
        <f>VLOOKUP(B34,NCESub[[#Data],[NCE]:[NCE Risk]],3,FALSE)</f>
        <v>Low</v>
      </c>
      <c r="F34" s="52"/>
      <c r="G34" s="52"/>
      <c r="H34" s="278"/>
      <c r="I34"/>
      <c r="J34" s="31">
        <f>IF(HLOOKUP(J$8,Applicability[#Data],(VLOOKUP($B34,Applicability[#Data],2,FALSE)),FALSE)="y",$F34,"N/A")</f>
        <v>0</v>
      </c>
      <c r="K34" s="31">
        <f>IF(HLOOKUP(K$8,Applicability[#Data],(VLOOKUP($B34,Applicability[#Data],2,FALSE)),FALSE)="y",$F34,"N/A")</f>
        <v>0</v>
      </c>
      <c r="L34" s="31">
        <f>IF(HLOOKUP(L$8,Applicability[#Data],(VLOOKUP($B34,Applicability[#Data],2,FALSE)),FALSE)="y",$F34,"N/A")</f>
        <v>0</v>
      </c>
      <c r="M34" s="31">
        <f>IF(HLOOKUP(M$8,Applicability[#Data],(VLOOKUP($B34,Applicability[#Data],2,FALSE)),FALSE)="y",$F34,"N/A")</f>
        <v>0</v>
      </c>
      <c r="N34" s="31">
        <f>IF(HLOOKUP(N$8,Applicability[#Data],(VLOOKUP($B34,Applicability[#Data],2,FALSE)),FALSE)="y",$F34,"N/A")</f>
        <v>0</v>
      </c>
    </row>
    <row r="35" spans="1:34" ht="30" x14ac:dyDescent="0.2">
      <c r="A35" s="25">
        <v>14</v>
      </c>
      <c r="B35" s="25" t="s">
        <v>70</v>
      </c>
      <c r="C35" s="40" t="s">
        <v>412</v>
      </c>
      <c r="D35" s="276" t="s">
        <v>617</v>
      </c>
      <c r="E35" s="277" t="str">
        <f>VLOOKUP(B35,NCESub[[#Data],[NCE]:[NCE Risk]],3,FALSE)</f>
        <v>Low</v>
      </c>
      <c r="F35" s="52"/>
      <c r="G35" s="52"/>
      <c r="H35" s="278"/>
      <c r="I35"/>
      <c r="J35" s="31">
        <f>IF(HLOOKUP(J$8,Applicability[#Data],(VLOOKUP($B35,Applicability[#Data],2,FALSE)),FALSE)="y",$F35,"N/A")</f>
        <v>0</v>
      </c>
      <c r="K35" s="31">
        <f>IF(HLOOKUP(K$8,Applicability[#Data],(VLOOKUP($B35,Applicability[#Data],2,FALSE)),FALSE)="y",$F35,"N/A")</f>
        <v>0</v>
      </c>
      <c r="L35" s="31">
        <f>IF(HLOOKUP(L$8,Applicability[#Data],(VLOOKUP($B35,Applicability[#Data],2,FALSE)),FALSE)="y",$F35,"N/A")</f>
        <v>0</v>
      </c>
      <c r="M35" s="31">
        <f>IF(HLOOKUP(M$8,Applicability[#Data],(VLOOKUP($B35,Applicability[#Data],2,FALSE)),FALSE)="y",$F35,"N/A")</f>
        <v>0</v>
      </c>
      <c r="N35" s="31">
        <f>IF(HLOOKUP(N$8,Applicability[#Data],(VLOOKUP($B35,Applicability[#Data],2,FALSE)),FALSE)="y",$F35,"N/A")</f>
        <v>0</v>
      </c>
    </row>
    <row r="36" spans="1:34" ht="30" hidden="1" x14ac:dyDescent="0.2">
      <c r="A36" s="25">
        <v>14</v>
      </c>
      <c r="B36" s="25" t="s">
        <v>86</v>
      </c>
      <c r="C36" s="40" t="s">
        <v>3253</v>
      </c>
      <c r="D36" s="276" t="s">
        <v>3254</v>
      </c>
      <c r="E36" s="277" t="str">
        <f>VLOOKUP(B36,NCESub[[#Data],[NCE]:[NCE Risk]],3,FALSE)</f>
        <v>Low</v>
      </c>
      <c r="F36" s="52"/>
      <c r="G36" s="52"/>
      <c r="H36" s="278"/>
      <c r="I36"/>
      <c r="J36" s="31">
        <f>IF(HLOOKUP(J$8,Applicability[#Data],(VLOOKUP($B36,Applicability[#Data],2,FALSE)),FALSE)="y",$F36,"N/A")</f>
        <v>0</v>
      </c>
      <c r="K36" s="31">
        <f>IF(HLOOKUP(K$8,Applicability[#Data],(VLOOKUP($B36,Applicability[#Data],2,FALSE)),FALSE)="y",$F36,"N/A")</f>
        <v>0</v>
      </c>
      <c r="L36" s="31">
        <f>IF(HLOOKUP(L$8,Applicability[#Data],(VLOOKUP($B36,Applicability[#Data],2,FALSE)),FALSE)="y",$F36,"N/A")</f>
        <v>0</v>
      </c>
      <c r="M36" s="31">
        <f>IF(HLOOKUP(M$8,Applicability[#Data],(VLOOKUP($B36,Applicability[#Data],2,FALSE)),FALSE)="y",$F36,"N/A")</f>
        <v>0</v>
      </c>
      <c r="N36" s="31">
        <f>IF(HLOOKUP(N$8,Applicability[#Data],(VLOOKUP($B36,Applicability[#Data],2,FALSE)),FALSE)="y",$F36,"N/A")</f>
        <v>0</v>
      </c>
    </row>
    <row r="37" spans="1:34" ht="30" hidden="1" x14ac:dyDescent="0.2">
      <c r="A37" s="25">
        <v>14</v>
      </c>
      <c r="B37" s="25" t="s">
        <v>82</v>
      </c>
      <c r="C37" s="40" t="s">
        <v>3253</v>
      </c>
      <c r="D37" s="276" t="s">
        <v>3254</v>
      </c>
      <c r="E37" s="277" t="str">
        <f>VLOOKUP(B37,NCESub[[#Data],[NCE]:[NCE Risk]],3,FALSE)</f>
        <v>High</v>
      </c>
      <c r="F37" s="52"/>
      <c r="G37" s="52"/>
      <c r="H37" s="278"/>
      <c r="I37"/>
      <c r="J37" s="31">
        <f>IF(HLOOKUP(J$8,Applicability[#Data],(VLOOKUP($B37,Applicability[#Data],2,FALSE)),FALSE)="y",$F37,"N/A")</f>
        <v>0</v>
      </c>
      <c r="K37" s="31">
        <f>IF(HLOOKUP(K$8,Applicability[#Data],(VLOOKUP($B37,Applicability[#Data],2,FALSE)),FALSE)="y",$F37,"N/A")</f>
        <v>0</v>
      </c>
      <c r="L37" s="31">
        <f>IF(HLOOKUP(L$8,Applicability[#Data],(VLOOKUP($B37,Applicability[#Data],2,FALSE)),FALSE)="y",$F37,"N/A")</f>
        <v>0</v>
      </c>
      <c r="M37" s="31">
        <f>IF(HLOOKUP(M$8,Applicability[#Data],(VLOOKUP($B37,Applicability[#Data],2,FALSE)),FALSE)="y",$F37,"N/A")</f>
        <v>0</v>
      </c>
      <c r="N37" s="31">
        <f>IF(HLOOKUP(N$8,Applicability[#Data],(VLOOKUP($B37,Applicability[#Data],2,FALSE)),FALSE)="y",$F37,"N/A")</f>
        <v>0</v>
      </c>
      <c r="O37" s="4"/>
      <c r="P37" s="4"/>
      <c r="Q37" s="4"/>
      <c r="R37" s="4"/>
      <c r="S37" s="4"/>
      <c r="T37" s="4"/>
      <c r="U37" s="4"/>
      <c r="V37" s="4"/>
      <c r="W37" s="4"/>
      <c r="X37" s="4"/>
      <c r="Y37" s="4"/>
      <c r="Z37" s="4"/>
      <c r="AA37" s="4"/>
      <c r="AB37" s="4"/>
      <c r="AC37" s="4"/>
      <c r="AD37" s="4"/>
      <c r="AE37" s="4"/>
      <c r="AF37" s="4"/>
      <c r="AG37" s="4"/>
      <c r="AH37" s="4"/>
    </row>
    <row r="38" spans="1:34" ht="30" customHeight="1" x14ac:dyDescent="0.2">
      <c r="A38" s="25">
        <v>14</v>
      </c>
      <c r="B38" s="25" t="s">
        <v>64</v>
      </c>
      <c r="C38" s="40" t="s">
        <v>415</v>
      </c>
      <c r="D38" s="276" t="s">
        <v>620</v>
      </c>
      <c r="E38" s="277" t="str">
        <f>VLOOKUP(B38,NCESub[[#Data],[NCE]:[NCE Risk]],3,FALSE)</f>
        <v>Low</v>
      </c>
      <c r="F38" s="52"/>
      <c r="G38" s="52"/>
      <c r="H38" s="278"/>
      <c r="I38"/>
      <c r="J38" s="31">
        <f>IF(HLOOKUP(J$8,Applicability[#Data],(VLOOKUP($B38,Applicability[#Data],2,FALSE)),FALSE)="y",$F38,"N/A")</f>
        <v>0</v>
      </c>
      <c r="K38" s="31">
        <f>IF(HLOOKUP(K$8,Applicability[#Data],(VLOOKUP($B38,Applicability[#Data],2,FALSE)),FALSE)="y",$F38,"N/A")</f>
        <v>0</v>
      </c>
      <c r="L38" s="31">
        <f>IF(HLOOKUP(L$8,Applicability[#Data],(VLOOKUP($B38,Applicability[#Data],2,FALSE)),FALSE)="y",$F38,"N/A")</f>
        <v>0</v>
      </c>
      <c r="M38" s="31">
        <f>IF(HLOOKUP(M$8,Applicability[#Data],(VLOOKUP($B38,Applicability[#Data],2,FALSE)),FALSE)="y",$F38,"N/A")</f>
        <v>0</v>
      </c>
      <c r="N38" s="31">
        <f>IF(HLOOKUP(N$8,Applicability[#Data],(VLOOKUP($B38,Applicability[#Data],2,FALSE)),FALSE)="y",$F38,"N/A")</f>
        <v>0</v>
      </c>
    </row>
    <row r="39" spans="1:34" ht="30" x14ac:dyDescent="0.2">
      <c r="A39" s="25">
        <v>14</v>
      </c>
      <c r="B39" s="25" t="s">
        <v>81</v>
      </c>
      <c r="C39" s="40" t="s">
        <v>3253</v>
      </c>
      <c r="D39" s="276" t="s">
        <v>3254</v>
      </c>
      <c r="E39" s="277" t="str">
        <f>VLOOKUP(B39,NCESub[[#Data],[NCE]:[NCE Risk]],3,FALSE)</f>
        <v>High</v>
      </c>
      <c r="F39" s="52"/>
      <c r="G39" s="52"/>
      <c r="H39" s="278"/>
      <c r="I39"/>
      <c r="J39" s="31">
        <f>IF(HLOOKUP(J$8,Applicability[#Data],(VLOOKUP($B39,Applicability[#Data],2,FALSE)),FALSE)="y",$F39,"N/A")</f>
        <v>0</v>
      </c>
      <c r="K39" s="31">
        <f>IF(HLOOKUP(K$8,Applicability[#Data],(VLOOKUP($B39,Applicability[#Data],2,FALSE)),FALSE)="y",$F39,"N/A")</f>
        <v>0</v>
      </c>
      <c r="L39" s="31">
        <f>IF(HLOOKUP(L$8,Applicability[#Data],(VLOOKUP($B39,Applicability[#Data],2,FALSE)),FALSE)="y",$F39,"N/A")</f>
        <v>0</v>
      </c>
      <c r="M39" s="31">
        <f>IF(HLOOKUP(M$8,Applicability[#Data],(VLOOKUP($B39,Applicability[#Data],2,FALSE)),FALSE)="y",$F39,"N/A")</f>
        <v>0</v>
      </c>
      <c r="N39" s="31">
        <f>IF(HLOOKUP(N$8,Applicability[#Data],(VLOOKUP($B39,Applicability[#Data],2,FALSE)),FALSE)="y",$F39,"N/A")</f>
        <v>0</v>
      </c>
    </row>
    <row r="40" spans="1:34" ht="30" hidden="1" x14ac:dyDescent="0.2">
      <c r="A40" s="25">
        <v>14</v>
      </c>
      <c r="B40" s="25" t="s">
        <v>151</v>
      </c>
      <c r="C40" s="40" t="s">
        <v>3185</v>
      </c>
      <c r="D40" s="276" t="s">
        <v>3260</v>
      </c>
      <c r="E40" s="277" t="str">
        <f>VLOOKUP(B40,NCESub[[#Data],[NCE]:[NCE Risk]],3,FALSE)</f>
        <v>Low</v>
      </c>
      <c r="F40" s="52"/>
      <c r="G40" s="52"/>
      <c r="H40" s="278"/>
      <c r="I40"/>
      <c r="J40" s="31">
        <f>IF(HLOOKUP(J$8,Applicability[#Data],(VLOOKUP($B40,Applicability[#Data],2,FALSE)),FALSE)="y",$F40,"N/A")</f>
        <v>0</v>
      </c>
      <c r="K40" s="31">
        <f>IF(HLOOKUP(K$8,Applicability[#Data],(VLOOKUP($B40,Applicability[#Data],2,FALSE)),FALSE)="y",$F40,"N/A")</f>
        <v>0</v>
      </c>
      <c r="L40" s="31">
        <f>IF(HLOOKUP(L$8,Applicability[#Data],(VLOOKUP($B40,Applicability[#Data],2,FALSE)),FALSE)="y",$F40,"N/A")</f>
        <v>0</v>
      </c>
      <c r="M40" s="31">
        <f>IF(HLOOKUP(M$8,Applicability[#Data],(VLOOKUP($B40,Applicability[#Data],2,FALSE)),FALSE)="y",$F40,"N/A")</f>
        <v>0</v>
      </c>
      <c r="N40" s="31">
        <f>IF(HLOOKUP(N$8,Applicability[#Data],(VLOOKUP($B40,Applicability[#Data],2,FALSE)),FALSE)="y",$F40,"N/A")</f>
        <v>0</v>
      </c>
    </row>
    <row r="41" spans="1:34" ht="30" hidden="1" x14ac:dyDescent="0.2">
      <c r="A41" s="25">
        <v>14</v>
      </c>
      <c r="B41" s="25" t="s">
        <v>162</v>
      </c>
      <c r="C41" s="40" t="s">
        <v>3185</v>
      </c>
      <c r="D41" s="276" t="s">
        <v>3260</v>
      </c>
      <c r="E41" s="277" t="str">
        <f>VLOOKUP(B41,NCESub[[#Data],[NCE]:[NCE Risk]],3,FALSE)</f>
        <v>Low</v>
      </c>
      <c r="F41" s="52"/>
      <c r="G41" s="52"/>
      <c r="H41" s="278"/>
      <c r="I41"/>
      <c r="J41" s="31">
        <f>IF(HLOOKUP(J$8,Applicability[#Data],(VLOOKUP($B41,Applicability[#Data],2,FALSE)),FALSE)="y",$F41,"N/A")</f>
        <v>0</v>
      </c>
      <c r="K41" s="31">
        <f>IF(HLOOKUP(K$8,Applicability[#Data],(VLOOKUP($B41,Applicability[#Data],2,FALSE)),FALSE)="y",$F41,"N/A")</f>
        <v>0</v>
      </c>
      <c r="L41" s="31">
        <f>IF(HLOOKUP(L$8,Applicability[#Data],(VLOOKUP($B41,Applicability[#Data],2,FALSE)),FALSE)="y",$F41,"N/A")</f>
        <v>0</v>
      </c>
      <c r="M41" s="31">
        <f>IF(HLOOKUP(M$8,Applicability[#Data],(VLOOKUP($B41,Applicability[#Data],2,FALSE)),FALSE)="y",$F41,"N/A")</f>
        <v>0</v>
      </c>
      <c r="N41" s="31">
        <f>IF(HLOOKUP(N$8,Applicability[#Data],(VLOOKUP($B41,Applicability[#Data],2,FALSE)),FALSE)="y",$F41,"N/A")</f>
        <v>0</v>
      </c>
    </row>
    <row r="42" spans="1:34" ht="50.25" customHeight="1" x14ac:dyDescent="0.2">
      <c r="A42" s="25">
        <v>14</v>
      </c>
      <c r="B42" s="25" t="s">
        <v>86</v>
      </c>
      <c r="C42" s="40" t="s">
        <v>3197</v>
      </c>
      <c r="D42" s="276" t="s">
        <v>3250</v>
      </c>
      <c r="E42" s="277" t="str">
        <f>VLOOKUP(B42,NCESub[[#Data],[NCE]:[NCE Risk]],3,FALSE)</f>
        <v>Low</v>
      </c>
      <c r="F42" s="52"/>
      <c r="G42" s="52"/>
      <c r="H42" s="278"/>
      <c r="I42"/>
      <c r="J42" s="31">
        <f>IF(HLOOKUP(J$8,Applicability[#Data],(VLOOKUP($B42,Applicability[#Data],2,FALSE)),FALSE)="y",$F42,"N/A")</f>
        <v>0</v>
      </c>
      <c r="K42" s="31">
        <f>IF(HLOOKUP(K$8,Applicability[#Data],(VLOOKUP($B42,Applicability[#Data],2,FALSE)),FALSE)="y",$F42,"N/A")</f>
        <v>0</v>
      </c>
      <c r="L42" s="31">
        <f>IF(HLOOKUP(L$8,Applicability[#Data],(VLOOKUP($B42,Applicability[#Data],2,FALSE)),FALSE)="y",$F42,"N/A")</f>
        <v>0</v>
      </c>
      <c r="M42" s="31">
        <f>IF(HLOOKUP(M$8,Applicability[#Data],(VLOOKUP($B42,Applicability[#Data],2,FALSE)),FALSE)="y",$F42,"N/A")</f>
        <v>0</v>
      </c>
      <c r="N42" s="31">
        <f>IF(HLOOKUP(N$8,Applicability[#Data],(VLOOKUP($B42,Applicability[#Data],2,FALSE)),FALSE)="y",$F42,"N/A")</f>
        <v>0</v>
      </c>
    </row>
    <row r="43" spans="1:34" ht="33.75" customHeight="1" x14ac:dyDescent="0.2">
      <c r="A43" s="25">
        <v>14</v>
      </c>
      <c r="B43" s="25" t="s">
        <v>105</v>
      </c>
      <c r="C43" s="40" t="s">
        <v>418</v>
      </c>
      <c r="D43" s="276" t="s">
        <v>632</v>
      </c>
      <c r="E43" s="277" t="str">
        <f>VLOOKUP(B43,NCESub[[#Data],[NCE]:[NCE Risk]],3,FALSE)</f>
        <v>Low</v>
      </c>
      <c r="F43" s="52"/>
      <c r="G43" s="52"/>
      <c r="H43" s="278"/>
      <c r="I43"/>
      <c r="J43" s="31">
        <f>IF(HLOOKUP(J$8,Applicability[#Data],(VLOOKUP($B43,Applicability[#Data],2,FALSE)),FALSE)="y",$F43,"N/A")</f>
        <v>0</v>
      </c>
      <c r="K43" s="31">
        <f>IF(HLOOKUP(K$8,Applicability[#Data],(VLOOKUP($B43,Applicability[#Data],2,FALSE)),FALSE)="y",$F43,"N/A")</f>
        <v>0</v>
      </c>
      <c r="L43" s="31">
        <f>IF(HLOOKUP(L$8,Applicability[#Data],(VLOOKUP($B43,Applicability[#Data],2,FALSE)),FALSE)="y",$F43,"N/A")</f>
        <v>0</v>
      </c>
      <c r="M43" s="31">
        <f>IF(HLOOKUP(M$8,Applicability[#Data],(VLOOKUP($B43,Applicability[#Data],2,FALSE)),FALSE)="y",$F43,"N/A")</f>
        <v>0</v>
      </c>
      <c r="N43" s="31">
        <f>IF(HLOOKUP(N$8,Applicability[#Data],(VLOOKUP($B43,Applicability[#Data],2,FALSE)),FALSE)="y",$F43,"N/A")</f>
        <v>0</v>
      </c>
    </row>
    <row r="44" spans="1:34" ht="30" hidden="1" customHeight="1" x14ac:dyDescent="0.2">
      <c r="A44" s="25">
        <v>10</v>
      </c>
      <c r="B44" s="25" t="s">
        <v>79</v>
      </c>
      <c r="C44" s="40" t="s">
        <v>3155</v>
      </c>
      <c r="D44" s="276" t="s">
        <v>3258</v>
      </c>
      <c r="E44" s="277" t="str">
        <f>VLOOKUP(B44,NCESub[[#Data],[NCE]:[NCE Risk]],3,FALSE)</f>
        <v>High</v>
      </c>
      <c r="F44" s="52"/>
      <c r="G44" s="52"/>
      <c r="H44" s="278"/>
      <c r="I44"/>
      <c r="J44" s="31">
        <f>IF(HLOOKUP(J$8,Applicability[#Data],(VLOOKUP($B44,Applicability[#Data],2,FALSE)),FALSE)="y",$F44,"N/A")</f>
        <v>0</v>
      </c>
      <c r="K44" s="31">
        <f>IF(HLOOKUP(K$8,Applicability[#Data],(VLOOKUP($B44,Applicability[#Data],2,FALSE)),FALSE)="y",$F44,"N/A")</f>
        <v>0</v>
      </c>
      <c r="L44" s="31">
        <f>IF(HLOOKUP(L$8,Applicability[#Data],(VLOOKUP($B44,Applicability[#Data],2,FALSE)),FALSE)="y",$F44,"N/A")</f>
        <v>0</v>
      </c>
      <c r="M44" s="31">
        <f>IF(HLOOKUP(M$8,Applicability[#Data],(VLOOKUP($B44,Applicability[#Data],2,FALSE)),FALSE)="y",$F44,"N/A")</f>
        <v>0</v>
      </c>
      <c r="N44" s="31">
        <f>IF(HLOOKUP(N$8,Applicability[#Data],(VLOOKUP($B44,Applicability[#Data],2,FALSE)),FALSE)="y",$F44,"N/A")</f>
        <v>0</v>
      </c>
    </row>
    <row r="45" spans="1:34" ht="60" hidden="1" x14ac:dyDescent="0.2">
      <c r="A45" s="25">
        <v>14</v>
      </c>
      <c r="B45" s="25" t="s">
        <v>81</v>
      </c>
      <c r="C45" s="40" t="s">
        <v>3155</v>
      </c>
      <c r="D45" s="276" t="s">
        <v>3258</v>
      </c>
      <c r="E45" s="277" t="str">
        <f>VLOOKUP(B45,NCESub[[#Data],[NCE]:[NCE Risk]],3,FALSE)</f>
        <v>High</v>
      </c>
      <c r="F45" s="52"/>
      <c r="G45" s="52"/>
      <c r="H45" s="278"/>
      <c r="I45"/>
      <c r="J45" s="31">
        <f>IF(HLOOKUP(J$8,Applicability[#Data],(VLOOKUP($B45,Applicability[#Data],2,FALSE)),FALSE)="y",$F45,"N/A")</f>
        <v>0</v>
      </c>
      <c r="K45" s="31">
        <f>IF(HLOOKUP(K$8,Applicability[#Data],(VLOOKUP($B45,Applicability[#Data],2,FALSE)),FALSE)="y",$F45,"N/A")</f>
        <v>0</v>
      </c>
      <c r="L45" s="31">
        <f>IF(HLOOKUP(L$8,Applicability[#Data],(VLOOKUP($B45,Applicability[#Data],2,FALSE)),FALSE)="y",$F45,"N/A")</f>
        <v>0</v>
      </c>
      <c r="M45" s="31">
        <f>IF(HLOOKUP(M$8,Applicability[#Data],(VLOOKUP($B45,Applicability[#Data],2,FALSE)),FALSE)="y",$F45,"N/A")</f>
        <v>0</v>
      </c>
      <c r="N45" s="31">
        <f>IF(HLOOKUP(N$8,Applicability[#Data],(VLOOKUP($B45,Applicability[#Data],2,FALSE)),FALSE)="y",$F45,"N/A")</f>
        <v>0</v>
      </c>
    </row>
    <row r="46" spans="1:34" ht="60" hidden="1" x14ac:dyDescent="0.2">
      <c r="A46" s="25">
        <v>14</v>
      </c>
      <c r="B46" s="25" t="s">
        <v>82</v>
      </c>
      <c r="C46" s="40" t="s">
        <v>3155</v>
      </c>
      <c r="D46" s="276" t="s">
        <v>3258</v>
      </c>
      <c r="E46" s="277" t="str">
        <f>VLOOKUP(B46,NCESub[[#Data],[NCE]:[NCE Risk]],3,FALSE)</f>
        <v>High</v>
      </c>
      <c r="F46" s="52"/>
      <c r="G46" s="52"/>
      <c r="H46" s="278"/>
      <c r="I46"/>
      <c r="J46" s="31">
        <f>IF(HLOOKUP(J$8,Applicability[#Data],(VLOOKUP($B46,Applicability[#Data],2,FALSE)),FALSE)="y",$F46,"N/A")</f>
        <v>0</v>
      </c>
      <c r="K46" s="31">
        <f>IF(HLOOKUP(K$8,Applicability[#Data],(VLOOKUP($B46,Applicability[#Data],2,FALSE)),FALSE)="y",$F46,"N/A")</f>
        <v>0</v>
      </c>
      <c r="L46" s="31">
        <f>IF(HLOOKUP(L$8,Applicability[#Data],(VLOOKUP($B46,Applicability[#Data],2,FALSE)),FALSE)="y",$F46,"N/A")</f>
        <v>0</v>
      </c>
      <c r="M46" s="31">
        <f>IF(HLOOKUP(M$8,Applicability[#Data],(VLOOKUP($B46,Applicability[#Data],2,FALSE)),FALSE)="y",$F46,"N/A")</f>
        <v>0</v>
      </c>
      <c r="N46" s="31">
        <f>IF(HLOOKUP(N$8,Applicability[#Data],(VLOOKUP($B46,Applicability[#Data],2,FALSE)),FALSE)="y",$F46,"N/A")</f>
        <v>0</v>
      </c>
    </row>
    <row r="47" spans="1:34" ht="60" x14ac:dyDescent="0.2">
      <c r="A47" s="25">
        <v>14</v>
      </c>
      <c r="B47" s="25" t="s">
        <v>661</v>
      </c>
      <c r="C47" s="40" t="s">
        <v>699</v>
      </c>
      <c r="D47" s="276" t="s">
        <v>700</v>
      </c>
      <c r="E47" s="277" t="str">
        <f>VLOOKUP(B47,NCESub[[#Data],[NCE]:[NCE Risk]],3,FALSE)</f>
        <v>High</v>
      </c>
      <c r="F47" s="52"/>
      <c r="G47" s="52"/>
      <c r="H47" s="278"/>
      <c r="I47"/>
      <c r="J47" s="31">
        <f>IF(HLOOKUP(J$8,Applicability[#Data],(VLOOKUP($B47,Applicability[#Data],2,FALSE)),FALSE)="y",$F47,"N/A")</f>
        <v>0</v>
      </c>
      <c r="K47" s="31">
        <f>IF(HLOOKUP(K$8,Applicability[#Data],(VLOOKUP($B47,Applicability[#Data],2,FALSE)),FALSE)="y",$F47,"N/A")</f>
        <v>0</v>
      </c>
      <c r="L47" s="31">
        <f>IF(HLOOKUP(L$8,Applicability[#Data],(VLOOKUP($B47,Applicability[#Data],2,FALSE)),FALSE)="y",$F47,"N/A")</f>
        <v>0</v>
      </c>
      <c r="M47" s="31">
        <f>IF(HLOOKUP(M$8,Applicability[#Data],(VLOOKUP($B47,Applicability[#Data],2,FALSE)),FALSE)="y",$F47,"N/A")</f>
        <v>0</v>
      </c>
      <c r="N47" s="31">
        <f>IF(HLOOKUP(N$8,Applicability[#Data],(VLOOKUP($B47,Applicability[#Data],2,FALSE)),FALSE)="y",$F47,"N/A")</f>
        <v>0</v>
      </c>
    </row>
    <row r="48" spans="1:34" ht="60" hidden="1" x14ac:dyDescent="0.2">
      <c r="A48" s="25">
        <v>14</v>
      </c>
      <c r="B48" s="25" t="s">
        <v>86</v>
      </c>
      <c r="C48" s="40" t="s">
        <v>3158</v>
      </c>
      <c r="D48" s="276" t="s">
        <v>3159</v>
      </c>
      <c r="E48" s="277" t="str">
        <f>VLOOKUP(B48,NCESub[[#Data],[NCE]:[NCE Risk]],3,FALSE)</f>
        <v>Low</v>
      </c>
      <c r="F48" s="52"/>
      <c r="G48" s="52"/>
      <c r="H48" s="278"/>
      <c r="I48"/>
      <c r="J48" s="31">
        <f>IF(HLOOKUP(J$8,Applicability[#Data],(VLOOKUP($B48,Applicability[#Data],2,FALSE)),FALSE)="y",$F48,"N/A")</f>
        <v>0</v>
      </c>
      <c r="K48" s="31">
        <f>IF(HLOOKUP(K$8,Applicability[#Data],(VLOOKUP($B48,Applicability[#Data],2,FALSE)),FALSE)="y",$F48,"N/A")</f>
        <v>0</v>
      </c>
      <c r="L48" s="31">
        <f>IF(HLOOKUP(L$8,Applicability[#Data],(VLOOKUP($B48,Applicability[#Data],2,FALSE)),FALSE)="y",$F48,"N/A")</f>
        <v>0</v>
      </c>
      <c r="M48" s="31">
        <f>IF(HLOOKUP(M$8,Applicability[#Data],(VLOOKUP($B48,Applicability[#Data],2,FALSE)),FALSE)="y",$F48,"N/A")</f>
        <v>0</v>
      </c>
      <c r="N48" s="31">
        <f>IF(HLOOKUP(N$8,Applicability[#Data],(VLOOKUP($B48,Applicability[#Data],2,FALSE)),FALSE)="y",$F48,"N/A")</f>
        <v>0</v>
      </c>
    </row>
    <row r="50" spans="3:3" x14ac:dyDescent="0.2">
      <c r="C50" s="3" t="s">
        <v>3270</v>
      </c>
    </row>
    <row r="54" spans="3:3" ht="30" customHeight="1" x14ac:dyDescent="0.2"/>
    <row r="55" spans="3:3" ht="30" customHeight="1" x14ac:dyDescent="0.2"/>
    <row r="58" spans="3:3" ht="30" customHeight="1" x14ac:dyDescent="0.2"/>
  </sheetData>
  <mergeCells count="1">
    <mergeCell ref="C7:D7"/>
  </mergeCells>
  <phoneticPr fontId="16" type="noConversion"/>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G11:G48</xm:sqref>
        </x14:dataValidation>
        <x14:dataValidation type="list" allowBlank="1" showInputMessage="1" showErrorMessage="1">
          <x14:formula1>
            <xm:f>Lookups!$B$3:$B$6</xm:f>
          </x14:formula1>
          <xm:sqref>F11:F48</xm:sqref>
        </x14:dataValidation>
        <x14:dataValidation type="list" errorStyle="information" allowBlank="1" showInputMessage="1" showErrorMessage="1" errorTitle="New Value?" error="If this is a new control performer role, please have it added to the list.">
          <x14:formula1>
            <xm:f>Lookups!$F$3:$F$14</xm:f>
          </x14:formula1>
          <xm:sqref>H11:H48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pageSetUpPr fitToPage="1"/>
  </sheetPr>
  <dimension ref="A1:N25"/>
  <sheetViews>
    <sheetView topLeftCell="A2" zoomScale="80" zoomScaleNormal="80" workbookViewId="0">
      <selection activeCell="I2" sqref="I2:I9"/>
    </sheetView>
  </sheetViews>
  <sheetFormatPr defaultColWidth="9.140625" defaultRowHeight="12.75" x14ac:dyDescent="0.2"/>
  <cols>
    <col min="1" max="1" width="9.140625" style="5"/>
    <col min="2" max="3" width="9.140625" style="5" customWidth="1"/>
    <col min="4" max="4" width="75.7109375" style="5" customWidth="1"/>
    <col min="5" max="5" width="6.7109375" style="5" customWidth="1"/>
    <col min="6" max="6" width="16.7109375" style="50" customWidth="1"/>
    <col min="7" max="7" width="12.7109375" style="50" customWidth="1"/>
    <col min="8" max="8" width="12.7109375" style="8" customWidth="1"/>
    <col min="9" max="9" width="26.7109375" style="5" customWidth="1"/>
    <col min="10" max="73" width="17.5703125" style="5" customWidth="1"/>
    <col min="74" max="16384" width="9.140625" style="5"/>
  </cols>
  <sheetData>
    <row r="1" spans="1:14" x14ac:dyDescent="0.2">
      <c r="D1" s="28"/>
      <c r="F1" s="5"/>
      <c r="H1" s="50"/>
      <c r="I1" s="8"/>
      <c r="J1"/>
      <c r="K1"/>
      <c r="L1" s="4"/>
      <c r="M1" s="4"/>
    </row>
    <row r="2" spans="1:14" customFormat="1" x14ac:dyDescent="0.2">
      <c r="A2" s="5"/>
      <c r="B2" s="5"/>
      <c r="C2" s="5"/>
      <c r="D2" s="28"/>
      <c r="E2" s="5"/>
      <c r="F2" s="5"/>
      <c r="G2" s="50"/>
      <c r="H2" s="50"/>
      <c r="I2" s="195" t="str">
        <f>'Facility List'!A11</f>
        <v xml:space="preserve">Foreman &gt; </v>
      </c>
      <c r="J2" s="105" t="str">
        <f>'Facility List'!B11</f>
        <v>Chad Moore</v>
      </c>
      <c r="K2" s="105" t="str">
        <f>'Facility List'!C11</f>
        <v>Chad Moore</v>
      </c>
      <c r="L2" s="105" t="str">
        <f>'Facility List'!D11</f>
        <v>Chad Moore</v>
      </c>
      <c r="M2" s="105" t="str">
        <f>'Facility List'!E11</f>
        <v>Chad Moore</v>
      </c>
      <c r="N2" s="105" t="str">
        <f>'Facility List'!F11</f>
        <v>Chad Moore</v>
      </c>
    </row>
    <row r="3" spans="1:14" customFormat="1" ht="23.25" x14ac:dyDescent="0.2">
      <c r="A3" s="5"/>
      <c r="B3" s="5"/>
      <c r="C3" s="5"/>
      <c r="D3" s="208" t="str">
        <f>"Property: "&amp;'Facility List'!D4</f>
        <v>Property: Karr</v>
      </c>
      <c r="E3" s="29"/>
      <c r="F3" s="5"/>
      <c r="G3" s="50"/>
      <c r="H3" s="50"/>
      <c r="I3" s="195" t="str">
        <f>'Facility List'!A12</f>
        <v xml:space="preserve">Lead Operator &gt; </v>
      </c>
      <c r="J3" s="105">
        <f>'Facility List'!B12</f>
        <v>0</v>
      </c>
      <c r="K3" s="105" t="str">
        <f>'Facility List'!C12</f>
        <v/>
      </c>
      <c r="L3" s="105" t="str">
        <f>'Facility List'!D12</f>
        <v/>
      </c>
      <c r="M3" s="105" t="str">
        <f>'Facility List'!E12</f>
        <v/>
      </c>
      <c r="N3" s="105" t="str">
        <f>'Facility List'!F12</f>
        <v/>
      </c>
    </row>
    <row r="4" spans="1:14"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05" t="str">
        <f>'Facility List'!B13</f>
        <v>Nathan Hopkin</v>
      </c>
      <c r="K4" s="105" t="str">
        <f>'Facility List'!C13</f>
        <v>Nathan Hopkin</v>
      </c>
      <c r="L4" s="105" t="str">
        <f>'Facility List'!D13</f>
        <v>Nathan Hopkin</v>
      </c>
      <c r="M4" s="105" t="str">
        <f>'Facility List'!E13</f>
        <v>Nathan Hopkin</v>
      </c>
      <c r="N4" s="105" t="str">
        <f>'Facility List'!F13</f>
        <v>Nathan Hopkin</v>
      </c>
    </row>
    <row r="5" spans="1:14" customFormat="1" x14ac:dyDescent="0.2">
      <c r="A5" s="5"/>
      <c r="B5" s="5"/>
      <c r="C5" s="5"/>
      <c r="D5" s="28"/>
      <c r="E5" s="5"/>
      <c r="F5" s="5"/>
      <c r="G5" s="50"/>
      <c r="H5" s="50"/>
      <c r="I5" s="195" t="str">
        <f>'Facility List'!A14</f>
        <v xml:space="preserve">Production Engineer &gt; </v>
      </c>
      <c r="J5" s="105" t="str">
        <f>'Facility List'!B14</f>
        <v>Grant Woodford</v>
      </c>
      <c r="K5" s="105" t="str">
        <f>'Facility List'!C14</f>
        <v>Grant Woodford</v>
      </c>
      <c r="L5" s="105" t="str">
        <f>'Facility List'!D14</f>
        <v>Grant Woodford</v>
      </c>
      <c r="M5" s="105" t="str">
        <f>'Facility List'!E14</f>
        <v>Grant Woodford</v>
      </c>
      <c r="N5" s="105" t="str">
        <f>'Facility List'!F14</f>
        <v>Grant Woodford</v>
      </c>
    </row>
    <row r="6" spans="1:14" customFormat="1" x14ac:dyDescent="0.2">
      <c r="A6" s="5"/>
      <c r="B6" s="5"/>
      <c r="C6" s="5"/>
      <c r="D6" s="28"/>
      <c r="E6" s="5"/>
      <c r="F6" s="5"/>
      <c r="G6" s="50"/>
      <c r="H6" s="50"/>
      <c r="I6" s="195" t="str">
        <f>'Facility List'!A15</f>
        <v xml:space="preserve">Facilities Engineer &gt; </v>
      </c>
      <c r="J6" s="105">
        <f>'Facility List'!B15</f>
        <v>0</v>
      </c>
      <c r="K6" s="105" t="str">
        <f>'Facility List'!C15</f>
        <v/>
      </c>
      <c r="L6" s="105" t="str">
        <f>'Facility List'!D15</f>
        <v/>
      </c>
      <c r="M6" s="105" t="str">
        <f>'Facility List'!E15</f>
        <v/>
      </c>
      <c r="N6" s="105" t="str">
        <f>'Facility List'!F15</f>
        <v/>
      </c>
    </row>
    <row r="7" spans="1:14" customFormat="1" ht="12" customHeight="1" thickBot="1" x14ac:dyDescent="0.25">
      <c r="A7" s="5"/>
      <c r="B7" s="5"/>
      <c r="C7" s="350"/>
      <c r="D7" s="350"/>
      <c r="E7" s="5"/>
      <c r="F7" s="5"/>
      <c r="G7" s="50"/>
      <c r="H7" s="50"/>
      <c r="I7" s="195" t="str">
        <f>'Facility List'!A16</f>
        <v xml:space="preserve">Facility Name &gt; </v>
      </c>
      <c r="J7" s="105" t="str">
        <f>'Facility List'!B16</f>
        <v>PARA 06-18-066-04W6M</v>
      </c>
      <c r="K7" s="105" t="str">
        <f>'Facility List'!C16</f>
        <v>PARA HZ KARR 3-22-66-5W6 GSWB</v>
      </c>
      <c r="L7" s="105" t="str">
        <f>'Facility List'!D16</f>
        <v>GOLD CREEK 15-19-066-04W6 GGS</v>
      </c>
      <c r="M7" s="105" t="str">
        <f>'Facility List'!E16</f>
        <v>PARA KARR 06-18 COMPRESSOR</v>
      </c>
      <c r="N7" s="105" t="str">
        <f>'Facility List'!F16</f>
        <v>PARA 102 KARR 5-18-66-4 DISPOSAL</v>
      </c>
    </row>
    <row r="8" spans="1:14" customFormat="1" ht="16.5" thickBot="1" x14ac:dyDescent="0.25">
      <c r="A8" s="5"/>
      <c r="B8" s="21"/>
      <c r="C8" s="351" t="s">
        <v>777</v>
      </c>
      <c r="D8" s="352"/>
      <c r="E8" s="353"/>
      <c r="F8" s="34"/>
      <c r="G8" s="51"/>
      <c r="H8" s="51"/>
      <c r="I8" s="195" t="str">
        <f>'Facility List'!A19</f>
        <v>Facility Subtype &gt;</v>
      </c>
      <c r="J8" s="105">
        <f>'Facility List'!B19</f>
        <v>361</v>
      </c>
      <c r="K8" s="105">
        <f>'Facility List'!C19</f>
        <v>351</v>
      </c>
      <c r="L8" s="105">
        <f>'Facility List'!D19</f>
        <v>621</v>
      </c>
      <c r="M8" s="105">
        <f>'Facility List'!E19</f>
        <v>621</v>
      </c>
      <c r="N8" s="105">
        <f>'Facility List'!F19</f>
        <v>503</v>
      </c>
    </row>
    <row r="9" spans="1:14" customFormat="1" ht="16.5" thickBot="1" x14ac:dyDescent="0.25">
      <c r="A9" s="5"/>
      <c r="B9" s="21"/>
      <c r="C9" s="258"/>
      <c r="D9" s="259"/>
      <c r="E9" s="34"/>
      <c r="F9" s="34"/>
      <c r="G9" s="51"/>
      <c r="H9" s="51"/>
      <c r="I9" s="195" t="str">
        <f>'Facility List'!A20</f>
        <v>Facility Subtype Description &gt;</v>
      </c>
      <c r="J9" s="105" t="str">
        <f>'Facility List'!B20</f>
        <v>Gas Multiwell Group Battery</v>
      </c>
      <c r="K9" s="105" t="str">
        <f>'Facility List'!C20</f>
        <v>Gas Single Well Battery</v>
      </c>
      <c r="L9" s="105" t="str">
        <f>'Facility List'!D20</f>
        <v>Gas Gathering System</v>
      </c>
      <c r="M9" s="105" t="str">
        <f>'Facility List'!E20</f>
        <v>Gas Gathering System</v>
      </c>
      <c r="N9" s="105" t="str">
        <f>'Facility List'!F20</f>
        <v>Disposal</v>
      </c>
    </row>
    <row r="10" spans="1:14" ht="48" thickBot="1" x14ac:dyDescent="0.25">
      <c r="A10" s="251" t="s">
        <v>173</v>
      </c>
      <c r="B10" s="26" t="s">
        <v>11</v>
      </c>
      <c r="C10" s="40" t="s">
        <v>274</v>
      </c>
      <c r="D10" s="35" t="s">
        <v>450</v>
      </c>
      <c r="E10" s="36" t="s">
        <v>467</v>
      </c>
      <c r="F10" s="37" t="s">
        <v>270</v>
      </c>
      <c r="G10" s="37" t="s">
        <v>451</v>
      </c>
      <c r="H10" s="162" t="s">
        <v>877</v>
      </c>
      <c r="I10" s="106" t="s">
        <v>13</v>
      </c>
      <c r="J10" s="137" t="s">
        <v>3265</v>
      </c>
      <c r="K10" s="339" t="s">
        <v>3266</v>
      </c>
      <c r="L10" s="340" t="s">
        <v>3267</v>
      </c>
      <c r="M10" s="339" t="s">
        <v>3268</v>
      </c>
      <c r="N10" s="340" t="s">
        <v>3269</v>
      </c>
    </row>
    <row r="11" spans="1:14" ht="30" x14ac:dyDescent="0.2">
      <c r="A11" s="25">
        <v>1</v>
      </c>
      <c r="B11" s="25" t="s">
        <v>129</v>
      </c>
      <c r="C11" s="40" t="s">
        <v>489</v>
      </c>
      <c r="D11" s="276" t="s">
        <v>666</v>
      </c>
      <c r="E11" s="277" t="str">
        <f>VLOOKUP(B11,NCESub[[#Data],[NCE]:[NCE Risk]],3,FALSE)</f>
        <v>High</v>
      </c>
      <c r="F11" s="52"/>
      <c r="G11" s="52"/>
      <c r="H11" s="278"/>
      <c r="I11"/>
      <c r="J11" s="274">
        <f>IF(HLOOKUP(J$8,Applicability[#Data],(VLOOKUP($B11,Applicability[#Data],2,FALSE)),FALSE)="y",$F11,"N/A")</f>
        <v>0</v>
      </c>
      <c r="K11" s="274">
        <f>IF(HLOOKUP(K$8,Applicability[#Data],(VLOOKUP($B11,Applicability[#Data],2,FALSE)),FALSE)="y",$F11,"N/A")</f>
        <v>0</v>
      </c>
      <c r="L11" s="274">
        <f>IF(HLOOKUP(L$8,Applicability[#Data],(VLOOKUP($B11,Applicability[#Data],2,FALSE)),FALSE)="y",$F11,"N/A")</f>
        <v>0</v>
      </c>
      <c r="M11" s="274">
        <f>IF(HLOOKUP(M$8,Applicability[#Data],(VLOOKUP($B11,Applicability[#Data],2,FALSE)),FALSE)="y",$F11,"N/A")</f>
        <v>0</v>
      </c>
      <c r="N11" s="274">
        <f>IF(HLOOKUP(N$8,Applicability[#Data],(VLOOKUP($B11,Applicability[#Data],2,FALSE)),FALSE)="y",$F11,"N/A")</f>
        <v>0</v>
      </c>
    </row>
    <row r="12" spans="1:14" ht="45" x14ac:dyDescent="0.2">
      <c r="A12" s="25">
        <v>1</v>
      </c>
      <c r="B12" s="25" t="s">
        <v>123</v>
      </c>
      <c r="C12" s="40" t="s">
        <v>495</v>
      </c>
      <c r="D12" s="276" t="s">
        <v>747</v>
      </c>
      <c r="E12" s="277" t="str">
        <f>VLOOKUP(B12,NCESub[[#Data],[NCE]:[NCE Risk]],3,FALSE)</f>
        <v>Low</v>
      </c>
      <c r="F12" s="52"/>
      <c r="G12" s="52"/>
      <c r="H12" s="278"/>
      <c r="I12"/>
      <c r="J12" s="274">
        <f>IF(HLOOKUP(J$8,Applicability[#Data],(VLOOKUP($B12,Applicability[#Data],2,FALSE)),FALSE)="y",$F12,"N/A")</f>
        <v>0</v>
      </c>
      <c r="K12" s="274">
        <f>IF(HLOOKUP(K$8,Applicability[#Data],(VLOOKUP($B12,Applicability[#Data],2,FALSE)),FALSE)="y",$F12,"N/A")</f>
        <v>0</v>
      </c>
      <c r="L12" s="274">
        <f>IF(HLOOKUP(L$8,Applicability[#Data],(VLOOKUP($B12,Applicability[#Data],2,FALSE)),FALSE)="y",$F12,"N/A")</f>
        <v>0</v>
      </c>
      <c r="M12" s="274">
        <f>IF(HLOOKUP(M$8,Applicability[#Data],(VLOOKUP($B12,Applicability[#Data],2,FALSE)),FALSE)="y",$F12,"N/A")</f>
        <v>0</v>
      </c>
      <c r="N12" s="274">
        <f>IF(HLOOKUP(N$8,Applicability[#Data],(VLOOKUP($B12,Applicability[#Data],2,FALSE)),FALSE)="y",$F12,"N/A")</f>
        <v>0</v>
      </c>
    </row>
    <row r="13" spans="1:14" ht="30" x14ac:dyDescent="0.2">
      <c r="A13" s="25">
        <v>1</v>
      </c>
      <c r="B13" s="25" t="s">
        <v>125</v>
      </c>
      <c r="C13" s="40" t="s">
        <v>499</v>
      </c>
      <c r="D13" s="276" t="s">
        <v>672</v>
      </c>
      <c r="E13" s="277" t="str">
        <f>VLOOKUP(B13,NCESub[[#Data],[NCE]:[NCE Risk]],3,FALSE)</f>
        <v>Low</v>
      </c>
      <c r="F13" s="52"/>
      <c r="G13" s="52"/>
      <c r="H13" s="278"/>
      <c r="I13"/>
      <c r="J13" s="274">
        <f>IF(HLOOKUP(J$8,Applicability[#Data],(VLOOKUP($B13,Applicability[#Data],2,FALSE)),FALSE)="y",$F13,"N/A")</f>
        <v>0</v>
      </c>
      <c r="K13" s="274">
        <f>IF(HLOOKUP(K$8,Applicability[#Data],(VLOOKUP($B13,Applicability[#Data],2,FALSE)),FALSE)="y",$F13,"N/A")</f>
        <v>0</v>
      </c>
      <c r="L13" s="274">
        <f>IF(HLOOKUP(L$8,Applicability[#Data],(VLOOKUP($B13,Applicability[#Data],2,FALSE)),FALSE)="y",$F13,"N/A")</f>
        <v>0</v>
      </c>
      <c r="M13" s="274">
        <f>IF(HLOOKUP(M$8,Applicability[#Data],(VLOOKUP($B13,Applicability[#Data],2,FALSE)),FALSE)="y",$F13,"N/A")</f>
        <v>0</v>
      </c>
      <c r="N13" s="274">
        <f>IF(HLOOKUP(N$8,Applicability[#Data],(VLOOKUP($B13,Applicability[#Data],2,FALSE)),FALSE)="y",$F13,"N/A")</f>
        <v>0</v>
      </c>
    </row>
    <row r="14" spans="1:14" ht="30" x14ac:dyDescent="0.2">
      <c r="A14" s="25">
        <v>1</v>
      </c>
      <c r="B14" s="25" t="s">
        <v>132</v>
      </c>
      <c r="C14" s="40" t="s">
        <v>501</v>
      </c>
      <c r="D14" s="276" t="s">
        <v>675</v>
      </c>
      <c r="E14" s="277" t="str">
        <f>VLOOKUP(B14,NCESub[[#Data],[NCE]:[NCE Risk]],3,FALSE)</f>
        <v>Low</v>
      </c>
      <c r="F14" s="52"/>
      <c r="G14" s="52"/>
      <c r="H14" s="278"/>
      <c r="I14"/>
      <c r="J14" s="274">
        <f>IF(HLOOKUP(J$8,Applicability[#Data],(VLOOKUP($B14,Applicability[#Data],2,FALSE)),FALSE)="y",$F14,"N/A")</f>
        <v>0</v>
      </c>
      <c r="K14" s="274">
        <f>IF(HLOOKUP(K$8,Applicability[#Data],(VLOOKUP($B14,Applicability[#Data],2,FALSE)),FALSE)="y",$F14,"N/A")</f>
        <v>0</v>
      </c>
      <c r="L14" s="274">
        <f>IF(HLOOKUP(L$8,Applicability[#Data],(VLOOKUP($B14,Applicability[#Data],2,FALSE)),FALSE)="y",$F14,"N/A")</f>
        <v>0</v>
      </c>
      <c r="M14" s="274">
        <f>IF(HLOOKUP(M$8,Applicability[#Data],(VLOOKUP($B14,Applicability[#Data],2,FALSE)),FALSE)="y",$F14,"N/A")</f>
        <v>0</v>
      </c>
      <c r="N14" s="274">
        <f>IF(HLOOKUP(N$8,Applicability[#Data],(VLOOKUP($B14,Applicability[#Data],2,FALSE)),FALSE)="y",$F14,"N/A")</f>
        <v>0</v>
      </c>
    </row>
    <row r="15" spans="1:14" ht="60" x14ac:dyDescent="0.2">
      <c r="A15" s="25">
        <v>1</v>
      </c>
      <c r="B15" s="25" t="s">
        <v>634</v>
      </c>
      <c r="C15" s="40" t="s">
        <v>797</v>
      </c>
      <c r="D15" s="276" t="s">
        <v>733</v>
      </c>
      <c r="E15" s="277" t="str">
        <f>VLOOKUP(B15,NCESub[[#Data],[NCE]:[NCE Risk]],3,FALSE)</f>
        <v>High</v>
      </c>
      <c r="F15" s="52"/>
      <c r="G15" s="52"/>
      <c r="H15" s="278"/>
      <c r="I15"/>
      <c r="J15" s="274">
        <f>IF(HLOOKUP(J$8,Applicability[#Data],(VLOOKUP($B15,Applicability[#Data],2,FALSE)),FALSE)="y",$F15,"N/A")</f>
        <v>0</v>
      </c>
      <c r="K15" s="274">
        <f>IF(HLOOKUP(K$8,Applicability[#Data],(VLOOKUP($B15,Applicability[#Data],2,FALSE)),FALSE)="y",$F15,"N/A")</f>
        <v>0</v>
      </c>
      <c r="L15" s="274">
        <f>IF(HLOOKUP(L$8,Applicability[#Data],(VLOOKUP($B15,Applicability[#Data],2,FALSE)),FALSE)="y",$F15,"N/A")</f>
        <v>0</v>
      </c>
      <c r="M15" s="274">
        <f>IF(HLOOKUP(M$8,Applicability[#Data],(VLOOKUP($B15,Applicability[#Data],2,FALSE)),FALSE)="y",$F15,"N/A")</f>
        <v>0</v>
      </c>
      <c r="N15" s="274">
        <f>IF(HLOOKUP(N$8,Applicability[#Data],(VLOOKUP($B15,Applicability[#Data],2,FALSE)),FALSE)="y",$F15,"N/A")</f>
        <v>0</v>
      </c>
    </row>
    <row r="16" spans="1:14" ht="30" x14ac:dyDescent="0.2">
      <c r="A16" s="25">
        <v>7</v>
      </c>
      <c r="B16" s="25" t="s">
        <v>716</v>
      </c>
      <c r="C16" s="40" t="s">
        <v>725</v>
      </c>
      <c r="D16" s="276" t="s">
        <v>726</v>
      </c>
      <c r="E16" s="277" t="str">
        <f>VLOOKUP(B16,NCESub[[#Data],[NCE]:[NCE Risk]],3,FALSE)</f>
        <v>High</v>
      </c>
      <c r="F16" s="52"/>
      <c r="G16" s="52"/>
      <c r="H16" s="278"/>
      <c r="I16"/>
      <c r="J16" s="274">
        <f>IF(HLOOKUP(J$8,Applicability[#Data],(VLOOKUP($B16,Applicability[#Data],2,FALSE)),FALSE)="y",$F16,"N/A")</f>
        <v>0</v>
      </c>
      <c r="K16" s="274">
        <f>IF(HLOOKUP(K$8,Applicability[#Data],(VLOOKUP($B16,Applicability[#Data],2,FALSE)),FALSE)="y",$F16,"N/A")</f>
        <v>0</v>
      </c>
      <c r="L16" s="274">
        <f>IF(HLOOKUP(L$8,Applicability[#Data],(VLOOKUP($B16,Applicability[#Data],2,FALSE)),FALSE)="y",$F16,"N/A")</f>
        <v>0</v>
      </c>
      <c r="M16" s="274">
        <f>IF(HLOOKUP(M$8,Applicability[#Data],(VLOOKUP($B16,Applicability[#Data],2,FALSE)),FALSE)="y",$F16,"N/A")</f>
        <v>0</v>
      </c>
      <c r="N16" s="274">
        <f>IF(HLOOKUP(N$8,Applicability[#Data],(VLOOKUP($B16,Applicability[#Data],2,FALSE)),FALSE)="y",$F16,"N/A")</f>
        <v>0</v>
      </c>
    </row>
    <row r="17" spans="1:14" ht="77.25" customHeight="1" x14ac:dyDescent="0.2">
      <c r="A17" s="25">
        <v>11</v>
      </c>
      <c r="B17" s="25" t="s">
        <v>140</v>
      </c>
      <c r="C17" s="40" t="s">
        <v>3166</v>
      </c>
      <c r="D17" s="276" t="s">
        <v>3259</v>
      </c>
      <c r="E17" s="277" t="str">
        <f>VLOOKUP(B17,NCESub[[#Data],[NCE]:[NCE Risk]],3,FALSE)</f>
        <v>High</v>
      </c>
      <c r="F17" s="52"/>
      <c r="G17" s="52"/>
      <c r="H17" s="278"/>
      <c r="I17"/>
      <c r="J17" s="274">
        <f>IF(HLOOKUP(J$8,Applicability[#Data],(VLOOKUP($B17,Applicability[#Data],2,FALSE)),FALSE)="y",$F17,"N/A")</f>
        <v>0</v>
      </c>
      <c r="K17" s="274">
        <f>IF(HLOOKUP(K$8,Applicability[#Data],(VLOOKUP($B17,Applicability[#Data],2,FALSE)),FALSE)="y",$F17,"N/A")</f>
        <v>0</v>
      </c>
      <c r="L17" s="274">
        <f>IF(HLOOKUP(L$8,Applicability[#Data],(VLOOKUP($B17,Applicability[#Data],2,FALSE)),FALSE)="y",$F17,"N/A")</f>
        <v>0</v>
      </c>
      <c r="M17" s="274">
        <f>IF(HLOOKUP(M$8,Applicability[#Data],(VLOOKUP($B17,Applicability[#Data],2,FALSE)),FALSE)="y",$F17,"N/A")</f>
        <v>0</v>
      </c>
      <c r="N17" s="274">
        <f>IF(HLOOKUP(N$8,Applicability[#Data],(VLOOKUP($B17,Applicability[#Data],2,FALSE)),FALSE)="y",$F17,"N/A")</f>
        <v>0</v>
      </c>
    </row>
    <row r="18" spans="1:14" ht="60" x14ac:dyDescent="0.2">
      <c r="A18" s="25">
        <v>11</v>
      </c>
      <c r="B18" s="25" t="s">
        <v>140</v>
      </c>
      <c r="C18" s="40" t="s">
        <v>3169</v>
      </c>
      <c r="D18" s="276" t="s">
        <v>3170</v>
      </c>
      <c r="E18" s="277" t="str">
        <f>VLOOKUP(B18,NCESub[[#Data],[NCE]:[NCE Risk]],3,FALSE)</f>
        <v>High</v>
      </c>
      <c r="F18" s="52"/>
      <c r="G18" s="52"/>
      <c r="H18" s="278"/>
      <c r="I18"/>
      <c r="J18" s="274">
        <f>IF(HLOOKUP(J$8,Applicability[#Data],(VLOOKUP($B18,Applicability[#Data],2,FALSE)),FALSE)="y",$F18,"N/A")</f>
        <v>0</v>
      </c>
      <c r="K18" s="274">
        <f>IF(HLOOKUP(K$8,Applicability[#Data],(VLOOKUP($B18,Applicability[#Data],2,FALSE)),FALSE)="y",$F18,"N/A")</f>
        <v>0</v>
      </c>
      <c r="L18" s="274">
        <f>IF(HLOOKUP(L$8,Applicability[#Data],(VLOOKUP($B18,Applicability[#Data],2,FALSE)),FALSE)="y",$F18,"N/A")</f>
        <v>0</v>
      </c>
      <c r="M18" s="274">
        <f>IF(HLOOKUP(M$8,Applicability[#Data],(VLOOKUP($B18,Applicability[#Data],2,FALSE)),FALSE)="y",$F18,"N/A")</f>
        <v>0</v>
      </c>
      <c r="N18" s="274">
        <f>IF(HLOOKUP(N$8,Applicability[#Data],(VLOOKUP($B18,Applicability[#Data],2,FALSE)),FALSE)="y",$F18,"N/A")</f>
        <v>0</v>
      </c>
    </row>
    <row r="19" spans="1:14" ht="80.25" customHeight="1" x14ac:dyDescent="0.2">
      <c r="A19" s="25">
        <v>11</v>
      </c>
      <c r="B19" s="25" t="s">
        <v>140</v>
      </c>
      <c r="C19" s="40" t="s">
        <v>3171</v>
      </c>
      <c r="D19" s="276" t="s">
        <v>3172</v>
      </c>
      <c r="E19" s="277" t="str">
        <f>VLOOKUP(B19,NCESub[[#Data],[NCE]:[NCE Risk]],3,FALSE)</f>
        <v>High</v>
      </c>
      <c r="F19" s="52"/>
      <c r="G19" s="52"/>
      <c r="H19" s="278"/>
      <c r="I19"/>
      <c r="J19" s="274">
        <f>IF(HLOOKUP(J$8,Applicability[#Data],(VLOOKUP($B19,Applicability[#Data],2,FALSE)),FALSE)="y",$F19,"N/A")</f>
        <v>0</v>
      </c>
      <c r="K19" s="274">
        <f>IF(HLOOKUP(K$8,Applicability[#Data],(VLOOKUP($B19,Applicability[#Data],2,FALSE)),FALSE)="y",$F19,"N/A")</f>
        <v>0</v>
      </c>
      <c r="L19" s="274">
        <f>IF(HLOOKUP(L$8,Applicability[#Data],(VLOOKUP($B19,Applicability[#Data],2,FALSE)),FALSE)="y",$F19,"N/A")</f>
        <v>0</v>
      </c>
      <c r="M19" s="274">
        <f>IF(HLOOKUP(M$8,Applicability[#Data],(VLOOKUP($B19,Applicability[#Data],2,FALSE)),FALSE)="y",$F19,"N/A")</f>
        <v>0</v>
      </c>
      <c r="N19" s="274">
        <f>IF(HLOOKUP(N$8,Applicability[#Data],(VLOOKUP($B19,Applicability[#Data],2,FALSE)),FALSE)="y",$F19,"N/A")</f>
        <v>0</v>
      </c>
    </row>
    <row r="20" spans="1:14" s="8" customFormat="1" ht="30" x14ac:dyDescent="0.2">
      <c r="A20" s="25">
        <v>11</v>
      </c>
      <c r="B20" s="25" t="s">
        <v>809</v>
      </c>
      <c r="C20" s="40" t="s">
        <v>824</v>
      </c>
      <c r="D20" s="276" t="s">
        <v>1402</v>
      </c>
      <c r="E20" s="277" t="str">
        <f>VLOOKUP(B20,NCESub[[#Data],[NCE]:[NCE Risk]],3,FALSE)</f>
        <v>High</v>
      </c>
      <c r="F20" s="52"/>
      <c r="G20" s="52"/>
      <c r="H20" s="278"/>
      <c r="I20"/>
      <c r="J20" s="274">
        <f>IF(HLOOKUP(J$8,Applicability[#Data],(VLOOKUP($B20,Applicability[#Data],2,FALSE)),FALSE)="y",$F20,"N/A")</f>
        <v>0</v>
      </c>
      <c r="K20" s="274">
        <f>IF(HLOOKUP(K$8,Applicability[#Data],(VLOOKUP($B20,Applicability[#Data],2,FALSE)),FALSE)="y",$F20,"N/A")</f>
        <v>0</v>
      </c>
      <c r="L20" s="274">
        <f>IF(HLOOKUP(L$8,Applicability[#Data],(VLOOKUP($B20,Applicability[#Data],2,FALSE)),FALSE)="y",$F20,"N/A")</f>
        <v>0</v>
      </c>
      <c r="M20" s="274">
        <f>IF(HLOOKUP(M$8,Applicability[#Data],(VLOOKUP($B20,Applicability[#Data],2,FALSE)),FALSE)="y",$F20,"N/A")</f>
        <v>0</v>
      </c>
      <c r="N20" s="274">
        <f>IF(HLOOKUP(N$8,Applicability[#Data],(VLOOKUP($B20,Applicability[#Data],2,FALSE)),FALSE)="y",$F20,"N/A")</f>
        <v>0</v>
      </c>
    </row>
    <row r="21" spans="1:14" ht="30" x14ac:dyDescent="0.2">
      <c r="A21" s="25">
        <v>11</v>
      </c>
      <c r="B21" s="25" t="s">
        <v>811</v>
      </c>
      <c r="C21" s="40" t="s">
        <v>826</v>
      </c>
      <c r="D21" s="276" t="s">
        <v>842</v>
      </c>
      <c r="E21" s="277" t="str">
        <f>VLOOKUP(B21,NCESub[[#Data],[NCE]:[NCE Risk]],3,FALSE)</f>
        <v>High</v>
      </c>
      <c r="F21" s="52"/>
      <c r="G21" s="52"/>
      <c r="H21" s="278"/>
      <c r="I21"/>
      <c r="J21" s="274">
        <f>IF(HLOOKUP(J$8,Applicability[#Data],(VLOOKUP($B21,Applicability[#Data],2,FALSE)),FALSE)="y",$F21,"N/A")</f>
        <v>0</v>
      </c>
      <c r="K21" s="274">
        <f>IF(HLOOKUP(K$8,Applicability[#Data],(VLOOKUP($B21,Applicability[#Data],2,FALSE)),FALSE)="y",$F21,"N/A")</f>
        <v>0</v>
      </c>
      <c r="L21" s="274">
        <f>IF(HLOOKUP(L$8,Applicability[#Data],(VLOOKUP($B21,Applicability[#Data],2,FALSE)),FALSE)="y",$F21,"N/A")</f>
        <v>0</v>
      </c>
      <c r="M21" s="274">
        <f>IF(HLOOKUP(M$8,Applicability[#Data],(VLOOKUP($B21,Applicability[#Data],2,FALSE)),FALSE)="y",$F21,"N/A")</f>
        <v>0</v>
      </c>
      <c r="N21" s="274">
        <f>IF(HLOOKUP(N$8,Applicability[#Data],(VLOOKUP($B21,Applicability[#Data],2,FALSE)),FALSE)="y",$F21,"N/A")</f>
        <v>0</v>
      </c>
    </row>
    <row r="22" spans="1:14" ht="45" x14ac:dyDescent="0.2">
      <c r="A22" s="25">
        <v>11</v>
      </c>
      <c r="B22" s="25" t="s">
        <v>813</v>
      </c>
      <c r="C22" s="40" t="s">
        <v>828</v>
      </c>
      <c r="D22" s="276" t="s">
        <v>843</v>
      </c>
      <c r="E22" s="277" t="str">
        <f>VLOOKUP(B22,NCESub[[#Data],[NCE]:[NCE Risk]],3,FALSE)</f>
        <v>High</v>
      </c>
      <c r="F22" s="52"/>
      <c r="G22" s="52"/>
      <c r="H22" s="278"/>
      <c r="I22"/>
      <c r="J22" s="274">
        <f>IF(HLOOKUP(J$8,Applicability[#Data],(VLOOKUP($B22,Applicability[#Data],2,FALSE)),FALSE)="y",$F22,"N/A")</f>
        <v>0</v>
      </c>
      <c r="K22" s="274">
        <f>IF(HLOOKUP(K$8,Applicability[#Data],(VLOOKUP($B22,Applicability[#Data],2,FALSE)),FALSE)="y",$F22,"N/A")</f>
        <v>0</v>
      </c>
      <c r="L22" s="274">
        <f>IF(HLOOKUP(L$8,Applicability[#Data],(VLOOKUP($B22,Applicability[#Data],2,FALSE)),FALSE)="y",$F22,"N/A")</f>
        <v>0</v>
      </c>
      <c r="M22" s="274">
        <f>IF(HLOOKUP(M$8,Applicability[#Data],(VLOOKUP($B22,Applicability[#Data],2,FALSE)),FALSE)="y",$F22,"N/A")</f>
        <v>0</v>
      </c>
      <c r="N22" s="274">
        <f>IF(HLOOKUP(N$8,Applicability[#Data],(VLOOKUP($B22,Applicability[#Data],2,FALSE)),FALSE)="y",$F22,"N/A")</f>
        <v>0</v>
      </c>
    </row>
    <row r="23" spans="1:14" ht="30" x14ac:dyDescent="0.2">
      <c r="A23" s="25">
        <v>11</v>
      </c>
      <c r="B23" s="25" t="s">
        <v>815</v>
      </c>
      <c r="C23" s="40" t="s">
        <v>830</v>
      </c>
      <c r="D23" s="276" t="s">
        <v>849</v>
      </c>
      <c r="E23" s="277" t="str">
        <f>VLOOKUP(B23,NCESub[[#Data],[NCE]:[NCE Risk]],3,FALSE)</f>
        <v>High</v>
      </c>
      <c r="F23" s="52"/>
      <c r="G23" s="52"/>
      <c r="H23" s="278"/>
      <c r="I23"/>
      <c r="J23" s="274">
        <f>IF(HLOOKUP(J$8,Applicability[#Data],(VLOOKUP($B23,Applicability[#Data],2,FALSE)),FALSE)="y",$F23,"N/A")</f>
        <v>0</v>
      </c>
      <c r="K23" s="274">
        <f>IF(HLOOKUP(K$8,Applicability[#Data],(VLOOKUP($B23,Applicability[#Data],2,FALSE)),FALSE)="y",$F23,"N/A")</f>
        <v>0</v>
      </c>
      <c r="L23" s="274">
        <f>IF(HLOOKUP(L$8,Applicability[#Data],(VLOOKUP($B23,Applicability[#Data],2,FALSE)),FALSE)="y",$F23,"N/A")</f>
        <v>0</v>
      </c>
      <c r="M23" s="274">
        <f>IF(HLOOKUP(M$8,Applicability[#Data],(VLOOKUP($B23,Applicability[#Data],2,FALSE)),FALSE)="y",$F23,"N/A")</f>
        <v>0</v>
      </c>
      <c r="N23" s="274">
        <f>IF(HLOOKUP(N$8,Applicability[#Data],(VLOOKUP($B23,Applicability[#Data],2,FALSE)),FALSE)="y",$F23,"N/A")</f>
        <v>0</v>
      </c>
    </row>
    <row r="24" spans="1:14" x14ac:dyDescent="0.2">
      <c r="L24" s="4"/>
    </row>
    <row r="25" spans="1:14" x14ac:dyDescent="0.2">
      <c r="C25" s="3" t="s">
        <v>3270</v>
      </c>
      <c r="L25" s="4"/>
    </row>
  </sheetData>
  <mergeCells count="2">
    <mergeCell ref="C7:D7"/>
    <mergeCell ref="C8:E8"/>
  </mergeCells>
  <phoneticPr fontId="16" type="noConversion"/>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G11:G23</xm:sqref>
        </x14:dataValidation>
        <x14:dataValidation type="list" allowBlank="1" showInputMessage="1" showErrorMessage="1">
          <x14:formula1>
            <xm:f>Lookups!$B$3:$B$6</xm:f>
          </x14:formula1>
          <xm:sqref>F11:F23</xm:sqref>
        </x14:dataValidation>
        <x14:dataValidation type="list" errorStyle="information" allowBlank="1" showInputMessage="1" showErrorMessage="1" errorTitle="New Value?" error="If this is a new control performer role, please have it added to the list.">
          <x14:formula1>
            <xm:f>Lookups!$F$3:$F$14</xm:f>
          </x14:formula1>
          <xm:sqref>H11:H23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pageSetUpPr fitToPage="1"/>
  </sheetPr>
  <dimension ref="A1:N26"/>
  <sheetViews>
    <sheetView zoomScale="80" zoomScaleNormal="80" workbookViewId="0">
      <selection activeCell="I2" sqref="I2:I9"/>
    </sheetView>
  </sheetViews>
  <sheetFormatPr defaultColWidth="9.140625" defaultRowHeight="12.75" x14ac:dyDescent="0.2"/>
  <cols>
    <col min="1" max="1" width="9.140625" style="5"/>
    <col min="2" max="3" width="9.140625" style="5" customWidth="1"/>
    <col min="4" max="4" width="75.7109375" style="5" customWidth="1"/>
    <col min="5" max="5" width="9.140625" style="5" customWidth="1"/>
    <col min="6" max="6" width="16.7109375" style="50" customWidth="1"/>
    <col min="7" max="7" width="12.7109375" style="50" customWidth="1"/>
    <col min="8" max="8" width="12.7109375" style="8" customWidth="1"/>
    <col min="9" max="9" width="26.7109375" style="5" customWidth="1"/>
    <col min="10" max="73" width="17.5703125" style="5" customWidth="1"/>
    <col min="74" max="16384" width="9.140625" style="5"/>
  </cols>
  <sheetData>
    <row r="1" spans="1:14" x14ac:dyDescent="0.2">
      <c r="D1" s="28"/>
      <c r="F1" s="5"/>
      <c r="H1" s="50"/>
      <c r="I1" s="8"/>
      <c r="J1"/>
      <c r="K1"/>
      <c r="L1" s="4"/>
      <c r="M1" s="4"/>
    </row>
    <row r="2" spans="1:14" customFormat="1" x14ac:dyDescent="0.2">
      <c r="A2" s="5"/>
      <c r="B2" s="5"/>
      <c r="C2" s="5"/>
      <c r="D2" s="28"/>
      <c r="E2" s="5"/>
      <c r="F2" s="5"/>
      <c r="G2" s="50"/>
      <c r="H2" s="50"/>
      <c r="I2" s="195" t="str">
        <f>'Facility List'!A11</f>
        <v xml:space="preserve">Foreman &gt; </v>
      </c>
      <c r="J2" s="105" t="str">
        <f>'Facility List'!B11</f>
        <v>Chad Moore</v>
      </c>
      <c r="K2" s="105" t="str">
        <f>'Facility List'!C11</f>
        <v>Chad Moore</v>
      </c>
      <c r="L2" s="105" t="str">
        <f>'Facility List'!D11</f>
        <v>Chad Moore</v>
      </c>
      <c r="M2" s="105" t="str">
        <f>'Facility List'!E11</f>
        <v>Chad Moore</v>
      </c>
      <c r="N2" s="105" t="str">
        <f>'Facility List'!F11</f>
        <v>Chad Moore</v>
      </c>
    </row>
    <row r="3" spans="1:14" customFormat="1" ht="23.25" x14ac:dyDescent="0.2">
      <c r="A3" s="5"/>
      <c r="B3" s="5"/>
      <c r="C3" s="5"/>
      <c r="D3" s="208" t="str">
        <f>"Property: "&amp;'Facility List'!D4</f>
        <v>Property: Karr</v>
      </c>
      <c r="E3" s="29"/>
      <c r="F3" s="5"/>
      <c r="G3" s="50"/>
      <c r="H3" s="50"/>
      <c r="I3" s="195" t="str">
        <f>'Facility List'!A12</f>
        <v xml:space="preserve">Lead Operator &gt; </v>
      </c>
      <c r="J3" s="105">
        <f>'Facility List'!B12</f>
        <v>0</v>
      </c>
      <c r="K3" s="105" t="str">
        <f>'Facility List'!C12</f>
        <v/>
      </c>
      <c r="L3" s="105" t="str">
        <f>'Facility List'!D12</f>
        <v/>
      </c>
      <c r="M3" s="105" t="str">
        <f>'Facility List'!E12</f>
        <v/>
      </c>
      <c r="N3" s="105" t="str">
        <f>'Facility List'!F12</f>
        <v/>
      </c>
    </row>
    <row r="4" spans="1:14"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05" t="str">
        <f>'Facility List'!B13</f>
        <v>Nathan Hopkin</v>
      </c>
      <c r="K4" s="105" t="str">
        <f>'Facility List'!C13</f>
        <v>Nathan Hopkin</v>
      </c>
      <c r="L4" s="105" t="str">
        <f>'Facility List'!D13</f>
        <v>Nathan Hopkin</v>
      </c>
      <c r="M4" s="105" t="str">
        <f>'Facility List'!E13</f>
        <v>Nathan Hopkin</v>
      </c>
      <c r="N4" s="105" t="str">
        <f>'Facility List'!F13</f>
        <v>Nathan Hopkin</v>
      </c>
    </row>
    <row r="5" spans="1:14" customFormat="1" x14ac:dyDescent="0.2">
      <c r="A5" s="5"/>
      <c r="B5" s="5"/>
      <c r="C5" s="5"/>
      <c r="D5" s="28"/>
      <c r="E5" s="5"/>
      <c r="F5" s="5"/>
      <c r="G5" s="50"/>
      <c r="H5" s="50"/>
      <c r="I5" s="195" t="str">
        <f>'Facility List'!A14</f>
        <v xml:space="preserve">Production Engineer &gt; </v>
      </c>
      <c r="J5" s="105" t="str">
        <f>'Facility List'!B14</f>
        <v>Grant Woodford</v>
      </c>
      <c r="K5" s="105" t="str">
        <f>'Facility List'!C14</f>
        <v>Grant Woodford</v>
      </c>
      <c r="L5" s="105" t="str">
        <f>'Facility List'!D14</f>
        <v>Grant Woodford</v>
      </c>
      <c r="M5" s="105" t="str">
        <f>'Facility List'!E14</f>
        <v>Grant Woodford</v>
      </c>
      <c r="N5" s="105" t="str">
        <f>'Facility List'!F14</f>
        <v>Grant Woodford</v>
      </c>
    </row>
    <row r="6" spans="1:14" customFormat="1" x14ac:dyDescent="0.2">
      <c r="A6" s="5"/>
      <c r="B6" s="5"/>
      <c r="C6" s="5"/>
      <c r="D6" s="28"/>
      <c r="E6" s="5"/>
      <c r="F6" s="5"/>
      <c r="G6" s="50"/>
      <c r="H6" s="50"/>
      <c r="I6" s="195" t="str">
        <f>'Facility List'!A15</f>
        <v xml:space="preserve">Facilities Engineer &gt; </v>
      </c>
      <c r="J6" s="105">
        <f>'Facility List'!B15</f>
        <v>0</v>
      </c>
      <c r="K6" s="105" t="str">
        <f>'Facility List'!C15</f>
        <v/>
      </c>
      <c r="L6" s="105" t="str">
        <f>'Facility List'!D15</f>
        <v/>
      </c>
      <c r="M6" s="105" t="str">
        <f>'Facility List'!E15</f>
        <v/>
      </c>
      <c r="N6" s="105" t="str">
        <f>'Facility List'!F15</f>
        <v/>
      </c>
    </row>
    <row r="7" spans="1:14" customFormat="1" ht="12" customHeight="1" thickBot="1" x14ac:dyDescent="0.25">
      <c r="A7" s="5"/>
      <c r="B7" s="5"/>
      <c r="C7" s="350"/>
      <c r="D7" s="350"/>
      <c r="E7" s="5"/>
      <c r="F7" s="5"/>
      <c r="G7" s="50"/>
      <c r="H7" s="50"/>
      <c r="I7" s="195" t="str">
        <f>'Facility List'!A16</f>
        <v xml:space="preserve">Facility Name &gt; </v>
      </c>
      <c r="J7" s="105" t="str">
        <f>'Facility List'!B16</f>
        <v>PARA 06-18-066-04W6M</v>
      </c>
      <c r="K7" s="105" t="str">
        <f>'Facility List'!C16</f>
        <v>PARA HZ KARR 3-22-66-5W6 GSWB</v>
      </c>
      <c r="L7" s="105" t="str">
        <f>'Facility List'!D16</f>
        <v>GOLD CREEK 15-19-066-04W6 GGS</v>
      </c>
      <c r="M7" s="105" t="str">
        <f>'Facility List'!E16</f>
        <v>PARA KARR 06-18 COMPRESSOR</v>
      </c>
      <c r="N7" s="105" t="str">
        <f>'Facility List'!F16</f>
        <v>PARA 102 KARR 5-18-66-4 DISPOSAL</v>
      </c>
    </row>
    <row r="8" spans="1:14" customFormat="1" ht="16.5" thickBot="1" x14ac:dyDescent="0.25">
      <c r="A8" s="5"/>
      <c r="B8" s="21"/>
      <c r="C8" s="354" t="s">
        <v>778</v>
      </c>
      <c r="D8" s="355"/>
      <c r="E8" s="356"/>
      <c r="F8" s="34"/>
      <c r="G8" s="51"/>
      <c r="H8" s="51"/>
      <c r="I8" s="195" t="str">
        <f>'Facility List'!A19</f>
        <v>Facility Subtype &gt;</v>
      </c>
      <c r="J8" s="105">
        <f>'Facility List'!B19</f>
        <v>361</v>
      </c>
      <c r="K8" s="105">
        <f>'Facility List'!C19</f>
        <v>351</v>
      </c>
      <c r="L8" s="105">
        <f>'Facility List'!D19</f>
        <v>621</v>
      </c>
      <c r="M8" s="105">
        <f>'Facility List'!E19</f>
        <v>621</v>
      </c>
      <c r="N8" s="105">
        <f>'Facility List'!F19</f>
        <v>503</v>
      </c>
    </row>
    <row r="9" spans="1:14" customFormat="1" ht="16.5" thickBot="1" x14ac:dyDescent="0.25">
      <c r="A9" s="5"/>
      <c r="B9" s="21"/>
      <c r="C9" s="258"/>
      <c r="D9" s="259"/>
      <c r="E9" s="34"/>
      <c r="F9" s="34"/>
      <c r="G9" s="51"/>
      <c r="H9" s="51"/>
      <c r="I9" s="195" t="str">
        <f>'Facility List'!A20</f>
        <v>Facility Subtype Description &gt;</v>
      </c>
      <c r="J9" s="105" t="str">
        <f>'Facility List'!B20</f>
        <v>Gas Multiwell Group Battery</v>
      </c>
      <c r="K9" s="105" t="str">
        <f>'Facility List'!C20</f>
        <v>Gas Single Well Battery</v>
      </c>
      <c r="L9" s="105" t="str">
        <f>'Facility List'!D20</f>
        <v>Gas Gathering System</v>
      </c>
      <c r="M9" s="105" t="str">
        <f>'Facility List'!E20</f>
        <v>Gas Gathering System</v>
      </c>
      <c r="N9" s="105" t="str">
        <f>'Facility List'!F20</f>
        <v>Disposal</v>
      </c>
    </row>
    <row r="10" spans="1:14" ht="48" thickBot="1" x14ac:dyDescent="0.25">
      <c r="A10" s="251" t="s">
        <v>173</v>
      </c>
      <c r="B10" s="26" t="s">
        <v>11</v>
      </c>
      <c r="C10" s="40" t="s">
        <v>274</v>
      </c>
      <c r="D10" s="35" t="s">
        <v>450</v>
      </c>
      <c r="E10" s="36" t="s">
        <v>467</v>
      </c>
      <c r="F10" s="37" t="s">
        <v>270</v>
      </c>
      <c r="G10" s="37" t="s">
        <v>451</v>
      </c>
      <c r="H10" s="162" t="s">
        <v>877</v>
      </c>
      <c r="I10" s="106" t="s">
        <v>13</v>
      </c>
      <c r="J10" s="137" t="s">
        <v>3265</v>
      </c>
      <c r="K10" s="339" t="s">
        <v>3266</v>
      </c>
      <c r="L10" s="340" t="s">
        <v>3267</v>
      </c>
      <c r="M10" s="339" t="s">
        <v>3268</v>
      </c>
      <c r="N10" s="340" t="s">
        <v>3269</v>
      </c>
    </row>
    <row r="11" spans="1:14" ht="30" x14ac:dyDescent="0.2">
      <c r="A11" s="25">
        <v>1</v>
      </c>
      <c r="B11" s="25" t="s">
        <v>129</v>
      </c>
      <c r="C11" s="40" t="s">
        <v>490</v>
      </c>
      <c r="D11" s="276" t="s">
        <v>536</v>
      </c>
      <c r="E11" s="277" t="str">
        <f>VLOOKUP(B11,NCESub[[#Data],[NCE]:[NCE Risk]],3,FALSE)</f>
        <v>High</v>
      </c>
      <c r="F11" s="52"/>
      <c r="G11" s="52"/>
      <c r="H11" s="278"/>
      <c r="I11"/>
      <c r="J11" s="274">
        <f>IF(HLOOKUP(J$8,Applicability[#Data],(VLOOKUP($B11,Applicability[#Data],2,FALSE)),FALSE)="y",$F11,"N/A")</f>
        <v>0</v>
      </c>
      <c r="K11" s="274">
        <f>IF(HLOOKUP(K$8,Applicability[#Data],(VLOOKUP($B11,Applicability[#Data],2,FALSE)),FALSE)="y",$F11,"N/A")</f>
        <v>0</v>
      </c>
      <c r="L11" s="274">
        <f>IF(HLOOKUP(L$8,Applicability[#Data],(VLOOKUP($B11,Applicability[#Data],2,FALSE)),FALSE)="y",$F11,"N/A")</f>
        <v>0</v>
      </c>
      <c r="M11" s="274">
        <f>IF(HLOOKUP(M$8,Applicability[#Data],(VLOOKUP($B11,Applicability[#Data],2,FALSE)),FALSE)="y",$F11,"N/A")</f>
        <v>0</v>
      </c>
      <c r="N11" s="274">
        <f>IF(HLOOKUP(N$8,Applicability[#Data],(VLOOKUP($B11,Applicability[#Data],2,FALSE)),FALSE)="y",$F11,"N/A")</f>
        <v>0</v>
      </c>
    </row>
    <row r="12" spans="1:14" ht="45" x14ac:dyDescent="0.2">
      <c r="A12" s="25">
        <v>1</v>
      </c>
      <c r="B12" s="25" t="s">
        <v>123</v>
      </c>
      <c r="C12" s="40" t="s">
        <v>496</v>
      </c>
      <c r="D12" s="276" t="s">
        <v>748</v>
      </c>
      <c r="E12" s="277" t="str">
        <f>VLOOKUP(B12,NCESub[[#Data],[NCE]:[NCE Risk]],3,FALSE)</f>
        <v>Low</v>
      </c>
      <c r="F12" s="52"/>
      <c r="G12" s="52"/>
      <c r="H12" s="278"/>
      <c r="I12"/>
      <c r="J12" s="274">
        <f>IF(HLOOKUP(J$8,Applicability[#Data],(VLOOKUP($B12,Applicability[#Data],2,FALSE)),FALSE)="y",$F12,"N/A")</f>
        <v>0</v>
      </c>
      <c r="K12" s="274">
        <f>IF(HLOOKUP(K$8,Applicability[#Data],(VLOOKUP($B12,Applicability[#Data],2,FALSE)),FALSE)="y",$F12,"N/A")</f>
        <v>0</v>
      </c>
      <c r="L12" s="274">
        <f>IF(HLOOKUP(L$8,Applicability[#Data],(VLOOKUP($B12,Applicability[#Data],2,FALSE)),FALSE)="y",$F12,"N/A")</f>
        <v>0</v>
      </c>
      <c r="M12" s="274">
        <f>IF(HLOOKUP(M$8,Applicability[#Data],(VLOOKUP($B12,Applicability[#Data],2,FALSE)),FALSE)="y",$F12,"N/A")</f>
        <v>0</v>
      </c>
      <c r="N12" s="274">
        <f>IF(HLOOKUP(N$8,Applicability[#Data],(VLOOKUP($B12,Applicability[#Data],2,FALSE)),FALSE)="y",$F12,"N/A")</f>
        <v>0</v>
      </c>
    </row>
    <row r="13" spans="1:14" ht="30" x14ac:dyDescent="0.2">
      <c r="A13" s="25">
        <v>1</v>
      </c>
      <c r="B13" s="25" t="s">
        <v>125</v>
      </c>
      <c r="C13" s="40" t="s">
        <v>500</v>
      </c>
      <c r="D13" s="276" t="s">
        <v>673</v>
      </c>
      <c r="E13" s="277" t="str">
        <f>VLOOKUP(B13,NCESub[[#Data],[NCE]:[NCE Risk]],3,FALSE)</f>
        <v>Low</v>
      </c>
      <c r="F13" s="52"/>
      <c r="G13" s="52"/>
      <c r="H13" s="278"/>
      <c r="I13"/>
      <c r="J13" s="274">
        <f>IF(HLOOKUP(J$8,Applicability[#Data],(VLOOKUP($B13,Applicability[#Data],2,FALSE)),FALSE)="y",$F13,"N/A")</f>
        <v>0</v>
      </c>
      <c r="K13" s="274">
        <f>IF(HLOOKUP(K$8,Applicability[#Data],(VLOOKUP($B13,Applicability[#Data],2,FALSE)),FALSE)="y",$F13,"N/A")</f>
        <v>0</v>
      </c>
      <c r="L13" s="274">
        <f>IF(HLOOKUP(L$8,Applicability[#Data],(VLOOKUP($B13,Applicability[#Data],2,FALSE)),FALSE)="y",$F13,"N/A")</f>
        <v>0</v>
      </c>
      <c r="M13" s="274">
        <f>IF(HLOOKUP(M$8,Applicability[#Data],(VLOOKUP($B13,Applicability[#Data],2,FALSE)),FALSE)="y",$F13,"N/A")</f>
        <v>0</v>
      </c>
      <c r="N13" s="274">
        <f>IF(HLOOKUP(N$8,Applicability[#Data],(VLOOKUP($B13,Applicability[#Data],2,FALSE)),FALSE)="y",$F13,"N/A")</f>
        <v>0</v>
      </c>
    </row>
    <row r="14" spans="1:14" ht="30" x14ac:dyDescent="0.2">
      <c r="A14" s="25">
        <v>1</v>
      </c>
      <c r="B14" s="25" t="s">
        <v>132</v>
      </c>
      <c r="C14" s="40" t="s">
        <v>502</v>
      </c>
      <c r="D14" s="276" t="s">
        <v>542</v>
      </c>
      <c r="E14" s="277" t="str">
        <f>VLOOKUP(B14,NCESub[[#Data],[NCE]:[NCE Risk]],3,FALSE)</f>
        <v>Low</v>
      </c>
      <c r="F14" s="52"/>
      <c r="G14" s="52"/>
      <c r="H14" s="278"/>
      <c r="I14"/>
      <c r="J14" s="274">
        <f>IF(HLOOKUP(J$8,Applicability[#Data],(VLOOKUP($B14,Applicability[#Data],2,FALSE)),FALSE)="y",$F14,"N/A")</f>
        <v>0</v>
      </c>
      <c r="K14" s="274">
        <f>IF(HLOOKUP(K$8,Applicability[#Data],(VLOOKUP($B14,Applicability[#Data],2,FALSE)),FALSE)="y",$F14,"N/A")</f>
        <v>0</v>
      </c>
      <c r="L14" s="274">
        <f>IF(HLOOKUP(L$8,Applicability[#Data],(VLOOKUP($B14,Applicability[#Data],2,FALSE)),FALSE)="y",$F14,"N/A")</f>
        <v>0</v>
      </c>
      <c r="M14" s="274">
        <f>IF(HLOOKUP(M$8,Applicability[#Data],(VLOOKUP($B14,Applicability[#Data],2,FALSE)),FALSE)="y",$F14,"N/A")</f>
        <v>0</v>
      </c>
      <c r="N14" s="274">
        <f>IF(HLOOKUP(N$8,Applicability[#Data],(VLOOKUP($B14,Applicability[#Data],2,FALSE)),FALSE)="y",$F14,"N/A")</f>
        <v>0</v>
      </c>
    </row>
    <row r="15" spans="1:14" ht="60" x14ac:dyDescent="0.2">
      <c r="A15" s="25">
        <v>1</v>
      </c>
      <c r="B15" s="25" t="s">
        <v>634</v>
      </c>
      <c r="C15" s="40" t="s">
        <v>800</v>
      </c>
      <c r="D15" s="276" t="s">
        <v>857</v>
      </c>
      <c r="E15" s="277" t="str">
        <f>VLOOKUP(B15,NCESub[[#Data],[NCE]:[NCE Risk]],3,FALSE)</f>
        <v>High</v>
      </c>
      <c r="F15" s="52"/>
      <c r="G15" s="52"/>
      <c r="H15" s="278"/>
      <c r="I15"/>
      <c r="J15" s="274">
        <f>IF(HLOOKUP(J$8,Applicability[#Data],(VLOOKUP($B15,Applicability[#Data],2,FALSE)),FALSE)="y",$F15,"N/A")</f>
        <v>0</v>
      </c>
      <c r="K15" s="274">
        <f>IF(HLOOKUP(K$8,Applicability[#Data],(VLOOKUP($B15,Applicability[#Data],2,FALSE)),FALSE)="y",$F15,"N/A")</f>
        <v>0</v>
      </c>
      <c r="L15" s="274">
        <f>IF(HLOOKUP(L$8,Applicability[#Data],(VLOOKUP($B15,Applicability[#Data],2,FALSE)),FALSE)="y",$F15,"N/A")</f>
        <v>0</v>
      </c>
      <c r="M15" s="274">
        <f>IF(HLOOKUP(M$8,Applicability[#Data],(VLOOKUP($B15,Applicability[#Data],2,FALSE)),FALSE)="y",$F15,"N/A")</f>
        <v>0</v>
      </c>
      <c r="N15" s="274">
        <f>IF(HLOOKUP(N$8,Applicability[#Data],(VLOOKUP($B15,Applicability[#Data],2,FALSE)),FALSE)="y",$F15,"N/A")</f>
        <v>0</v>
      </c>
    </row>
    <row r="16" spans="1:14" ht="45" customHeight="1" x14ac:dyDescent="0.2">
      <c r="A16" s="25">
        <v>7</v>
      </c>
      <c r="B16" s="25" t="s">
        <v>716</v>
      </c>
      <c r="C16" s="40" t="s">
        <v>727</v>
      </c>
      <c r="D16" s="276" t="s">
        <v>742</v>
      </c>
      <c r="E16" s="277" t="str">
        <f>VLOOKUP(B16,NCESub[[#Data],[NCE]:[NCE Risk]],3,FALSE)</f>
        <v>High</v>
      </c>
      <c r="F16" s="52"/>
      <c r="G16" s="52"/>
      <c r="H16" s="278"/>
      <c r="I16"/>
      <c r="J16" s="274">
        <f>IF(HLOOKUP(J$8,Applicability[#Data],(VLOOKUP($B16,Applicability[#Data],2,FALSE)),FALSE)="y",$F16,"N/A")</f>
        <v>0</v>
      </c>
      <c r="K16" s="274">
        <f>IF(HLOOKUP(K$8,Applicability[#Data],(VLOOKUP($B16,Applicability[#Data],2,FALSE)),FALSE)="y",$F16,"N/A")</f>
        <v>0</v>
      </c>
      <c r="L16" s="274">
        <f>IF(HLOOKUP(L$8,Applicability[#Data],(VLOOKUP($B16,Applicability[#Data],2,FALSE)),FALSE)="y",$F16,"N/A")</f>
        <v>0</v>
      </c>
      <c r="M16" s="274">
        <f>IF(HLOOKUP(M$8,Applicability[#Data],(VLOOKUP($B16,Applicability[#Data],2,FALSE)),FALSE)="y",$F16,"N/A")</f>
        <v>0</v>
      </c>
      <c r="N16" s="274">
        <f>IF(HLOOKUP(N$8,Applicability[#Data],(VLOOKUP($B16,Applicability[#Data],2,FALSE)),FALSE)="y",$F16,"N/A")</f>
        <v>0</v>
      </c>
    </row>
    <row r="17" spans="1:14" ht="77.25" customHeight="1" x14ac:dyDescent="0.2">
      <c r="A17" s="25">
        <v>11</v>
      </c>
      <c r="B17" s="25" t="s">
        <v>140</v>
      </c>
      <c r="C17" s="40" t="s">
        <v>3166</v>
      </c>
      <c r="D17" s="276" t="s">
        <v>3259</v>
      </c>
      <c r="E17" s="277" t="str">
        <f>VLOOKUP(B17,NCESub[[#Data],[NCE]:[NCE Risk]],3,FALSE)</f>
        <v>High</v>
      </c>
      <c r="F17" s="52"/>
      <c r="G17" s="52"/>
      <c r="H17" s="278"/>
      <c r="I17"/>
      <c r="J17" s="274">
        <f>IF(HLOOKUP(J$8,Applicability[#Data],(VLOOKUP($B17,Applicability[#Data],2,FALSE)),FALSE)="y",$F17,"N/A")</f>
        <v>0</v>
      </c>
      <c r="K17" s="274">
        <f>IF(HLOOKUP(K$8,Applicability[#Data],(VLOOKUP($B17,Applicability[#Data],2,FALSE)),FALSE)="y",$F17,"N/A")</f>
        <v>0</v>
      </c>
      <c r="L17" s="274">
        <f>IF(HLOOKUP(L$8,Applicability[#Data],(VLOOKUP($B17,Applicability[#Data],2,FALSE)),FALSE)="y",$F17,"N/A")</f>
        <v>0</v>
      </c>
      <c r="M17" s="274">
        <f>IF(HLOOKUP(M$8,Applicability[#Data],(VLOOKUP($B17,Applicability[#Data],2,FALSE)),FALSE)="y",$F17,"N/A")</f>
        <v>0</v>
      </c>
      <c r="N17" s="274">
        <f>IF(HLOOKUP(N$8,Applicability[#Data],(VLOOKUP($B17,Applicability[#Data],2,FALSE)),FALSE)="y",$F17,"N/A")</f>
        <v>0</v>
      </c>
    </row>
    <row r="18" spans="1:14" ht="60" x14ac:dyDescent="0.2">
      <c r="A18" s="25">
        <v>11</v>
      </c>
      <c r="B18" s="25" t="s">
        <v>140</v>
      </c>
      <c r="C18" s="40" t="s">
        <v>3169</v>
      </c>
      <c r="D18" s="276" t="s">
        <v>3170</v>
      </c>
      <c r="E18" s="277" t="str">
        <f>VLOOKUP(B18,NCESub[[#Data],[NCE]:[NCE Risk]],3,FALSE)</f>
        <v>High</v>
      </c>
      <c r="F18" s="52"/>
      <c r="G18" s="52"/>
      <c r="H18" s="278"/>
      <c r="I18"/>
      <c r="J18" s="274">
        <f>IF(HLOOKUP(J$8,Applicability[#Data],(VLOOKUP($B18,Applicability[#Data],2,FALSE)),FALSE)="y",$F18,"N/A")</f>
        <v>0</v>
      </c>
      <c r="K18" s="274">
        <f>IF(HLOOKUP(K$8,Applicability[#Data],(VLOOKUP($B18,Applicability[#Data],2,FALSE)),FALSE)="y",$F18,"N/A")</f>
        <v>0</v>
      </c>
      <c r="L18" s="274">
        <f>IF(HLOOKUP(L$8,Applicability[#Data],(VLOOKUP($B18,Applicability[#Data],2,FALSE)),FALSE)="y",$F18,"N/A")</f>
        <v>0</v>
      </c>
      <c r="M18" s="274">
        <f>IF(HLOOKUP(M$8,Applicability[#Data],(VLOOKUP($B18,Applicability[#Data],2,FALSE)),FALSE)="y",$F18,"N/A")</f>
        <v>0</v>
      </c>
      <c r="N18" s="274">
        <f>IF(HLOOKUP(N$8,Applicability[#Data],(VLOOKUP($B18,Applicability[#Data],2,FALSE)),FALSE)="y",$F18,"N/A")</f>
        <v>0</v>
      </c>
    </row>
    <row r="19" spans="1:14" ht="77.25" customHeight="1" x14ac:dyDescent="0.2">
      <c r="A19" s="25">
        <v>11</v>
      </c>
      <c r="B19" s="25" t="s">
        <v>140</v>
      </c>
      <c r="C19" s="40" t="s">
        <v>3171</v>
      </c>
      <c r="D19" s="276" t="s">
        <v>3172</v>
      </c>
      <c r="E19" s="277" t="str">
        <f>VLOOKUP(B19,NCESub[[#Data],[NCE]:[NCE Risk]],3,FALSE)</f>
        <v>High</v>
      </c>
      <c r="F19" s="52"/>
      <c r="G19" s="52"/>
      <c r="H19" s="278"/>
      <c r="I19"/>
      <c r="J19" s="274">
        <f>IF(HLOOKUP(J$8,Applicability[#Data],(VLOOKUP($B19,Applicability[#Data],2,FALSE)),FALSE)="y",$F19,"N/A")</f>
        <v>0</v>
      </c>
      <c r="K19" s="274">
        <f>IF(HLOOKUP(K$8,Applicability[#Data],(VLOOKUP($B19,Applicability[#Data],2,FALSE)),FALSE)="y",$F19,"N/A")</f>
        <v>0</v>
      </c>
      <c r="L19" s="274">
        <f>IF(HLOOKUP(L$8,Applicability[#Data],(VLOOKUP($B19,Applicability[#Data],2,FALSE)),FALSE)="y",$F19,"N/A")</f>
        <v>0</v>
      </c>
      <c r="M19" s="274">
        <f>IF(HLOOKUP(M$8,Applicability[#Data],(VLOOKUP($B19,Applicability[#Data],2,FALSE)),FALSE)="y",$F19,"N/A")</f>
        <v>0</v>
      </c>
      <c r="N19" s="274">
        <f>IF(HLOOKUP(N$8,Applicability[#Data],(VLOOKUP($B19,Applicability[#Data],2,FALSE)),FALSE)="y",$F19,"N/A")</f>
        <v>0</v>
      </c>
    </row>
    <row r="20" spans="1:14" s="8" customFormat="1" ht="30" x14ac:dyDescent="0.2">
      <c r="A20" s="25">
        <v>11</v>
      </c>
      <c r="B20" s="25" t="s">
        <v>809</v>
      </c>
      <c r="C20" s="40" t="s">
        <v>825</v>
      </c>
      <c r="D20" s="276" t="s">
        <v>1399</v>
      </c>
      <c r="E20" s="277" t="str">
        <f>VLOOKUP(B20,NCESub[[#Data],[NCE]:[NCE Risk]],3,FALSE)</f>
        <v>High</v>
      </c>
      <c r="F20" s="52"/>
      <c r="G20" s="52"/>
      <c r="H20" s="278"/>
      <c r="I20"/>
      <c r="J20" s="274">
        <f>IF(HLOOKUP(J$8,Applicability[#Data],(VLOOKUP($B20,Applicability[#Data],2,FALSE)),FALSE)="y",$F20,"N/A")</f>
        <v>0</v>
      </c>
      <c r="K20" s="274">
        <f>IF(HLOOKUP(K$8,Applicability[#Data],(VLOOKUP($B20,Applicability[#Data],2,FALSE)),FALSE)="y",$F20,"N/A")</f>
        <v>0</v>
      </c>
      <c r="L20" s="274">
        <f>IF(HLOOKUP(L$8,Applicability[#Data],(VLOOKUP($B20,Applicability[#Data],2,FALSE)),FALSE)="y",$F20,"N/A")</f>
        <v>0</v>
      </c>
      <c r="M20" s="274">
        <f>IF(HLOOKUP(M$8,Applicability[#Data],(VLOOKUP($B20,Applicability[#Data],2,FALSE)),FALSE)="y",$F20,"N/A")</f>
        <v>0</v>
      </c>
      <c r="N20" s="274">
        <f>IF(HLOOKUP(N$8,Applicability[#Data],(VLOOKUP($B20,Applicability[#Data],2,FALSE)),FALSE)="y",$F20,"N/A")</f>
        <v>0</v>
      </c>
    </row>
    <row r="21" spans="1:14" ht="30" x14ac:dyDescent="0.2">
      <c r="A21" s="25">
        <v>11</v>
      </c>
      <c r="B21" s="25" t="s">
        <v>811</v>
      </c>
      <c r="C21" s="40" t="s">
        <v>827</v>
      </c>
      <c r="D21" s="276" t="s">
        <v>863</v>
      </c>
      <c r="E21" s="277" t="str">
        <f>VLOOKUP(B21,NCESub[[#Data],[NCE]:[NCE Risk]],3,FALSE)</f>
        <v>High</v>
      </c>
      <c r="F21" s="52"/>
      <c r="G21" s="52"/>
      <c r="H21" s="278"/>
      <c r="I21"/>
      <c r="J21" s="274">
        <f>IF(HLOOKUP(J$8,Applicability[#Data],(VLOOKUP($B21,Applicability[#Data],2,FALSE)),FALSE)="y",$F21,"N/A")</f>
        <v>0</v>
      </c>
      <c r="K21" s="274">
        <f>IF(HLOOKUP(K$8,Applicability[#Data],(VLOOKUP($B21,Applicability[#Data],2,FALSE)),FALSE)="y",$F21,"N/A")</f>
        <v>0</v>
      </c>
      <c r="L21" s="274">
        <f>IF(HLOOKUP(L$8,Applicability[#Data],(VLOOKUP($B21,Applicability[#Data],2,FALSE)),FALSE)="y",$F21,"N/A")</f>
        <v>0</v>
      </c>
      <c r="M21" s="274">
        <f>IF(HLOOKUP(M$8,Applicability[#Data],(VLOOKUP($B21,Applicability[#Data],2,FALSE)),FALSE)="y",$F21,"N/A")</f>
        <v>0</v>
      </c>
      <c r="N21" s="274">
        <f>IF(HLOOKUP(N$8,Applicability[#Data],(VLOOKUP($B21,Applicability[#Data],2,FALSE)),FALSE)="y",$F21,"N/A")</f>
        <v>0</v>
      </c>
    </row>
    <row r="22" spans="1:14" ht="45" x14ac:dyDescent="0.2">
      <c r="A22" s="25">
        <v>11</v>
      </c>
      <c r="B22" s="25" t="s">
        <v>813</v>
      </c>
      <c r="C22" s="40" t="s">
        <v>829</v>
      </c>
      <c r="D22" s="276" t="s">
        <v>864</v>
      </c>
      <c r="E22" s="277" t="str">
        <f>VLOOKUP(B22,NCESub[[#Data],[NCE]:[NCE Risk]],3,FALSE)</f>
        <v>High</v>
      </c>
      <c r="F22" s="52"/>
      <c r="G22" s="52"/>
      <c r="H22" s="278"/>
      <c r="I22"/>
      <c r="J22" s="274">
        <f>IF(HLOOKUP(J$8,Applicability[#Data],(VLOOKUP($B22,Applicability[#Data],2,FALSE)),FALSE)="y",$F22,"N/A")</f>
        <v>0</v>
      </c>
      <c r="K22" s="274">
        <f>IF(HLOOKUP(K$8,Applicability[#Data],(VLOOKUP($B22,Applicability[#Data],2,FALSE)),FALSE)="y",$F22,"N/A")</f>
        <v>0</v>
      </c>
      <c r="L22" s="274">
        <f>IF(HLOOKUP(L$8,Applicability[#Data],(VLOOKUP($B22,Applicability[#Data],2,FALSE)),FALSE)="y",$F22,"N/A")</f>
        <v>0</v>
      </c>
      <c r="M22" s="274">
        <f>IF(HLOOKUP(M$8,Applicability[#Data],(VLOOKUP($B22,Applicability[#Data],2,FALSE)),FALSE)="y",$F22,"N/A")</f>
        <v>0</v>
      </c>
      <c r="N22" s="274">
        <f>IF(HLOOKUP(N$8,Applicability[#Data],(VLOOKUP($B22,Applicability[#Data],2,FALSE)),FALSE)="y",$F22,"N/A")</f>
        <v>0</v>
      </c>
    </row>
    <row r="23" spans="1:14" ht="30" x14ac:dyDescent="0.2">
      <c r="A23" s="25">
        <v>11</v>
      </c>
      <c r="B23" s="25" t="s">
        <v>815</v>
      </c>
      <c r="C23" s="40" t="s">
        <v>831</v>
      </c>
      <c r="D23" s="276" t="s">
        <v>865</v>
      </c>
      <c r="E23" s="277" t="str">
        <f>VLOOKUP(B23,NCESub[[#Data],[NCE]:[NCE Risk]],3,FALSE)</f>
        <v>High</v>
      </c>
      <c r="F23" s="52"/>
      <c r="G23" s="52"/>
      <c r="H23" s="278"/>
      <c r="I23"/>
      <c r="J23" s="274">
        <f>IF(HLOOKUP(J$8,Applicability[#Data],(VLOOKUP($B23,Applicability[#Data],2,FALSE)),FALSE)="y",$F23,"N/A")</f>
        <v>0</v>
      </c>
      <c r="K23" s="274">
        <f>IF(HLOOKUP(K$8,Applicability[#Data],(VLOOKUP($B23,Applicability[#Data],2,FALSE)),FALSE)="y",$F23,"N/A")</f>
        <v>0</v>
      </c>
      <c r="L23" s="274">
        <f>IF(HLOOKUP(L$8,Applicability[#Data],(VLOOKUP($B23,Applicability[#Data],2,FALSE)),FALSE)="y",$F23,"N/A")</f>
        <v>0</v>
      </c>
      <c r="M23" s="274">
        <f>IF(HLOOKUP(M$8,Applicability[#Data],(VLOOKUP($B23,Applicability[#Data],2,FALSE)),FALSE)="y",$F23,"N/A")</f>
        <v>0</v>
      </c>
      <c r="N23" s="274">
        <f>IF(HLOOKUP(N$8,Applicability[#Data],(VLOOKUP($B23,Applicability[#Data],2,FALSE)),FALSE)="y",$F23,"N/A")</f>
        <v>0</v>
      </c>
    </row>
    <row r="24" spans="1:14" x14ac:dyDescent="0.2">
      <c r="L24" s="4"/>
    </row>
    <row r="25" spans="1:14" x14ac:dyDescent="0.2">
      <c r="C25" s="3" t="s">
        <v>3270</v>
      </c>
      <c r="L25" s="4"/>
    </row>
    <row r="26" spans="1:14" x14ac:dyDescent="0.2">
      <c r="L26" s="4"/>
    </row>
  </sheetData>
  <mergeCells count="2">
    <mergeCell ref="C7:D7"/>
    <mergeCell ref="C8:E8"/>
  </mergeCells>
  <pageMargins left="0.7" right="0.7" top="0.75" bottom="0.75" header="0.3" footer="0.3"/>
  <pageSetup scale="76"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errorStyle="information" allowBlank="1" showInputMessage="1" showErrorMessage="1" errorTitle="New Value?" error="If this is a new control performer role, please have it added to the list.">
          <x14:formula1>
            <xm:f>Lookups!$F$3:$F$14</xm:f>
          </x14:formula1>
          <xm:sqref>H11:H23</xm:sqref>
        </x14:dataValidation>
        <x14:dataValidation type="list" allowBlank="1" showInputMessage="1" showErrorMessage="1">
          <x14:formula1>
            <xm:f>Lookups!$D$3:$D$8</xm:f>
          </x14:formula1>
          <xm:sqref>G11:G23</xm:sqref>
        </x14:dataValidation>
        <x14:dataValidation type="list" allowBlank="1" showInputMessage="1" showErrorMessage="1">
          <x14:formula1>
            <xm:f>Lookups!$B$3:$B$6</xm:f>
          </x14:formula1>
          <xm:sqref>F11:F23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pageSetUpPr fitToPage="1"/>
  </sheetPr>
  <dimension ref="A1:N37"/>
  <sheetViews>
    <sheetView zoomScale="80" zoomScaleNormal="80" workbookViewId="0">
      <selection activeCell="I2" sqref="I2:I9"/>
    </sheetView>
  </sheetViews>
  <sheetFormatPr defaultColWidth="9.140625" defaultRowHeight="12.75" x14ac:dyDescent="0.2"/>
  <cols>
    <col min="1" max="1" width="9.140625" style="5"/>
    <col min="2" max="3" width="9.140625" style="5" customWidth="1"/>
    <col min="4" max="4" width="75.7109375" style="5" customWidth="1"/>
    <col min="5" max="5" width="6.7109375" style="5" customWidth="1"/>
    <col min="6" max="6" width="16.7109375" style="50" customWidth="1"/>
    <col min="7" max="7" width="12.7109375" style="50" customWidth="1"/>
    <col min="8" max="8" width="12.7109375" style="8" customWidth="1"/>
    <col min="9" max="9" width="26.7109375" style="5" customWidth="1"/>
    <col min="10" max="73" width="17.5703125" style="5" customWidth="1"/>
    <col min="74" max="16384" width="9.140625" style="5"/>
  </cols>
  <sheetData>
    <row r="1" spans="1:14" x14ac:dyDescent="0.2">
      <c r="D1" s="28"/>
      <c r="F1" s="5"/>
      <c r="H1" s="50"/>
      <c r="I1" s="8"/>
      <c r="J1"/>
      <c r="K1"/>
      <c r="L1" s="4"/>
      <c r="M1" s="4"/>
    </row>
    <row r="2" spans="1:14" customFormat="1" x14ac:dyDescent="0.2">
      <c r="A2" s="5"/>
      <c r="B2" s="5"/>
      <c r="C2" s="5"/>
      <c r="D2" s="28"/>
      <c r="E2" s="5"/>
      <c r="F2" s="5"/>
      <c r="G2" s="50"/>
      <c r="H2" s="50"/>
      <c r="I2" s="195" t="str">
        <f>'Facility List'!A11</f>
        <v xml:space="preserve">Foreman &gt; </v>
      </c>
      <c r="J2" s="105" t="str">
        <f>'Facility List'!B11</f>
        <v>Chad Moore</v>
      </c>
      <c r="K2" s="105" t="str">
        <f>'Facility List'!C11</f>
        <v>Chad Moore</v>
      </c>
      <c r="L2" s="105" t="str">
        <f>'Facility List'!D11</f>
        <v>Chad Moore</v>
      </c>
      <c r="M2" s="105" t="str">
        <f>'Facility List'!E11</f>
        <v>Chad Moore</v>
      </c>
      <c r="N2" s="105" t="str">
        <f>'Facility List'!F11</f>
        <v>Chad Moore</v>
      </c>
    </row>
    <row r="3" spans="1:14" customFormat="1" ht="23.25" x14ac:dyDescent="0.2">
      <c r="A3" s="5"/>
      <c r="B3" s="5"/>
      <c r="C3" s="5"/>
      <c r="D3" s="208" t="str">
        <f>"Property: "&amp;'Facility List'!D4</f>
        <v>Property: Karr</v>
      </c>
      <c r="E3" s="29"/>
      <c r="F3" s="5"/>
      <c r="G3" s="50"/>
      <c r="H3" s="50"/>
      <c r="I3" s="195" t="str">
        <f>'Facility List'!A12</f>
        <v xml:space="preserve">Lead Operator &gt; </v>
      </c>
      <c r="J3" s="105">
        <f>'Facility List'!B12</f>
        <v>0</v>
      </c>
      <c r="K3" s="105" t="str">
        <f>'Facility List'!C12</f>
        <v/>
      </c>
      <c r="L3" s="105" t="str">
        <f>'Facility List'!D12</f>
        <v/>
      </c>
      <c r="M3" s="105" t="str">
        <f>'Facility List'!E12</f>
        <v/>
      </c>
      <c r="N3" s="105" t="str">
        <f>'Facility List'!F12</f>
        <v/>
      </c>
    </row>
    <row r="4" spans="1:14"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05" t="str">
        <f>'Facility List'!B13</f>
        <v>Nathan Hopkin</v>
      </c>
      <c r="K4" s="105" t="str">
        <f>'Facility List'!C13</f>
        <v>Nathan Hopkin</v>
      </c>
      <c r="L4" s="105" t="str">
        <f>'Facility List'!D13</f>
        <v>Nathan Hopkin</v>
      </c>
      <c r="M4" s="105" t="str">
        <f>'Facility List'!E13</f>
        <v>Nathan Hopkin</v>
      </c>
      <c r="N4" s="105" t="str">
        <f>'Facility List'!F13</f>
        <v>Nathan Hopkin</v>
      </c>
    </row>
    <row r="5" spans="1:14" customFormat="1" x14ac:dyDescent="0.2">
      <c r="A5" s="5"/>
      <c r="B5" s="5"/>
      <c r="C5" s="5"/>
      <c r="D5" s="28"/>
      <c r="E5" s="5"/>
      <c r="F5" s="5"/>
      <c r="G5" s="50"/>
      <c r="H5" s="50"/>
      <c r="I5" s="195" t="str">
        <f>'Facility List'!A14</f>
        <v xml:space="preserve">Production Engineer &gt; </v>
      </c>
      <c r="J5" s="105" t="str">
        <f>'Facility List'!B14</f>
        <v>Grant Woodford</v>
      </c>
      <c r="K5" s="105" t="str">
        <f>'Facility List'!C14</f>
        <v>Grant Woodford</v>
      </c>
      <c r="L5" s="105" t="str">
        <f>'Facility List'!D14</f>
        <v>Grant Woodford</v>
      </c>
      <c r="M5" s="105" t="str">
        <f>'Facility List'!E14</f>
        <v>Grant Woodford</v>
      </c>
      <c r="N5" s="105" t="str">
        <f>'Facility List'!F14</f>
        <v>Grant Woodford</v>
      </c>
    </row>
    <row r="6" spans="1:14" customFormat="1" x14ac:dyDescent="0.2">
      <c r="A6" s="5"/>
      <c r="B6" s="5"/>
      <c r="C6" s="5"/>
      <c r="D6" s="28"/>
      <c r="E6" s="5"/>
      <c r="F6" s="5"/>
      <c r="G6" s="50"/>
      <c r="H6" s="50"/>
      <c r="I6" s="195" t="str">
        <f>'Facility List'!A15</f>
        <v xml:space="preserve">Facilities Engineer &gt; </v>
      </c>
      <c r="J6" s="105">
        <f>'Facility List'!B15</f>
        <v>0</v>
      </c>
      <c r="K6" s="105" t="str">
        <f>'Facility List'!C15</f>
        <v/>
      </c>
      <c r="L6" s="105" t="str">
        <f>'Facility List'!D15</f>
        <v/>
      </c>
      <c r="M6" s="105" t="str">
        <f>'Facility List'!E15</f>
        <v/>
      </c>
      <c r="N6" s="105" t="str">
        <f>'Facility List'!F15</f>
        <v/>
      </c>
    </row>
    <row r="7" spans="1:14" customFormat="1" ht="12" customHeight="1" thickBot="1" x14ac:dyDescent="0.25">
      <c r="A7" s="5"/>
      <c r="B7" s="5"/>
      <c r="C7" s="349"/>
      <c r="D7" s="349"/>
      <c r="E7" s="5"/>
      <c r="F7" s="5"/>
      <c r="G7" s="50"/>
      <c r="H7" s="50"/>
      <c r="I7" s="195" t="str">
        <f>'Facility List'!A16</f>
        <v xml:space="preserve">Facility Name &gt; </v>
      </c>
      <c r="J7" s="105" t="str">
        <f>'Facility List'!B16</f>
        <v>PARA 06-18-066-04W6M</v>
      </c>
      <c r="K7" s="105" t="str">
        <f>'Facility List'!C16</f>
        <v>PARA HZ KARR 3-22-66-5W6 GSWB</v>
      </c>
      <c r="L7" s="105" t="str">
        <f>'Facility List'!D16</f>
        <v>GOLD CREEK 15-19-066-04W6 GGS</v>
      </c>
      <c r="M7" s="105" t="str">
        <f>'Facility List'!E16</f>
        <v>PARA KARR 06-18 COMPRESSOR</v>
      </c>
      <c r="N7" s="105" t="str">
        <f>'Facility List'!F16</f>
        <v>PARA 102 KARR 5-18-66-4 DISPOSAL</v>
      </c>
    </row>
    <row r="8" spans="1:14" customFormat="1" ht="16.5" thickBot="1" x14ac:dyDescent="0.25">
      <c r="A8" s="5"/>
      <c r="B8" s="21"/>
      <c r="C8" s="32" t="s">
        <v>779</v>
      </c>
      <c r="D8" s="33"/>
      <c r="E8" s="34"/>
      <c r="F8" s="34"/>
      <c r="G8" s="51"/>
      <c r="H8" s="51"/>
      <c r="I8" s="195" t="str">
        <f>'Facility List'!A19</f>
        <v>Facility Subtype &gt;</v>
      </c>
      <c r="J8" s="105">
        <f>'Facility List'!B19</f>
        <v>361</v>
      </c>
      <c r="K8" s="105">
        <f>'Facility List'!C19</f>
        <v>351</v>
      </c>
      <c r="L8" s="105">
        <f>'Facility List'!D19</f>
        <v>621</v>
      </c>
      <c r="M8" s="105">
        <f>'Facility List'!E19</f>
        <v>621</v>
      </c>
      <c r="N8" s="105">
        <f>'Facility List'!F19</f>
        <v>503</v>
      </c>
    </row>
    <row r="9" spans="1:14" customFormat="1" ht="16.5" thickBot="1" x14ac:dyDescent="0.25">
      <c r="A9" s="5"/>
      <c r="B9" s="21"/>
      <c r="C9" s="48"/>
      <c r="D9" s="46"/>
      <c r="E9" s="34"/>
      <c r="F9" s="34"/>
      <c r="G9" s="51"/>
      <c r="H9" s="51"/>
      <c r="I9" s="195" t="str">
        <f>'Facility List'!A20</f>
        <v>Facility Subtype Description &gt;</v>
      </c>
      <c r="J9" s="105" t="str">
        <f>'Facility List'!B20</f>
        <v>Gas Multiwell Group Battery</v>
      </c>
      <c r="K9" s="105" t="str">
        <f>'Facility List'!C20</f>
        <v>Gas Single Well Battery</v>
      </c>
      <c r="L9" s="105" t="str">
        <f>'Facility List'!D20</f>
        <v>Gas Gathering System</v>
      </c>
      <c r="M9" s="105" t="str">
        <f>'Facility List'!E20</f>
        <v>Gas Gathering System</v>
      </c>
      <c r="N9" s="105" t="str">
        <f>'Facility List'!F20</f>
        <v>Disposal</v>
      </c>
    </row>
    <row r="10" spans="1:14" ht="48" thickBot="1" x14ac:dyDescent="0.25">
      <c r="A10" s="251" t="s">
        <v>173</v>
      </c>
      <c r="B10" s="26" t="s">
        <v>11</v>
      </c>
      <c r="C10" s="40" t="s">
        <v>274</v>
      </c>
      <c r="D10" s="35" t="s">
        <v>450</v>
      </c>
      <c r="E10" s="36" t="s">
        <v>467</v>
      </c>
      <c r="F10" s="37" t="s">
        <v>270</v>
      </c>
      <c r="G10" s="37" t="s">
        <v>451</v>
      </c>
      <c r="H10" s="162" t="s">
        <v>877</v>
      </c>
      <c r="I10" s="106" t="s">
        <v>13</v>
      </c>
      <c r="J10" s="137" t="s">
        <v>3265</v>
      </c>
      <c r="K10" s="339" t="s">
        <v>3266</v>
      </c>
      <c r="L10" s="340" t="s">
        <v>3267</v>
      </c>
      <c r="M10" s="339" t="s">
        <v>3268</v>
      </c>
      <c r="N10" s="340" t="s">
        <v>3269</v>
      </c>
    </row>
    <row r="11" spans="1:14" ht="45" x14ac:dyDescent="0.2">
      <c r="A11" s="25">
        <v>2</v>
      </c>
      <c r="B11" s="25" t="s">
        <v>65</v>
      </c>
      <c r="C11" s="40" t="s">
        <v>3052</v>
      </c>
      <c r="D11" s="276" t="s">
        <v>3053</v>
      </c>
      <c r="E11" s="277" t="str">
        <f>VLOOKUP(B11,NCESub[[#Data],[NCE]:[NCE Risk]],3,FALSE)</f>
        <v>Low</v>
      </c>
      <c r="F11" s="52"/>
      <c r="G11" s="52"/>
      <c r="H11" s="278"/>
      <c r="I11"/>
      <c r="J11" s="31">
        <f>IF(HLOOKUP(J$8,Applicability[#Data],(VLOOKUP($B11,Applicability[#Data],2,FALSE)),FALSE)="y",$F11,"N/A")</f>
        <v>0</v>
      </c>
      <c r="K11" s="31">
        <f>IF(HLOOKUP(K$8,Applicability[#Data],(VLOOKUP($B11,Applicability[#Data],2,FALSE)),FALSE)="y",$F11,"N/A")</f>
        <v>0</v>
      </c>
      <c r="L11" s="31">
        <f>IF(HLOOKUP(L$8,Applicability[#Data],(VLOOKUP($B11,Applicability[#Data],2,FALSE)),FALSE)="y",$F11,"N/A")</f>
        <v>0</v>
      </c>
      <c r="M11" s="31">
        <f>IF(HLOOKUP(M$8,Applicability[#Data],(VLOOKUP($B11,Applicability[#Data],2,FALSE)),FALSE)="y",$F11,"N/A")</f>
        <v>0</v>
      </c>
      <c r="N11" s="31">
        <f>IF(HLOOKUP(N$8,Applicability[#Data],(VLOOKUP($B11,Applicability[#Data],2,FALSE)),FALSE)="y",$F11,"N/A")</f>
        <v>0</v>
      </c>
    </row>
    <row r="12" spans="1:14" ht="45" x14ac:dyDescent="0.2">
      <c r="A12" s="25">
        <v>2</v>
      </c>
      <c r="B12" s="25" t="s">
        <v>65</v>
      </c>
      <c r="C12" s="40" t="s">
        <v>3055</v>
      </c>
      <c r="D12" s="276" t="s">
        <v>3219</v>
      </c>
      <c r="E12" s="277" t="str">
        <f>VLOOKUP(B12,NCESub[[#Data],[NCE]:[NCE Risk]],3,FALSE)</f>
        <v>Low</v>
      </c>
      <c r="F12" s="52"/>
      <c r="G12" s="52"/>
      <c r="H12" s="278"/>
      <c r="I12"/>
      <c r="J12" s="31">
        <f>IF(HLOOKUP(J$8,Applicability[#Data],(VLOOKUP($B12,Applicability[#Data],2,FALSE)),FALSE)="y",$F12,"N/A")</f>
        <v>0</v>
      </c>
      <c r="K12" s="31">
        <f>IF(HLOOKUP(K$8,Applicability[#Data],(VLOOKUP($B12,Applicability[#Data],2,FALSE)),FALSE)="y",$F12,"N/A")</f>
        <v>0</v>
      </c>
      <c r="L12" s="31">
        <f>IF(HLOOKUP(L$8,Applicability[#Data],(VLOOKUP($B12,Applicability[#Data],2,FALSE)),FALSE)="y",$F12,"N/A")</f>
        <v>0</v>
      </c>
      <c r="M12" s="31">
        <f>IF(HLOOKUP(M$8,Applicability[#Data],(VLOOKUP($B12,Applicability[#Data],2,FALSE)),FALSE)="y",$F12,"N/A")</f>
        <v>0</v>
      </c>
      <c r="N12" s="31">
        <f>IF(HLOOKUP(N$8,Applicability[#Data],(VLOOKUP($B12,Applicability[#Data],2,FALSE)),FALSE)="y",$F12,"N/A")</f>
        <v>0</v>
      </c>
    </row>
    <row r="13" spans="1:14" ht="45" x14ac:dyDescent="0.2">
      <c r="A13" s="25">
        <v>2</v>
      </c>
      <c r="B13" s="25" t="s">
        <v>65</v>
      </c>
      <c r="C13" s="40" t="s">
        <v>3057</v>
      </c>
      <c r="D13" s="276" t="s">
        <v>3058</v>
      </c>
      <c r="E13" s="277" t="str">
        <f>VLOOKUP(B13,NCESub[[#Data],[NCE]:[NCE Risk]],3,FALSE)</f>
        <v>Low</v>
      </c>
      <c r="F13" s="52"/>
      <c r="G13" s="52"/>
      <c r="H13" s="278"/>
      <c r="I13"/>
      <c r="J13" s="31">
        <f>IF(HLOOKUP(J$8,Applicability[#Data],(VLOOKUP($B13,Applicability[#Data],2,FALSE)),FALSE)="y",$F13,"N/A")</f>
        <v>0</v>
      </c>
      <c r="K13" s="31">
        <f>IF(HLOOKUP(K$8,Applicability[#Data],(VLOOKUP($B13,Applicability[#Data],2,FALSE)),FALSE)="y",$F13,"N/A")</f>
        <v>0</v>
      </c>
      <c r="L13" s="31">
        <f>IF(HLOOKUP(L$8,Applicability[#Data],(VLOOKUP($B13,Applicability[#Data],2,FALSE)),FALSE)="y",$F13,"N/A")</f>
        <v>0</v>
      </c>
      <c r="M13" s="31">
        <f>IF(HLOOKUP(M$8,Applicability[#Data],(VLOOKUP($B13,Applicability[#Data],2,FALSE)),FALSE)="y",$F13,"N/A")</f>
        <v>0</v>
      </c>
      <c r="N13" s="31">
        <f>IF(HLOOKUP(N$8,Applicability[#Data],(VLOOKUP($B13,Applicability[#Data],2,FALSE)),FALSE)="y",$F13,"N/A")</f>
        <v>0</v>
      </c>
    </row>
    <row r="14" spans="1:14" ht="30" x14ac:dyDescent="0.2">
      <c r="A14" s="25">
        <v>2</v>
      </c>
      <c r="B14" s="25" t="s">
        <v>152</v>
      </c>
      <c r="C14" s="40" t="s">
        <v>287</v>
      </c>
      <c r="D14" s="276" t="s">
        <v>547</v>
      </c>
      <c r="E14" s="277" t="str">
        <f>VLOOKUP(B14,NCESub[[#Data],[NCE]:[NCE Risk]],3,FALSE)</f>
        <v>Low</v>
      </c>
      <c r="F14" s="52"/>
      <c r="G14" s="52"/>
      <c r="H14" s="278"/>
      <c r="I14"/>
      <c r="J14" s="31">
        <f>IF(HLOOKUP(J$8,Applicability[#Data],(VLOOKUP($B14,Applicability[#Data],2,FALSE)),FALSE)="y",$F14,"N/A")</f>
        <v>0</v>
      </c>
      <c r="K14" s="31">
        <f>IF(HLOOKUP(K$8,Applicability[#Data],(VLOOKUP($B14,Applicability[#Data],2,FALSE)),FALSE)="y",$F14,"N/A")</f>
        <v>0</v>
      </c>
      <c r="L14" s="31">
        <f>IF(HLOOKUP(L$8,Applicability[#Data],(VLOOKUP($B14,Applicability[#Data],2,FALSE)),FALSE)="y",$F14,"N/A")</f>
        <v>0</v>
      </c>
      <c r="M14" s="31">
        <f>IF(HLOOKUP(M$8,Applicability[#Data],(VLOOKUP($B14,Applicability[#Data],2,FALSE)),FALSE)="y",$F14,"N/A")</f>
        <v>0</v>
      </c>
      <c r="N14" s="31">
        <f>IF(HLOOKUP(N$8,Applicability[#Data],(VLOOKUP($B14,Applicability[#Data],2,FALSE)),FALSE)="y",$F14,"N/A")</f>
        <v>0</v>
      </c>
    </row>
    <row r="15" spans="1:14" ht="30" x14ac:dyDescent="0.2">
      <c r="A15" s="25">
        <v>2</v>
      </c>
      <c r="B15" s="25" t="s">
        <v>153</v>
      </c>
      <c r="C15" s="40" t="s">
        <v>289</v>
      </c>
      <c r="D15" s="276" t="s">
        <v>678</v>
      </c>
      <c r="E15" s="277" t="str">
        <f>VLOOKUP(B15,NCESub[[#Data],[NCE]:[NCE Risk]],3,FALSE)</f>
        <v>Low</v>
      </c>
      <c r="F15" s="52"/>
      <c r="G15" s="52"/>
      <c r="H15" s="278"/>
      <c r="I15"/>
      <c r="J15" s="31">
        <f>IF(HLOOKUP(J$8,Applicability[#Data],(VLOOKUP($B15,Applicability[#Data],2,FALSE)),FALSE)="y",$F15,"N/A")</f>
        <v>0</v>
      </c>
      <c r="K15" s="31">
        <f>IF(HLOOKUP(K$8,Applicability[#Data],(VLOOKUP($B15,Applicability[#Data],2,FALSE)),FALSE)="y",$F15,"N/A")</f>
        <v>0</v>
      </c>
      <c r="L15" s="31">
        <f>IF(HLOOKUP(L$8,Applicability[#Data],(VLOOKUP($B15,Applicability[#Data],2,FALSE)),FALSE)="y",$F15,"N/A")</f>
        <v>0</v>
      </c>
      <c r="M15" s="31">
        <f>IF(HLOOKUP(M$8,Applicability[#Data],(VLOOKUP($B15,Applicability[#Data],2,FALSE)),FALSE)="y",$F15,"N/A")</f>
        <v>0</v>
      </c>
      <c r="N15" s="31">
        <f>IF(HLOOKUP(N$8,Applicability[#Data],(VLOOKUP($B15,Applicability[#Data],2,FALSE)),FALSE)="y",$F15,"N/A")</f>
        <v>0</v>
      </c>
    </row>
    <row r="16" spans="1:14" ht="45" x14ac:dyDescent="0.2">
      <c r="A16" s="25">
        <v>3</v>
      </c>
      <c r="B16" s="25" t="s">
        <v>133</v>
      </c>
      <c r="C16" s="40" t="s">
        <v>3062</v>
      </c>
      <c r="D16" s="276" t="s">
        <v>3063</v>
      </c>
      <c r="E16" s="277" t="str">
        <f>VLOOKUP(B16,NCESub[[#Data],[NCE]:[NCE Risk]],3,FALSE)</f>
        <v>Low</v>
      </c>
      <c r="F16" s="52"/>
      <c r="G16" s="52"/>
      <c r="H16" s="278"/>
      <c r="I16"/>
      <c r="J16" s="31">
        <f>IF(HLOOKUP(J$8,Applicability[#Data],(VLOOKUP($B16,Applicability[#Data],2,FALSE)),FALSE)="y",$F16,"N/A")</f>
        <v>0</v>
      </c>
      <c r="K16" s="31">
        <f>IF(HLOOKUP(K$8,Applicability[#Data],(VLOOKUP($B16,Applicability[#Data],2,FALSE)),FALSE)="y",$F16,"N/A")</f>
        <v>0</v>
      </c>
      <c r="L16" s="31">
        <f>IF(HLOOKUP(L$8,Applicability[#Data],(VLOOKUP($B16,Applicability[#Data],2,FALSE)),FALSE)="y",$F16,"N/A")</f>
        <v>0</v>
      </c>
      <c r="M16" s="31">
        <f>IF(HLOOKUP(M$8,Applicability[#Data],(VLOOKUP($B16,Applicability[#Data],2,FALSE)),FALSE)="y",$F16,"N/A")</f>
        <v>0</v>
      </c>
      <c r="N16" s="31">
        <f>IF(HLOOKUP(N$8,Applicability[#Data],(VLOOKUP($B16,Applicability[#Data],2,FALSE)),FALSE)="y",$F16,"N/A")</f>
        <v>0</v>
      </c>
    </row>
    <row r="17" spans="1:14" ht="30" x14ac:dyDescent="0.2">
      <c r="A17" s="25">
        <v>3</v>
      </c>
      <c r="B17" s="25" t="s">
        <v>134</v>
      </c>
      <c r="C17" s="40" t="s">
        <v>720</v>
      </c>
      <c r="D17" s="276" t="s">
        <v>736</v>
      </c>
      <c r="E17" s="277" t="str">
        <f>VLOOKUP(B17,NCESub[[#Data],[NCE]:[NCE Risk]],3,FALSE)</f>
        <v>Low</v>
      </c>
      <c r="F17" s="52"/>
      <c r="G17" s="52"/>
      <c r="H17" s="278"/>
      <c r="I17"/>
      <c r="J17" s="31">
        <f>IF(HLOOKUP(J$8,Applicability[#Data],(VLOOKUP($B17,Applicability[#Data],2,FALSE)),FALSE)="y",$F17,"N/A")</f>
        <v>0</v>
      </c>
      <c r="K17" s="31">
        <f>IF(HLOOKUP(K$8,Applicability[#Data],(VLOOKUP($B17,Applicability[#Data],2,FALSE)),FALSE)="y",$F17,"N/A")</f>
        <v>0</v>
      </c>
      <c r="L17" s="31">
        <f>IF(HLOOKUP(L$8,Applicability[#Data],(VLOOKUP($B17,Applicability[#Data],2,FALSE)),FALSE)="y",$F17,"N/A")</f>
        <v>0</v>
      </c>
      <c r="M17" s="31">
        <f>IF(HLOOKUP(M$8,Applicability[#Data],(VLOOKUP($B17,Applicability[#Data],2,FALSE)),FALSE)="y",$F17,"N/A")</f>
        <v>0</v>
      </c>
      <c r="N17" s="31">
        <f>IF(HLOOKUP(N$8,Applicability[#Data],(VLOOKUP($B17,Applicability[#Data],2,FALSE)),FALSE)="y",$F17,"N/A")</f>
        <v>0</v>
      </c>
    </row>
    <row r="18" spans="1:14" ht="45" x14ac:dyDescent="0.2">
      <c r="A18" s="25">
        <v>3</v>
      </c>
      <c r="B18" s="25" t="s">
        <v>154</v>
      </c>
      <c r="C18" s="40" t="s">
        <v>3073</v>
      </c>
      <c r="D18" s="276" t="s">
        <v>3074</v>
      </c>
      <c r="E18" s="277" t="str">
        <f>VLOOKUP(B18,NCESub[[#Data],[NCE]:[NCE Risk]],3,FALSE)</f>
        <v>Low</v>
      </c>
      <c r="F18" s="52"/>
      <c r="G18" s="52"/>
      <c r="H18" s="278"/>
      <c r="I18"/>
      <c r="J18" s="31">
        <f>IF(HLOOKUP(J$8,Applicability[#Data],(VLOOKUP($B18,Applicability[#Data],2,FALSE)),FALSE)="y",$F18,"N/A")</f>
        <v>0</v>
      </c>
      <c r="K18" s="31">
        <f>IF(HLOOKUP(K$8,Applicability[#Data],(VLOOKUP($B18,Applicability[#Data],2,FALSE)),FALSE)="y",$F18,"N/A")</f>
        <v>0</v>
      </c>
      <c r="L18" s="31">
        <f>IF(HLOOKUP(L$8,Applicability[#Data],(VLOOKUP($B18,Applicability[#Data],2,FALSE)),FALSE)="y",$F18,"N/A")</f>
        <v>0</v>
      </c>
      <c r="M18" s="31">
        <f>IF(HLOOKUP(M$8,Applicability[#Data],(VLOOKUP($B18,Applicability[#Data],2,FALSE)),FALSE)="y",$F18,"N/A")</f>
        <v>0</v>
      </c>
      <c r="N18" s="31">
        <f>IF(HLOOKUP(N$8,Applicability[#Data],(VLOOKUP($B18,Applicability[#Data],2,FALSE)),FALSE)="y",$F18,"N/A")</f>
        <v>0</v>
      </c>
    </row>
    <row r="19" spans="1:14" s="8" customFormat="1" ht="30" x14ac:dyDescent="0.2">
      <c r="A19" s="25">
        <v>4</v>
      </c>
      <c r="B19" s="25" t="s">
        <v>66</v>
      </c>
      <c r="C19" s="40" t="s">
        <v>299</v>
      </c>
      <c r="D19" s="276" t="s">
        <v>552</v>
      </c>
      <c r="E19" s="277" t="str">
        <f>VLOOKUP(B19,NCESub[[#Data],[NCE]:[NCE Risk]],3,FALSE)</f>
        <v>Low</v>
      </c>
      <c r="F19" s="52"/>
      <c r="G19" s="52"/>
      <c r="H19" s="278"/>
      <c r="I19"/>
      <c r="J19" s="31">
        <f>IF(HLOOKUP(J$8,Applicability[#Data],(VLOOKUP($B19,Applicability[#Data],2,FALSE)),FALSE)="y",$F19,"N/A")</f>
        <v>0</v>
      </c>
      <c r="K19" s="31">
        <f>IF(HLOOKUP(K$8,Applicability[#Data],(VLOOKUP($B19,Applicability[#Data],2,FALSE)),FALSE)="y",$F19,"N/A")</f>
        <v>0</v>
      </c>
      <c r="L19" s="31">
        <f>IF(HLOOKUP(L$8,Applicability[#Data],(VLOOKUP($B19,Applicability[#Data],2,FALSE)),FALSE)="y",$F19,"N/A")</f>
        <v>0</v>
      </c>
      <c r="M19" s="31">
        <f>IF(HLOOKUP(M$8,Applicability[#Data],(VLOOKUP($B19,Applicability[#Data],2,FALSE)),FALSE)="y",$F19,"N/A")</f>
        <v>0</v>
      </c>
      <c r="N19" s="31" t="str">
        <f>IF(HLOOKUP(N$8,Applicability[#Data],(VLOOKUP($B19,Applicability[#Data],2,FALSE)),FALSE)="y",$F19,"N/A")</f>
        <v>N/A</v>
      </c>
    </row>
    <row r="20" spans="1:14" ht="60" customHeight="1" x14ac:dyDescent="0.2">
      <c r="A20" s="25">
        <v>4</v>
      </c>
      <c r="B20" s="25" t="s">
        <v>163</v>
      </c>
      <c r="C20" s="40" t="s">
        <v>3078</v>
      </c>
      <c r="D20" s="276" t="s">
        <v>3255</v>
      </c>
      <c r="E20" s="277" t="str">
        <f>VLOOKUP(B20,NCESub[[#Data],[NCE]:[NCE Risk]],3,FALSE)</f>
        <v>Low</v>
      </c>
      <c r="F20" s="52"/>
      <c r="G20" s="52"/>
      <c r="H20" s="278"/>
      <c r="I20"/>
      <c r="J20" s="31">
        <f>IF(HLOOKUP(J$8,Applicability[#Data],(VLOOKUP($B20,Applicability[#Data],2,FALSE)),FALSE)="y",$F20,"N/A")</f>
        <v>0</v>
      </c>
      <c r="K20" s="31">
        <f>IF(HLOOKUP(K$8,Applicability[#Data],(VLOOKUP($B20,Applicability[#Data],2,FALSE)),FALSE)="y",$F20,"N/A")</f>
        <v>0</v>
      </c>
      <c r="L20" s="31">
        <f>IF(HLOOKUP(L$8,Applicability[#Data],(VLOOKUP($B20,Applicability[#Data],2,FALSE)),FALSE)="y",$F20,"N/A")</f>
        <v>0</v>
      </c>
      <c r="M20" s="31">
        <f>IF(HLOOKUP(M$8,Applicability[#Data],(VLOOKUP($B20,Applicability[#Data],2,FALSE)),FALSE)="y",$F20,"N/A")</f>
        <v>0</v>
      </c>
      <c r="N20" s="31" t="str">
        <f>IF(HLOOKUP(N$8,Applicability[#Data],(VLOOKUP($B20,Applicability[#Data],2,FALSE)),FALSE)="y",$F20,"N/A")</f>
        <v>N/A</v>
      </c>
    </row>
    <row r="21" spans="1:14" ht="45" hidden="1" x14ac:dyDescent="0.2">
      <c r="A21" s="25">
        <v>4</v>
      </c>
      <c r="B21" s="25" t="s">
        <v>646</v>
      </c>
      <c r="C21" s="40" t="s">
        <v>3078</v>
      </c>
      <c r="D21" s="276" t="s">
        <v>3255</v>
      </c>
      <c r="E21" s="277" t="str">
        <f>VLOOKUP(B21,NCESub[[#Data],[NCE]:[NCE Risk]],3,FALSE)</f>
        <v>Low</v>
      </c>
      <c r="F21" s="52"/>
      <c r="G21" s="52"/>
      <c r="H21" s="278"/>
      <c r="I21"/>
      <c r="J21" s="31">
        <f>IF(HLOOKUP(J$8,Applicability[#Data],(VLOOKUP($B21,Applicability[#Data],2,FALSE)),FALSE)="y",$F21,"N/A")</f>
        <v>0</v>
      </c>
      <c r="K21" s="31">
        <f>IF(HLOOKUP(K$8,Applicability[#Data],(VLOOKUP($B21,Applicability[#Data],2,FALSE)),FALSE)="y",$F21,"N/A")</f>
        <v>0</v>
      </c>
      <c r="L21" s="31">
        <f>IF(HLOOKUP(L$8,Applicability[#Data],(VLOOKUP($B21,Applicability[#Data],2,FALSE)),FALSE)="y",$F21,"N/A")</f>
        <v>0</v>
      </c>
      <c r="M21" s="31">
        <f>IF(HLOOKUP(M$8,Applicability[#Data],(VLOOKUP($B21,Applicability[#Data],2,FALSE)),FALSE)="y",$F21,"N/A")</f>
        <v>0</v>
      </c>
      <c r="N21" s="31" t="str">
        <f>IF(HLOOKUP(N$8,Applicability[#Data],(VLOOKUP($B21,Applicability[#Data],2,FALSE)),FALSE)="y",$F21,"N/A")</f>
        <v>N/A</v>
      </c>
    </row>
    <row r="22" spans="1:14" ht="30" customHeight="1" x14ac:dyDescent="0.2">
      <c r="A22" s="25">
        <v>4</v>
      </c>
      <c r="B22" s="25" t="s">
        <v>163</v>
      </c>
      <c r="C22" s="40" t="s">
        <v>3081</v>
      </c>
      <c r="D22" s="276" t="s">
        <v>3082</v>
      </c>
      <c r="E22" s="277" t="str">
        <f>VLOOKUP(B22,NCESub[[#Data],[NCE]:[NCE Risk]],3,FALSE)</f>
        <v>Low</v>
      </c>
      <c r="F22" s="52"/>
      <c r="G22" s="52"/>
      <c r="H22" s="278"/>
      <c r="I22"/>
      <c r="J22" s="31">
        <f>IF(HLOOKUP(J$8,Applicability[#Data],(VLOOKUP($B22,Applicability[#Data],2,FALSE)),FALSE)="y",$F22,"N/A")</f>
        <v>0</v>
      </c>
      <c r="K22" s="31">
        <f>IF(HLOOKUP(K$8,Applicability[#Data],(VLOOKUP($B22,Applicability[#Data],2,FALSE)),FALSE)="y",$F22,"N/A")</f>
        <v>0</v>
      </c>
      <c r="L22" s="31">
        <f>IF(HLOOKUP(L$8,Applicability[#Data],(VLOOKUP($B22,Applicability[#Data],2,FALSE)),FALSE)="y",$F22,"N/A")</f>
        <v>0</v>
      </c>
      <c r="M22" s="31">
        <f>IF(HLOOKUP(M$8,Applicability[#Data],(VLOOKUP($B22,Applicability[#Data],2,FALSE)),FALSE)="y",$F22,"N/A")</f>
        <v>0</v>
      </c>
      <c r="N22" s="31" t="str">
        <f>IF(HLOOKUP(N$8,Applicability[#Data],(VLOOKUP($B22,Applicability[#Data],2,FALSE)),FALSE)="y",$F22,"N/A")</f>
        <v>N/A</v>
      </c>
    </row>
    <row r="23" spans="1:14" ht="30" hidden="1" x14ac:dyDescent="0.2">
      <c r="A23" s="25">
        <v>4</v>
      </c>
      <c r="B23" s="25" t="s">
        <v>646</v>
      </c>
      <c r="C23" s="40" t="s">
        <v>3081</v>
      </c>
      <c r="D23" s="276" t="s">
        <v>3082</v>
      </c>
      <c r="E23" s="277" t="str">
        <f>VLOOKUP(B23,NCESub[[#Data],[NCE]:[NCE Risk]],3,FALSE)</f>
        <v>Low</v>
      </c>
      <c r="F23" s="52"/>
      <c r="G23" s="52"/>
      <c r="H23" s="278"/>
      <c r="I23"/>
      <c r="J23" s="31">
        <f>IF(HLOOKUP(J$8,Applicability[#Data],(VLOOKUP($B23,Applicability[#Data],2,FALSE)),FALSE)="y",$F23,"N/A")</f>
        <v>0</v>
      </c>
      <c r="K23" s="31">
        <f>IF(HLOOKUP(K$8,Applicability[#Data],(VLOOKUP($B23,Applicability[#Data],2,FALSE)),FALSE)="y",$F23,"N/A")</f>
        <v>0</v>
      </c>
      <c r="L23" s="31">
        <f>IF(HLOOKUP(L$8,Applicability[#Data],(VLOOKUP($B23,Applicability[#Data],2,FALSE)),FALSE)="y",$F23,"N/A")</f>
        <v>0</v>
      </c>
      <c r="M23" s="31">
        <f>IF(HLOOKUP(M$8,Applicability[#Data],(VLOOKUP($B23,Applicability[#Data],2,FALSE)),FALSE)="y",$F23,"N/A")</f>
        <v>0</v>
      </c>
      <c r="N23" s="31" t="str">
        <f>IF(HLOOKUP(N$8,Applicability[#Data],(VLOOKUP($B23,Applicability[#Data],2,FALSE)),FALSE)="y",$F23,"N/A")</f>
        <v>N/A</v>
      </c>
    </row>
    <row r="24" spans="1:14" ht="31.5" customHeight="1" x14ac:dyDescent="0.2">
      <c r="A24" s="25">
        <v>4</v>
      </c>
      <c r="B24" s="25" t="s">
        <v>165</v>
      </c>
      <c r="C24" s="40" t="s">
        <v>301</v>
      </c>
      <c r="D24" s="276" t="s">
        <v>1712</v>
      </c>
      <c r="E24" s="277" t="str">
        <f>VLOOKUP(B24,NCESub[[#Data],[NCE]:[NCE Risk]],3,FALSE)</f>
        <v>Low</v>
      </c>
      <c r="F24" s="52"/>
      <c r="G24" s="52"/>
      <c r="H24" s="278"/>
      <c r="I24"/>
      <c r="J24" s="31">
        <f>IF(HLOOKUP(J$8,Applicability[#Data],(VLOOKUP($B24,Applicability[#Data],2,FALSE)),FALSE)="y",$F24,"N/A")</f>
        <v>0</v>
      </c>
      <c r="K24" s="31">
        <f>IF(HLOOKUP(K$8,Applicability[#Data],(VLOOKUP($B24,Applicability[#Data],2,FALSE)),FALSE)="y",$F24,"N/A")</f>
        <v>0</v>
      </c>
      <c r="L24" s="31">
        <f>IF(HLOOKUP(L$8,Applicability[#Data],(VLOOKUP($B24,Applicability[#Data],2,FALSE)),FALSE)="y",$F24,"N/A")</f>
        <v>0</v>
      </c>
      <c r="M24" s="31">
        <f>IF(HLOOKUP(M$8,Applicability[#Data],(VLOOKUP($B24,Applicability[#Data],2,FALSE)),FALSE)="y",$F24,"N/A")</f>
        <v>0</v>
      </c>
      <c r="N24" s="31" t="str">
        <f>IF(HLOOKUP(N$8,Applicability[#Data],(VLOOKUP($B24,Applicability[#Data],2,FALSE)),FALSE)="y",$F24,"N/A")</f>
        <v>N/A</v>
      </c>
    </row>
    <row r="25" spans="1:14" ht="45" x14ac:dyDescent="0.2">
      <c r="A25" s="25">
        <v>4</v>
      </c>
      <c r="B25" s="25" t="s">
        <v>646</v>
      </c>
      <c r="C25" s="40" t="s">
        <v>3090</v>
      </c>
      <c r="D25" s="276" t="s">
        <v>3256</v>
      </c>
      <c r="E25" s="277" t="str">
        <f>VLOOKUP(B25,NCESub[[#Data],[NCE]:[NCE Risk]],3,FALSE)</f>
        <v>Low</v>
      </c>
      <c r="F25" s="52"/>
      <c r="G25" s="52"/>
      <c r="H25" s="278"/>
      <c r="I25"/>
      <c r="J25" s="31">
        <f>IF(HLOOKUP(J$8,Applicability[#Data],(VLOOKUP($B25,Applicability[#Data],2,FALSE)),FALSE)="y",$F25,"N/A")</f>
        <v>0</v>
      </c>
      <c r="K25" s="31">
        <f>IF(HLOOKUP(K$8,Applicability[#Data],(VLOOKUP($B25,Applicability[#Data],2,FALSE)),FALSE)="y",$F25,"N/A")</f>
        <v>0</v>
      </c>
      <c r="L25" s="31">
        <f>IF(HLOOKUP(L$8,Applicability[#Data],(VLOOKUP($B25,Applicability[#Data],2,FALSE)),FALSE)="y",$F25,"N/A")</f>
        <v>0</v>
      </c>
      <c r="M25" s="31">
        <f>IF(HLOOKUP(M$8,Applicability[#Data],(VLOOKUP($B25,Applicability[#Data],2,FALSE)),FALSE)="y",$F25,"N/A")</f>
        <v>0</v>
      </c>
      <c r="N25" s="31" t="str">
        <f>IF(HLOOKUP(N$8,Applicability[#Data],(VLOOKUP($B25,Applicability[#Data],2,FALSE)),FALSE)="y",$F25,"N/A")</f>
        <v>N/A</v>
      </c>
    </row>
    <row r="26" spans="1:14" ht="30" x14ac:dyDescent="0.2">
      <c r="A26" s="25">
        <v>5</v>
      </c>
      <c r="B26" s="25" t="s">
        <v>118</v>
      </c>
      <c r="C26" s="40" t="s">
        <v>309</v>
      </c>
      <c r="D26" s="276" t="s">
        <v>533</v>
      </c>
      <c r="E26" s="277" t="str">
        <f>VLOOKUP(B26,NCESub[[#Data],[NCE]:[NCE Risk]],3,FALSE)</f>
        <v>Low</v>
      </c>
      <c r="F26" s="52"/>
      <c r="G26" s="52"/>
      <c r="H26" s="278"/>
      <c r="I26"/>
      <c r="J26" s="31" t="str">
        <f>IF(HLOOKUP(J$8,Applicability[#Data],(VLOOKUP($B26,Applicability[#Data],2,FALSE)),FALSE)="y",$F26,"N/A")</f>
        <v>N/A</v>
      </c>
      <c r="K26" s="31" t="str">
        <f>IF(HLOOKUP(K$8,Applicability[#Data],(VLOOKUP($B26,Applicability[#Data],2,FALSE)),FALSE)="y",$F26,"N/A")</f>
        <v>N/A</v>
      </c>
      <c r="L26" s="31" t="str">
        <f>IF(HLOOKUP(L$8,Applicability[#Data],(VLOOKUP($B26,Applicability[#Data],2,FALSE)),FALSE)="y",$F26,"N/A")</f>
        <v>N/A</v>
      </c>
      <c r="M26" s="31" t="str">
        <f>IF(HLOOKUP(M$8,Applicability[#Data],(VLOOKUP($B26,Applicability[#Data],2,FALSE)),FALSE)="y",$F26,"N/A")</f>
        <v>N/A</v>
      </c>
      <c r="N26" s="31" t="str">
        <f>IF(HLOOKUP(N$8,Applicability[#Data],(VLOOKUP($B26,Applicability[#Data],2,FALSE)),FALSE)="y",$F26,"N/A")</f>
        <v>N/A</v>
      </c>
    </row>
    <row r="27" spans="1:14" ht="30" x14ac:dyDescent="0.2">
      <c r="A27" s="25">
        <v>5</v>
      </c>
      <c r="B27" s="25" t="s">
        <v>126</v>
      </c>
      <c r="C27" s="40" t="s">
        <v>3096</v>
      </c>
      <c r="D27" s="276" t="s">
        <v>3097</v>
      </c>
      <c r="E27" s="277" t="str">
        <f>VLOOKUP(B27,NCESub[[#Data],[NCE]:[NCE Risk]],3,FALSE)</f>
        <v>Low</v>
      </c>
      <c r="F27" s="52"/>
      <c r="G27" s="52"/>
      <c r="H27" s="278"/>
      <c r="I27"/>
      <c r="J27" s="31" t="str">
        <f>IF(HLOOKUP(J$8,Applicability[#Data],(VLOOKUP($B27,Applicability[#Data],2,FALSE)),FALSE)="y",$F27,"N/A")</f>
        <v>N/A</v>
      </c>
      <c r="K27" s="31" t="str">
        <f>IF(HLOOKUP(K$8,Applicability[#Data],(VLOOKUP($B27,Applicability[#Data],2,FALSE)),FALSE)="y",$F27,"N/A")</f>
        <v>N/A</v>
      </c>
      <c r="L27" s="31" t="str">
        <f>IF(HLOOKUP(L$8,Applicability[#Data],(VLOOKUP($B27,Applicability[#Data],2,FALSE)),FALSE)="y",$F27,"N/A")</f>
        <v>N/A</v>
      </c>
      <c r="M27" s="31" t="str">
        <f>IF(HLOOKUP(M$8,Applicability[#Data],(VLOOKUP($B27,Applicability[#Data],2,FALSE)),FALSE)="y",$F27,"N/A")</f>
        <v>N/A</v>
      </c>
      <c r="N27" s="31" t="str">
        <f>IF(HLOOKUP(N$8,Applicability[#Data],(VLOOKUP($B27,Applicability[#Data],2,FALSE)),FALSE)="y",$F27,"N/A")</f>
        <v>N/A</v>
      </c>
    </row>
    <row r="28" spans="1:14" ht="60" x14ac:dyDescent="0.2">
      <c r="A28" s="25">
        <v>5</v>
      </c>
      <c r="B28" s="25" t="s">
        <v>126</v>
      </c>
      <c r="C28" s="40" t="s">
        <v>3099</v>
      </c>
      <c r="D28" s="276" t="s">
        <v>3100</v>
      </c>
      <c r="E28" s="277" t="str">
        <f>VLOOKUP(B28,NCESub[[#Data],[NCE]:[NCE Risk]],3,FALSE)</f>
        <v>Low</v>
      </c>
      <c r="F28" s="52"/>
      <c r="G28" s="52"/>
      <c r="H28" s="278"/>
      <c r="I28"/>
      <c r="J28" s="31" t="str">
        <f>IF(HLOOKUP(J$8,Applicability[#Data],(VLOOKUP($B28,Applicability[#Data],2,FALSE)),FALSE)="y",$F28,"N/A")</f>
        <v>N/A</v>
      </c>
      <c r="K28" s="31" t="str">
        <f>IF(HLOOKUP(K$8,Applicability[#Data],(VLOOKUP($B28,Applicability[#Data],2,FALSE)),FALSE)="y",$F28,"N/A")</f>
        <v>N/A</v>
      </c>
      <c r="L28" s="31" t="str">
        <f>IF(HLOOKUP(L$8,Applicability[#Data],(VLOOKUP($B28,Applicability[#Data],2,FALSE)),FALSE)="y",$F28,"N/A")</f>
        <v>N/A</v>
      </c>
      <c r="M28" s="31" t="str">
        <f>IF(HLOOKUP(M$8,Applicability[#Data],(VLOOKUP($B28,Applicability[#Data],2,FALSE)),FALSE)="y",$F28,"N/A")</f>
        <v>N/A</v>
      </c>
      <c r="N28" s="31" t="str">
        <f>IF(HLOOKUP(N$8,Applicability[#Data],(VLOOKUP($B28,Applicability[#Data],2,FALSE)),FALSE)="y",$F28,"N/A")</f>
        <v>N/A</v>
      </c>
    </row>
    <row r="29" spans="1:14" ht="45" x14ac:dyDescent="0.2">
      <c r="A29" s="25">
        <v>5</v>
      </c>
      <c r="B29" s="25" t="s">
        <v>126</v>
      </c>
      <c r="C29" s="40" t="s">
        <v>3101</v>
      </c>
      <c r="D29" s="276" t="s">
        <v>3257</v>
      </c>
      <c r="E29" s="277" t="str">
        <f>VLOOKUP(B29,NCESub[[#Data],[NCE]:[NCE Risk]],3,FALSE)</f>
        <v>Low</v>
      </c>
      <c r="F29" s="52"/>
      <c r="G29" s="52"/>
      <c r="H29" s="278"/>
      <c r="I29"/>
      <c r="J29" s="31" t="str">
        <f>IF(HLOOKUP(J$8,Applicability[#Data],(VLOOKUP($B29,Applicability[#Data],2,FALSE)),FALSE)="y",$F29,"N/A")</f>
        <v>N/A</v>
      </c>
      <c r="K29" s="31" t="str">
        <f>IF(HLOOKUP(K$8,Applicability[#Data],(VLOOKUP($B29,Applicability[#Data],2,FALSE)),FALSE)="y",$F29,"N/A")</f>
        <v>N/A</v>
      </c>
      <c r="L29" s="31" t="str">
        <f>IF(HLOOKUP(L$8,Applicability[#Data],(VLOOKUP($B29,Applicability[#Data],2,FALSE)),FALSE)="y",$F29,"N/A")</f>
        <v>N/A</v>
      </c>
      <c r="M29" s="31" t="str">
        <f>IF(HLOOKUP(M$8,Applicability[#Data],(VLOOKUP($B29,Applicability[#Data],2,FALSE)),FALSE)="y",$F29,"N/A")</f>
        <v>N/A</v>
      </c>
      <c r="N29" s="31" t="str">
        <f>IF(HLOOKUP(N$8,Applicability[#Data],(VLOOKUP($B29,Applicability[#Data],2,FALSE)),FALSE)="y",$F29,"N/A")</f>
        <v>N/A</v>
      </c>
    </row>
    <row r="30" spans="1:14" ht="30" x14ac:dyDescent="0.2">
      <c r="A30" s="25">
        <v>6</v>
      </c>
      <c r="B30" s="25" t="s">
        <v>94</v>
      </c>
      <c r="C30" s="40" t="s">
        <v>326</v>
      </c>
      <c r="D30" s="276" t="s">
        <v>741</v>
      </c>
      <c r="E30" s="277" t="str">
        <f>VLOOKUP(B30,NCESub[[#Data],[NCE]:[NCE Risk]],3,FALSE)</f>
        <v>Low</v>
      </c>
      <c r="F30" s="52"/>
      <c r="G30" s="52"/>
      <c r="H30" s="278"/>
      <c r="I30"/>
      <c r="J30" s="31" t="str">
        <f>IF(HLOOKUP(J$8,Applicability[#Data],(VLOOKUP($B30,Applicability[#Data],2,FALSE)),FALSE)="y",$F30,"N/A")</f>
        <v>N/A</v>
      </c>
      <c r="K30" s="31" t="str">
        <f>IF(HLOOKUP(K$8,Applicability[#Data],(VLOOKUP($B30,Applicability[#Data],2,FALSE)),FALSE)="y",$F30,"N/A")</f>
        <v>N/A</v>
      </c>
      <c r="L30" s="31" t="str">
        <f>IF(HLOOKUP(L$8,Applicability[#Data],(VLOOKUP($B30,Applicability[#Data],2,FALSE)),FALSE)="y",$F30,"N/A")</f>
        <v>N/A</v>
      </c>
      <c r="M30" s="31" t="str">
        <f>IF(HLOOKUP(M$8,Applicability[#Data],(VLOOKUP($B30,Applicability[#Data],2,FALSE)),FALSE)="y",$F30,"N/A")</f>
        <v>N/A</v>
      </c>
      <c r="N30" s="31" t="str">
        <f>IF(HLOOKUP(N$8,Applicability[#Data],(VLOOKUP($B30,Applicability[#Data],2,FALSE)),FALSE)="y",$F30,"N/A")</f>
        <v>N/A</v>
      </c>
    </row>
    <row r="31" spans="1:14" ht="30" customHeight="1" x14ac:dyDescent="0.2">
      <c r="A31" s="25">
        <v>9</v>
      </c>
      <c r="B31" s="25" t="s">
        <v>169</v>
      </c>
      <c r="C31" s="40" t="s">
        <v>359</v>
      </c>
      <c r="D31" s="276" t="s">
        <v>630</v>
      </c>
      <c r="E31" s="277" t="str">
        <f>VLOOKUP(B31,NCESub[[#Data],[NCE]:[NCE Risk]],3,FALSE)</f>
        <v>Low</v>
      </c>
      <c r="F31" s="52"/>
      <c r="G31" s="52"/>
      <c r="H31" s="278"/>
      <c r="I31"/>
      <c r="J31" s="31">
        <f>IF(HLOOKUP(J$8,Applicability[#Data],(VLOOKUP($B31,Applicability[#Data],2,FALSE)),FALSE)="y",$F31,"N/A")</f>
        <v>0</v>
      </c>
      <c r="K31" s="31">
        <f>IF(HLOOKUP(K$8,Applicability[#Data],(VLOOKUP($B31,Applicability[#Data],2,FALSE)),FALSE)="y",$F31,"N/A")</f>
        <v>0</v>
      </c>
      <c r="L31" s="31">
        <f>IF(HLOOKUP(L$8,Applicability[#Data],(VLOOKUP($B31,Applicability[#Data],2,FALSE)),FALSE)="y",$F31,"N/A")</f>
        <v>0</v>
      </c>
      <c r="M31" s="31">
        <f>IF(HLOOKUP(M$8,Applicability[#Data],(VLOOKUP($B31,Applicability[#Data],2,FALSE)),FALSE)="y",$F31,"N/A")</f>
        <v>0</v>
      </c>
      <c r="N31" s="31">
        <f>IF(HLOOKUP(N$8,Applicability[#Data],(VLOOKUP($B31,Applicability[#Data],2,FALSE)),FALSE)="y",$F31,"N/A")</f>
        <v>0</v>
      </c>
    </row>
    <row r="32" spans="1:14" ht="30" x14ac:dyDescent="0.2">
      <c r="A32" s="25">
        <v>9</v>
      </c>
      <c r="B32" s="25" t="s">
        <v>156</v>
      </c>
      <c r="C32" s="40" t="s">
        <v>361</v>
      </c>
      <c r="D32" s="276" t="s">
        <v>1731</v>
      </c>
      <c r="E32" s="277" t="str">
        <f>VLOOKUP(B32,NCESub[[#Data],[NCE]:[NCE Risk]],3,FALSE)</f>
        <v>Low</v>
      </c>
      <c r="F32" s="52"/>
      <c r="G32" s="52"/>
      <c r="H32" s="278"/>
      <c r="I32"/>
      <c r="J32" s="31">
        <f>IF(HLOOKUP(J$8,Applicability[#Data],(VLOOKUP($B32,Applicability[#Data],2,FALSE)),FALSE)="y",$F32,"N/A")</f>
        <v>0</v>
      </c>
      <c r="K32" s="31">
        <f>IF(HLOOKUP(K$8,Applicability[#Data],(VLOOKUP($B32,Applicability[#Data],2,FALSE)),FALSE)="y",$F32,"N/A")</f>
        <v>0</v>
      </c>
      <c r="L32" s="31">
        <f>IF(HLOOKUP(L$8,Applicability[#Data],(VLOOKUP($B32,Applicability[#Data],2,FALSE)),FALSE)="y",$F32,"N/A")</f>
        <v>0</v>
      </c>
      <c r="M32" s="31">
        <f>IF(HLOOKUP(M$8,Applicability[#Data],(VLOOKUP($B32,Applicability[#Data],2,FALSE)),FALSE)="y",$F32,"N/A")</f>
        <v>0</v>
      </c>
      <c r="N32" s="31">
        <f>IF(HLOOKUP(N$8,Applicability[#Data],(VLOOKUP($B32,Applicability[#Data],2,FALSE)),FALSE)="y",$F32,"N/A")</f>
        <v>0</v>
      </c>
    </row>
    <row r="33" spans="3:12" x14ac:dyDescent="0.2">
      <c r="L33" s="4"/>
    </row>
    <row r="34" spans="3:12" x14ac:dyDescent="0.2">
      <c r="C34" s="3" t="s">
        <v>3270</v>
      </c>
      <c r="L34" s="4"/>
    </row>
    <row r="35" spans="3:12" x14ac:dyDescent="0.2">
      <c r="L35" s="4"/>
    </row>
    <row r="36" spans="3:12" x14ac:dyDescent="0.2">
      <c r="L36" s="4"/>
    </row>
    <row r="37" spans="3:12" ht="30" customHeight="1" x14ac:dyDescent="0.2"/>
  </sheetData>
  <mergeCells count="1">
    <mergeCell ref="C7:D7"/>
  </mergeCells>
  <phoneticPr fontId="16" type="noConversion"/>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G11:G32</xm:sqref>
        </x14:dataValidation>
        <x14:dataValidation type="list" allowBlank="1" showInputMessage="1" showErrorMessage="1">
          <x14:formula1>
            <xm:f>Lookups!$B$3:$B$6</xm:f>
          </x14:formula1>
          <xm:sqref>F11:F32</xm:sqref>
        </x14:dataValidation>
        <x14:dataValidation type="list" errorStyle="information" allowBlank="1" showInputMessage="1" showErrorMessage="1" errorTitle="New Value?" error="If this is a new control performer role, please have it added to the list.">
          <x14:formula1>
            <xm:f>Lookups!$F$3:$F$14</xm:f>
          </x14:formula1>
          <xm:sqref>H11:H32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0000"/>
    <pageSetUpPr fitToPage="1"/>
  </sheetPr>
  <dimension ref="A1:AE27"/>
  <sheetViews>
    <sheetView zoomScale="80" zoomScaleNormal="80" workbookViewId="0">
      <selection activeCell="I2" sqref="I2:I9"/>
    </sheetView>
  </sheetViews>
  <sheetFormatPr defaultColWidth="9.140625" defaultRowHeight="12.75" x14ac:dyDescent="0.2"/>
  <cols>
    <col min="1" max="1" width="9.140625" style="5"/>
    <col min="2" max="3" width="9.140625" style="5" customWidth="1"/>
    <col min="4" max="4" width="75.7109375" style="5" customWidth="1"/>
    <col min="5" max="5" width="6.7109375" style="5" customWidth="1"/>
    <col min="6" max="6" width="16.7109375" style="5" customWidth="1"/>
    <col min="7" max="7" width="12.7109375" style="5" customWidth="1"/>
    <col min="8" max="8" width="12.7109375" style="8" customWidth="1"/>
    <col min="9" max="9" width="26.7109375" style="5" customWidth="1"/>
    <col min="10" max="73" width="17.5703125" style="5" customWidth="1"/>
    <col min="74" max="16384" width="9.140625" style="5"/>
  </cols>
  <sheetData>
    <row r="1" spans="1:31" x14ac:dyDescent="0.2">
      <c r="D1" s="28"/>
      <c r="H1" s="5"/>
      <c r="I1" s="8"/>
      <c r="J1"/>
      <c r="K1"/>
      <c r="L1" s="4"/>
      <c r="P1" s="4"/>
      <c r="Q1" s="4"/>
      <c r="R1" s="4"/>
      <c r="S1" s="4"/>
      <c r="T1" s="4"/>
      <c r="U1" s="4"/>
      <c r="V1" s="4"/>
      <c r="W1" s="4"/>
      <c r="X1" s="4"/>
      <c r="Y1" s="4"/>
      <c r="Z1" s="4"/>
      <c r="AA1" s="4"/>
      <c r="AB1" s="4"/>
      <c r="AC1" s="4"/>
      <c r="AD1" s="4"/>
      <c r="AE1" s="4"/>
    </row>
    <row r="2" spans="1:31" customFormat="1" x14ac:dyDescent="0.2">
      <c r="A2" s="5"/>
      <c r="B2" s="5"/>
      <c r="C2" s="5"/>
      <c r="D2" s="28"/>
      <c r="E2" s="5"/>
      <c r="F2" s="5"/>
      <c r="G2" s="5"/>
      <c r="H2" s="5"/>
      <c r="I2" s="195" t="str">
        <f>'Facility List'!A11</f>
        <v xml:space="preserve">Foreman &gt; </v>
      </c>
      <c r="J2" s="105" t="str">
        <f>'Facility List'!B11</f>
        <v>Chad Moore</v>
      </c>
      <c r="K2" s="105" t="str">
        <f>'Facility List'!C11</f>
        <v>Chad Moore</v>
      </c>
      <c r="L2" s="105" t="str">
        <f>'Facility List'!D11</f>
        <v>Chad Moore</v>
      </c>
      <c r="M2" s="105" t="str">
        <f>'Facility List'!E11</f>
        <v>Chad Moore</v>
      </c>
      <c r="N2" s="105" t="str">
        <f>'Facility List'!F11</f>
        <v>Chad Moore</v>
      </c>
    </row>
    <row r="3" spans="1:31" customFormat="1" ht="23.25" x14ac:dyDescent="0.2">
      <c r="A3" s="5"/>
      <c r="B3" s="5"/>
      <c r="C3" s="5"/>
      <c r="D3" s="208" t="str">
        <f>"Property: "&amp;'Facility List'!D4</f>
        <v>Property: Karr</v>
      </c>
      <c r="E3" s="29"/>
      <c r="F3" s="5"/>
      <c r="G3" s="5"/>
      <c r="H3" s="5"/>
      <c r="I3" s="195" t="str">
        <f>'Facility List'!A12</f>
        <v xml:space="preserve">Lead Operator &gt; </v>
      </c>
      <c r="J3" s="105">
        <f>'Facility List'!B12</f>
        <v>0</v>
      </c>
      <c r="K3" s="105" t="str">
        <f>'Facility List'!C12</f>
        <v/>
      </c>
      <c r="L3" s="105" t="str">
        <f>'Facility List'!D12</f>
        <v/>
      </c>
      <c r="M3" s="105" t="str">
        <f>'Facility List'!E12</f>
        <v/>
      </c>
      <c r="N3" s="105" t="str">
        <f>'Facility List'!F12</f>
        <v/>
      </c>
    </row>
    <row r="4" spans="1:31" customFormat="1" ht="20.25" x14ac:dyDescent="0.2">
      <c r="A4" s="5"/>
      <c r="B4" s="5"/>
      <c r="C4" s="5"/>
      <c r="D4" s="209" t="str">
        <f>"Evaluation Date: "&amp;TEXT('Facility List'!G4,"yyyy-mm-dd")</f>
        <v>Evaluation Date: 2017-05-26</v>
      </c>
      <c r="E4" s="5"/>
      <c r="F4" s="5"/>
      <c r="G4" s="5"/>
      <c r="H4" s="5"/>
      <c r="I4" s="195" t="str">
        <f>'Facility List'!A13</f>
        <v xml:space="preserve">Production Accountant &gt; </v>
      </c>
      <c r="J4" s="105" t="str">
        <f>'Facility List'!B13</f>
        <v>Nathan Hopkin</v>
      </c>
      <c r="K4" s="105" t="str">
        <f>'Facility List'!C13</f>
        <v>Nathan Hopkin</v>
      </c>
      <c r="L4" s="105" t="str">
        <f>'Facility List'!D13</f>
        <v>Nathan Hopkin</v>
      </c>
      <c r="M4" s="105" t="str">
        <f>'Facility List'!E13</f>
        <v>Nathan Hopkin</v>
      </c>
      <c r="N4" s="105" t="str">
        <f>'Facility List'!F13</f>
        <v>Nathan Hopkin</v>
      </c>
    </row>
    <row r="5" spans="1:31" customFormat="1" x14ac:dyDescent="0.2">
      <c r="A5" s="5"/>
      <c r="B5" s="5"/>
      <c r="C5" s="5"/>
      <c r="D5" s="28"/>
      <c r="E5" s="5"/>
      <c r="F5" s="5"/>
      <c r="G5" s="5"/>
      <c r="H5" s="5"/>
      <c r="I5" s="195" t="str">
        <f>'Facility List'!A14</f>
        <v xml:space="preserve">Production Engineer &gt; </v>
      </c>
      <c r="J5" s="105" t="str">
        <f>'Facility List'!B14</f>
        <v>Grant Woodford</v>
      </c>
      <c r="K5" s="105" t="str">
        <f>'Facility List'!C14</f>
        <v>Grant Woodford</v>
      </c>
      <c r="L5" s="105" t="str">
        <f>'Facility List'!D14</f>
        <v>Grant Woodford</v>
      </c>
      <c r="M5" s="105" t="str">
        <f>'Facility List'!E14</f>
        <v>Grant Woodford</v>
      </c>
      <c r="N5" s="105" t="str">
        <f>'Facility List'!F14</f>
        <v>Grant Woodford</v>
      </c>
    </row>
    <row r="6" spans="1:31" customFormat="1" x14ac:dyDescent="0.2">
      <c r="A6" s="5"/>
      <c r="B6" s="5"/>
      <c r="C6" s="5"/>
      <c r="D6" s="28"/>
      <c r="E6" s="5"/>
      <c r="F6" s="5"/>
      <c r="G6" s="5"/>
      <c r="H6" s="5"/>
      <c r="I6" s="195" t="str">
        <f>'Facility List'!A15</f>
        <v xml:space="preserve">Facilities Engineer &gt; </v>
      </c>
      <c r="J6" s="105">
        <f>'Facility List'!B15</f>
        <v>0</v>
      </c>
      <c r="K6" s="105" t="str">
        <f>'Facility List'!C15</f>
        <v/>
      </c>
      <c r="L6" s="105" t="str">
        <f>'Facility List'!D15</f>
        <v/>
      </c>
      <c r="M6" s="105" t="str">
        <f>'Facility List'!E15</f>
        <v/>
      </c>
      <c r="N6" s="105" t="str">
        <f>'Facility List'!F15</f>
        <v/>
      </c>
    </row>
    <row r="7" spans="1:31" customFormat="1" ht="12" customHeight="1" thickBot="1" x14ac:dyDescent="0.25">
      <c r="A7" s="5"/>
      <c r="B7" s="5"/>
      <c r="C7" s="349"/>
      <c r="D7" s="349"/>
      <c r="E7" s="5"/>
      <c r="F7" s="5"/>
      <c r="G7" s="5"/>
      <c r="H7" s="5"/>
      <c r="I7" s="195" t="str">
        <f>'Facility List'!A16</f>
        <v xml:space="preserve">Facility Name &gt; </v>
      </c>
      <c r="J7" s="105" t="str">
        <f>'Facility List'!B16</f>
        <v>PARA 06-18-066-04W6M</v>
      </c>
      <c r="K7" s="105" t="str">
        <f>'Facility List'!C16</f>
        <v>PARA HZ KARR 3-22-66-5W6 GSWB</v>
      </c>
      <c r="L7" s="105" t="str">
        <f>'Facility List'!D16</f>
        <v>GOLD CREEK 15-19-066-04W6 GGS</v>
      </c>
      <c r="M7" s="105" t="str">
        <f>'Facility List'!E16</f>
        <v>PARA KARR 06-18 COMPRESSOR</v>
      </c>
      <c r="N7" s="105" t="str">
        <f>'Facility List'!F16</f>
        <v>PARA 102 KARR 5-18-66-4 DISPOSAL</v>
      </c>
    </row>
    <row r="8" spans="1:31" customFormat="1" ht="16.5" thickBot="1" x14ac:dyDescent="0.25">
      <c r="A8" s="5"/>
      <c r="B8" s="21"/>
      <c r="C8" s="32" t="s">
        <v>780</v>
      </c>
      <c r="D8" s="33"/>
      <c r="E8" s="34"/>
      <c r="F8" s="34"/>
      <c r="G8" s="34"/>
      <c r="H8" s="34"/>
      <c r="I8" s="195" t="str">
        <f>'Facility List'!A19</f>
        <v>Facility Subtype &gt;</v>
      </c>
      <c r="J8" s="105">
        <f>'Facility List'!B19</f>
        <v>361</v>
      </c>
      <c r="K8" s="105">
        <f>'Facility List'!C19</f>
        <v>351</v>
      </c>
      <c r="L8" s="105">
        <f>'Facility List'!D19</f>
        <v>621</v>
      </c>
      <c r="M8" s="105">
        <f>'Facility List'!E19</f>
        <v>621</v>
      </c>
      <c r="N8" s="105">
        <f>'Facility List'!F19</f>
        <v>503</v>
      </c>
    </row>
    <row r="9" spans="1:31" customFormat="1" ht="16.5" thickBot="1" x14ac:dyDescent="0.25">
      <c r="A9" s="5"/>
      <c r="B9" s="21"/>
      <c r="C9" s="48"/>
      <c r="D9" s="46"/>
      <c r="E9" s="34"/>
      <c r="F9" s="34"/>
      <c r="G9" s="34"/>
      <c r="H9" s="34"/>
      <c r="I9" s="195" t="str">
        <f>'Facility List'!A20</f>
        <v>Facility Subtype Description &gt;</v>
      </c>
      <c r="J9" s="105" t="str">
        <f>'Facility List'!B20</f>
        <v>Gas Multiwell Group Battery</v>
      </c>
      <c r="K9" s="105" t="str">
        <f>'Facility List'!C20</f>
        <v>Gas Single Well Battery</v>
      </c>
      <c r="L9" s="105" t="str">
        <f>'Facility List'!D20</f>
        <v>Gas Gathering System</v>
      </c>
      <c r="M9" s="105" t="str">
        <f>'Facility List'!E20</f>
        <v>Gas Gathering System</v>
      </c>
      <c r="N9" s="105" t="str">
        <f>'Facility List'!F20</f>
        <v>Disposal</v>
      </c>
    </row>
    <row r="10" spans="1:31" ht="48" thickBot="1" x14ac:dyDescent="0.25">
      <c r="A10" s="251"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31" ht="60" x14ac:dyDescent="0.2">
      <c r="A11" s="25">
        <v>5</v>
      </c>
      <c r="B11" s="25" t="s">
        <v>127</v>
      </c>
      <c r="C11" s="40" t="s">
        <v>3099</v>
      </c>
      <c r="D11" s="276" t="s">
        <v>3100</v>
      </c>
      <c r="E11" s="277" t="str">
        <f>VLOOKUP(B11,NCESub[[#Data],[NCE]:[NCE Risk]],3,FALSE)</f>
        <v>Low</v>
      </c>
      <c r="F11" s="52"/>
      <c r="G11" s="52"/>
      <c r="H11" s="278"/>
      <c r="I11"/>
      <c r="J11" s="274" t="str">
        <f>IF(HLOOKUP(J$8,Applicability[#Data],(VLOOKUP($B11,Applicability[#Data],2,FALSE)),FALSE)="y",$F11,"N/A")</f>
        <v>N/A</v>
      </c>
      <c r="K11" s="274" t="str">
        <f>IF(HLOOKUP(K$8,Applicability[#Data],(VLOOKUP($B11,Applicability[#Data],2,FALSE)),FALSE)="y",$F11,"N/A")</f>
        <v>N/A</v>
      </c>
      <c r="L11" s="274" t="str">
        <f>IF(HLOOKUP(L$8,Applicability[#Data],(VLOOKUP($B11,Applicability[#Data],2,FALSE)),FALSE)="y",$F11,"N/A")</f>
        <v>N/A</v>
      </c>
      <c r="M11" s="274" t="str">
        <f>IF(HLOOKUP(M$8,Applicability[#Data],(VLOOKUP($B11,Applicability[#Data],2,FALSE)),FALSE)="y",$F11,"N/A")</f>
        <v>N/A</v>
      </c>
      <c r="N11" s="274" t="str">
        <f>IF(HLOOKUP(N$8,Applicability[#Data],(VLOOKUP($B11,Applicability[#Data],2,FALSE)),FALSE)="y",$F11,"N/A")</f>
        <v>N/A</v>
      </c>
    </row>
    <row r="12" spans="1:31" ht="60" x14ac:dyDescent="0.2">
      <c r="A12" s="25">
        <v>8</v>
      </c>
      <c r="B12" s="25" t="s">
        <v>136</v>
      </c>
      <c r="C12" s="40" t="s">
        <v>3119</v>
      </c>
      <c r="D12" s="276" t="s">
        <v>3120</v>
      </c>
      <c r="E12" s="277" t="str">
        <f>VLOOKUP(B12,NCESub[[#Data],[NCE]:[NCE Risk]],3,FALSE)</f>
        <v>Low</v>
      </c>
      <c r="F12" s="52"/>
      <c r="G12" s="52"/>
      <c r="H12" s="278"/>
      <c r="I12"/>
      <c r="J12" s="274">
        <f>IF(HLOOKUP(J$8,Applicability[#Data],(VLOOKUP($B12,Applicability[#Data],2,FALSE)),FALSE)="y",$F12,"N/A")</f>
        <v>0</v>
      </c>
      <c r="K12" s="274">
        <f>IF(HLOOKUP(K$8,Applicability[#Data],(VLOOKUP($B12,Applicability[#Data],2,FALSE)),FALSE)="y",$F12,"N/A")</f>
        <v>0</v>
      </c>
      <c r="L12" s="274">
        <f>IF(HLOOKUP(L$8,Applicability[#Data],(VLOOKUP($B12,Applicability[#Data],2,FALSE)),FALSE)="y",$F12,"N/A")</f>
        <v>0</v>
      </c>
      <c r="M12" s="274">
        <f>IF(HLOOKUP(M$8,Applicability[#Data],(VLOOKUP($B12,Applicability[#Data],2,FALSE)),FALSE)="y",$F12,"N/A")</f>
        <v>0</v>
      </c>
      <c r="N12" s="274">
        <f>IF(HLOOKUP(N$8,Applicability[#Data],(VLOOKUP($B12,Applicability[#Data],2,FALSE)),FALSE)="y",$F12,"N/A")</f>
        <v>0</v>
      </c>
    </row>
    <row r="13" spans="1:31" ht="31.5" customHeight="1" x14ac:dyDescent="0.2">
      <c r="A13" s="25">
        <v>8</v>
      </c>
      <c r="B13" s="25" t="s">
        <v>136</v>
      </c>
      <c r="C13" s="40" t="s">
        <v>3220</v>
      </c>
      <c r="D13" s="276" t="s">
        <v>3221</v>
      </c>
      <c r="E13" s="277" t="str">
        <f>VLOOKUP(B13,NCESub[[#Data],[NCE]:[NCE Risk]],3,FALSE)</f>
        <v>Low</v>
      </c>
      <c r="F13" s="52"/>
      <c r="G13" s="52"/>
      <c r="H13" s="278"/>
      <c r="I13"/>
      <c r="J13" s="274">
        <f>IF(HLOOKUP(J$8,Applicability[#Data],(VLOOKUP($B13,Applicability[#Data],2,FALSE)),FALSE)="y",$F13,"N/A")</f>
        <v>0</v>
      </c>
      <c r="K13" s="274">
        <f>IF(HLOOKUP(K$8,Applicability[#Data],(VLOOKUP($B13,Applicability[#Data],2,FALSE)),FALSE)="y",$F13,"N/A")</f>
        <v>0</v>
      </c>
      <c r="L13" s="274">
        <f>IF(HLOOKUP(L$8,Applicability[#Data],(VLOOKUP($B13,Applicability[#Data],2,FALSE)),FALSE)="y",$F13,"N/A")</f>
        <v>0</v>
      </c>
      <c r="M13" s="274">
        <f>IF(HLOOKUP(M$8,Applicability[#Data],(VLOOKUP($B13,Applicability[#Data],2,FALSE)),FALSE)="y",$F13,"N/A")</f>
        <v>0</v>
      </c>
      <c r="N13" s="274">
        <f>IF(HLOOKUP(N$8,Applicability[#Data],(VLOOKUP($B13,Applicability[#Data],2,FALSE)),FALSE)="y",$F13,"N/A")</f>
        <v>0</v>
      </c>
    </row>
    <row r="14" spans="1:31" ht="60" x14ac:dyDescent="0.2">
      <c r="A14" s="25">
        <v>8</v>
      </c>
      <c r="B14" s="25" t="s">
        <v>136</v>
      </c>
      <c r="C14" s="40" t="s">
        <v>3123</v>
      </c>
      <c r="D14" s="276" t="s">
        <v>3124</v>
      </c>
      <c r="E14" s="277" t="str">
        <f>VLOOKUP(B14,NCESub[[#Data],[NCE]:[NCE Risk]],3,FALSE)</f>
        <v>Low</v>
      </c>
      <c r="F14" s="52"/>
      <c r="G14" s="52"/>
      <c r="H14" s="278"/>
      <c r="I14"/>
      <c r="J14" s="274">
        <f>IF(HLOOKUP(J$8,Applicability[#Data],(VLOOKUP($B14,Applicability[#Data],2,FALSE)),FALSE)="y",$F14,"N/A")</f>
        <v>0</v>
      </c>
      <c r="K14" s="274">
        <f>IF(HLOOKUP(K$8,Applicability[#Data],(VLOOKUP($B14,Applicability[#Data],2,FALSE)),FALSE)="y",$F14,"N/A")</f>
        <v>0</v>
      </c>
      <c r="L14" s="274">
        <f>IF(HLOOKUP(L$8,Applicability[#Data],(VLOOKUP($B14,Applicability[#Data],2,FALSE)),FALSE)="y",$F14,"N/A")</f>
        <v>0</v>
      </c>
      <c r="M14" s="274">
        <f>IF(HLOOKUP(M$8,Applicability[#Data],(VLOOKUP($B14,Applicability[#Data],2,FALSE)),FALSE)="y",$F14,"N/A")</f>
        <v>0</v>
      </c>
      <c r="N14" s="274">
        <f>IF(HLOOKUP(N$8,Applicability[#Data],(VLOOKUP($B14,Applicability[#Data],2,FALSE)),FALSE)="y",$F14,"N/A")</f>
        <v>0</v>
      </c>
    </row>
    <row r="15" spans="1:31" ht="60" hidden="1" x14ac:dyDescent="0.2">
      <c r="A15" s="25">
        <v>8</v>
      </c>
      <c r="B15" s="25" t="s">
        <v>160</v>
      </c>
      <c r="C15" s="40" t="s">
        <v>3119</v>
      </c>
      <c r="D15" s="276" t="s">
        <v>3120</v>
      </c>
      <c r="E15" s="277" t="str">
        <f>VLOOKUP(B15,NCESub[[#Data],[NCE]:[NCE Risk]],3,FALSE)</f>
        <v>Low</v>
      </c>
      <c r="F15" s="52"/>
      <c r="G15" s="52"/>
      <c r="H15" s="278"/>
      <c r="I15"/>
      <c r="J15" s="274">
        <f>IF(HLOOKUP(J$8,Applicability[#Data],(VLOOKUP($B15,Applicability[#Data],2,FALSE)),FALSE)="y",$F15,"N/A")</f>
        <v>0</v>
      </c>
      <c r="K15" s="274">
        <f>IF(HLOOKUP(K$8,Applicability[#Data],(VLOOKUP($B15,Applicability[#Data],2,FALSE)),FALSE)="y",$F15,"N/A")</f>
        <v>0</v>
      </c>
      <c r="L15" s="274">
        <f>IF(HLOOKUP(L$8,Applicability[#Data],(VLOOKUP($B15,Applicability[#Data],2,FALSE)),FALSE)="y",$F15,"N/A")</f>
        <v>0</v>
      </c>
      <c r="M15" s="274">
        <f>IF(HLOOKUP(M$8,Applicability[#Data],(VLOOKUP($B15,Applicability[#Data],2,FALSE)),FALSE)="y",$F15,"N/A")</f>
        <v>0</v>
      </c>
      <c r="N15" s="274">
        <f>IF(HLOOKUP(N$8,Applicability[#Data],(VLOOKUP($B15,Applicability[#Data],2,FALSE)),FALSE)="y",$F15,"N/A")</f>
        <v>0</v>
      </c>
    </row>
    <row r="16" spans="1:31" ht="45" x14ac:dyDescent="0.2">
      <c r="A16" s="25">
        <v>8</v>
      </c>
      <c r="B16" s="25" t="s">
        <v>136</v>
      </c>
      <c r="C16" s="40" t="s">
        <v>3125</v>
      </c>
      <c r="D16" s="276" t="s">
        <v>3126</v>
      </c>
      <c r="E16" s="277" t="str">
        <f>VLOOKUP(B16,NCESub[[#Data],[NCE]:[NCE Risk]],3,FALSE)</f>
        <v>Low</v>
      </c>
      <c r="F16" s="52"/>
      <c r="G16" s="52"/>
      <c r="H16" s="278"/>
      <c r="I16"/>
      <c r="J16" s="274">
        <f>IF(HLOOKUP(J$8,Applicability[#Data],(VLOOKUP($B16,Applicability[#Data],2,FALSE)),FALSE)="y",$F16,"N/A")</f>
        <v>0</v>
      </c>
      <c r="K16" s="274">
        <f>IF(HLOOKUP(K$8,Applicability[#Data],(VLOOKUP($B16,Applicability[#Data],2,FALSE)),FALSE)="y",$F16,"N/A")</f>
        <v>0</v>
      </c>
      <c r="L16" s="274">
        <f>IF(HLOOKUP(L$8,Applicability[#Data],(VLOOKUP($B16,Applicability[#Data],2,FALSE)),FALSE)="y",$F16,"N/A")</f>
        <v>0</v>
      </c>
      <c r="M16" s="274">
        <f>IF(HLOOKUP(M$8,Applicability[#Data],(VLOOKUP($B16,Applicability[#Data],2,FALSE)),FALSE)="y",$F16,"N/A")</f>
        <v>0</v>
      </c>
      <c r="N16" s="274">
        <f>IF(HLOOKUP(N$8,Applicability[#Data],(VLOOKUP($B16,Applicability[#Data],2,FALSE)),FALSE)="y",$F16,"N/A")</f>
        <v>0</v>
      </c>
    </row>
    <row r="17" spans="1:30" ht="48" customHeight="1" x14ac:dyDescent="0.2">
      <c r="A17" s="25">
        <v>8</v>
      </c>
      <c r="B17" s="25" t="s">
        <v>119</v>
      </c>
      <c r="C17" s="40" t="s">
        <v>3223</v>
      </c>
      <c r="D17" s="276" t="s">
        <v>3224</v>
      </c>
      <c r="E17" s="277" t="str">
        <f>VLOOKUP(B17,NCESub[[#Data],[NCE]:[NCE Risk]],3,FALSE)</f>
        <v>Low</v>
      </c>
      <c r="F17" s="52"/>
      <c r="G17" s="52"/>
      <c r="H17" s="278"/>
      <c r="I17"/>
      <c r="J17" s="274">
        <f>IF(HLOOKUP(J$8,Applicability[#Data],(VLOOKUP($B17,Applicability[#Data],2,FALSE)),FALSE)="y",$F17,"N/A")</f>
        <v>0</v>
      </c>
      <c r="K17" s="274">
        <f>IF(HLOOKUP(K$8,Applicability[#Data],(VLOOKUP($B17,Applicability[#Data],2,FALSE)),FALSE)="y",$F17,"N/A")</f>
        <v>0</v>
      </c>
      <c r="L17" s="274">
        <f>IF(HLOOKUP(L$8,Applicability[#Data],(VLOOKUP($B17,Applicability[#Data],2,FALSE)),FALSE)="y",$F17,"N/A")</f>
        <v>0</v>
      </c>
      <c r="M17" s="274">
        <f>IF(HLOOKUP(M$8,Applicability[#Data],(VLOOKUP($B17,Applicability[#Data],2,FALSE)),FALSE)="y",$F17,"N/A")</f>
        <v>0</v>
      </c>
      <c r="N17" s="274">
        <f>IF(HLOOKUP(N$8,Applicability[#Data],(VLOOKUP($B17,Applicability[#Data],2,FALSE)),FALSE)="y",$F17,"N/A")</f>
        <v>0</v>
      </c>
    </row>
    <row r="18" spans="1:30" ht="60" hidden="1" x14ac:dyDescent="0.2">
      <c r="A18" s="25">
        <v>5</v>
      </c>
      <c r="B18" s="25" t="s">
        <v>164</v>
      </c>
      <c r="C18" s="40" t="s">
        <v>3099</v>
      </c>
      <c r="D18" s="276" t="s">
        <v>3100</v>
      </c>
      <c r="E18" s="277" t="str">
        <f>VLOOKUP(B18,NCESub[[#Data],[NCE]:[NCE Risk]],3,FALSE)</f>
        <v>Low</v>
      </c>
      <c r="F18" s="52"/>
      <c r="G18" s="52"/>
      <c r="H18" s="278"/>
      <c r="I18"/>
      <c r="J18" s="274" t="str">
        <f>IF(HLOOKUP(J$8,Applicability[#Data],(VLOOKUP($B18,Applicability[#Data],2,FALSE)),FALSE)="y",$F18,"N/A")</f>
        <v>N/A</v>
      </c>
      <c r="K18" s="274" t="str">
        <f>IF(HLOOKUP(K$8,Applicability[#Data],(VLOOKUP($B18,Applicability[#Data],2,FALSE)),FALSE)="y",$F18,"N/A")</f>
        <v>N/A</v>
      </c>
      <c r="L18" s="274" t="str">
        <f>IF(HLOOKUP(L$8,Applicability[#Data],(VLOOKUP($B18,Applicability[#Data],2,FALSE)),FALSE)="y",$F18,"N/A")</f>
        <v>N/A</v>
      </c>
      <c r="M18" s="274" t="str">
        <f>IF(HLOOKUP(M$8,Applicability[#Data],(VLOOKUP($B18,Applicability[#Data],2,FALSE)),FALSE)="y",$F18,"N/A")</f>
        <v>N/A</v>
      </c>
      <c r="N18" s="274" t="str">
        <f>IF(HLOOKUP(N$8,Applicability[#Data],(VLOOKUP($B18,Applicability[#Data],2,FALSE)),FALSE)="y",$F18,"N/A")</f>
        <v>N/A</v>
      </c>
    </row>
    <row r="19" spans="1:30" ht="60" x14ac:dyDescent="0.2">
      <c r="A19" s="25">
        <v>8</v>
      </c>
      <c r="B19" s="25" t="s">
        <v>160</v>
      </c>
      <c r="C19" s="40" t="s">
        <v>3131</v>
      </c>
      <c r="D19" s="276" t="s">
        <v>3132</v>
      </c>
      <c r="E19" s="277" t="str">
        <f>VLOOKUP(B19,NCESub[[#Data],[NCE]:[NCE Risk]],3,FALSE)</f>
        <v>Low</v>
      </c>
      <c r="F19" s="52"/>
      <c r="G19" s="52"/>
      <c r="H19" s="278"/>
      <c r="I19"/>
      <c r="J19" s="274">
        <f>IF(HLOOKUP(J$8,Applicability[#Data],(VLOOKUP($B19,Applicability[#Data],2,FALSE)),FALSE)="y",$F19,"N/A")</f>
        <v>0</v>
      </c>
      <c r="K19" s="274">
        <f>IF(HLOOKUP(K$8,Applicability[#Data],(VLOOKUP($B19,Applicability[#Data],2,FALSE)),FALSE)="y",$F19,"N/A")</f>
        <v>0</v>
      </c>
      <c r="L19" s="274">
        <f>IF(HLOOKUP(L$8,Applicability[#Data],(VLOOKUP($B19,Applicability[#Data],2,FALSE)),FALSE)="y",$F19,"N/A")</f>
        <v>0</v>
      </c>
      <c r="M19" s="274">
        <f>IF(HLOOKUP(M$8,Applicability[#Data],(VLOOKUP($B19,Applicability[#Data],2,FALSE)),FALSE)="y",$F19,"N/A")</f>
        <v>0</v>
      </c>
      <c r="N19" s="274">
        <f>IF(HLOOKUP(N$8,Applicability[#Data],(VLOOKUP($B19,Applicability[#Data],2,FALSE)),FALSE)="y",$F19,"N/A")</f>
        <v>0</v>
      </c>
    </row>
    <row r="20" spans="1:30" ht="30" customHeight="1" x14ac:dyDescent="0.2">
      <c r="A20" s="25">
        <v>8</v>
      </c>
      <c r="B20" s="25" t="s">
        <v>137</v>
      </c>
      <c r="C20" s="40" t="s">
        <v>341</v>
      </c>
      <c r="D20" s="276" t="s">
        <v>572</v>
      </c>
      <c r="E20" s="277" t="str">
        <f>VLOOKUP(B20,NCESub[[#Data],[NCE]:[NCE Risk]],3,FALSE)</f>
        <v>High</v>
      </c>
      <c r="F20" s="52"/>
      <c r="G20" s="52"/>
      <c r="H20" s="278"/>
      <c r="I20"/>
      <c r="J20" s="274">
        <f>IF(HLOOKUP(J$8,Applicability[#Data],(VLOOKUP($B20,Applicability[#Data],2,FALSE)),FALSE)="y",$F20,"N/A")</f>
        <v>0</v>
      </c>
      <c r="K20" s="274">
        <f>IF(HLOOKUP(K$8,Applicability[#Data],(VLOOKUP($B20,Applicability[#Data],2,FALSE)),FALSE)="y",$F20,"N/A")</f>
        <v>0</v>
      </c>
      <c r="L20" s="274">
        <f>IF(HLOOKUP(L$8,Applicability[#Data],(VLOOKUP($B20,Applicability[#Data],2,FALSE)),FALSE)="y",$F20,"N/A")</f>
        <v>0</v>
      </c>
      <c r="M20" s="274">
        <f>IF(HLOOKUP(M$8,Applicability[#Data],(VLOOKUP($B20,Applicability[#Data],2,FALSE)),FALSE)="y",$F20,"N/A")</f>
        <v>0</v>
      </c>
      <c r="N20" s="274">
        <f>IF(HLOOKUP(N$8,Applicability[#Data],(VLOOKUP($B20,Applicability[#Data],2,FALSE)),FALSE)="y",$F20,"N/A")</f>
        <v>0</v>
      </c>
      <c r="O20" s="4"/>
      <c r="P20" s="4"/>
      <c r="Q20" s="4"/>
      <c r="R20" s="4"/>
      <c r="S20" s="4"/>
      <c r="T20" s="4"/>
      <c r="U20" s="4"/>
      <c r="V20" s="4"/>
      <c r="W20" s="4"/>
      <c r="X20" s="4"/>
      <c r="Y20" s="4"/>
      <c r="Z20" s="4"/>
      <c r="AA20" s="4"/>
      <c r="AB20" s="4"/>
      <c r="AC20" s="4"/>
    </row>
    <row r="21" spans="1:30" ht="30" x14ac:dyDescent="0.2">
      <c r="A21" s="25">
        <v>8</v>
      </c>
      <c r="B21" s="25" t="s">
        <v>155</v>
      </c>
      <c r="C21" s="40" t="s">
        <v>345</v>
      </c>
      <c r="D21" s="276" t="s">
        <v>687</v>
      </c>
      <c r="E21" s="277" t="str">
        <f>VLOOKUP(B21,NCESub[[#Data],[NCE]:[NCE Risk]],3,FALSE)</f>
        <v>Low</v>
      </c>
      <c r="F21" s="52"/>
      <c r="G21" s="52"/>
      <c r="H21" s="278"/>
      <c r="I21"/>
      <c r="J21" s="274">
        <f>IF(HLOOKUP(J$8,Applicability[#Data],(VLOOKUP($B21,Applicability[#Data],2,FALSE)),FALSE)="y",$F21,"N/A")</f>
        <v>0</v>
      </c>
      <c r="K21" s="274">
        <f>IF(HLOOKUP(K$8,Applicability[#Data],(VLOOKUP($B21,Applicability[#Data],2,FALSE)),FALSE)="y",$F21,"N/A")</f>
        <v>0</v>
      </c>
      <c r="L21" s="274">
        <f>IF(HLOOKUP(L$8,Applicability[#Data],(VLOOKUP($B21,Applicability[#Data],2,FALSE)),FALSE)="y",$F21,"N/A")</f>
        <v>0</v>
      </c>
      <c r="M21" s="274">
        <f>IF(HLOOKUP(M$8,Applicability[#Data],(VLOOKUP($B21,Applicability[#Data],2,FALSE)),FALSE)="y",$F21,"N/A")</f>
        <v>0</v>
      </c>
      <c r="N21" s="274">
        <f>IF(HLOOKUP(N$8,Applicability[#Data],(VLOOKUP($B21,Applicability[#Data],2,FALSE)),FALSE)="y",$F21,"N/A")</f>
        <v>0</v>
      </c>
      <c r="O21" s="4"/>
      <c r="P21" s="4"/>
      <c r="Q21" s="4"/>
      <c r="R21" s="4"/>
      <c r="S21" s="4"/>
      <c r="T21" s="4"/>
      <c r="U21" s="4"/>
      <c r="V21" s="4"/>
      <c r="W21" s="4"/>
      <c r="X21" s="4"/>
      <c r="Y21" s="4"/>
      <c r="Z21" s="4"/>
      <c r="AA21" s="4"/>
      <c r="AB21" s="4"/>
      <c r="AC21" s="4"/>
      <c r="AD21" s="4"/>
    </row>
    <row r="22" spans="1:30" ht="30" customHeight="1" x14ac:dyDescent="0.2">
      <c r="A22" s="25">
        <v>8</v>
      </c>
      <c r="B22" s="25" t="s">
        <v>112</v>
      </c>
      <c r="C22" s="40" t="s">
        <v>347</v>
      </c>
      <c r="D22" s="276" t="s">
        <v>578</v>
      </c>
      <c r="E22" s="277" t="str">
        <f>VLOOKUP(B22,NCESub[[#Data],[NCE]:[NCE Risk]],3,FALSE)</f>
        <v>Low</v>
      </c>
      <c r="F22" s="52"/>
      <c r="G22" s="52"/>
      <c r="H22" s="278"/>
      <c r="I22"/>
      <c r="J22" s="274">
        <f>IF(HLOOKUP(J$8,Applicability[#Data],(VLOOKUP($B22,Applicability[#Data],2,FALSE)),FALSE)="y",$F22,"N/A")</f>
        <v>0</v>
      </c>
      <c r="K22" s="274">
        <f>IF(HLOOKUP(K$8,Applicability[#Data],(VLOOKUP($B22,Applicability[#Data],2,FALSE)),FALSE)="y",$F22,"N/A")</f>
        <v>0</v>
      </c>
      <c r="L22" s="274">
        <f>IF(HLOOKUP(L$8,Applicability[#Data],(VLOOKUP($B22,Applicability[#Data],2,FALSE)),FALSE)="y",$F22,"N/A")</f>
        <v>0</v>
      </c>
      <c r="M22" s="274">
        <f>IF(HLOOKUP(M$8,Applicability[#Data],(VLOOKUP($B22,Applicability[#Data],2,FALSE)),FALSE)="y",$F22,"N/A")</f>
        <v>0</v>
      </c>
      <c r="N22" s="274">
        <f>IF(HLOOKUP(N$8,Applicability[#Data],(VLOOKUP($B22,Applicability[#Data],2,FALSE)),FALSE)="y",$F22,"N/A")</f>
        <v>0</v>
      </c>
      <c r="O22" s="4"/>
      <c r="P22" s="4"/>
      <c r="Q22" s="4"/>
      <c r="R22" s="4"/>
      <c r="S22" s="4"/>
      <c r="T22" s="4"/>
      <c r="U22" s="4"/>
      <c r="V22" s="4"/>
      <c r="W22" s="4"/>
      <c r="X22" s="4"/>
      <c r="Y22" s="4"/>
      <c r="Z22" s="4"/>
      <c r="AA22" s="4"/>
      <c r="AB22" s="4"/>
      <c r="AC22" s="4"/>
    </row>
    <row r="23" spans="1:30" ht="45" x14ac:dyDescent="0.2">
      <c r="A23" s="25">
        <v>8</v>
      </c>
      <c r="B23" s="25" t="s">
        <v>650</v>
      </c>
      <c r="C23" s="40" t="s">
        <v>3231</v>
      </c>
      <c r="D23" s="276" t="s">
        <v>3232</v>
      </c>
      <c r="E23" s="277" t="str">
        <f>VLOOKUP(B23,NCESub[[#Data],[NCE]:[NCE Risk]],3,FALSE)</f>
        <v>High</v>
      </c>
      <c r="F23" s="52"/>
      <c r="G23" s="52"/>
      <c r="H23" s="278"/>
      <c r="I23"/>
      <c r="J23" s="274">
        <f>IF(HLOOKUP(J$8,Applicability[#Data],(VLOOKUP($B23,Applicability[#Data],2,FALSE)),FALSE)="y",$F23,"N/A")</f>
        <v>0</v>
      </c>
      <c r="K23" s="274">
        <f>IF(HLOOKUP(K$8,Applicability[#Data],(VLOOKUP($B23,Applicability[#Data],2,FALSE)),FALSE)="y",$F23,"N/A")</f>
        <v>0</v>
      </c>
      <c r="L23" s="274">
        <f>IF(HLOOKUP(L$8,Applicability[#Data],(VLOOKUP($B23,Applicability[#Data],2,FALSE)),FALSE)="y",$F23,"N/A")</f>
        <v>0</v>
      </c>
      <c r="M23" s="274">
        <f>IF(HLOOKUP(M$8,Applicability[#Data],(VLOOKUP($B23,Applicability[#Data],2,FALSE)),FALSE)="y",$F23,"N/A")</f>
        <v>0</v>
      </c>
      <c r="N23" s="274">
        <f>IF(HLOOKUP(N$8,Applicability[#Data],(VLOOKUP($B23,Applicability[#Data],2,FALSE)),FALSE)="y",$F23,"N/A")</f>
        <v>0</v>
      </c>
      <c r="O23" s="4"/>
      <c r="P23" s="4"/>
      <c r="Q23" s="4"/>
      <c r="R23" s="4"/>
      <c r="S23" s="4"/>
      <c r="T23" s="4"/>
      <c r="U23" s="4"/>
      <c r="V23" s="4"/>
      <c r="W23" s="4"/>
      <c r="X23" s="4"/>
      <c r="Y23" s="4"/>
      <c r="Z23" s="4"/>
      <c r="AA23" s="4"/>
      <c r="AB23" s="4"/>
      <c r="AC23" s="4"/>
    </row>
    <row r="24" spans="1:30" ht="48" customHeight="1" x14ac:dyDescent="0.2">
      <c r="A24" s="25">
        <v>8</v>
      </c>
      <c r="B24" s="25" t="s">
        <v>650</v>
      </c>
      <c r="C24" s="40" t="s">
        <v>3234</v>
      </c>
      <c r="D24" s="276" t="s">
        <v>3235</v>
      </c>
      <c r="E24" s="277" t="str">
        <f>VLOOKUP(B24,NCESub[[#Data],[NCE]:[NCE Risk]],3,FALSE)</f>
        <v>High</v>
      </c>
      <c r="F24" s="52"/>
      <c r="G24" s="52"/>
      <c r="H24" s="278"/>
      <c r="I24"/>
      <c r="J24" s="274">
        <f>IF(HLOOKUP(J$8,Applicability[#Data],(VLOOKUP($B24,Applicability[#Data],2,FALSE)),FALSE)="y",$F24,"N/A")</f>
        <v>0</v>
      </c>
      <c r="K24" s="274">
        <f>IF(HLOOKUP(K$8,Applicability[#Data],(VLOOKUP($B24,Applicability[#Data],2,FALSE)),FALSE)="y",$F24,"N/A")</f>
        <v>0</v>
      </c>
      <c r="L24" s="274">
        <f>IF(HLOOKUP(L$8,Applicability[#Data],(VLOOKUP($B24,Applicability[#Data],2,FALSE)),FALSE)="y",$F24,"N/A")</f>
        <v>0</v>
      </c>
      <c r="M24" s="274">
        <f>IF(HLOOKUP(M$8,Applicability[#Data],(VLOOKUP($B24,Applicability[#Data],2,FALSE)),FALSE)="y",$F24,"N/A")</f>
        <v>0</v>
      </c>
      <c r="N24" s="274">
        <f>IF(HLOOKUP(N$8,Applicability[#Data],(VLOOKUP($B24,Applicability[#Data],2,FALSE)),FALSE)="y",$F24,"N/A")</f>
        <v>0</v>
      </c>
      <c r="O24" s="4"/>
      <c r="P24" s="4"/>
      <c r="Q24" s="4"/>
      <c r="R24" s="4"/>
      <c r="S24" s="4"/>
      <c r="T24" s="4"/>
      <c r="U24" s="4"/>
      <c r="V24" s="4"/>
      <c r="W24" s="4"/>
      <c r="X24" s="4"/>
      <c r="Y24" s="4"/>
      <c r="Z24" s="4"/>
      <c r="AA24" s="4"/>
      <c r="AB24" s="4"/>
      <c r="AC24" s="4"/>
    </row>
    <row r="25" spans="1:30" ht="51" customHeight="1" x14ac:dyDescent="0.2">
      <c r="A25" s="25">
        <v>8</v>
      </c>
      <c r="B25" s="25" t="s">
        <v>650</v>
      </c>
      <c r="C25" s="40" t="s">
        <v>3236</v>
      </c>
      <c r="D25" s="276" t="s">
        <v>3237</v>
      </c>
      <c r="E25" s="277" t="str">
        <f>VLOOKUP(B25,NCESub[[#Data],[NCE]:[NCE Risk]],3,FALSE)</f>
        <v>High</v>
      </c>
      <c r="F25" s="52"/>
      <c r="G25" s="52"/>
      <c r="H25" s="278"/>
      <c r="I25"/>
      <c r="J25" s="274">
        <f>IF(HLOOKUP(J$8,Applicability[#Data],(VLOOKUP($B25,Applicability[#Data],2,FALSE)),FALSE)="y",$F25,"N/A")</f>
        <v>0</v>
      </c>
      <c r="K25" s="274">
        <f>IF(HLOOKUP(K$8,Applicability[#Data],(VLOOKUP($B25,Applicability[#Data],2,FALSE)),FALSE)="y",$F25,"N/A")</f>
        <v>0</v>
      </c>
      <c r="L25" s="274">
        <f>IF(HLOOKUP(L$8,Applicability[#Data],(VLOOKUP($B25,Applicability[#Data],2,FALSE)),FALSE)="y",$F25,"N/A")</f>
        <v>0</v>
      </c>
      <c r="M25" s="274">
        <f>IF(HLOOKUP(M$8,Applicability[#Data],(VLOOKUP($B25,Applicability[#Data],2,FALSE)),FALSE)="y",$F25,"N/A")</f>
        <v>0</v>
      </c>
      <c r="N25" s="274">
        <f>IF(HLOOKUP(N$8,Applicability[#Data],(VLOOKUP($B25,Applicability[#Data],2,FALSE)),FALSE)="y",$F25,"N/A")</f>
        <v>0</v>
      </c>
    </row>
    <row r="27" spans="1:30" x14ac:dyDescent="0.2">
      <c r="C27" s="3" t="s">
        <v>3270</v>
      </c>
    </row>
  </sheetData>
  <mergeCells count="1">
    <mergeCell ref="C7:D7"/>
  </mergeCells>
  <phoneticPr fontId="16" type="noConversion"/>
  <pageMargins left="0.70866141732283472" right="0.70866141732283472" top="0.74803149606299213" bottom="0.74803149606299213" header="0.31496062992125984" footer="0.31496062992125984"/>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G11:G25</xm:sqref>
        </x14:dataValidation>
        <x14:dataValidation type="list" allowBlank="1" showInputMessage="1" showErrorMessage="1">
          <x14:formula1>
            <xm:f>Lookups!$B$3:$B$6</xm:f>
          </x14:formula1>
          <xm:sqref>F11:F25</xm:sqref>
        </x14:dataValidation>
        <x14:dataValidation type="list" errorStyle="information" allowBlank="1" showInputMessage="1" showErrorMessage="1" errorTitle="New Value?" error="If this is a new control performer role, please have it added to the list.">
          <x14:formula1>
            <xm:f>Lookups!$F$3:$F$14</xm:f>
          </x14:formula1>
          <xm:sqref>H11:H25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pageSetUpPr fitToPage="1"/>
  </sheetPr>
  <dimension ref="A1:AI43"/>
  <sheetViews>
    <sheetView topLeftCell="A17" zoomScale="80" zoomScaleNormal="80" workbookViewId="0">
      <selection activeCell="I2" sqref="I2:I9"/>
    </sheetView>
  </sheetViews>
  <sheetFormatPr defaultColWidth="9.140625" defaultRowHeight="12.75" x14ac:dyDescent="0.2"/>
  <cols>
    <col min="1" max="1" width="9.140625" style="5"/>
    <col min="2" max="3" width="9.140625" style="5" customWidth="1"/>
    <col min="4" max="4" width="75.7109375" style="5" customWidth="1"/>
    <col min="5" max="5" width="6.7109375" style="5" customWidth="1"/>
    <col min="6" max="6" width="16.7109375" style="50" customWidth="1"/>
    <col min="7" max="7" width="12.7109375" style="50" customWidth="1"/>
    <col min="8" max="8" width="12.7109375" style="8" customWidth="1"/>
    <col min="9" max="9" width="26.7109375" style="5" customWidth="1"/>
    <col min="10" max="73" width="17.5703125" style="5" customWidth="1"/>
    <col min="74" max="16384" width="9.140625" style="5"/>
  </cols>
  <sheetData>
    <row r="1" spans="1:35" x14ac:dyDescent="0.2">
      <c r="D1" s="28"/>
      <c r="F1" s="5"/>
      <c r="H1" s="50"/>
      <c r="I1" s="8"/>
      <c r="J1"/>
      <c r="K1"/>
      <c r="L1" s="4"/>
      <c r="M1" s="4"/>
      <c r="P1" s="4"/>
      <c r="Q1" s="4"/>
      <c r="R1" s="4"/>
      <c r="S1" s="4"/>
      <c r="T1" s="4"/>
      <c r="U1" s="4"/>
      <c r="V1" s="4"/>
      <c r="W1" s="4"/>
      <c r="X1" s="4"/>
      <c r="Y1" s="4"/>
      <c r="Z1" s="4"/>
      <c r="AA1" s="4"/>
      <c r="AB1" s="4"/>
      <c r="AC1" s="4"/>
      <c r="AD1" s="4"/>
      <c r="AE1" s="4"/>
      <c r="AF1" s="4"/>
      <c r="AG1" s="4"/>
      <c r="AH1" s="4"/>
      <c r="AI1" s="4"/>
    </row>
    <row r="2" spans="1:35" customFormat="1" x14ac:dyDescent="0.2">
      <c r="A2" s="5"/>
      <c r="B2" s="5"/>
      <c r="C2" s="5"/>
      <c r="D2" s="28"/>
      <c r="E2" s="5"/>
      <c r="F2" s="5"/>
      <c r="G2" s="50"/>
      <c r="H2" s="50"/>
      <c r="I2" s="195" t="str">
        <f>'Facility List'!A11</f>
        <v xml:space="preserve">Foreman &gt; </v>
      </c>
      <c r="J2" s="105" t="str">
        <f>'Facility List'!B11</f>
        <v>Chad Moore</v>
      </c>
      <c r="K2" s="105" t="str">
        <f>'Facility List'!C11</f>
        <v>Chad Moore</v>
      </c>
      <c r="L2" s="105" t="str">
        <f>'Facility List'!D11</f>
        <v>Chad Moore</v>
      </c>
      <c r="M2" s="105" t="str">
        <f>'Facility List'!E11</f>
        <v>Chad Moore</v>
      </c>
      <c r="N2" s="105" t="str">
        <f>'Facility List'!F11</f>
        <v>Chad Moore</v>
      </c>
    </row>
    <row r="3" spans="1:35" customFormat="1" ht="23.25" x14ac:dyDescent="0.2">
      <c r="A3" s="5"/>
      <c r="B3" s="5"/>
      <c r="C3" s="5"/>
      <c r="D3" s="208" t="str">
        <f>"Property: "&amp;'Facility List'!D4</f>
        <v>Property: Karr</v>
      </c>
      <c r="E3" s="29"/>
      <c r="F3" s="5"/>
      <c r="G3" s="50"/>
      <c r="H3" s="50"/>
      <c r="I3" s="195" t="str">
        <f>'Facility List'!A12</f>
        <v xml:space="preserve">Lead Operator &gt; </v>
      </c>
      <c r="J3" s="105">
        <f>'Facility List'!B12</f>
        <v>0</v>
      </c>
      <c r="K3" s="105" t="str">
        <f>'Facility List'!C12</f>
        <v/>
      </c>
      <c r="L3" s="105" t="str">
        <f>'Facility List'!D12</f>
        <v/>
      </c>
      <c r="M3" s="105" t="str">
        <f>'Facility List'!E12</f>
        <v/>
      </c>
      <c r="N3" s="105" t="str">
        <f>'Facility List'!F12</f>
        <v/>
      </c>
    </row>
    <row r="4" spans="1:35"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05" t="str">
        <f>'Facility List'!B13</f>
        <v>Nathan Hopkin</v>
      </c>
      <c r="K4" s="105" t="str">
        <f>'Facility List'!C13</f>
        <v>Nathan Hopkin</v>
      </c>
      <c r="L4" s="105" t="str">
        <f>'Facility List'!D13</f>
        <v>Nathan Hopkin</v>
      </c>
      <c r="M4" s="105" t="str">
        <f>'Facility List'!E13</f>
        <v>Nathan Hopkin</v>
      </c>
      <c r="N4" s="105" t="str">
        <f>'Facility List'!F13</f>
        <v>Nathan Hopkin</v>
      </c>
    </row>
    <row r="5" spans="1:35" customFormat="1" x14ac:dyDescent="0.2">
      <c r="A5" s="5"/>
      <c r="B5" s="5"/>
      <c r="C5" s="5"/>
      <c r="D5" s="28"/>
      <c r="E5" s="5"/>
      <c r="F5" s="5"/>
      <c r="G5" s="50"/>
      <c r="H5" s="50"/>
      <c r="I5" s="195" t="str">
        <f>'Facility List'!A14</f>
        <v xml:space="preserve">Production Engineer &gt; </v>
      </c>
      <c r="J5" s="105" t="str">
        <f>'Facility List'!B14</f>
        <v>Grant Woodford</v>
      </c>
      <c r="K5" s="105" t="str">
        <f>'Facility List'!C14</f>
        <v>Grant Woodford</v>
      </c>
      <c r="L5" s="105" t="str">
        <f>'Facility List'!D14</f>
        <v>Grant Woodford</v>
      </c>
      <c r="M5" s="105" t="str">
        <f>'Facility List'!E14</f>
        <v>Grant Woodford</v>
      </c>
      <c r="N5" s="105" t="str">
        <f>'Facility List'!F14</f>
        <v>Grant Woodford</v>
      </c>
    </row>
    <row r="6" spans="1:35" customFormat="1" x14ac:dyDescent="0.2">
      <c r="A6" s="5"/>
      <c r="B6" s="5"/>
      <c r="C6" s="5"/>
      <c r="D6" s="28"/>
      <c r="E6" s="5"/>
      <c r="F6" s="5"/>
      <c r="G6" s="50"/>
      <c r="H6" s="50"/>
      <c r="I6" s="195" t="str">
        <f>'Facility List'!A15</f>
        <v xml:space="preserve">Facilities Engineer &gt; </v>
      </c>
      <c r="J6" s="105">
        <f>'Facility List'!B15</f>
        <v>0</v>
      </c>
      <c r="K6" s="105" t="str">
        <f>'Facility List'!C15</f>
        <v/>
      </c>
      <c r="L6" s="105" t="str">
        <f>'Facility List'!D15</f>
        <v/>
      </c>
      <c r="M6" s="105" t="str">
        <f>'Facility List'!E15</f>
        <v/>
      </c>
      <c r="N6" s="105" t="str">
        <f>'Facility List'!F15</f>
        <v/>
      </c>
    </row>
    <row r="7" spans="1:35" customFormat="1" ht="12" customHeight="1" thickBot="1" x14ac:dyDescent="0.25">
      <c r="A7" s="5"/>
      <c r="B7" s="5"/>
      <c r="C7" s="349"/>
      <c r="D7" s="349"/>
      <c r="E7" s="5"/>
      <c r="F7" s="5"/>
      <c r="G7" s="50"/>
      <c r="H7" s="50"/>
      <c r="I7" s="195" t="str">
        <f>'Facility List'!A16</f>
        <v xml:space="preserve">Facility Name &gt; </v>
      </c>
      <c r="J7" s="105" t="str">
        <f>'Facility List'!B16</f>
        <v>PARA 06-18-066-04W6M</v>
      </c>
      <c r="K7" s="105" t="str">
        <f>'Facility List'!C16</f>
        <v>PARA HZ KARR 3-22-66-5W6 GSWB</v>
      </c>
      <c r="L7" s="105" t="str">
        <f>'Facility List'!D16</f>
        <v>GOLD CREEK 15-19-066-04W6 GGS</v>
      </c>
      <c r="M7" s="105" t="str">
        <f>'Facility List'!E16</f>
        <v>PARA KARR 06-18 COMPRESSOR</v>
      </c>
      <c r="N7" s="105" t="str">
        <f>'Facility List'!F16</f>
        <v>PARA 102 KARR 5-18-66-4 DISPOSAL</v>
      </c>
    </row>
    <row r="8" spans="1:35" customFormat="1" ht="16.5" thickBot="1" x14ac:dyDescent="0.25">
      <c r="A8" s="5"/>
      <c r="B8" s="21"/>
      <c r="C8" s="32" t="s">
        <v>781</v>
      </c>
      <c r="D8" s="33"/>
      <c r="E8" s="34"/>
      <c r="F8" s="34"/>
      <c r="G8" s="51"/>
      <c r="H8" s="51"/>
      <c r="I8" s="195" t="str">
        <f>'Facility List'!A19</f>
        <v>Facility Subtype &gt;</v>
      </c>
      <c r="J8" s="105">
        <f>'Facility List'!B19</f>
        <v>361</v>
      </c>
      <c r="K8" s="105">
        <f>'Facility List'!C19</f>
        <v>351</v>
      </c>
      <c r="L8" s="105">
        <f>'Facility List'!D19</f>
        <v>621</v>
      </c>
      <c r="M8" s="105">
        <f>'Facility List'!E19</f>
        <v>621</v>
      </c>
      <c r="N8" s="105">
        <f>'Facility List'!F19</f>
        <v>503</v>
      </c>
    </row>
    <row r="9" spans="1:35" customFormat="1" ht="16.5" thickBot="1" x14ac:dyDescent="0.25">
      <c r="A9" s="5"/>
      <c r="B9" s="21"/>
      <c r="C9" s="48"/>
      <c r="D9" s="46"/>
      <c r="E9" s="34"/>
      <c r="F9" s="34"/>
      <c r="G9" s="51"/>
      <c r="H9" s="51"/>
      <c r="I9" s="195" t="str">
        <f>'Facility List'!A20</f>
        <v>Facility Subtype Description &gt;</v>
      </c>
      <c r="J9" s="105" t="str">
        <f>'Facility List'!B20</f>
        <v>Gas Multiwell Group Battery</v>
      </c>
      <c r="K9" s="105" t="str">
        <f>'Facility List'!C20</f>
        <v>Gas Single Well Battery</v>
      </c>
      <c r="L9" s="105" t="str">
        <f>'Facility List'!D20</f>
        <v>Gas Gathering System</v>
      </c>
      <c r="M9" s="105" t="str">
        <f>'Facility List'!E20</f>
        <v>Gas Gathering System</v>
      </c>
      <c r="N9" s="105" t="str">
        <f>'Facility List'!F20</f>
        <v>Disposal</v>
      </c>
    </row>
    <row r="10" spans="1:35" ht="48" thickBot="1" x14ac:dyDescent="0.25">
      <c r="A10" s="251"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35" ht="30" x14ac:dyDescent="0.2">
      <c r="A11" s="25">
        <v>5</v>
      </c>
      <c r="B11" s="25" t="s">
        <v>117</v>
      </c>
      <c r="C11" s="40" t="s">
        <v>304</v>
      </c>
      <c r="D11" s="276" t="s">
        <v>750</v>
      </c>
      <c r="E11" s="277" t="str">
        <f>VLOOKUP(B11,NCESub[[#Data],[NCE]:[NCE Risk]],3,FALSE)</f>
        <v>Low</v>
      </c>
      <c r="F11" s="52"/>
      <c r="G11" s="52"/>
      <c r="H11" s="278"/>
      <c r="I11"/>
      <c r="J11" s="31" t="str">
        <f>IF(HLOOKUP(J$8,Applicability[#Data],(VLOOKUP($B11,Applicability[#Data],2,FALSE)),FALSE)="y",$F11,"N/A")</f>
        <v>N/A</v>
      </c>
      <c r="K11" s="31" t="str">
        <f>IF(HLOOKUP(K$8,Applicability[#Data],(VLOOKUP($B11,Applicability[#Data],2,FALSE)),FALSE)="y",$F11,"N/A")</f>
        <v>N/A</v>
      </c>
      <c r="L11" s="31" t="str">
        <f>IF(HLOOKUP(L$8,Applicability[#Data],(VLOOKUP($B11,Applicability[#Data],2,FALSE)),FALSE)="y",$F11,"N/A")</f>
        <v>N/A</v>
      </c>
      <c r="M11" s="31" t="str">
        <f>IF(HLOOKUP(M$8,Applicability[#Data],(VLOOKUP($B11,Applicability[#Data],2,FALSE)),FALSE)="y",$F11,"N/A")</f>
        <v>N/A</v>
      </c>
      <c r="N11" s="31" t="str">
        <f>IF(HLOOKUP(N$8,Applicability[#Data],(VLOOKUP($B11,Applicability[#Data],2,FALSE)),FALSE)="y",$F11,"N/A")</f>
        <v>N/A</v>
      </c>
    </row>
    <row r="12" spans="1:35" ht="30" x14ac:dyDescent="0.2">
      <c r="A12" s="25">
        <v>5</v>
      </c>
      <c r="B12" s="25" t="s">
        <v>166</v>
      </c>
      <c r="C12" s="40" t="s">
        <v>313</v>
      </c>
      <c r="D12" s="276" t="s">
        <v>1717</v>
      </c>
      <c r="E12" s="277" t="str">
        <f>VLOOKUP(B12,NCESub[[#Data],[NCE]:[NCE Risk]],3,FALSE)</f>
        <v>Low</v>
      </c>
      <c r="F12" s="52"/>
      <c r="G12" s="52"/>
      <c r="H12" s="278"/>
      <c r="I12"/>
      <c r="J12" s="31" t="str">
        <f>IF(HLOOKUP(J$8,Applicability[#Data],(VLOOKUP($B12,Applicability[#Data],2,FALSE)),FALSE)="y",$F12,"N/A")</f>
        <v>N/A</v>
      </c>
      <c r="K12" s="31" t="str">
        <f>IF(HLOOKUP(K$8,Applicability[#Data],(VLOOKUP($B12,Applicability[#Data],2,FALSE)),FALSE)="y",$F12,"N/A")</f>
        <v>N/A</v>
      </c>
      <c r="L12" s="31" t="str">
        <f>IF(HLOOKUP(L$8,Applicability[#Data],(VLOOKUP($B12,Applicability[#Data],2,FALSE)),FALSE)="y",$F12,"N/A")</f>
        <v>N/A</v>
      </c>
      <c r="M12" s="31" t="str">
        <f>IF(HLOOKUP(M$8,Applicability[#Data],(VLOOKUP($B12,Applicability[#Data],2,FALSE)),FALSE)="y",$F12,"N/A")</f>
        <v>N/A</v>
      </c>
      <c r="N12" s="31" t="str">
        <f>IF(HLOOKUP(N$8,Applicability[#Data],(VLOOKUP($B12,Applicability[#Data],2,FALSE)),FALSE)="y",$F12,"N/A")</f>
        <v>N/A</v>
      </c>
    </row>
    <row r="13" spans="1:35" s="8" customFormat="1" ht="30" customHeight="1" x14ac:dyDescent="0.2">
      <c r="A13" s="25">
        <v>5</v>
      </c>
      <c r="B13" s="25" t="s">
        <v>100</v>
      </c>
      <c r="C13" s="40" t="s">
        <v>314</v>
      </c>
      <c r="D13" s="276" t="s">
        <v>1710</v>
      </c>
      <c r="E13" s="277" t="str">
        <f>VLOOKUP(B13,NCESub[[#Data],[NCE]:[NCE Risk]],3,FALSE)</f>
        <v>Low</v>
      </c>
      <c r="F13" s="52"/>
      <c r="G13" s="52"/>
      <c r="H13" s="278"/>
      <c r="I13"/>
      <c r="J13" s="31" t="str">
        <f>IF(HLOOKUP(J$8,Applicability[#Data],(VLOOKUP($B13,Applicability[#Data],2,FALSE)),FALSE)="y",$F13,"N/A")</f>
        <v>N/A</v>
      </c>
      <c r="K13" s="31" t="str">
        <f>IF(HLOOKUP(K$8,Applicability[#Data],(VLOOKUP($B13,Applicability[#Data],2,FALSE)),FALSE)="y",$F13,"N/A")</f>
        <v>N/A</v>
      </c>
      <c r="L13" s="31" t="str">
        <f>IF(HLOOKUP(L$8,Applicability[#Data],(VLOOKUP($B13,Applicability[#Data],2,FALSE)),FALSE)="y",$F13,"N/A")</f>
        <v>N/A</v>
      </c>
      <c r="M13" s="31" t="str">
        <f>IF(HLOOKUP(M$8,Applicability[#Data],(VLOOKUP($B13,Applicability[#Data],2,FALSE)),FALSE)="y",$F13,"N/A")</f>
        <v>N/A</v>
      </c>
      <c r="N13" s="31" t="str">
        <f>IF(HLOOKUP(N$8,Applicability[#Data],(VLOOKUP($B13,Applicability[#Data],2,FALSE)),FALSE)="y",$F13,"N/A")</f>
        <v>N/A</v>
      </c>
    </row>
    <row r="14" spans="1:35" ht="30" customHeight="1" x14ac:dyDescent="0.2">
      <c r="A14" s="25">
        <v>8</v>
      </c>
      <c r="B14" s="25" t="s">
        <v>113</v>
      </c>
      <c r="C14" s="40" t="s">
        <v>349</v>
      </c>
      <c r="D14" s="276" t="s">
        <v>580</v>
      </c>
      <c r="E14" s="277" t="str">
        <f>VLOOKUP(B14,NCESub[[#Data],[NCE]:[NCE Risk]],3,FALSE)</f>
        <v>Low</v>
      </c>
      <c r="F14" s="52"/>
      <c r="G14" s="52"/>
      <c r="H14" s="278"/>
      <c r="I14"/>
      <c r="J14" s="31">
        <f>IF(HLOOKUP(J$8,Applicability[#Data],(VLOOKUP($B14,Applicability[#Data],2,FALSE)),FALSE)="y",$F14,"N/A")</f>
        <v>0</v>
      </c>
      <c r="K14" s="31">
        <f>IF(HLOOKUP(K$8,Applicability[#Data],(VLOOKUP($B14,Applicability[#Data],2,FALSE)),FALSE)="y",$F14,"N/A")</f>
        <v>0</v>
      </c>
      <c r="L14" s="31">
        <f>IF(HLOOKUP(L$8,Applicability[#Data],(VLOOKUP($B14,Applicability[#Data],2,FALSE)),FALSE)="y",$F14,"N/A")</f>
        <v>0</v>
      </c>
      <c r="M14" s="31">
        <f>IF(HLOOKUP(M$8,Applicability[#Data],(VLOOKUP($B14,Applicability[#Data],2,FALSE)),FALSE)="y",$F14,"N/A")</f>
        <v>0</v>
      </c>
      <c r="N14" s="31">
        <f>IF(HLOOKUP(N$8,Applicability[#Data],(VLOOKUP($B14,Applicability[#Data],2,FALSE)),FALSE)="y",$F14,"N/A")</f>
        <v>0</v>
      </c>
    </row>
    <row r="15" spans="1:35" ht="45" x14ac:dyDescent="0.2">
      <c r="A15" s="25">
        <v>8</v>
      </c>
      <c r="B15" s="25" t="s">
        <v>120</v>
      </c>
      <c r="C15" s="40" t="s">
        <v>3227</v>
      </c>
      <c r="D15" s="276" t="s">
        <v>3228</v>
      </c>
      <c r="E15" s="277" t="str">
        <f>VLOOKUP(B15,NCESub[[#Data],[NCE]:[NCE Risk]],3,FALSE)</f>
        <v>Low</v>
      </c>
      <c r="F15" s="52"/>
      <c r="G15" s="52"/>
      <c r="H15" s="278"/>
      <c r="I15"/>
      <c r="J15" s="31">
        <f>IF(HLOOKUP(J$8,Applicability[#Data],(VLOOKUP($B15,Applicability[#Data],2,FALSE)),FALSE)="y",$F15,"N/A")</f>
        <v>0</v>
      </c>
      <c r="K15" s="31">
        <f>IF(HLOOKUP(K$8,Applicability[#Data],(VLOOKUP($B15,Applicability[#Data],2,FALSE)),FALSE)="y",$F15,"N/A")</f>
        <v>0</v>
      </c>
      <c r="L15" s="31">
        <f>IF(HLOOKUP(L$8,Applicability[#Data],(VLOOKUP($B15,Applicability[#Data],2,FALSE)),FALSE)="y",$F15,"N/A")</f>
        <v>0</v>
      </c>
      <c r="M15" s="31">
        <f>IF(HLOOKUP(M$8,Applicability[#Data],(VLOOKUP($B15,Applicability[#Data],2,FALSE)),FALSE)="y",$F15,"N/A")</f>
        <v>0</v>
      </c>
      <c r="N15" s="31">
        <f>IF(HLOOKUP(N$8,Applicability[#Data],(VLOOKUP($B15,Applicability[#Data],2,FALSE)),FALSE)="y",$F15,"N/A")</f>
        <v>0</v>
      </c>
    </row>
    <row r="16" spans="1:35" ht="66" customHeight="1" x14ac:dyDescent="0.2">
      <c r="A16" s="25">
        <v>9</v>
      </c>
      <c r="B16" s="25" t="s">
        <v>138</v>
      </c>
      <c r="C16" s="40" t="s">
        <v>3136</v>
      </c>
      <c r="D16" s="276" t="s">
        <v>3137</v>
      </c>
      <c r="E16" s="277" t="str">
        <f>VLOOKUP(B16,NCESub[[#Data],[NCE]:[NCE Risk]],3,FALSE)</f>
        <v>High</v>
      </c>
      <c r="F16" s="52"/>
      <c r="G16" s="52"/>
      <c r="H16" s="278"/>
      <c r="I16"/>
      <c r="J16" s="31">
        <f>IF(HLOOKUP(J$8,Applicability[#Data],(VLOOKUP($B16,Applicability[#Data],2,FALSE)),FALSE)="y",$F16,"N/A")</f>
        <v>0</v>
      </c>
      <c r="K16" s="31">
        <f>IF(HLOOKUP(K$8,Applicability[#Data],(VLOOKUP($B16,Applicability[#Data],2,FALSE)),FALSE)="y",$F16,"N/A")</f>
        <v>0</v>
      </c>
      <c r="L16" s="31">
        <f>IF(HLOOKUP(L$8,Applicability[#Data],(VLOOKUP($B16,Applicability[#Data],2,FALSE)),FALSE)="y",$F16,"N/A")</f>
        <v>0</v>
      </c>
      <c r="M16" s="31">
        <f>IF(HLOOKUP(M$8,Applicability[#Data],(VLOOKUP($B16,Applicability[#Data],2,FALSE)),FALSE)="y",$F16,"N/A")</f>
        <v>0</v>
      </c>
      <c r="N16" s="31">
        <f>IF(HLOOKUP(N$8,Applicability[#Data],(VLOOKUP($B16,Applicability[#Data],2,FALSE)),FALSE)="y",$F16,"N/A")</f>
        <v>0</v>
      </c>
    </row>
    <row r="17" spans="1:14" ht="60" x14ac:dyDescent="0.2">
      <c r="A17" s="25">
        <v>9</v>
      </c>
      <c r="B17" s="25" t="s">
        <v>138</v>
      </c>
      <c r="C17" s="40" t="s">
        <v>3139</v>
      </c>
      <c r="D17" s="276" t="s">
        <v>3120</v>
      </c>
      <c r="E17" s="277" t="str">
        <f>VLOOKUP(B17,NCESub[[#Data],[NCE]:[NCE Risk]],3,FALSE)</f>
        <v>High</v>
      </c>
      <c r="F17" s="52"/>
      <c r="G17" s="52"/>
      <c r="H17" s="278"/>
      <c r="I17"/>
      <c r="J17" s="31">
        <f>IF(HLOOKUP(J$8,Applicability[#Data],(VLOOKUP($B17,Applicability[#Data],2,FALSE)),FALSE)="y",$F17,"N/A")</f>
        <v>0</v>
      </c>
      <c r="K17" s="31">
        <f>IF(HLOOKUP(K$8,Applicability[#Data],(VLOOKUP($B17,Applicability[#Data],2,FALSE)),FALSE)="y",$F17,"N/A")</f>
        <v>0</v>
      </c>
      <c r="L17" s="31">
        <f>IF(HLOOKUP(L$8,Applicability[#Data],(VLOOKUP($B17,Applicability[#Data],2,FALSE)),FALSE)="y",$F17,"N/A")</f>
        <v>0</v>
      </c>
      <c r="M17" s="31">
        <f>IF(HLOOKUP(M$8,Applicability[#Data],(VLOOKUP($B17,Applicability[#Data],2,FALSE)),FALSE)="y",$F17,"N/A")</f>
        <v>0</v>
      </c>
      <c r="N17" s="31">
        <f>IF(HLOOKUP(N$8,Applicability[#Data],(VLOOKUP($B17,Applicability[#Data],2,FALSE)),FALSE)="y",$F17,"N/A")</f>
        <v>0</v>
      </c>
    </row>
    <row r="18" spans="1:14" ht="45" x14ac:dyDescent="0.2">
      <c r="A18" s="25">
        <v>9</v>
      </c>
      <c r="B18" s="25" t="s">
        <v>138</v>
      </c>
      <c r="C18" s="40" t="s">
        <v>3125</v>
      </c>
      <c r="D18" s="276" t="s">
        <v>3126</v>
      </c>
      <c r="E18" s="277" t="str">
        <f>VLOOKUP(B18,NCESub[[#Data],[NCE]:[NCE Risk]],3,FALSE)</f>
        <v>High</v>
      </c>
      <c r="F18" s="52"/>
      <c r="G18" s="52"/>
      <c r="H18" s="278"/>
      <c r="I18"/>
      <c r="J18" s="31">
        <f>IF(HLOOKUP(J$8,Applicability[#Data],(VLOOKUP($B18,Applicability[#Data],2,FALSE)),FALSE)="y",$F18,"N/A")</f>
        <v>0</v>
      </c>
      <c r="K18" s="31">
        <f>IF(HLOOKUP(K$8,Applicability[#Data],(VLOOKUP($B18,Applicability[#Data],2,FALSE)),FALSE)="y",$F18,"N/A")</f>
        <v>0</v>
      </c>
      <c r="L18" s="31">
        <f>IF(HLOOKUP(L$8,Applicability[#Data],(VLOOKUP($B18,Applicability[#Data],2,FALSE)),FALSE)="y",$F18,"N/A")</f>
        <v>0</v>
      </c>
      <c r="M18" s="31">
        <f>IF(HLOOKUP(M$8,Applicability[#Data],(VLOOKUP($B18,Applicability[#Data],2,FALSE)),FALSE)="y",$F18,"N/A")</f>
        <v>0</v>
      </c>
      <c r="N18" s="31">
        <f>IF(HLOOKUP(N$8,Applicability[#Data],(VLOOKUP($B18,Applicability[#Data],2,FALSE)),FALSE)="y",$F18,"N/A")</f>
        <v>0</v>
      </c>
    </row>
    <row r="19" spans="1:14" ht="45" x14ac:dyDescent="0.2">
      <c r="A19" s="25">
        <v>9</v>
      </c>
      <c r="B19" s="25" t="s">
        <v>138</v>
      </c>
      <c r="C19" s="40" t="s">
        <v>3141</v>
      </c>
      <c r="D19" s="276" t="s">
        <v>3142</v>
      </c>
      <c r="E19" s="277" t="str">
        <f>VLOOKUP(B19,NCESub[[#Data],[NCE]:[NCE Risk]],3,FALSE)</f>
        <v>High</v>
      </c>
      <c r="F19" s="52"/>
      <c r="G19" s="52"/>
      <c r="H19" s="278"/>
      <c r="I19"/>
      <c r="J19" s="31">
        <f>IF(HLOOKUP(J$8,Applicability[#Data],(VLOOKUP($B19,Applicability[#Data],2,FALSE)),FALSE)="y",$F19,"N/A")</f>
        <v>0</v>
      </c>
      <c r="K19" s="31">
        <f>IF(HLOOKUP(K$8,Applicability[#Data],(VLOOKUP($B19,Applicability[#Data],2,FALSE)),FALSE)="y",$F19,"N/A")</f>
        <v>0</v>
      </c>
      <c r="L19" s="31">
        <f>IF(HLOOKUP(L$8,Applicability[#Data],(VLOOKUP($B19,Applicability[#Data],2,FALSE)),FALSE)="y",$F19,"N/A")</f>
        <v>0</v>
      </c>
      <c r="M19" s="31">
        <f>IF(HLOOKUP(M$8,Applicability[#Data],(VLOOKUP($B19,Applicability[#Data],2,FALSE)),FALSE)="y",$F19,"N/A")</f>
        <v>0</v>
      </c>
      <c r="N19" s="31">
        <f>IF(HLOOKUP(N$8,Applicability[#Data],(VLOOKUP($B19,Applicability[#Data],2,FALSE)),FALSE)="y",$F19,"N/A")</f>
        <v>0</v>
      </c>
    </row>
    <row r="20" spans="1:14" ht="61.5" customHeight="1" x14ac:dyDescent="0.2">
      <c r="A20" s="25">
        <v>9</v>
      </c>
      <c r="B20" s="25" t="s">
        <v>139</v>
      </c>
      <c r="C20" s="40" t="s">
        <v>3078</v>
      </c>
      <c r="D20" s="276" t="s">
        <v>3255</v>
      </c>
      <c r="E20" s="277" t="str">
        <f>VLOOKUP(B20,NCESub[[#Data],[NCE]:[NCE Risk]],3,FALSE)</f>
        <v>High</v>
      </c>
      <c r="F20" s="52"/>
      <c r="G20" s="52"/>
      <c r="H20" s="278"/>
      <c r="I20"/>
      <c r="J20" s="31">
        <f>IF(HLOOKUP(J$8,Applicability[#Data],(VLOOKUP($B20,Applicability[#Data],2,FALSE)),FALSE)="y",$F20,"N/A")</f>
        <v>0</v>
      </c>
      <c r="K20" s="31">
        <f>IF(HLOOKUP(K$8,Applicability[#Data],(VLOOKUP($B20,Applicability[#Data],2,FALSE)),FALSE)="y",$F20,"N/A")</f>
        <v>0</v>
      </c>
      <c r="L20" s="31">
        <f>IF(HLOOKUP(L$8,Applicability[#Data],(VLOOKUP($B20,Applicability[#Data],2,FALSE)),FALSE)="y",$F20,"N/A")</f>
        <v>0</v>
      </c>
      <c r="M20" s="31">
        <f>IF(HLOOKUP(M$8,Applicability[#Data],(VLOOKUP($B20,Applicability[#Data],2,FALSE)),FALSE)="y",$F20,"N/A")</f>
        <v>0</v>
      </c>
      <c r="N20" s="31">
        <f>IF(HLOOKUP(N$8,Applicability[#Data],(VLOOKUP($B20,Applicability[#Data],2,FALSE)),FALSE)="y",$F20,"N/A")</f>
        <v>0</v>
      </c>
    </row>
    <row r="21" spans="1:14" ht="45" customHeight="1" x14ac:dyDescent="0.2">
      <c r="A21" s="25">
        <v>9</v>
      </c>
      <c r="B21" s="25" t="s">
        <v>121</v>
      </c>
      <c r="C21" s="40" t="s">
        <v>3240</v>
      </c>
      <c r="D21" s="276" t="s">
        <v>3241</v>
      </c>
      <c r="E21" s="277" t="str">
        <f>VLOOKUP(B21,NCESub[[#Data],[NCE]:[NCE Risk]],3,FALSE)</f>
        <v>Low</v>
      </c>
      <c r="F21" s="52"/>
      <c r="G21" s="52"/>
      <c r="H21" s="278"/>
      <c r="I21"/>
      <c r="J21" s="31">
        <f>IF(HLOOKUP(J$8,Applicability[#Data],(VLOOKUP($B21,Applicability[#Data],2,FALSE)),FALSE)="y",$F21,"N/A")</f>
        <v>0</v>
      </c>
      <c r="K21" s="31">
        <f>IF(HLOOKUP(K$8,Applicability[#Data],(VLOOKUP($B21,Applicability[#Data],2,FALSE)),FALSE)="y",$F21,"N/A")</f>
        <v>0</v>
      </c>
      <c r="L21" s="31">
        <f>IF(HLOOKUP(L$8,Applicability[#Data],(VLOOKUP($B21,Applicability[#Data],2,FALSE)),FALSE)="y",$F21,"N/A")</f>
        <v>0</v>
      </c>
      <c r="M21" s="31">
        <f>IF(HLOOKUP(M$8,Applicability[#Data],(VLOOKUP($B21,Applicability[#Data],2,FALSE)),FALSE)="y",$F21,"N/A")</f>
        <v>0</v>
      </c>
      <c r="N21" s="31">
        <f>IF(HLOOKUP(N$8,Applicability[#Data],(VLOOKUP($B21,Applicability[#Data],2,FALSE)),FALSE)="y",$F21,"N/A")</f>
        <v>0</v>
      </c>
    </row>
    <row r="22" spans="1:14" ht="28.5" customHeight="1" x14ac:dyDescent="0.2">
      <c r="A22" s="25">
        <v>12</v>
      </c>
      <c r="B22" s="25" t="s">
        <v>74</v>
      </c>
      <c r="C22" s="40" t="s">
        <v>374</v>
      </c>
      <c r="D22" s="276" t="s">
        <v>1390</v>
      </c>
      <c r="E22" s="277" t="str">
        <f>VLOOKUP(B22,NCESub[[#Data],[NCE]:[NCE Risk]],3,FALSE)</f>
        <v>Low</v>
      </c>
      <c r="F22" s="52"/>
      <c r="G22" s="52"/>
      <c r="H22" s="278"/>
      <c r="I22"/>
      <c r="J22" s="31">
        <f>IF(HLOOKUP(J$8,Applicability[#Data],(VLOOKUP($B22,Applicability[#Data],2,FALSE)),FALSE)="y",$F22,"N/A")</f>
        <v>0</v>
      </c>
      <c r="K22" s="31">
        <f>IF(HLOOKUP(K$8,Applicability[#Data],(VLOOKUP($B22,Applicability[#Data],2,FALSE)),FALSE)="y",$F22,"N/A")</f>
        <v>0</v>
      </c>
      <c r="L22" s="31">
        <f>IF(HLOOKUP(L$8,Applicability[#Data],(VLOOKUP($B22,Applicability[#Data],2,FALSE)),FALSE)="y",$F22,"N/A")</f>
        <v>0</v>
      </c>
      <c r="M22" s="31">
        <f>IF(HLOOKUP(M$8,Applicability[#Data],(VLOOKUP($B22,Applicability[#Data],2,FALSE)),FALSE)="y",$F22,"N/A")</f>
        <v>0</v>
      </c>
      <c r="N22" s="31">
        <f>IF(HLOOKUP(N$8,Applicability[#Data],(VLOOKUP($B22,Applicability[#Data],2,FALSE)),FALSE)="y",$F22,"N/A")</f>
        <v>0</v>
      </c>
    </row>
    <row r="23" spans="1:14" ht="31.5" customHeight="1" x14ac:dyDescent="0.2">
      <c r="A23" s="25">
        <v>12</v>
      </c>
      <c r="B23" s="25" t="s">
        <v>142</v>
      </c>
      <c r="C23" s="40" t="s">
        <v>377</v>
      </c>
      <c r="D23" s="276" t="s">
        <v>593</v>
      </c>
      <c r="E23" s="277" t="str">
        <f>VLOOKUP(B23,NCESub[[#Data],[NCE]:[NCE Risk]],3,FALSE)</f>
        <v>Low</v>
      </c>
      <c r="F23" s="52"/>
      <c r="G23" s="52"/>
      <c r="H23" s="278"/>
      <c r="I23"/>
      <c r="J23" s="31">
        <f>IF(HLOOKUP(J$8,Applicability[#Data],(VLOOKUP($B23,Applicability[#Data],2,FALSE)),FALSE)="y",$F23,"N/A")</f>
        <v>0</v>
      </c>
      <c r="K23" s="31">
        <f>IF(HLOOKUP(K$8,Applicability[#Data],(VLOOKUP($B23,Applicability[#Data],2,FALSE)),FALSE)="y",$F23,"N/A")</f>
        <v>0</v>
      </c>
      <c r="L23" s="31">
        <f>IF(HLOOKUP(L$8,Applicability[#Data],(VLOOKUP($B23,Applicability[#Data],2,FALSE)),FALSE)="y",$F23,"N/A")</f>
        <v>0</v>
      </c>
      <c r="M23" s="31">
        <f>IF(HLOOKUP(M$8,Applicability[#Data],(VLOOKUP($B23,Applicability[#Data],2,FALSE)),FALSE)="y",$F23,"N/A")</f>
        <v>0</v>
      </c>
      <c r="N23" s="31">
        <f>IF(HLOOKUP(N$8,Applicability[#Data],(VLOOKUP($B23,Applicability[#Data],2,FALSE)),FALSE)="y",$F23,"N/A")</f>
        <v>0</v>
      </c>
    </row>
    <row r="24" spans="1:14" ht="30" customHeight="1" x14ac:dyDescent="0.2">
      <c r="A24" s="25">
        <v>12</v>
      </c>
      <c r="B24" s="25" t="s">
        <v>75</v>
      </c>
      <c r="C24" s="40" t="s">
        <v>379</v>
      </c>
      <c r="D24" s="276" t="s">
        <v>596</v>
      </c>
      <c r="E24" s="277" t="str">
        <f>VLOOKUP(B24,NCESub[[#Data],[NCE]:[NCE Risk]],3,FALSE)</f>
        <v>Low</v>
      </c>
      <c r="F24" s="52"/>
      <c r="G24" s="52"/>
      <c r="H24" s="278"/>
      <c r="I24"/>
      <c r="J24" s="31">
        <f>IF(HLOOKUP(J$8,Applicability[#Data],(VLOOKUP($B24,Applicability[#Data],2,FALSE)),FALSE)="y",$F24,"N/A")</f>
        <v>0</v>
      </c>
      <c r="K24" s="31">
        <f>IF(HLOOKUP(K$8,Applicability[#Data],(VLOOKUP($B24,Applicability[#Data],2,FALSE)),FALSE)="y",$F24,"N/A")</f>
        <v>0</v>
      </c>
      <c r="L24" s="31">
        <f>IF(HLOOKUP(L$8,Applicability[#Data],(VLOOKUP($B24,Applicability[#Data],2,FALSE)),FALSE)="y",$F24,"N/A")</f>
        <v>0</v>
      </c>
      <c r="M24" s="31">
        <f>IF(HLOOKUP(M$8,Applicability[#Data],(VLOOKUP($B24,Applicability[#Data],2,FALSE)),FALSE)="y",$F24,"N/A")</f>
        <v>0</v>
      </c>
      <c r="N24" s="31">
        <f>IF(HLOOKUP(N$8,Applicability[#Data],(VLOOKUP($B24,Applicability[#Data],2,FALSE)),FALSE)="y",$F24,"N/A")</f>
        <v>0</v>
      </c>
    </row>
    <row r="25" spans="1:14" ht="30" customHeight="1" x14ac:dyDescent="0.2">
      <c r="A25" s="25">
        <v>12</v>
      </c>
      <c r="B25" s="25" t="s">
        <v>143</v>
      </c>
      <c r="C25" s="40" t="s">
        <v>382</v>
      </c>
      <c r="D25" s="276" t="s">
        <v>522</v>
      </c>
      <c r="E25" s="277" t="str">
        <f>VLOOKUP(B25,NCESub[[#Data],[NCE]:[NCE Risk]],3,FALSE)</f>
        <v>Low</v>
      </c>
      <c r="F25" s="52"/>
      <c r="G25" s="52"/>
      <c r="H25" s="278"/>
      <c r="I25"/>
      <c r="J25" s="31">
        <f>IF(HLOOKUP(J$8,Applicability[#Data],(VLOOKUP($B25,Applicability[#Data],2,FALSE)),FALSE)="y",$F25,"N/A")</f>
        <v>0</v>
      </c>
      <c r="K25" s="31">
        <f>IF(HLOOKUP(K$8,Applicability[#Data],(VLOOKUP($B25,Applicability[#Data],2,FALSE)),FALSE)="y",$F25,"N/A")</f>
        <v>0</v>
      </c>
      <c r="L25" s="31">
        <f>IF(HLOOKUP(L$8,Applicability[#Data],(VLOOKUP($B25,Applicability[#Data],2,FALSE)),FALSE)="y",$F25,"N/A")</f>
        <v>0</v>
      </c>
      <c r="M25" s="31">
        <f>IF(HLOOKUP(M$8,Applicability[#Data],(VLOOKUP($B25,Applicability[#Data],2,FALSE)),FALSE)="y",$F25,"N/A")</f>
        <v>0</v>
      </c>
      <c r="N25" s="31">
        <f>IF(HLOOKUP(N$8,Applicability[#Data],(VLOOKUP($B25,Applicability[#Data],2,FALSE)),FALSE)="y",$F25,"N/A")</f>
        <v>0</v>
      </c>
    </row>
    <row r="26" spans="1:14" ht="30" x14ac:dyDescent="0.2">
      <c r="A26" s="25">
        <v>13</v>
      </c>
      <c r="B26" s="25" t="s">
        <v>159</v>
      </c>
      <c r="C26" s="40" t="s">
        <v>390</v>
      </c>
      <c r="D26" s="276" t="s">
        <v>698</v>
      </c>
      <c r="E26" s="277" t="str">
        <f>VLOOKUP(B26,NCESub[[#Data],[NCE]:[NCE Risk]],3,FALSE)</f>
        <v>Low</v>
      </c>
      <c r="F26" s="52"/>
      <c r="G26" s="52"/>
      <c r="H26" s="278"/>
      <c r="I26"/>
      <c r="J26" s="31">
        <f>IF(HLOOKUP(J$8,Applicability[#Data],(VLOOKUP($B26,Applicability[#Data],2,FALSE)),FALSE)="y",$F26,"N/A")</f>
        <v>0</v>
      </c>
      <c r="K26" s="31">
        <f>IF(HLOOKUP(K$8,Applicability[#Data],(VLOOKUP($B26,Applicability[#Data],2,FALSE)),FALSE)="y",$F26,"N/A")</f>
        <v>0</v>
      </c>
      <c r="L26" s="31">
        <f>IF(HLOOKUP(L$8,Applicability[#Data],(VLOOKUP($B26,Applicability[#Data],2,FALSE)),FALSE)="y",$F26,"N/A")</f>
        <v>0</v>
      </c>
      <c r="M26" s="31">
        <f>IF(HLOOKUP(M$8,Applicability[#Data],(VLOOKUP($B26,Applicability[#Data],2,FALSE)),FALSE)="y",$F26,"N/A")</f>
        <v>0</v>
      </c>
      <c r="N26" s="31" t="str">
        <f>IF(HLOOKUP(N$8,Applicability[#Data],(VLOOKUP($B26,Applicability[#Data],2,FALSE)),FALSE)="y",$F26,"N/A")</f>
        <v>N/A</v>
      </c>
    </row>
    <row r="27" spans="1:14" ht="36" customHeight="1" x14ac:dyDescent="0.2">
      <c r="A27" s="25">
        <v>13</v>
      </c>
      <c r="B27" s="25" t="s">
        <v>106</v>
      </c>
      <c r="C27" s="40" t="s">
        <v>392</v>
      </c>
      <c r="D27" s="276" t="s">
        <v>626</v>
      </c>
      <c r="E27" s="277" t="str">
        <f>VLOOKUP(B27,NCESub[[#Data],[NCE]:[NCE Risk]],3,FALSE)</f>
        <v>Low</v>
      </c>
      <c r="F27" s="52"/>
      <c r="G27" s="52"/>
      <c r="H27" s="278"/>
      <c r="I27"/>
      <c r="J27" s="31">
        <f>IF(HLOOKUP(J$8,Applicability[#Data],(VLOOKUP($B27,Applicability[#Data],2,FALSE)),FALSE)="y",$F27,"N/A")</f>
        <v>0</v>
      </c>
      <c r="K27" s="31">
        <f>IF(HLOOKUP(K$8,Applicability[#Data],(VLOOKUP($B27,Applicability[#Data],2,FALSE)),FALSE)="y",$F27,"N/A")</f>
        <v>0</v>
      </c>
      <c r="L27" s="31">
        <f>IF(HLOOKUP(L$8,Applicability[#Data],(VLOOKUP($B27,Applicability[#Data],2,FALSE)),FALSE)="y",$F27,"N/A")</f>
        <v>0</v>
      </c>
      <c r="M27" s="31">
        <f>IF(HLOOKUP(M$8,Applicability[#Data],(VLOOKUP($B27,Applicability[#Data],2,FALSE)),FALSE)="y",$F27,"N/A")</f>
        <v>0</v>
      </c>
      <c r="N27" s="31" t="str">
        <f>IF(HLOOKUP(N$8,Applicability[#Data],(VLOOKUP($B27,Applicability[#Data],2,FALSE)),FALSE)="y",$F27,"N/A")</f>
        <v>N/A</v>
      </c>
    </row>
    <row r="28" spans="1:14" ht="30" x14ac:dyDescent="0.2">
      <c r="A28" s="25">
        <v>14</v>
      </c>
      <c r="B28" s="25" t="s">
        <v>145</v>
      </c>
      <c r="C28" s="40" t="s">
        <v>3220</v>
      </c>
      <c r="D28" s="276" t="s">
        <v>3221</v>
      </c>
      <c r="E28" s="277" t="str">
        <f>VLOOKUP(B28,NCESub[[#Data],[NCE]:[NCE Risk]],3,FALSE)</f>
        <v>High</v>
      </c>
      <c r="F28" s="52"/>
      <c r="G28" s="52"/>
      <c r="H28" s="278"/>
      <c r="I28"/>
      <c r="J28" s="31">
        <f>IF(HLOOKUP(J$8,Applicability[#Data],(VLOOKUP($B28,Applicability[#Data],2,FALSE)),FALSE)="y",$F28,"N/A")</f>
        <v>0</v>
      </c>
      <c r="K28" s="31">
        <f>IF(HLOOKUP(K$8,Applicability[#Data],(VLOOKUP($B28,Applicability[#Data],2,FALSE)),FALSE)="y",$F28,"N/A")</f>
        <v>0</v>
      </c>
      <c r="L28" s="31">
        <f>IF(HLOOKUP(L$8,Applicability[#Data],(VLOOKUP($B28,Applicability[#Data],2,FALSE)),FALSE)="y",$F28,"N/A")</f>
        <v>0</v>
      </c>
      <c r="M28" s="31">
        <f>IF(HLOOKUP(M$8,Applicability[#Data],(VLOOKUP($B28,Applicability[#Data],2,FALSE)),FALSE)="y",$F28,"N/A")</f>
        <v>0</v>
      </c>
      <c r="N28" s="31">
        <f>IF(HLOOKUP(N$8,Applicability[#Data],(VLOOKUP($B28,Applicability[#Data],2,FALSE)),FALSE)="y",$F28,"N/A")</f>
        <v>0</v>
      </c>
    </row>
    <row r="29" spans="1:14" ht="30" customHeight="1" x14ac:dyDescent="0.2">
      <c r="A29" s="25">
        <v>14</v>
      </c>
      <c r="B29" s="25" t="s">
        <v>149</v>
      </c>
      <c r="C29" s="40" t="s">
        <v>398</v>
      </c>
      <c r="D29" s="276" t="s">
        <v>607</v>
      </c>
      <c r="E29" s="277" t="str">
        <f>VLOOKUP(B29,NCESub[[#Data],[NCE]:[NCE Risk]],3,FALSE)</f>
        <v>High</v>
      </c>
      <c r="F29" s="52"/>
      <c r="G29" s="52"/>
      <c r="H29" s="278"/>
      <c r="I29"/>
      <c r="J29" s="31">
        <f>IF(HLOOKUP(J$8,Applicability[#Data],(VLOOKUP($B29,Applicability[#Data],2,FALSE)),FALSE)="y",$F29,"N/A")</f>
        <v>0</v>
      </c>
      <c r="K29" s="31">
        <f>IF(HLOOKUP(K$8,Applicability[#Data],(VLOOKUP($B29,Applicability[#Data],2,FALSE)),FALSE)="y",$F29,"N/A")</f>
        <v>0</v>
      </c>
      <c r="L29" s="31">
        <f>IF(HLOOKUP(L$8,Applicability[#Data],(VLOOKUP($B29,Applicability[#Data],2,FALSE)),FALSE)="y",$F29,"N/A")</f>
        <v>0</v>
      </c>
      <c r="M29" s="31">
        <f>IF(HLOOKUP(M$8,Applicability[#Data],(VLOOKUP($B29,Applicability[#Data],2,FALSE)),FALSE)="y",$F29,"N/A")</f>
        <v>0</v>
      </c>
      <c r="N29" s="31">
        <f>IF(HLOOKUP(N$8,Applicability[#Data],(VLOOKUP($B29,Applicability[#Data],2,FALSE)),FALSE)="y",$F29,"N/A")</f>
        <v>0</v>
      </c>
    </row>
    <row r="30" spans="1:14" ht="33.75" customHeight="1" x14ac:dyDescent="0.2">
      <c r="A30" s="25">
        <v>14</v>
      </c>
      <c r="B30" s="25" t="s">
        <v>115</v>
      </c>
      <c r="C30" s="40" t="s">
        <v>399</v>
      </c>
      <c r="D30" s="276" t="s">
        <v>608</v>
      </c>
      <c r="E30" s="277" t="str">
        <f>VLOOKUP(B30,NCESub[[#Data],[NCE]:[NCE Risk]],3,FALSE)</f>
        <v>Low</v>
      </c>
      <c r="F30" s="52"/>
      <c r="G30" s="52"/>
      <c r="H30" s="278"/>
      <c r="I30"/>
      <c r="J30" s="31">
        <f>IF(HLOOKUP(J$8,Applicability[#Data],(VLOOKUP($B30,Applicability[#Data],2,FALSE)),FALSE)="y",$F30,"N/A")</f>
        <v>0</v>
      </c>
      <c r="K30" s="31">
        <f>IF(HLOOKUP(K$8,Applicability[#Data],(VLOOKUP($B30,Applicability[#Data],2,FALSE)),FALSE)="y",$F30,"N/A")</f>
        <v>0</v>
      </c>
      <c r="L30" s="31">
        <f>IF(HLOOKUP(L$8,Applicability[#Data],(VLOOKUP($B30,Applicability[#Data],2,FALSE)),FALSE)="y",$F30,"N/A")</f>
        <v>0</v>
      </c>
      <c r="M30" s="31">
        <f>IF(HLOOKUP(M$8,Applicability[#Data],(VLOOKUP($B30,Applicability[#Data],2,FALSE)),FALSE)="y",$F30,"N/A")</f>
        <v>0</v>
      </c>
      <c r="N30" s="31">
        <f>IF(HLOOKUP(N$8,Applicability[#Data],(VLOOKUP($B30,Applicability[#Data],2,FALSE)),FALSE)="y",$F30,"N/A")</f>
        <v>0</v>
      </c>
    </row>
    <row r="31" spans="1:14" ht="30" customHeight="1" x14ac:dyDescent="0.2">
      <c r="A31" s="25">
        <v>14</v>
      </c>
      <c r="B31" s="25" t="s">
        <v>150</v>
      </c>
      <c r="C31" s="40" t="s">
        <v>400</v>
      </c>
      <c r="D31" s="276" t="s">
        <v>609</v>
      </c>
      <c r="E31" s="277" t="str">
        <f>VLOOKUP(B31,NCESub[[#Data],[NCE]:[NCE Risk]],3,FALSE)</f>
        <v>High</v>
      </c>
      <c r="F31" s="52"/>
      <c r="G31" s="52"/>
      <c r="H31" s="278"/>
      <c r="I31"/>
      <c r="J31" s="31">
        <f>IF(HLOOKUP(J$8,Applicability[#Data],(VLOOKUP($B31,Applicability[#Data],2,FALSE)),FALSE)="y",$F31,"N/A")</f>
        <v>0</v>
      </c>
      <c r="K31" s="31">
        <f>IF(HLOOKUP(K$8,Applicability[#Data],(VLOOKUP($B31,Applicability[#Data],2,FALSE)),FALSE)="y",$F31,"N/A")</f>
        <v>0</v>
      </c>
      <c r="L31" s="31">
        <f>IF(HLOOKUP(L$8,Applicability[#Data],(VLOOKUP($B31,Applicability[#Data],2,FALSE)),FALSE)="y",$F31,"N/A")</f>
        <v>0</v>
      </c>
      <c r="M31" s="31">
        <f>IF(HLOOKUP(M$8,Applicability[#Data],(VLOOKUP($B31,Applicability[#Data],2,FALSE)),FALSE)="y",$F31,"N/A")</f>
        <v>0</v>
      </c>
      <c r="N31" s="31">
        <f>IF(HLOOKUP(N$8,Applicability[#Data],(VLOOKUP($B31,Applicability[#Data],2,FALSE)),FALSE)="y",$F31,"N/A")</f>
        <v>0</v>
      </c>
    </row>
    <row r="32" spans="1:14" ht="45" x14ac:dyDescent="0.2">
      <c r="A32" s="25">
        <v>14</v>
      </c>
      <c r="B32" s="25" t="s">
        <v>122</v>
      </c>
      <c r="C32" s="40" t="s">
        <v>3246</v>
      </c>
      <c r="D32" s="276" t="s">
        <v>3247</v>
      </c>
      <c r="E32" s="277" t="str">
        <f>VLOOKUP(B32,NCESub[[#Data],[NCE]:[NCE Risk]],3,FALSE)</f>
        <v>Low</v>
      </c>
      <c r="F32" s="52"/>
      <c r="G32" s="52"/>
      <c r="H32" s="278"/>
      <c r="I32"/>
      <c r="J32" s="31">
        <f>IF(HLOOKUP(J$8,Applicability[#Data],(VLOOKUP($B32,Applicability[#Data],2,FALSE)),FALSE)="y",$F32,"N/A")</f>
        <v>0</v>
      </c>
      <c r="K32" s="31">
        <f>IF(HLOOKUP(K$8,Applicability[#Data],(VLOOKUP($B32,Applicability[#Data],2,FALSE)),FALSE)="y",$F32,"N/A")</f>
        <v>0</v>
      </c>
      <c r="L32" s="31">
        <f>IF(HLOOKUP(L$8,Applicability[#Data],(VLOOKUP($B32,Applicability[#Data],2,FALSE)),FALSE)="y",$F32,"N/A")</f>
        <v>0</v>
      </c>
      <c r="M32" s="31">
        <f>IF(HLOOKUP(M$8,Applicability[#Data],(VLOOKUP($B32,Applicability[#Data],2,FALSE)),FALSE)="y",$F32,"N/A")</f>
        <v>0</v>
      </c>
      <c r="N32" s="31">
        <f>IF(HLOOKUP(N$8,Applicability[#Data],(VLOOKUP($B32,Applicability[#Data],2,FALSE)),FALSE)="y",$F32,"N/A")</f>
        <v>0</v>
      </c>
    </row>
    <row r="33" spans="1:14" ht="30" customHeight="1" x14ac:dyDescent="0.2">
      <c r="A33" s="25">
        <v>14</v>
      </c>
      <c r="B33" s="25" t="s">
        <v>151</v>
      </c>
      <c r="C33" s="40" t="s">
        <v>3185</v>
      </c>
      <c r="D33" s="276" t="s">
        <v>3260</v>
      </c>
      <c r="E33" s="277" t="str">
        <f>VLOOKUP(B33,NCESub[[#Data],[NCE]:[NCE Risk]],3,FALSE)</f>
        <v>Low</v>
      </c>
      <c r="F33" s="52"/>
      <c r="G33" s="52"/>
      <c r="H33" s="278"/>
      <c r="I33"/>
      <c r="J33" s="31">
        <f>IF(HLOOKUP(J$8,Applicability[#Data],(VLOOKUP($B33,Applicability[#Data],2,FALSE)),FALSE)="y",$F33,"N/A")</f>
        <v>0</v>
      </c>
      <c r="K33" s="31">
        <f>IF(HLOOKUP(K$8,Applicability[#Data],(VLOOKUP($B33,Applicability[#Data],2,FALSE)),FALSE)="y",$F33,"N/A")</f>
        <v>0</v>
      </c>
      <c r="L33" s="31">
        <f>IF(HLOOKUP(L$8,Applicability[#Data],(VLOOKUP($B33,Applicability[#Data],2,FALSE)),FALSE)="y",$F33,"N/A")</f>
        <v>0</v>
      </c>
      <c r="M33" s="31">
        <f>IF(HLOOKUP(M$8,Applicability[#Data],(VLOOKUP($B33,Applicability[#Data],2,FALSE)),FALSE)="y",$F33,"N/A")</f>
        <v>0</v>
      </c>
      <c r="N33" s="31">
        <f>IF(HLOOKUP(N$8,Applicability[#Data],(VLOOKUP($B33,Applicability[#Data],2,FALSE)),FALSE)="y",$F33,"N/A")</f>
        <v>0</v>
      </c>
    </row>
    <row r="34" spans="1:14" ht="45" x14ac:dyDescent="0.2">
      <c r="A34" s="25">
        <v>14</v>
      </c>
      <c r="B34" s="25" t="s">
        <v>162</v>
      </c>
      <c r="C34" s="40" t="s">
        <v>3101</v>
      </c>
      <c r="D34" s="276" t="s">
        <v>3257</v>
      </c>
      <c r="E34" s="277" t="str">
        <f>VLOOKUP(B34,NCESub[[#Data],[NCE]:[NCE Risk]],3,FALSE)</f>
        <v>Low</v>
      </c>
      <c r="F34" s="52"/>
      <c r="G34" s="52"/>
      <c r="H34" s="278"/>
      <c r="I34"/>
      <c r="J34" s="31">
        <f>IF(HLOOKUP(J$8,Applicability[#Data],(VLOOKUP($B34,Applicability[#Data],2,FALSE)),FALSE)="y",$F34,"N/A")</f>
        <v>0</v>
      </c>
      <c r="K34" s="31">
        <f>IF(HLOOKUP(K$8,Applicability[#Data],(VLOOKUP($B34,Applicability[#Data],2,FALSE)),FALSE)="y",$F34,"N/A")</f>
        <v>0</v>
      </c>
      <c r="L34" s="31">
        <f>IF(HLOOKUP(L$8,Applicability[#Data],(VLOOKUP($B34,Applicability[#Data],2,FALSE)),FALSE)="y",$F34,"N/A")</f>
        <v>0</v>
      </c>
      <c r="M34" s="31">
        <f>IF(HLOOKUP(M$8,Applicability[#Data],(VLOOKUP($B34,Applicability[#Data],2,FALSE)),FALSE)="y",$F34,"N/A")</f>
        <v>0</v>
      </c>
      <c r="N34" s="31">
        <f>IF(HLOOKUP(N$8,Applicability[#Data],(VLOOKUP($B34,Applicability[#Data],2,FALSE)),FALSE)="y",$F34,"N/A")</f>
        <v>0</v>
      </c>
    </row>
    <row r="35" spans="1:14" ht="45" x14ac:dyDescent="0.2">
      <c r="A35" s="25">
        <v>14</v>
      </c>
      <c r="B35" s="25" t="s">
        <v>162</v>
      </c>
      <c r="C35" s="40" t="s">
        <v>3193</v>
      </c>
      <c r="D35" s="276" t="s">
        <v>3249</v>
      </c>
      <c r="E35" s="277" t="str">
        <f>VLOOKUP(B35,NCESub[[#Data],[NCE]:[NCE Risk]],3,FALSE)</f>
        <v>Low</v>
      </c>
      <c r="F35" s="52"/>
      <c r="G35" s="52"/>
      <c r="H35" s="278"/>
      <c r="I35"/>
      <c r="J35" s="31">
        <f>IF(HLOOKUP(J$8,Applicability[#Data],(VLOOKUP($B35,Applicability[#Data],2,FALSE)),FALSE)="y",$F35,"N/A")</f>
        <v>0</v>
      </c>
      <c r="K35" s="31">
        <f>IF(HLOOKUP(K$8,Applicability[#Data],(VLOOKUP($B35,Applicability[#Data],2,FALSE)),FALSE)="y",$F35,"N/A")</f>
        <v>0</v>
      </c>
      <c r="L35" s="31">
        <f>IF(HLOOKUP(L$8,Applicability[#Data],(VLOOKUP($B35,Applicability[#Data],2,FALSE)),FALSE)="y",$F35,"N/A")</f>
        <v>0</v>
      </c>
      <c r="M35" s="31">
        <f>IF(HLOOKUP(M$8,Applicability[#Data],(VLOOKUP($B35,Applicability[#Data],2,FALSE)),FALSE)="y",$F35,"N/A")</f>
        <v>0</v>
      </c>
      <c r="N35" s="31">
        <f>IF(HLOOKUP(N$8,Applicability[#Data],(VLOOKUP($B35,Applicability[#Data],2,FALSE)),FALSE)="y",$F35,"N/A")</f>
        <v>0</v>
      </c>
    </row>
    <row r="36" spans="1:14" ht="30" x14ac:dyDescent="0.2">
      <c r="A36" s="25">
        <v>14</v>
      </c>
      <c r="B36" s="25" t="s">
        <v>72</v>
      </c>
      <c r="C36" s="40" t="s">
        <v>413</v>
      </c>
      <c r="D36" s="276" t="s">
        <v>618</v>
      </c>
      <c r="E36" s="277" t="str">
        <f>VLOOKUP(B36,NCESub[[#Data],[NCE]:[NCE Risk]],3,FALSE)</f>
        <v>High</v>
      </c>
      <c r="F36" s="52"/>
      <c r="G36" s="52"/>
      <c r="H36" s="278"/>
      <c r="I36"/>
      <c r="J36" s="31">
        <f>IF(HLOOKUP(J$8,Applicability[#Data],(VLOOKUP($B36,Applicability[#Data],2,FALSE)),FALSE)="y",$F36,"N/A")</f>
        <v>0</v>
      </c>
      <c r="K36" s="31">
        <f>IF(HLOOKUP(K$8,Applicability[#Data],(VLOOKUP($B36,Applicability[#Data],2,FALSE)),FALSE)="y",$F36,"N/A")</f>
        <v>0</v>
      </c>
      <c r="L36" s="31">
        <f>IF(HLOOKUP(L$8,Applicability[#Data],(VLOOKUP($B36,Applicability[#Data],2,FALSE)),FALSE)="y",$F36,"N/A")</f>
        <v>0</v>
      </c>
      <c r="M36" s="31">
        <f>IF(HLOOKUP(M$8,Applicability[#Data],(VLOOKUP($B36,Applicability[#Data],2,FALSE)),FALSE)="y",$F36,"N/A")</f>
        <v>0</v>
      </c>
      <c r="N36" s="31">
        <f>IF(HLOOKUP(N$8,Applicability[#Data],(VLOOKUP($B36,Applicability[#Data],2,FALSE)),FALSE)="y",$F36,"N/A")</f>
        <v>0</v>
      </c>
    </row>
    <row r="37" spans="1:14" ht="45" hidden="1" x14ac:dyDescent="0.2">
      <c r="A37" s="25">
        <v>9</v>
      </c>
      <c r="B37" s="25" t="s">
        <v>139</v>
      </c>
      <c r="C37" s="40" t="s">
        <v>3125</v>
      </c>
      <c r="D37" s="276" t="s">
        <v>3126</v>
      </c>
      <c r="E37" s="277" t="str">
        <f>VLOOKUP(B37,NCESub[[#Data],[NCE]:[NCE Risk]],3,FALSE)</f>
        <v>High</v>
      </c>
      <c r="F37" s="52"/>
      <c r="G37" s="52"/>
      <c r="H37" s="278"/>
      <c r="I37"/>
      <c r="J37" s="31">
        <f>IF(HLOOKUP(J$8,Applicability[#Data],(VLOOKUP($B37,Applicability[#Data],2,FALSE)),FALSE)="y",$F37,"N/A")</f>
        <v>0</v>
      </c>
      <c r="K37" s="31">
        <f>IF(HLOOKUP(K$8,Applicability[#Data],(VLOOKUP($B37,Applicability[#Data],2,FALSE)),FALSE)="y",$F37,"N/A")</f>
        <v>0</v>
      </c>
      <c r="L37" s="31">
        <f>IF(HLOOKUP(L$8,Applicability[#Data],(VLOOKUP($B37,Applicability[#Data],2,FALSE)),FALSE)="y",$F37,"N/A")</f>
        <v>0</v>
      </c>
      <c r="M37" s="31">
        <f>IF(HLOOKUP(M$8,Applicability[#Data],(VLOOKUP($B37,Applicability[#Data],2,FALSE)),FALSE)="y",$F37,"N/A")</f>
        <v>0</v>
      </c>
      <c r="N37" s="31">
        <f>IF(HLOOKUP(N$8,Applicability[#Data],(VLOOKUP($B37,Applicability[#Data],2,FALSE)),FALSE)="y",$F37,"N/A")</f>
        <v>0</v>
      </c>
    </row>
    <row r="38" spans="1:14" ht="46.5" customHeight="1" x14ac:dyDescent="0.2">
      <c r="A38" s="25">
        <v>14</v>
      </c>
      <c r="B38" s="25" t="s">
        <v>161</v>
      </c>
      <c r="C38" s="40" t="s">
        <v>3245</v>
      </c>
      <c r="D38" s="276" t="s">
        <v>3179</v>
      </c>
      <c r="E38" s="277" t="str">
        <f>VLOOKUP(B38,NCESub[[#Data],[NCE]:[NCE Risk]],3,FALSE)</f>
        <v>Low</v>
      </c>
      <c r="F38" s="52"/>
      <c r="G38" s="52"/>
      <c r="H38" s="278"/>
      <c r="I38"/>
      <c r="J38" s="31">
        <f>IF(HLOOKUP(J$8,Applicability[#Data],(VLOOKUP($B38,Applicability[#Data],2,FALSE)),FALSE)="y",$F38,"N/A")</f>
        <v>0</v>
      </c>
      <c r="K38" s="31">
        <f>IF(HLOOKUP(K$8,Applicability[#Data],(VLOOKUP($B38,Applicability[#Data],2,FALSE)),FALSE)="y",$F38,"N/A")</f>
        <v>0</v>
      </c>
      <c r="L38" s="31">
        <f>IF(HLOOKUP(L$8,Applicability[#Data],(VLOOKUP($B38,Applicability[#Data],2,FALSE)),FALSE)="y",$F38,"N/A")</f>
        <v>0</v>
      </c>
      <c r="M38" s="31">
        <f>IF(HLOOKUP(M$8,Applicability[#Data],(VLOOKUP($B38,Applicability[#Data],2,FALSE)),FALSE)="y",$F38,"N/A")</f>
        <v>0</v>
      </c>
      <c r="N38" s="31">
        <f>IF(HLOOKUP(N$8,Applicability[#Data],(VLOOKUP($B38,Applicability[#Data],2,FALSE)),FALSE)="y",$F38,"N/A")</f>
        <v>0</v>
      </c>
    </row>
    <row r="39" spans="1:14" ht="45" hidden="1" x14ac:dyDescent="0.2">
      <c r="A39" s="25">
        <v>9</v>
      </c>
      <c r="B39" s="25" t="s">
        <v>139</v>
      </c>
      <c r="C39" s="40" t="s">
        <v>3141</v>
      </c>
      <c r="D39" s="276" t="s">
        <v>3142</v>
      </c>
      <c r="E39" s="277" t="str">
        <f>VLOOKUP(B39,NCESub[[#Data],[NCE]:[NCE Risk]],3,FALSE)</f>
        <v>High</v>
      </c>
      <c r="F39" s="52"/>
      <c r="G39" s="52"/>
      <c r="H39" s="278"/>
      <c r="I39"/>
      <c r="J39" s="31">
        <f>IF(HLOOKUP(J$8,Applicability[#Data],(VLOOKUP($B39,Applicability[#Data],2,FALSE)),FALSE)="y",$F39,"N/A")</f>
        <v>0</v>
      </c>
      <c r="K39" s="31">
        <f>IF(HLOOKUP(K$8,Applicability[#Data],(VLOOKUP($B39,Applicability[#Data],2,FALSE)),FALSE)="y",$F39,"N/A")</f>
        <v>0</v>
      </c>
      <c r="L39" s="31">
        <f>IF(HLOOKUP(L$8,Applicability[#Data],(VLOOKUP($B39,Applicability[#Data],2,FALSE)),FALSE)="y",$F39,"N/A")</f>
        <v>0</v>
      </c>
      <c r="M39" s="31">
        <f>IF(HLOOKUP(M$8,Applicability[#Data],(VLOOKUP($B39,Applicability[#Data],2,FALSE)),FALSE)="y",$F39,"N/A")</f>
        <v>0</v>
      </c>
      <c r="N39" s="31">
        <f>IF(HLOOKUP(N$8,Applicability[#Data],(VLOOKUP($B39,Applicability[#Data],2,FALSE)),FALSE)="y",$F39,"N/A")</f>
        <v>0</v>
      </c>
    </row>
    <row r="40" spans="1:14" ht="60" x14ac:dyDescent="0.2">
      <c r="A40" s="25">
        <v>14</v>
      </c>
      <c r="B40" s="25" t="s">
        <v>661</v>
      </c>
      <c r="C40" s="40" t="s">
        <v>703</v>
      </c>
      <c r="D40" s="276" t="s">
        <v>701</v>
      </c>
      <c r="E40" s="277" t="str">
        <f>VLOOKUP(B40,NCESub[[#Data],[NCE]:[NCE Risk]],3,FALSE)</f>
        <v>High</v>
      </c>
      <c r="F40" s="52"/>
      <c r="G40" s="52"/>
      <c r="H40" s="278"/>
      <c r="I40"/>
      <c r="J40" s="31">
        <f>IF(HLOOKUP(J$8,Applicability[#Data],(VLOOKUP($B40,Applicability[#Data],2,FALSE)),FALSE)="y",$F40,"N/A")</f>
        <v>0</v>
      </c>
      <c r="K40" s="31">
        <f>IF(HLOOKUP(K$8,Applicability[#Data],(VLOOKUP($B40,Applicability[#Data],2,FALSE)),FALSE)="y",$F40,"N/A")</f>
        <v>0</v>
      </c>
      <c r="L40" s="31">
        <f>IF(HLOOKUP(L$8,Applicability[#Data],(VLOOKUP($B40,Applicability[#Data],2,FALSE)),FALSE)="y",$F40,"N/A")</f>
        <v>0</v>
      </c>
      <c r="M40" s="31">
        <f>IF(HLOOKUP(M$8,Applicability[#Data],(VLOOKUP($B40,Applicability[#Data],2,FALSE)),FALSE)="y",$F40,"N/A")</f>
        <v>0</v>
      </c>
      <c r="N40" s="31">
        <f>IF(HLOOKUP(N$8,Applicability[#Data],(VLOOKUP($B40,Applicability[#Data],2,FALSE)),FALSE)="y",$F40,"N/A")</f>
        <v>0</v>
      </c>
    </row>
    <row r="41" spans="1:14" ht="30" hidden="1" x14ac:dyDescent="0.2">
      <c r="A41" s="25">
        <v>14</v>
      </c>
      <c r="B41" s="25" t="s">
        <v>162</v>
      </c>
      <c r="C41" s="40" t="s">
        <v>3185</v>
      </c>
      <c r="D41" s="276" t="s">
        <v>3260</v>
      </c>
      <c r="E41" s="277" t="str">
        <f>VLOOKUP(B41,NCESub[[#Data],[NCE]:[NCE Risk]],3,FALSE)</f>
        <v>Low</v>
      </c>
      <c r="F41" s="52"/>
      <c r="G41" s="52"/>
      <c r="H41" s="278"/>
      <c r="I41"/>
      <c r="J41" s="31">
        <f>IF(HLOOKUP(J$8,Applicability[#Data],(VLOOKUP($B41,Applicability[#Data],2,FALSE)),FALSE)="y",$F41,"N/A")</f>
        <v>0</v>
      </c>
      <c r="K41" s="31">
        <f>IF(HLOOKUP(K$8,Applicability[#Data],(VLOOKUP($B41,Applicability[#Data],2,FALSE)),FALSE)="y",$F41,"N/A")</f>
        <v>0</v>
      </c>
      <c r="L41" s="31">
        <f>IF(HLOOKUP(L$8,Applicability[#Data],(VLOOKUP($B41,Applicability[#Data],2,FALSE)),FALSE)="y",$F41,"N/A")</f>
        <v>0</v>
      </c>
      <c r="M41" s="31">
        <f>IF(HLOOKUP(M$8,Applicability[#Data],(VLOOKUP($B41,Applicability[#Data],2,FALSE)),FALSE)="y",$F41,"N/A")</f>
        <v>0</v>
      </c>
      <c r="N41" s="31">
        <f>IF(HLOOKUP(N$8,Applicability[#Data],(VLOOKUP($B41,Applicability[#Data],2,FALSE)),FALSE)="y",$F41,"N/A")</f>
        <v>0</v>
      </c>
    </row>
    <row r="43" spans="1:14" x14ac:dyDescent="0.2">
      <c r="C43" s="3" t="s">
        <v>3270</v>
      </c>
    </row>
  </sheetData>
  <mergeCells count="1">
    <mergeCell ref="C7:D7"/>
  </mergeCells>
  <phoneticPr fontId="16" type="noConversion"/>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rowBreaks count="1" manualBreakCount="1">
    <brk id="35" min="2" max="8" man="1"/>
  </rowBreaks>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G11:G41</xm:sqref>
        </x14:dataValidation>
        <x14:dataValidation type="list" allowBlank="1" showInputMessage="1" showErrorMessage="1">
          <x14:formula1>
            <xm:f>Lookups!$B$3:$B$6</xm:f>
          </x14:formula1>
          <xm:sqref>F11:F41</xm:sqref>
        </x14:dataValidation>
        <x14:dataValidation type="list" errorStyle="information" allowBlank="1" showInputMessage="1" showErrorMessage="1" errorTitle="New Value?" error="If this is a new control performer role, please have it added to the list.">
          <x14:formula1>
            <xm:f>Lookups!$F$3:$F$14</xm:f>
          </x14:formula1>
          <xm:sqref>H11:H41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pageSetUpPr fitToPage="1"/>
  </sheetPr>
  <dimension ref="A1:AF35"/>
  <sheetViews>
    <sheetView zoomScale="80" zoomScaleNormal="80" workbookViewId="0">
      <selection activeCell="I2" sqref="I2:I9"/>
    </sheetView>
  </sheetViews>
  <sheetFormatPr defaultColWidth="9.140625" defaultRowHeight="12.75" x14ac:dyDescent="0.2"/>
  <cols>
    <col min="1" max="3" width="9.140625" style="5" customWidth="1"/>
    <col min="4" max="4" width="75.7109375" style="5" customWidth="1"/>
    <col min="5" max="5" width="6.7109375" style="5" customWidth="1"/>
    <col min="6" max="6" width="16.7109375" style="50" customWidth="1"/>
    <col min="7" max="7" width="12.7109375" style="50" customWidth="1"/>
    <col min="8" max="8" width="12.7109375" style="8" customWidth="1"/>
    <col min="9" max="9" width="26.7109375" style="5" customWidth="1"/>
    <col min="10" max="73" width="17.5703125" style="5" customWidth="1"/>
    <col min="74" max="16384" width="9.140625" style="5"/>
  </cols>
  <sheetData>
    <row r="1" spans="1:32" x14ac:dyDescent="0.2">
      <c r="D1" s="28"/>
      <c r="F1" s="5"/>
      <c r="H1" s="50"/>
      <c r="I1" s="8"/>
      <c r="J1"/>
      <c r="K1"/>
      <c r="L1" s="4"/>
      <c r="M1" s="4"/>
      <c r="P1" s="4"/>
      <c r="Q1" s="4"/>
      <c r="R1" s="4"/>
      <c r="S1" s="4"/>
      <c r="T1" s="4"/>
      <c r="U1" s="4"/>
      <c r="V1" s="4"/>
      <c r="W1" s="4"/>
      <c r="X1" s="4"/>
      <c r="Y1" s="4"/>
      <c r="Z1" s="4"/>
      <c r="AA1" s="4"/>
      <c r="AB1" s="4"/>
      <c r="AC1" s="4"/>
      <c r="AD1" s="4"/>
      <c r="AE1" s="4"/>
      <c r="AF1" s="4"/>
    </row>
    <row r="2" spans="1:32" customFormat="1" x14ac:dyDescent="0.2">
      <c r="A2" s="5"/>
      <c r="B2" s="5"/>
      <c r="C2" s="5"/>
      <c r="D2" s="28"/>
      <c r="E2" s="5"/>
      <c r="F2" s="5"/>
      <c r="G2" s="50"/>
      <c r="H2" s="50"/>
      <c r="I2" s="195" t="str">
        <f>'Facility List'!A11</f>
        <v xml:space="preserve">Foreman &gt; </v>
      </c>
      <c r="J2" s="105" t="str">
        <f>'Facility List'!B11</f>
        <v>Chad Moore</v>
      </c>
      <c r="K2" s="105" t="str">
        <f>'Facility List'!C11</f>
        <v>Chad Moore</v>
      </c>
      <c r="L2" s="105" t="str">
        <f>'Facility List'!D11</f>
        <v>Chad Moore</v>
      </c>
      <c r="M2" s="105" t="str">
        <f>'Facility List'!E11</f>
        <v>Chad Moore</v>
      </c>
      <c r="N2" s="105" t="str">
        <f>'Facility List'!F11</f>
        <v>Chad Moore</v>
      </c>
    </row>
    <row r="3" spans="1:32" customFormat="1" ht="23.25" x14ac:dyDescent="0.2">
      <c r="A3" s="5"/>
      <c r="B3" s="5"/>
      <c r="C3" s="5"/>
      <c r="D3" s="208" t="str">
        <f>"Property: "&amp;'Facility List'!D4</f>
        <v>Property: Karr</v>
      </c>
      <c r="E3" s="29"/>
      <c r="F3" s="5"/>
      <c r="G3" s="50"/>
      <c r="H3" s="50"/>
      <c r="I3" s="195" t="str">
        <f>'Facility List'!A12</f>
        <v xml:space="preserve">Lead Operator &gt; </v>
      </c>
      <c r="J3" s="105">
        <f>'Facility List'!B12</f>
        <v>0</v>
      </c>
      <c r="K3" s="105" t="str">
        <f>'Facility List'!C12</f>
        <v/>
      </c>
      <c r="L3" s="105" t="str">
        <f>'Facility List'!D12</f>
        <v/>
      </c>
      <c r="M3" s="105" t="str">
        <f>'Facility List'!E12</f>
        <v/>
      </c>
      <c r="N3" s="105" t="str">
        <f>'Facility List'!F12</f>
        <v/>
      </c>
    </row>
    <row r="4" spans="1:32"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05" t="str">
        <f>'Facility List'!B13</f>
        <v>Nathan Hopkin</v>
      </c>
      <c r="K4" s="105" t="str">
        <f>'Facility List'!C13</f>
        <v>Nathan Hopkin</v>
      </c>
      <c r="L4" s="105" t="str">
        <f>'Facility List'!D13</f>
        <v>Nathan Hopkin</v>
      </c>
      <c r="M4" s="105" t="str">
        <f>'Facility List'!E13</f>
        <v>Nathan Hopkin</v>
      </c>
      <c r="N4" s="105" t="str">
        <f>'Facility List'!F13</f>
        <v>Nathan Hopkin</v>
      </c>
    </row>
    <row r="5" spans="1:32" customFormat="1" x14ac:dyDescent="0.2">
      <c r="A5" s="5"/>
      <c r="B5" s="5"/>
      <c r="C5" s="5"/>
      <c r="D5" s="28"/>
      <c r="E5" s="5"/>
      <c r="F5" s="5"/>
      <c r="G5" s="50"/>
      <c r="H5" s="50"/>
      <c r="I5" s="195" t="str">
        <f>'Facility List'!A14</f>
        <v xml:space="preserve">Production Engineer &gt; </v>
      </c>
      <c r="J5" s="105" t="str">
        <f>'Facility List'!B14</f>
        <v>Grant Woodford</v>
      </c>
      <c r="K5" s="105" t="str">
        <f>'Facility List'!C14</f>
        <v>Grant Woodford</v>
      </c>
      <c r="L5" s="105" t="str">
        <f>'Facility List'!D14</f>
        <v>Grant Woodford</v>
      </c>
      <c r="M5" s="105" t="str">
        <f>'Facility List'!E14</f>
        <v>Grant Woodford</v>
      </c>
      <c r="N5" s="105" t="str">
        <f>'Facility List'!F14</f>
        <v>Grant Woodford</v>
      </c>
    </row>
    <row r="6" spans="1:32" customFormat="1" x14ac:dyDescent="0.2">
      <c r="A6" s="5"/>
      <c r="B6" s="5"/>
      <c r="C6" s="5"/>
      <c r="D6" s="28"/>
      <c r="E6" s="5"/>
      <c r="F6" s="5"/>
      <c r="G6" s="50"/>
      <c r="H6" s="50"/>
      <c r="I6" s="195" t="str">
        <f>'Facility List'!A15</f>
        <v xml:space="preserve">Facilities Engineer &gt; </v>
      </c>
      <c r="J6" s="105">
        <f>'Facility List'!B15</f>
        <v>0</v>
      </c>
      <c r="K6" s="105" t="str">
        <f>'Facility List'!C15</f>
        <v/>
      </c>
      <c r="L6" s="105" t="str">
        <f>'Facility List'!D15</f>
        <v/>
      </c>
      <c r="M6" s="105" t="str">
        <f>'Facility List'!E15</f>
        <v/>
      </c>
      <c r="N6" s="105" t="str">
        <f>'Facility List'!F15</f>
        <v/>
      </c>
    </row>
    <row r="7" spans="1:32" customFormat="1" ht="12" customHeight="1" thickBot="1" x14ac:dyDescent="0.25">
      <c r="A7" s="5"/>
      <c r="B7" s="5"/>
      <c r="C7" s="349"/>
      <c r="D7" s="349"/>
      <c r="E7" s="5"/>
      <c r="F7" s="5"/>
      <c r="G7" s="50"/>
      <c r="H7" s="50"/>
      <c r="I7" s="195" t="str">
        <f>'Facility List'!A16</f>
        <v xml:space="preserve">Facility Name &gt; </v>
      </c>
      <c r="J7" s="105" t="str">
        <f>'Facility List'!B16</f>
        <v>PARA 06-18-066-04W6M</v>
      </c>
      <c r="K7" s="105" t="str">
        <f>'Facility List'!C16</f>
        <v>PARA HZ KARR 3-22-66-5W6 GSWB</v>
      </c>
      <c r="L7" s="105" t="str">
        <f>'Facility List'!D16</f>
        <v>GOLD CREEK 15-19-066-04W6 GGS</v>
      </c>
      <c r="M7" s="105" t="str">
        <f>'Facility List'!E16</f>
        <v>PARA KARR 06-18 COMPRESSOR</v>
      </c>
      <c r="N7" s="105" t="str">
        <f>'Facility List'!F16</f>
        <v>PARA 102 KARR 5-18-66-4 DISPOSAL</v>
      </c>
    </row>
    <row r="8" spans="1:32" customFormat="1" ht="16.5" thickBot="1" x14ac:dyDescent="0.25">
      <c r="A8" s="5"/>
      <c r="B8" s="21"/>
      <c r="C8" s="32" t="s">
        <v>782</v>
      </c>
      <c r="D8" s="33"/>
      <c r="E8" s="34"/>
      <c r="F8" s="34"/>
      <c r="G8" s="51"/>
      <c r="H8" s="51"/>
      <c r="I8" s="195" t="str">
        <f>'Facility List'!A19</f>
        <v>Facility Subtype &gt;</v>
      </c>
      <c r="J8" s="105">
        <f>'Facility List'!B19</f>
        <v>361</v>
      </c>
      <c r="K8" s="105">
        <f>'Facility List'!C19</f>
        <v>351</v>
      </c>
      <c r="L8" s="105">
        <f>'Facility List'!D19</f>
        <v>621</v>
      </c>
      <c r="M8" s="105">
        <f>'Facility List'!E19</f>
        <v>621</v>
      </c>
      <c r="N8" s="105">
        <f>'Facility List'!F19</f>
        <v>503</v>
      </c>
    </row>
    <row r="9" spans="1:32" customFormat="1" ht="16.5" thickBot="1" x14ac:dyDescent="0.25">
      <c r="A9" s="5"/>
      <c r="B9" s="21"/>
      <c r="C9" s="48"/>
      <c r="D9" s="46"/>
      <c r="E9" s="34"/>
      <c r="F9" s="34"/>
      <c r="G9" s="51"/>
      <c r="H9" s="51"/>
      <c r="I9" s="195" t="str">
        <f>'Facility List'!A20</f>
        <v>Facility Subtype Description &gt;</v>
      </c>
      <c r="J9" s="105" t="str">
        <f>'Facility List'!B20</f>
        <v>Gas Multiwell Group Battery</v>
      </c>
      <c r="K9" s="105" t="str">
        <f>'Facility List'!C20</f>
        <v>Gas Single Well Battery</v>
      </c>
      <c r="L9" s="105" t="str">
        <f>'Facility List'!D20</f>
        <v>Gas Gathering System</v>
      </c>
      <c r="M9" s="105" t="str">
        <f>'Facility List'!E20</f>
        <v>Gas Gathering System</v>
      </c>
      <c r="N9" s="105" t="str">
        <f>'Facility List'!F20</f>
        <v>Disposal</v>
      </c>
    </row>
    <row r="10" spans="1:32" ht="48" thickBot="1" x14ac:dyDescent="0.25">
      <c r="A10" s="251"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32" ht="45" x14ac:dyDescent="0.2">
      <c r="A11" s="25">
        <v>1</v>
      </c>
      <c r="B11" s="25" t="s">
        <v>83</v>
      </c>
      <c r="C11" s="40" t="s">
        <v>3042</v>
      </c>
      <c r="D11" s="276" t="s">
        <v>3043</v>
      </c>
      <c r="E11" s="277" t="str">
        <f>VLOOKUP(B11,NCESub[[#Data],[NCE]:[NCE Risk]],3,FALSE)</f>
        <v>Low</v>
      </c>
      <c r="F11" s="278"/>
      <c r="G11" s="278"/>
      <c r="H11" s="278"/>
      <c r="I11"/>
      <c r="J11" s="31">
        <f>IF(HLOOKUP(J$8,Applicability[#Data],(VLOOKUP($B11,Applicability[#Data],2,FALSE)),FALSE)="y",$F11,"N/A")</f>
        <v>0</v>
      </c>
      <c r="K11" s="31">
        <f>IF(HLOOKUP(K$8,Applicability[#Data],(VLOOKUP($B11,Applicability[#Data],2,FALSE)),FALSE)="y",$F11,"N/A")</f>
        <v>0</v>
      </c>
      <c r="L11" s="31">
        <f>IF(HLOOKUP(L$8,Applicability[#Data],(VLOOKUP($B11,Applicability[#Data],2,FALSE)),FALSE)="y",$F11,"N/A")</f>
        <v>0</v>
      </c>
      <c r="M11" s="31">
        <f>IF(HLOOKUP(M$8,Applicability[#Data],(VLOOKUP($B11,Applicability[#Data],2,FALSE)),FALSE)="y",$F11,"N/A")</f>
        <v>0</v>
      </c>
      <c r="N11" s="31">
        <f>IF(HLOOKUP(N$8,Applicability[#Data],(VLOOKUP($B11,Applicability[#Data],2,FALSE)),FALSE)="y",$F11,"N/A")</f>
        <v>0</v>
      </c>
    </row>
    <row r="12" spans="1:32" ht="45" x14ac:dyDescent="0.2">
      <c r="A12" s="25">
        <v>1</v>
      </c>
      <c r="B12" s="25" t="s">
        <v>83</v>
      </c>
      <c r="C12" s="40" t="s">
        <v>3045</v>
      </c>
      <c r="D12" s="276" t="s">
        <v>3046</v>
      </c>
      <c r="E12" s="277" t="str">
        <f>VLOOKUP(B12,NCESub[[#Data],[NCE]:[NCE Risk]],3,FALSE)</f>
        <v>Low</v>
      </c>
      <c r="F12" s="278"/>
      <c r="G12" s="278"/>
      <c r="H12" s="278"/>
      <c r="I12"/>
      <c r="J12" s="31">
        <f>IF(HLOOKUP(J$8,Applicability[#Data],(VLOOKUP($B12,Applicability[#Data],2,FALSE)),FALSE)="y",$F12,"N/A")</f>
        <v>0</v>
      </c>
      <c r="K12" s="31">
        <f>IF(HLOOKUP(K$8,Applicability[#Data],(VLOOKUP($B12,Applicability[#Data],2,FALSE)),FALSE)="y",$F12,"N/A")</f>
        <v>0</v>
      </c>
      <c r="L12" s="31">
        <f>IF(HLOOKUP(L$8,Applicability[#Data],(VLOOKUP($B12,Applicability[#Data],2,FALSE)),FALSE)="y",$F12,"N/A")</f>
        <v>0</v>
      </c>
      <c r="M12" s="31">
        <f>IF(HLOOKUP(M$8,Applicability[#Data],(VLOOKUP($B12,Applicability[#Data],2,FALSE)),FALSE)="y",$F12,"N/A")</f>
        <v>0</v>
      </c>
      <c r="N12" s="31">
        <f>IF(HLOOKUP(N$8,Applicability[#Data],(VLOOKUP($B12,Applicability[#Data],2,FALSE)),FALSE)="y",$F12,"N/A")</f>
        <v>0</v>
      </c>
    </row>
    <row r="13" spans="1:32" ht="45" x14ac:dyDescent="0.2">
      <c r="A13" s="25">
        <v>1</v>
      </c>
      <c r="B13" s="25" t="s">
        <v>83</v>
      </c>
      <c r="C13" s="40" t="s">
        <v>3047</v>
      </c>
      <c r="D13" s="276" t="s">
        <v>3048</v>
      </c>
      <c r="E13" s="277" t="str">
        <f>VLOOKUP(B13,NCESub[[#Data],[NCE]:[NCE Risk]],3,FALSE)</f>
        <v>Low</v>
      </c>
      <c r="F13" s="278"/>
      <c r="G13" s="278"/>
      <c r="H13" s="278"/>
      <c r="I13"/>
      <c r="J13" s="31">
        <f>IF(HLOOKUP(J$8,Applicability[#Data],(VLOOKUP($B13,Applicability[#Data],2,FALSE)),FALSE)="y",$F13,"N/A")</f>
        <v>0</v>
      </c>
      <c r="K13" s="31">
        <f>IF(HLOOKUP(K$8,Applicability[#Data],(VLOOKUP($B13,Applicability[#Data],2,FALSE)),FALSE)="y",$F13,"N/A")</f>
        <v>0</v>
      </c>
      <c r="L13" s="31">
        <f>IF(HLOOKUP(L$8,Applicability[#Data],(VLOOKUP($B13,Applicability[#Data],2,FALSE)),FALSE)="y",$F13,"N/A")</f>
        <v>0</v>
      </c>
      <c r="M13" s="31">
        <f>IF(HLOOKUP(M$8,Applicability[#Data],(VLOOKUP($B13,Applicability[#Data],2,FALSE)),FALSE)="y",$F13,"N/A")</f>
        <v>0</v>
      </c>
      <c r="N13" s="31">
        <f>IF(HLOOKUP(N$8,Applicability[#Data],(VLOOKUP($B13,Applicability[#Data],2,FALSE)),FALSE)="y",$F13,"N/A")</f>
        <v>0</v>
      </c>
    </row>
    <row r="14" spans="1:32" ht="45" x14ac:dyDescent="0.2">
      <c r="A14" s="25">
        <v>1</v>
      </c>
      <c r="B14" s="25" t="s">
        <v>83</v>
      </c>
      <c r="C14" s="40" t="s">
        <v>3049</v>
      </c>
      <c r="D14" s="276" t="s">
        <v>3218</v>
      </c>
      <c r="E14" s="277" t="str">
        <f>VLOOKUP(B14,NCESub[[#Data],[NCE]:[NCE Risk]],3,FALSE)</f>
        <v>Low</v>
      </c>
      <c r="F14" s="278"/>
      <c r="G14" s="278"/>
      <c r="H14" s="278"/>
      <c r="I14"/>
      <c r="J14" s="31">
        <f>IF(HLOOKUP(J$8,Applicability[#Data],(VLOOKUP($B14,Applicability[#Data],2,FALSE)),FALSE)="y",$F14,"N/A")</f>
        <v>0</v>
      </c>
      <c r="K14" s="31">
        <f>IF(HLOOKUP(K$8,Applicability[#Data],(VLOOKUP($B14,Applicability[#Data],2,FALSE)),FALSE)="y",$F14,"N/A")</f>
        <v>0</v>
      </c>
      <c r="L14" s="31">
        <f>IF(HLOOKUP(L$8,Applicability[#Data],(VLOOKUP($B14,Applicability[#Data],2,FALSE)),FALSE)="y",$F14,"N/A")</f>
        <v>0</v>
      </c>
      <c r="M14" s="31">
        <f>IF(HLOOKUP(M$8,Applicability[#Data],(VLOOKUP($B14,Applicability[#Data],2,FALSE)),FALSE)="y",$F14,"N/A")</f>
        <v>0</v>
      </c>
      <c r="N14" s="31">
        <f>IF(HLOOKUP(N$8,Applicability[#Data],(VLOOKUP($B14,Applicability[#Data],2,FALSE)),FALSE)="y",$F14,"N/A")</f>
        <v>0</v>
      </c>
    </row>
    <row r="15" spans="1:32" ht="45" x14ac:dyDescent="0.2">
      <c r="A15" s="25">
        <v>1</v>
      </c>
      <c r="B15" s="25" t="s">
        <v>130</v>
      </c>
      <c r="C15" s="40" t="s">
        <v>491</v>
      </c>
      <c r="D15" s="276" t="s">
        <v>731</v>
      </c>
      <c r="E15" s="277" t="str">
        <f>VLOOKUP(B15,NCESub[[#Data],[NCE]:[NCE Risk]],3,FALSE)</f>
        <v>Low</v>
      </c>
      <c r="F15" s="278"/>
      <c r="G15" s="278"/>
      <c r="H15" s="278"/>
      <c r="I15"/>
      <c r="J15" s="31">
        <f>IF(HLOOKUP(J$8,Applicability[#Data],(VLOOKUP($B15,Applicability[#Data],2,FALSE)),FALSE)="y",$F15,"N/A")</f>
        <v>0</v>
      </c>
      <c r="K15" s="31">
        <f>IF(HLOOKUP(K$8,Applicability[#Data],(VLOOKUP($B15,Applicability[#Data],2,FALSE)),FALSE)="y",$F15,"N/A")</f>
        <v>0</v>
      </c>
      <c r="L15" s="31">
        <f>IF(HLOOKUP(L$8,Applicability[#Data],(VLOOKUP($B15,Applicability[#Data],2,FALSE)),FALSE)="y",$F15,"N/A")</f>
        <v>0</v>
      </c>
      <c r="M15" s="31">
        <f>IF(HLOOKUP(M$8,Applicability[#Data],(VLOOKUP($B15,Applicability[#Data],2,FALSE)),FALSE)="y",$F15,"N/A")</f>
        <v>0</v>
      </c>
      <c r="N15" s="31">
        <f>IF(HLOOKUP(N$8,Applicability[#Data],(VLOOKUP($B15,Applicability[#Data],2,FALSE)),FALSE)="y",$F15,"N/A")</f>
        <v>0</v>
      </c>
    </row>
    <row r="16" spans="1:32" ht="30" x14ac:dyDescent="0.2">
      <c r="A16" s="25">
        <v>1</v>
      </c>
      <c r="B16" s="25" t="s">
        <v>107</v>
      </c>
      <c r="C16" s="40" t="s">
        <v>493</v>
      </c>
      <c r="D16" s="276" t="s">
        <v>1407</v>
      </c>
      <c r="E16" s="277" t="str">
        <f>VLOOKUP(B16,NCESub[[#Data],[NCE]:[NCE Risk]],3,FALSE)</f>
        <v>Low</v>
      </c>
      <c r="F16" s="278"/>
      <c r="G16" s="278"/>
      <c r="H16" s="278"/>
      <c r="I16"/>
      <c r="J16" s="31">
        <f>IF(HLOOKUP(J$8,Applicability[#Data],(VLOOKUP($B16,Applicability[#Data],2,FALSE)),FALSE)="y",$F16,"N/A")</f>
        <v>0</v>
      </c>
      <c r="K16" s="31">
        <f>IF(HLOOKUP(K$8,Applicability[#Data],(VLOOKUP($B16,Applicability[#Data],2,FALSE)),FALSE)="y",$F16,"N/A")</f>
        <v>0</v>
      </c>
      <c r="L16" s="31">
        <f>IF(HLOOKUP(L$8,Applicability[#Data],(VLOOKUP($B16,Applicability[#Data],2,FALSE)),FALSE)="y",$F16,"N/A")</f>
        <v>0</v>
      </c>
      <c r="M16" s="31">
        <f>IF(HLOOKUP(M$8,Applicability[#Data],(VLOOKUP($B16,Applicability[#Data],2,FALSE)),FALSE)="y",$F16,"N/A")</f>
        <v>0</v>
      </c>
      <c r="N16" s="31">
        <f>IF(HLOOKUP(N$8,Applicability[#Data],(VLOOKUP($B16,Applicability[#Data],2,FALSE)),FALSE)="y",$F16,"N/A")</f>
        <v>0</v>
      </c>
    </row>
    <row r="17" spans="1:14" ht="30" x14ac:dyDescent="0.2">
      <c r="A17" s="25">
        <v>1</v>
      </c>
      <c r="B17" s="25" t="s">
        <v>107</v>
      </c>
      <c r="C17" s="40" t="s">
        <v>494</v>
      </c>
      <c r="D17" s="276" t="s">
        <v>1408</v>
      </c>
      <c r="E17" s="277" t="str">
        <f>VLOOKUP(B17,NCESub[[#Data],[NCE]:[NCE Risk]],3,FALSE)</f>
        <v>Low</v>
      </c>
      <c r="F17" s="278"/>
      <c r="G17" s="278"/>
      <c r="H17" s="278"/>
      <c r="I17"/>
      <c r="J17" s="31">
        <f>IF(HLOOKUP(J$8,Applicability[#Data],(VLOOKUP($B17,Applicability[#Data],2,FALSE)),FALSE)="y",$F17,"N/A")</f>
        <v>0</v>
      </c>
      <c r="K17" s="31">
        <f>IF(HLOOKUP(K$8,Applicability[#Data],(VLOOKUP($B17,Applicability[#Data],2,FALSE)),FALSE)="y",$F17,"N/A")</f>
        <v>0</v>
      </c>
      <c r="L17" s="31">
        <f>IF(HLOOKUP(L$8,Applicability[#Data],(VLOOKUP($B17,Applicability[#Data],2,FALSE)),FALSE)="y",$F17,"N/A")</f>
        <v>0</v>
      </c>
      <c r="M17" s="31">
        <f>IF(HLOOKUP(M$8,Applicability[#Data],(VLOOKUP($B17,Applicability[#Data],2,FALSE)),FALSE)="y",$F17,"N/A")</f>
        <v>0</v>
      </c>
      <c r="N17" s="31">
        <f>IF(HLOOKUP(N$8,Applicability[#Data],(VLOOKUP($B17,Applicability[#Data],2,FALSE)),FALSE)="y",$F17,"N/A")</f>
        <v>0</v>
      </c>
    </row>
    <row r="18" spans="1:14" ht="30" x14ac:dyDescent="0.2">
      <c r="A18" s="25">
        <v>1</v>
      </c>
      <c r="B18" s="25" t="s">
        <v>107</v>
      </c>
      <c r="C18" s="40" t="s">
        <v>1406</v>
      </c>
      <c r="D18" s="276" t="s">
        <v>1409</v>
      </c>
      <c r="E18" s="277" t="str">
        <f>VLOOKUP(B18,NCESub[[#Data],[NCE]:[NCE Risk]],3,FALSE)</f>
        <v>Low</v>
      </c>
      <c r="F18" s="278"/>
      <c r="G18" s="278"/>
      <c r="H18" s="278"/>
      <c r="I18"/>
      <c r="J18" s="31">
        <f>IF(HLOOKUP(J$8,Applicability[#Data],(VLOOKUP($B18,Applicability[#Data],2,FALSE)),FALSE)="y",$F18,"N/A")</f>
        <v>0</v>
      </c>
      <c r="K18" s="31">
        <f>IF(HLOOKUP(K$8,Applicability[#Data],(VLOOKUP($B18,Applicability[#Data],2,FALSE)),FALSE)="y",$F18,"N/A")</f>
        <v>0</v>
      </c>
      <c r="L18" s="31">
        <f>IF(HLOOKUP(L$8,Applicability[#Data],(VLOOKUP($B18,Applicability[#Data],2,FALSE)),FALSE)="y",$F18,"N/A")</f>
        <v>0</v>
      </c>
      <c r="M18" s="31">
        <f>IF(HLOOKUP(M$8,Applicability[#Data],(VLOOKUP($B18,Applicability[#Data],2,FALSE)),FALSE)="y",$F18,"N/A")</f>
        <v>0</v>
      </c>
      <c r="N18" s="31">
        <f>IF(HLOOKUP(N$8,Applicability[#Data],(VLOOKUP($B18,Applicability[#Data],2,FALSE)),FALSE)="y",$F18,"N/A")</f>
        <v>0</v>
      </c>
    </row>
    <row r="19" spans="1:14" ht="30" x14ac:dyDescent="0.2">
      <c r="A19" s="25">
        <v>1</v>
      </c>
      <c r="B19" s="25" t="s">
        <v>124</v>
      </c>
      <c r="C19" s="40" t="s">
        <v>497</v>
      </c>
      <c r="D19" s="276" t="s">
        <v>671</v>
      </c>
      <c r="E19" s="277" t="str">
        <f>VLOOKUP(B19,NCESub[[#Data],[NCE]:[NCE Risk]],3,FALSE)</f>
        <v>Low</v>
      </c>
      <c r="F19" s="278"/>
      <c r="G19" s="278"/>
      <c r="H19" s="278"/>
      <c r="I19"/>
      <c r="J19" s="31">
        <f>IF(HLOOKUP(J$8,Applicability[#Data],(VLOOKUP($B19,Applicability[#Data],2,FALSE)),FALSE)="y",$F19,"N/A")</f>
        <v>0</v>
      </c>
      <c r="K19" s="31">
        <f>IF(HLOOKUP(K$8,Applicability[#Data],(VLOOKUP($B19,Applicability[#Data],2,FALSE)),FALSE)="y",$F19,"N/A")</f>
        <v>0</v>
      </c>
      <c r="L19" s="31">
        <f>IF(HLOOKUP(L$8,Applicability[#Data],(VLOOKUP($B19,Applicability[#Data],2,FALSE)),FALSE)="y",$F19,"N/A")</f>
        <v>0</v>
      </c>
      <c r="M19" s="31">
        <f>IF(HLOOKUP(M$8,Applicability[#Data],(VLOOKUP($B19,Applicability[#Data],2,FALSE)),FALSE)="y",$F19,"N/A")</f>
        <v>0</v>
      </c>
      <c r="N19" s="31">
        <f>IF(HLOOKUP(N$8,Applicability[#Data],(VLOOKUP($B19,Applicability[#Data],2,FALSE)),FALSE)="y",$F19,"N/A")</f>
        <v>0</v>
      </c>
    </row>
    <row r="20" spans="1:14" ht="30" x14ac:dyDescent="0.2">
      <c r="A20" s="25">
        <v>1</v>
      </c>
      <c r="B20" s="25" t="s">
        <v>132</v>
      </c>
      <c r="C20" s="40" t="s">
        <v>503</v>
      </c>
      <c r="D20" s="276" t="s">
        <v>676</v>
      </c>
      <c r="E20" s="277" t="str">
        <f>VLOOKUP(B20,NCESub[[#Data],[NCE]:[NCE Risk]],3,FALSE)</f>
        <v>Low</v>
      </c>
      <c r="F20" s="278"/>
      <c r="G20" s="278"/>
      <c r="H20" s="278"/>
      <c r="I20"/>
      <c r="J20" s="31">
        <f>IF(HLOOKUP(J$8,Applicability[#Data],(VLOOKUP($B20,Applicability[#Data],2,FALSE)),FALSE)="y",$F20,"N/A")</f>
        <v>0</v>
      </c>
      <c r="K20" s="31">
        <f>IF(HLOOKUP(K$8,Applicability[#Data],(VLOOKUP($B20,Applicability[#Data],2,FALSE)),FALSE)="y",$F20,"N/A")</f>
        <v>0</v>
      </c>
      <c r="L20" s="31">
        <f>IF(HLOOKUP(L$8,Applicability[#Data],(VLOOKUP($B20,Applicability[#Data],2,FALSE)),FALSE)="y",$F20,"N/A")</f>
        <v>0</v>
      </c>
      <c r="M20" s="31">
        <f>IF(HLOOKUP(M$8,Applicability[#Data],(VLOOKUP($B20,Applicability[#Data],2,FALSE)),FALSE)="y",$F20,"N/A")</f>
        <v>0</v>
      </c>
      <c r="N20" s="31">
        <f>IF(HLOOKUP(N$8,Applicability[#Data],(VLOOKUP($B20,Applicability[#Data],2,FALSE)),FALSE)="y",$F20,"N/A")</f>
        <v>0</v>
      </c>
    </row>
    <row r="21" spans="1:14" ht="60" x14ac:dyDescent="0.2">
      <c r="A21" s="25">
        <v>1</v>
      </c>
      <c r="B21" s="25" t="s">
        <v>634</v>
      </c>
      <c r="C21" s="40" t="s">
        <v>798</v>
      </c>
      <c r="D21" s="276" t="s">
        <v>734</v>
      </c>
      <c r="E21" s="277" t="str">
        <f>VLOOKUP(B21,NCESub[[#Data],[NCE]:[NCE Risk]],3,FALSE)</f>
        <v>High</v>
      </c>
      <c r="F21" s="278"/>
      <c r="G21" s="278"/>
      <c r="H21" s="278"/>
      <c r="I21"/>
      <c r="J21" s="31">
        <f>IF(HLOOKUP(J$8,Applicability[#Data],(VLOOKUP($B21,Applicability[#Data],2,FALSE)),FALSE)="y",$F21,"N/A")</f>
        <v>0</v>
      </c>
      <c r="K21" s="31">
        <f>IF(HLOOKUP(K$8,Applicability[#Data],(VLOOKUP($B21,Applicability[#Data],2,FALSE)),FALSE)="y",$F21,"N/A")</f>
        <v>0</v>
      </c>
      <c r="L21" s="31">
        <f>IF(HLOOKUP(L$8,Applicability[#Data],(VLOOKUP($B21,Applicability[#Data],2,FALSE)),FALSE)="y",$F21,"N/A")</f>
        <v>0</v>
      </c>
      <c r="M21" s="31">
        <f>IF(HLOOKUP(M$8,Applicability[#Data],(VLOOKUP($B21,Applicability[#Data],2,FALSE)),FALSE)="y",$F21,"N/A")</f>
        <v>0</v>
      </c>
      <c r="N21" s="31">
        <f>IF(HLOOKUP(N$8,Applicability[#Data],(VLOOKUP($B21,Applicability[#Data],2,FALSE)),FALSE)="y",$F21,"N/A")</f>
        <v>0</v>
      </c>
    </row>
    <row r="22" spans="1:14" ht="30" x14ac:dyDescent="0.2">
      <c r="A22" s="25">
        <v>7</v>
      </c>
      <c r="B22" s="25" t="s">
        <v>716</v>
      </c>
      <c r="C22" s="40" t="s">
        <v>728</v>
      </c>
      <c r="D22" s="276" t="s">
        <v>729</v>
      </c>
      <c r="E22" s="277" t="str">
        <f>VLOOKUP(B22,NCESub[[#Data],[NCE]:[NCE Risk]],3,FALSE)</f>
        <v>High</v>
      </c>
      <c r="F22" s="278"/>
      <c r="G22" s="278"/>
      <c r="H22" s="278"/>
      <c r="I22"/>
      <c r="J22" s="31">
        <f>IF(HLOOKUP(J$8,Applicability[#Data],(VLOOKUP($B22,Applicability[#Data],2,FALSE)),FALSE)="y",$F22,"N/A")</f>
        <v>0</v>
      </c>
      <c r="K22" s="31">
        <f>IF(HLOOKUP(K$8,Applicability[#Data],(VLOOKUP($B22,Applicability[#Data],2,FALSE)),FALSE)="y",$F22,"N/A")</f>
        <v>0</v>
      </c>
      <c r="L22" s="31">
        <f>IF(HLOOKUP(L$8,Applicability[#Data],(VLOOKUP($B22,Applicability[#Data],2,FALSE)),FALSE)="y",$F22,"N/A")</f>
        <v>0</v>
      </c>
      <c r="M22" s="31">
        <f>IF(HLOOKUP(M$8,Applicability[#Data],(VLOOKUP($B22,Applicability[#Data],2,FALSE)),FALSE)="y",$F22,"N/A")</f>
        <v>0</v>
      </c>
      <c r="N22" s="31">
        <f>IF(HLOOKUP(N$8,Applicability[#Data],(VLOOKUP($B22,Applicability[#Data],2,FALSE)),FALSE)="y",$F22,"N/A")</f>
        <v>0</v>
      </c>
    </row>
    <row r="23" spans="1:14" ht="77.25" customHeight="1" x14ac:dyDescent="0.2">
      <c r="A23" s="25">
        <v>11</v>
      </c>
      <c r="B23" s="25" t="s">
        <v>140</v>
      </c>
      <c r="C23" s="40" t="s">
        <v>3166</v>
      </c>
      <c r="D23" s="276" t="s">
        <v>3259</v>
      </c>
      <c r="E23" s="277" t="str">
        <f>VLOOKUP(B23,NCESub[[#Data],[NCE]:[NCE Risk]],3,FALSE)</f>
        <v>High</v>
      </c>
      <c r="F23" s="278"/>
      <c r="G23" s="278"/>
      <c r="H23" s="278"/>
      <c r="I23"/>
      <c r="J23" s="31">
        <f>IF(HLOOKUP(J$8,Applicability[#Data],(VLOOKUP($B23,Applicability[#Data],2,FALSE)),FALSE)="y",$F23,"N/A")</f>
        <v>0</v>
      </c>
      <c r="K23" s="31">
        <f>IF(HLOOKUP(K$8,Applicability[#Data],(VLOOKUP($B23,Applicability[#Data],2,FALSE)),FALSE)="y",$F23,"N/A")</f>
        <v>0</v>
      </c>
      <c r="L23" s="31">
        <f>IF(HLOOKUP(L$8,Applicability[#Data],(VLOOKUP($B23,Applicability[#Data],2,FALSE)),FALSE)="y",$F23,"N/A")</f>
        <v>0</v>
      </c>
      <c r="M23" s="31">
        <f>IF(HLOOKUP(M$8,Applicability[#Data],(VLOOKUP($B23,Applicability[#Data],2,FALSE)),FALSE)="y",$F23,"N/A")</f>
        <v>0</v>
      </c>
      <c r="N23" s="31">
        <f>IF(HLOOKUP(N$8,Applicability[#Data],(VLOOKUP($B23,Applicability[#Data],2,FALSE)),FALSE)="y",$F23,"N/A")</f>
        <v>0</v>
      </c>
    </row>
    <row r="24" spans="1:14" s="8" customFormat="1" ht="60" x14ac:dyDescent="0.2">
      <c r="A24" s="25">
        <v>11</v>
      </c>
      <c r="B24" s="25" t="s">
        <v>140</v>
      </c>
      <c r="C24" s="40" t="s">
        <v>3169</v>
      </c>
      <c r="D24" s="276" t="s">
        <v>3170</v>
      </c>
      <c r="E24" s="277" t="str">
        <f>VLOOKUP(B24,NCESub[[#Data],[NCE]:[NCE Risk]],3,FALSE)</f>
        <v>High</v>
      </c>
      <c r="F24" s="278"/>
      <c r="G24" s="278"/>
      <c r="H24" s="278"/>
      <c r="I24"/>
      <c r="J24" s="31">
        <f>IF(HLOOKUP(J$8,Applicability[#Data],(VLOOKUP($B24,Applicability[#Data],2,FALSE)),FALSE)="y",$F24,"N/A")</f>
        <v>0</v>
      </c>
      <c r="K24" s="31">
        <f>IF(HLOOKUP(K$8,Applicability[#Data],(VLOOKUP($B24,Applicability[#Data],2,FALSE)),FALSE)="y",$F24,"N/A")</f>
        <v>0</v>
      </c>
      <c r="L24" s="31">
        <f>IF(HLOOKUP(L$8,Applicability[#Data],(VLOOKUP($B24,Applicability[#Data],2,FALSE)),FALSE)="y",$F24,"N/A")</f>
        <v>0</v>
      </c>
      <c r="M24" s="31">
        <f>IF(HLOOKUP(M$8,Applicability[#Data],(VLOOKUP($B24,Applicability[#Data],2,FALSE)),FALSE)="y",$F24,"N/A")</f>
        <v>0</v>
      </c>
      <c r="N24" s="31">
        <f>IF(HLOOKUP(N$8,Applicability[#Data],(VLOOKUP($B24,Applicability[#Data],2,FALSE)),FALSE)="y",$F24,"N/A")</f>
        <v>0</v>
      </c>
    </row>
    <row r="25" spans="1:14" s="8" customFormat="1" ht="78.75" customHeight="1" x14ac:dyDescent="0.2">
      <c r="A25" s="25">
        <v>11</v>
      </c>
      <c r="B25" s="25" t="s">
        <v>140</v>
      </c>
      <c r="C25" s="40" t="s">
        <v>3171</v>
      </c>
      <c r="D25" s="276" t="s">
        <v>3172</v>
      </c>
      <c r="E25" s="277" t="str">
        <f>VLOOKUP(B25,NCESub[[#Data],[NCE]:[NCE Risk]],3,FALSE)</f>
        <v>High</v>
      </c>
      <c r="F25" s="278"/>
      <c r="G25" s="278"/>
      <c r="H25" s="278"/>
      <c r="I25"/>
      <c r="J25" s="31">
        <f>IF(HLOOKUP(J$8,Applicability[#Data],(VLOOKUP($B25,Applicability[#Data],2,FALSE)),FALSE)="y",$F25,"N/A")</f>
        <v>0</v>
      </c>
      <c r="K25" s="31">
        <f>IF(HLOOKUP(K$8,Applicability[#Data],(VLOOKUP($B25,Applicability[#Data],2,FALSE)),FALSE)="y",$F25,"N/A")</f>
        <v>0</v>
      </c>
      <c r="L25" s="31">
        <f>IF(HLOOKUP(L$8,Applicability[#Data],(VLOOKUP($B25,Applicability[#Data],2,FALSE)),FALSE)="y",$F25,"N/A")</f>
        <v>0</v>
      </c>
      <c r="M25" s="31">
        <f>IF(HLOOKUP(M$8,Applicability[#Data],(VLOOKUP($B25,Applicability[#Data],2,FALSE)),FALSE)="y",$F25,"N/A")</f>
        <v>0</v>
      </c>
      <c r="N25" s="31">
        <f>IF(HLOOKUP(N$8,Applicability[#Data],(VLOOKUP($B25,Applicability[#Data],2,FALSE)),FALSE)="y",$F25,"N/A")</f>
        <v>0</v>
      </c>
    </row>
    <row r="26" spans="1:14" s="8" customFormat="1" ht="30" x14ac:dyDescent="0.2">
      <c r="A26" s="25">
        <v>11</v>
      </c>
      <c r="B26" s="25" t="s">
        <v>809</v>
      </c>
      <c r="C26" s="40" t="s">
        <v>832</v>
      </c>
      <c r="D26" s="276" t="s">
        <v>1403</v>
      </c>
      <c r="E26" s="277" t="str">
        <f>VLOOKUP(B26,NCESub[[#Data],[NCE]:[NCE Risk]],3,FALSE)</f>
        <v>High</v>
      </c>
      <c r="F26" s="278"/>
      <c r="G26" s="278"/>
      <c r="H26" s="278"/>
      <c r="I26"/>
      <c r="J26" s="31">
        <f>IF(HLOOKUP(J$8,Applicability[#Data],(VLOOKUP($B26,Applicability[#Data],2,FALSE)),FALSE)="y",$F26,"N/A")</f>
        <v>0</v>
      </c>
      <c r="K26" s="31">
        <f>IF(HLOOKUP(K$8,Applicability[#Data],(VLOOKUP($B26,Applicability[#Data],2,FALSE)),FALSE)="y",$F26,"N/A")</f>
        <v>0</v>
      </c>
      <c r="L26" s="31">
        <f>IF(HLOOKUP(L$8,Applicability[#Data],(VLOOKUP($B26,Applicability[#Data],2,FALSE)),FALSE)="y",$F26,"N/A")</f>
        <v>0</v>
      </c>
      <c r="M26" s="31">
        <f>IF(HLOOKUP(M$8,Applicability[#Data],(VLOOKUP($B26,Applicability[#Data],2,FALSE)),FALSE)="y",$F26,"N/A")</f>
        <v>0</v>
      </c>
      <c r="N26" s="31">
        <f>IF(HLOOKUP(N$8,Applicability[#Data],(VLOOKUP($B26,Applicability[#Data],2,FALSE)),FALSE)="y",$F26,"N/A")</f>
        <v>0</v>
      </c>
    </row>
    <row r="27" spans="1:14" ht="30" x14ac:dyDescent="0.2">
      <c r="A27" s="25">
        <v>11</v>
      </c>
      <c r="B27" s="25" t="s">
        <v>811</v>
      </c>
      <c r="C27" s="40" t="s">
        <v>834</v>
      </c>
      <c r="D27" s="276" t="s">
        <v>844</v>
      </c>
      <c r="E27" s="277" t="str">
        <f>VLOOKUP(B27,NCESub[[#Data],[NCE]:[NCE Risk]],3,FALSE)</f>
        <v>High</v>
      </c>
      <c r="F27" s="278"/>
      <c r="G27" s="278"/>
      <c r="H27" s="278"/>
      <c r="I27"/>
      <c r="J27" s="31">
        <f>IF(HLOOKUP(J$8,Applicability[#Data],(VLOOKUP($B27,Applicability[#Data],2,FALSE)),FALSE)="y",$F27,"N/A")</f>
        <v>0</v>
      </c>
      <c r="K27" s="31">
        <f>IF(HLOOKUP(K$8,Applicability[#Data],(VLOOKUP($B27,Applicability[#Data],2,FALSE)),FALSE)="y",$F27,"N/A")</f>
        <v>0</v>
      </c>
      <c r="L27" s="31">
        <f>IF(HLOOKUP(L$8,Applicability[#Data],(VLOOKUP($B27,Applicability[#Data],2,FALSE)),FALSE)="y",$F27,"N/A")</f>
        <v>0</v>
      </c>
      <c r="M27" s="31">
        <f>IF(HLOOKUP(M$8,Applicability[#Data],(VLOOKUP($B27,Applicability[#Data],2,FALSE)),FALSE)="y",$F27,"N/A")</f>
        <v>0</v>
      </c>
      <c r="N27" s="31">
        <f>IF(HLOOKUP(N$8,Applicability[#Data],(VLOOKUP($B27,Applicability[#Data],2,FALSE)),FALSE)="y",$F27,"N/A")</f>
        <v>0</v>
      </c>
    </row>
    <row r="28" spans="1:14" ht="48.75" customHeight="1" x14ac:dyDescent="0.2">
      <c r="A28" s="25">
        <v>11</v>
      </c>
      <c r="B28" s="25" t="s">
        <v>813</v>
      </c>
      <c r="C28" s="40" t="s">
        <v>836</v>
      </c>
      <c r="D28" s="276" t="s">
        <v>845</v>
      </c>
      <c r="E28" s="277" t="str">
        <f>VLOOKUP(B28,NCESub[[#Data],[NCE]:[NCE Risk]],3,FALSE)</f>
        <v>High</v>
      </c>
      <c r="F28" s="278"/>
      <c r="G28" s="278"/>
      <c r="H28" s="278"/>
      <c r="I28"/>
      <c r="J28" s="31">
        <f>IF(HLOOKUP(J$8,Applicability[#Data],(VLOOKUP($B28,Applicability[#Data],2,FALSE)),FALSE)="y",$F28,"N/A")</f>
        <v>0</v>
      </c>
      <c r="K28" s="31">
        <f>IF(HLOOKUP(K$8,Applicability[#Data],(VLOOKUP($B28,Applicability[#Data],2,FALSE)),FALSE)="y",$F28,"N/A")</f>
        <v>0</v>
      </c>
      <c r="L28" s="31">
        <f>IF(HLOOKUP(L$8,Applicability[#Data],(VLOOKUP($B28,Applicability[#Data],2,FALSE)),FALSE)="y",$F28,"N/A")</f>
        <v>0</v>
      </c>
      <c r="M28" s="31">
        <f>IF(HLOOKUP(M$8,Applicability[#Data],(VLOOKUP($B28,Applicability[#Data],2,FALSE)),FALSE)="y",$F28,"N/A")</f>
        <v>0</v>
      </c>
      <c r="N28" s="31">
        <f>IF(HLOOKUP(N$8,Applicability[#Data],(VLOOKUP($B28,Applicability[#Data],2,FALSE)),FALSE)="y",$F28,"N/A")</f>
        <v>0</v>
      </c>
    </row>
    <row r="29" spans="1:14" ht="30" x14ac:dyDescent="0.2">
      <c r="A29" s="25">
        <v>11</v>
      </c>
      <c r="B29" s="25" t="s">
        <v>815</v>
      </c>
      <c r="C29" s="40" t="s">
        <v>838</v>
      </c>
      <c r="D29" s="276" t="s">
        <v>850</v>
      </c>
      <c r="E29" s="277" t="str">
        <f>VLOOKUP(B29,NCESub[[#Data],[NCE]:[NCE Risk]],3,FALSE)</f>
        <v>High</v>
      </c>
      <c r="F29" s="278"/>
      <c r="G29" s="278"/>
      <c r="H29" s="278"/>
      <c r="I29"/>
      <c r="J29" s="31">
        <f>IF(HLOOKUP(J$8,Applicability[#Data],(VLOOKUP($B29,Applicability[#Data],2,FALSE)),FALSE)="y",$F29,"N/A")</f>
        <v>0</v>
      </c>
      <c r="K29" s="31">
        <f>IF(HLOOKUP(K$8,Applicability[#Data],(VLOOKUP($B29,Applicability[#Data],2,FALSE)),FALSE)="y",$F29,"N/A")</f>
        <v>0</v>
      </c>
      <c r="L29" s="31">
        <f>IF(HLOOKUP(L$8,Applicability[#Data],(VLOOKUP($B29,Applicability[#Data],2,FALSE)),FALSE)="y",$F29,"N/A")</f>
        <v>0</v>
      </c>
      <c r="M29" s="31">
        <f>IF(HLOOKUP(M$8,Applicability[#Data],(VLOOKUP($B29,Applicability[#Data],2,FALSE)),FALSE)="y",$F29,"N/A")</f>
        <v>0</v>
      </c>
      <c r="N29" s="31">
        <f>IF(HLOOKUP(N$8,Applicability[#Data],(VLOOKUP($B29,Applicability[#Data],2,FALSE)),FALSE)="y",$F29,"N/A")</f>
        <v>0</v>
      </c>
    </row>
    <row r="30" spans="1:14" x14ac:dyDescent="0.2">
      <c r="L30" s="31"/>
      <c r="M30" s="31"/>
      <c r="N30" s="31"/>
    </row>
    <row r="31" spans="1:14" x14ac:dyDescent="0.2">
      <c r="C31" s="3" t="s">
        <v>3270</v>
      </c>
      <c r="L31" s="31"/>
      <c r="M31" s="31"/>
      <c r="N31" s="31"/>
    </row>
    <row r="32" spans="1:14" x14ac:dyDescent="0.2">
      <c r="L32" s="31"/>
      <c r="M32" s="31"/>
      <c r="N32" s="31"/>
    </row>
    <row r="33" spans="12:14" x14ac:dyDescent="0.2">
      <c r="L33" s="4"/>
      <c r="M33" s="31"/>
      <c r="N33" s="31"/>
    </row>
    <row r="34" spans="12:14" x14ac:dyDescent="0.2">
      <c r="L34" s="4"/>
      <c r="M34" s="31"/>
      <c r="N34" s="31"/>
    </row>
    <row r="35" spans="12:14" x14ac:dyDescent="0.2">
      <c r="L35" s="4"/>
    </row>
  </sheetData>
  <mergeCells count="1">
    <mergeCell ref="C7:D7"/>
  </mergeCells>
  <phoneticPr fontId="16" type="noConversion"/>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G11:G29</xm:sqref>
        </x14:dataValidation>
        <x14:dataValidation type="list" allowBlank="1" showInputMessage="1" showErrorMessage="1">
          <x14:formula1>
            <xm:f>Lookups!$B$3:$B$6</xm:f>
          </x14:formula1>
          <xm:sqref>F11:F29</xm:sqref>
        </x14:dataValidation>
        <x14:dataValidation type="list" errorStyle="information" allowBlank="1" showInputMessage="1" showErrorMessage="1" errorTitle="New Value?" error="If this is a new control performer role, please have it added to the list.">
          <x14:formula1>
            <xm:f>Lookups!$F$3:$F$14</xm:f>
          </x14:formula1>
          <xm:sqref>H11:H29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pageSetUpPr fitToPage="1"/>
  </sheetPr>
  <dimension ref="A1:AG35"/>
  <sheetViews>
    <sheetView zoomScale="80" zoomScaleNormal="80" workbookViewId="0">
      <selection activeCell="I2" sqref="I2:I9"/>
    </sheetView>
  </sheetViews>
  <sheetFormatPr defaultColWidth="9.140625" defaultRowHeight="12.75" x14ac:dyDescent="0.2"/>
  <cols>
    <col min="1" max="3" width="9.140625" style="5" customWidth="1"/>
    <col min="4" max="4" width="75.7109375" style="5" customWidth="1"/>
    <col min="5" max="5" width="6.7109375" style="5" customWidth="1"/>
    <col min="6" max="6" width="16.7109375" style="50" customWidth="1"/>
    <col min="7" max="7" width="12.7109375" style="50" customWidth="1"/>
    <col min="8" max="8" width="12.7109375" style="8" customWidth="1"/>
    <col min="9" max="9" width="26.7109375" style="5" customWidth="1"/>
    <col min="10" max="73" width="17.5703125" style="5" customWidth="1"/>
    <col min="74" max="16384" width="9.140625" style="5"/>
  </cols>
  <sheetData>
    <row r="1" spans="1:33" x14ac:dyDescent="0.2">
      <c r="D1" s="28"/>
      <c r="F1" s="5"/>
      <c r="H1" s="50"/>
      <c r="I1" s="8"/>
      <c r="J1"/>
      <c r="K1"/>
      <c r="L1" s="4"/>
      <c r="M1" s="4"/>
      <c r="P1" s="4"/>
      <c r="Q1" s="4"/>
      <c r="R1" s="4"/>
      <c r="S1" s="4"/>
      <c r="T1" s="4"/>
      <c r="U1" s="4"/>
      <c r="V1" s="4"/>
      <c r="W1" s="4"/>
      <c r="X1" s="4"/>
      <c r="Y1" s="4"/>
      <c r="Z1" s="4"/>
      <c r="AA1" s="4"/>
      <c r="AB1" s="4"/>
      <c r="AC1" s="4"/>
      <c r="AD1" s="4"/>
      <c r="AE1" s="4"/>
      <c r="AF1" s="4"/>
      <c r="AG1" s="4"/>
    </row>
    <row r="2" spans="1:33" customFormat="1" x14ac:dyDescent="0.2">
      <c r="A2" s="5"/>
      <c r="B2" s="5"/>
      <c r="C2" s="5"/>
      <c r="D2" s="28"/>
      <c r="E2" s="5"/>
      <c r="F2" s="5"/>
      <c r="G2" s="50"/>
      <c r="H2" s="50"/>
      <c r="I2" s="195" t="str">
        <f>'Facility List'!A11</f>
        <v xml:space="preserve">Foreman &gt; </v>
      </c>
      <c r="J2" s="105" t="str">
        <f>'Facility List'!B11</f>
        <v>Chad Moore</v>
      </c>
      <c r="K2" s="105" t="str">
        <f>'Facility List'!C11</f>
        <v>Chad Moore</v>
      </c>
      <c r="L2" s="105" t="str">
        <f>'Facility List'!D11</f>
        <v>Chad Moore</v>
      </c>
      <c r="M2" s="105" t="str">
        <f>'Facility List'!E11</f>
        <v>Chad Moore</v>
      </c>
      <c r="N2" s="105" t="str">
        <f>'Facility List'!F11</f>
        <v>Chad Moore</v>
      </c>
    </row>
    <row r="3" spans="1:33" customFormat="1" ht="23.25" x14ac:dyDescent="0.2">
      <c r="A3" s="5"/>
      <c r="B3" s="5"/>
      <c r="C3" s="5"/>
      <c r="D3" s="208" t="str">
        <f>"Property: "&amp;'Facility List'!D4</f>
        <v>Property: Karr</v>
      </c>
      <c r="E3" s="29"/>
      <c r="F3" s="5"/>
      <c r="G3" s="50"/>
      <c r="H3" s="50"/>
      <c r="I3" s="195" t="str">
        <f>'Facility List'!A12</f>
        <v xml:space="preserve">Lead Operator &gt; </v>
      </c>
      <c r="J3" s="105">
        <f>'Facility List'!B12</f>
        <v>0</v>
      </c>
      <c r="K3" s="105" t="str">
        <f>'Facility List'!C12</f>
        <v/>
      </c>
      <c r="L3" s="105" t="str">
        <f>'Facility List'!D12</f>
        <v/>
      </c>
      <c r="M3" s="105" t="str">
        <f>'Facility List'!E12</f>
        <v/>
      </c>
      <c r="N3" s="105" t="str">
        <f>'Facility List'!F12</f>
        <v/>
      </c>
    </row>
    <row r="4" spans="1:33"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05" t="str">
        <f>'Facility List'!B13</f>
        <v>Nathan Hopkin</v>
      </c>
      <c r="K4" s="105" t="str">
        <f>'Facility List'!C13</f>
        <v>Nathan Hopkin</v>
      </c>
      <c r="L4" s="105" t="str">
        <f>'Facility List'!D13</f>
        <v>Nathan Hopkin</v>
      </c>
      <c r="M4" s="105" t="str">
        <f>'Facility List'!E13</f>
        <v>Nathan Hopkin</v>
      </c>
      <c r="N4" s="105" t="str">
        <f>'Facility List'!F13</f>
        <v>Nathan Hopkin</v>
      </c>
    </row>
    <row r="5" spans="1:33" customFormat="1" x14ac:dyDescent="0.2">
      <c r="A5" s="5"/>
      <c r="B5" s="5"/>
      <c r="C5" s="5"/>
      <c r="D5" s="28"/>
      <c r="E5" s="5"/>
      <c r="F5" s="5"/>
      <c r="G5" s="50"/>
      <c r="H5" s="50"/>
      <c r="I5" s="195" t="str">
        <f>'Facility List'!A14</f>
        <v xml:space="preserve">Production Engineer &gt; </v>
      </c>
      <c r="J5" s="105" t="str">
        <f>'Facility List'!B14</f>
        <v>Grant Woodford</v>
      </c>
      <c r="K5" s="105" t="str">
        <f>'Facility List'!C14</f>
        <v>Grant Woodford</v>
      </c>
      <c r="L5" s="105" t="str">
        <f>'Facility List'!D14</f>
        <v>Grant Woodford</v>
      </c>
      <c r="M5" s="105" t="str">
        <f>'Facility List'!E14</f>
        <v>Grant Woodford</v>
      </c>
      <c r="N5" s="105" t="str">
        <f>'Facility List'!F14</f>
        <v>Grant Woodford</v>
      </c>
    </row>
    <row r="6" spans="1:33" customFormat="1" x14ac:dyDescent="0.2">
      <c r="A6" s="5"/>
      <c r="B6" s="5"/>
      <c r="C6" s="5"/>
      <c r="D6" s="28"/>
      <c r="E6" s="5"/>
      <c r="F6" s="5"/>
      <c r="G6" s="50"/>
      <c r="H6" s="50"/>
      <c r="I6" s="195" t="str">
        <f>'Facility List'!A15</f>
        <v xml:space="preserve">Facilities Engineer &gt; </v>
      </c>
      <c r="J6" s="105">
        <f>'Facility List'!B15</f>
        <v>0</v>
      </c>
      <c r="K6" s="105" t="str">
        <f>'Facility List'!C15</f>
        <v/>
      </c>
      <c r="L6" s="105" t="str">
        <f>'Facility List'!D15</f>
        <v/>
      </c>
      <c r="M6" s="105" t="str">
        <f>'Facility List'!E15</f>
        <v/>
      </c>
      <c r="N6" s="105" t="str">
        <f>'Facility List'!F15</f>
        <v/>
      </c>
    </row>
    <row r="7" spans="1:33" customFormat="1" ht="12" customHeight="1" thickBot="1" x14ac:dyDescent="0.25">
      <c r="A7" s="5"/>
      <c r="B7" s="5"/>
      <c r="C7" s="349"/>
      <c r="D7" s="349"/>
      <c r="E7" s="5"/>
      <c r="F7" s="5"/>
      <c r="G7" s="50"/>
      <c r="H7" s="50"/>
      <c r="I7" s="195" t="str">
        <f>'Facility List'!A16</f>
        <v xml:space="preserve">Facility Name &gt; </v>
      </c>
      <c r="J7" s="105" t="str">
        <f>'Facility List'!B16</f>
        <v>PARA 06-18-066-04W6M</v>
      </c>
      <c r="K7" s="105" t="str">
        <f>'Facility List'!C16</f>
        <v>PARA HZ KARR 3-22-66-5W6 GSWB</v>
      </c>
      <c r="L7" s="105" t="str">
        <f>'Facility List'!D16</f>
        <v>GOLD CREEK 15-19-066-04W6 GGS</v>
      </c>
      <c r="M7" s="105" t="str">
        <f>'Facility List'!E16</f>
        <v>PARA KARR 06-18 COMPRESSOR</v>
      </c>
      <c r="N7" s="105" t="str">
        <f>'Facility List'!F16</f>
        <v>PARA 102 KARR 5-18-66-4 DISPOSAL</v>
      </c>
    </row>
    <row r="8" spans="1:33" customFormat="1" ht="16.5" thickBot="1" x14ac:dyDescent="0.25">
      <c r="A8" s="5"/>
      <c r="B8" s="21"/>
      <c r="C8" s="32" t="s">
        <v>783</v>
      </c>
      <c r="D8" s="33"/>
      <c r="E8" s="34"/>
      <c r="F8" s="34"/>
      <c r="G8" s="51"/>
      <c r="H8" s="51"/>
      <c r="I8" s="195" t="str">
        <f>'Facility List'!A19</f>
        <v>Facility Subtype &gt;</v>
      </c>
      <c r="J8" s="105">
        <f>'Facility List'!B19</f>
        <v>361</v>
      </c>
      <c r="K8" s="105">
        <f>'Facility List'!C19</f>
        <v>351</v>
      </c>
      <c r="L8" s="105">
        <f>'Facility List'!D19</f>
        <v>621</v>
      </c>
      <c r="M8" s="105">
        <f>'Facility List'!E19</f>
        <v>621</v>
      </c>
      <c r="N8" s="105">
        <f>'Facility List'!F19</f>
        <v>503</v>
      </c>
    </row>
    <row r="9" spans="1:33" customFormat="1" ht="16.5" thickBot="1" x14ac:dyDescent="0.25">
      <c r="A9" s="5"/>
      <c r="B9" s="21"/>
      <c r="C9" s="48"/>
      <c r="D9" s="46"/>
      <c r="E9" s="34"/>
      <c r="F9" s="34"/>
      <c r="G9" s="51"/>
      <c r="H9" s="51"/>
      <c r="I9" s="195" t="str">
        <f>'Facility List'!A20</f>
        <v>Facility Subtype Description &gt;</v>
      </c>
      <c r="J9" s="105" t="str">
        <f>'Facility List'!B20</f>
        <v>Gas Multiwell Group Battery</v>
      </c>
      <c r="K9" s="105" t="str">
        <f>'Facility List'!C20</f>
        <v>Gas Single Well Battery</v>
      </c>
      <c r="L9" s="105" t="str">
        <f>'Facility List'!D20</f>
        <v>Gas Gathering System</v>
      </c>
      <c r="M9" s="105" t="str">
        <f>'Facility List'!E20</f>
        <v>Gas Gathering System</v>
      </c>
      <c r="N9" s="105" t="str">
        <f>'Facility List'!F20</f>
        <v>Disposal</v>
      </c>
    </row>
    <row r="10" spans="1:33" ht="48" thickBot="1" x14ac:dyDescent="0.25">
      <c r="A10" s="251"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33" ht="45" x14ac:dyDescent="0.2">
      <c r="A11" s="25">
        <v>1</v>
      </c>
      <c r="B11" s="25" t="s">
        <v>83</v>
      </c>
      <c r="C11" s="40" t="s">
        <v>3042</v>
      </c>
      <c r="D11" s="276" t="s">
        <v>3043</v>
      </c>
      <c r="E11" s="277" t="str">
        <f>VLOOKUP(B11,NCESub[[#Data],[NCE]:[NCE Risk]],3,FALSE)</f>
        <v>Low</v>
      </c>
      <c r="F11" s="52"/>
      <c r="G11" s="278"/>
      <c r="H11" s="278"/>
      <c r="I11"/>
      <c r="J11" s="274">
        <f>IF(HLOOKUP(J$8,Applicability[#Data],(VLOOKUP($B11,Applicability[#Data],2,FALSE)),FALSE)="y",$F11,"N/A")</f>
        <v>0</v>
      </c>
      <c r="K11" s="274">
        <f>IF(HLOOKUP(K$8,Applicability[#Data],(VLOOKUP($B11,Applicability[#Data],2,FALSE)),FALSE)="y",$F11,"N/A")</f>
        <v>0</v>
      </c>
      <c r="L11" s="274">
        <f>IF(HLOOKUP(L$8,Applicability[#Data],(VLOOKUP($B11,Applicability[#Data],2,FALSE)),FALSE)="y",$F11,"N/A")</f>
        <v>0</v>
      </c>
      <c r="M11" s="274">
        <f>IF(HLOOKUP(M$8,Applicability[#Data],(VLOOKUP($B11,Applicability[#Data],2,FALSE)),FALSE)="y",$F11,"N/A")</f>
        <v>0</v>
      </c>
      <c r="N11" s="274">
        <f>IF(HLOOKUP(N$8,Applicability[#Data],(VLOOKUP($B11,Applicability[#Data],2,FALSE)),FALSE)="y",$F11,"N/A")</f>
        <v>0</v>
      </c>
    </row>
    <row r="12" spans="1:33" ht="45" x14ac:dyDescent="0.2">
      <c r="A12" s="25">
        <v>1</v>
      </c>
      <c r="B12" s="25" t="s">
        <v>83</v>
      </c>
      <c r="C12" s="40" t="s">
        <v>3045</v>
      </c>
      <c r="D12" s="276" t="s">
        <v>3046</v>
      </c>
      <c r="E12" s="277" t="str">
        <f>VLOOKUP(B12,NCESub[[#Data],[NCE]:[NCE Risk]],3,FALSE)</f>
        <v>Low</v>
      </c>
      <c r="F12" s="52"/>
      <c r="G12" s="278"/>
      <c r="H12" s="278"/>
      <c r="I12"/>
      <c r="J12" s="274">
        <f>IF(HLOOKUP(J$8,Applicability[#Data],(VLOOKUP($B12,Applicability[#Data],2,FALSE)),FALSE)="y",$F12,"N/A")</f>
        <v>0</v>
      </c>
      <c r="K12" s="274">
        <f>IF(HLOOKUP(K$8,Applicability[#Data],(VLOOKUP($B12,Applicability[#Data],2,FALSE)),FALSE)="y",$F12,"N/A")</f>
        <v>0</v>
      </c>
      <c r="L12" s="274">
        <f>IF(HLOOKUP(L$8,Applicability[#Data],(VLOOKUP($B12,Applicability[#Data],2,FALSE)),FALSE)="y",$F12,"N/A")</f>
        <v>0</v>
      </c>
      <c r="M12" s="274">
        <f>IF(HLOOKUP(M$8,Applicability[#Data],(VLOOKUP($B12,Applicability[#Data],2,FALSE)),FALSE)="y",$F12,"N/A")</f>
        <v>0</v>
      </c>
      <c r="N12" s="274">
        <f>IF(HLOOKUP(N$8,Applicability[#Data],(VLOOKUP($B12,Applicability[#Data],2,FALSE)),FALSE)="y",$F12,"N/A")</f>
        <v>0</v>
      </c>
    </row>
    <row r="13" spans="1:33" ht="45" x14ac:dyDescent="0.2">
      <c r="A13" s="25">
        <v>1</v>
      </c>
      <c r="B13" s="25" t="s">
        <v>83</v>
      </c>
      <c r="C13" s="40" t="s">
        <v>3047</v>
      </c>
      <c r="D13" s="276" t="s">
        <v>3048</v>
      </c>
      <c r="E13" s="277" t="str">
        <f>VLOOKUP(B13,NCESub[[#Data],[NCE]:[NCE Risk]],3,FALSE)</f>
        <v>Low</v>
      </c>
      <c r="F13" s="52"/>
      <c r="G13" s="278"/>
      <c r="H13" s="278"/>
      <c r="I13"/>
      <c r="J13" s="274">
        <f>IF(HLOOKUP(J$8,Applicability[#Data],(VLOOKUP($B13,Applicability[#Data],2,FALSE)),FALSE)="y",$F13,"N/A")</f>
        <v>0</v>
      </c>
      <c r="K13" s="274">
        <f>IF(HLOOKUP(K$8,Applicability[#Data],(VLOOKUP($B13,Applicability[#Data],2,FALSE)),FALSE)="y",$F13,"N/A")</f>
        <v>0</v>
      </c>
      <c r="L13" s="274">
        <f>IF(HLOOKUP(L$8,Applicability[#Data],(VLOOKUP($B13,Applicability[#Data],2,FALSE)),FALSE)="y",$F13,"N/A")</f>
        <v>0</v>
      </c>
      <c r="M13" s="274">
        <f>IF(HLOOKUP(M$8,Applicability[#Data],(VLOOKUP($B13,Applicability[#Data],2,FALSE)),FALSE)="y",$F13,"N/A")</f>
        <v>0</v>
      </c>
      <c r="N13" s="274">
        <f>IF(HLOOKUP(N$8,Applicability[#Data],(VLOOKUP($B13,Applicability[#Data],2,FALSE)),FALSE)="y",$F13,"N/A")</f>
        <v>0</v>
      </c>
    </row>
    <row r="14" spans="1:33" ht="45" x14ac:dyDescent="0.2">
      <c r="A14" s="25">
        <v>1</v>
      </c>
      <c r="B14" s="25" t="s">
        <v>83</v>
      </c>
      <c r="C14" s="40" t="s">
        <v>3049</v>
      </c>
      <c r="D14" s="276" t="s">
        <v>3218</v>
      </c>
      <c r="E14" s="277" t="str">
        <f>VLOOKUP(B14,NCESub[[#Data],[NCE]:[NCE Risk]],3,FALSE)</f>
        <v>Low</v>
      </c>
      <c r="F14" s="52"/>
      <c r="G14" s="278"/>
      <c r="H14" s="278"/>
      <c r="I14"/>
      <c r="J14" s="274">
        <f>IF(HLOOKUP(J$8,Applicability[#Data],(VLOOKUP($B14,Applicability[#Data],2,FALSE)),FALSE)="y",$F14,"N/A")</f>
        <v>0</v>
      </c>
      <c r="K14" s="274">
        <f>IF(HLOOKUP(K$8,Applicability[#Data],(VLOOKUP($B14,Applicability[#Data],2,FALSE)),FALSE)="y",$F14,"N/A")</f>
        <v>0</v>
      </c>
      <c r="L14" s="274">
        <f>IF(HLOOKUP(L$8,Applicability[#Data],(VLOOKUP($B14,Applicability[#Data],2,FALSE)),FALSE)="y",$F14,"N/A")</f>
        <v>0</v>
      </c>
      <c r="M14" s="274">
        <f>IF(HLOOKUP(M$8,Applicability[#Data],(VLOOKUP($B14,Applicability[#Data],2,FALSE)),FALSE)="y",$F14,"N/A")</f>
        <v>0</v>
      </c>
      <c r="N14" s="274">
        <f>IF(HLOOKUP(N$8,Applicability[#Data],(VLOOKUP($B14,Applicability[#Data],2,FALSE)),FALSE)="y",$F14,"N/A")</f>
        <v>0</v>
      </c>
    </row>
    <row r="15" spans="1:33" ht="60" customHeight="1" x14ac:dyDescent="0.2">
      <c r="A15" s="25">
        <v>1</v>
      </c>
      <c r="B15" s="25" t="s">
        <v>130</v>
      </c>
      <c r="C15" s="40" t="s">
        <v>492</v>
      </c>
      <c r="D15" s="276" t="s">
        <v>732</v>
      </c>
      <c r="E15" s="277" t="str">
        <f>VLOOKUP(B15,NCESub[[#Data],[NCE]:[NCE Risk]],3,FALSE)</f>
        <v>Low</v>
      </c>
      <c r="F15" s="52"/>
      <c r="G15" s="278"/>
      <c r="H15" s="278"/>
      <c r="I15"/>
      <c r="J15" s="274">
        <f>IF(HLOOKUP(J$8,Applicability[#Data],(VLOOKUP($B15,Applicability[#Data],2,FALSE)),FALSE)="y",$F15,"N/A")</f>
        <v>0</v>
      </c>
      <c r="K15" s="274">
        <f>IF(HLOOKUP(K$8,Applicability[#Data],(VLOOKUP($B15,Applicability[#Data],2,FALSE)),FALSE)="y",$F15,"N/A")</f>
        <v>0</v>
      </c>
      <c r="L15" s="274">
        <f>IF(HLOOKUP(L$8,Applicability[#Data],(VLOOKUP($B15,Applicability[#Data],2,FALSE)),FALSE)="y",$F15,"N/A")</f>
        <v>0</v>
      </c>
      <c r="M15" s="274">
        <f>IF(HLOOKUP(M$8,Applicability[#Data],(VLOOKUP($B15,Applicability[#Data],2,FALSE)),FALSE)="y",$F15,"N/A")</f>
        <v>0</v>
      </c>
      <c r="N15" s="274">
        <f>IF(HLOOKUP(N$8,Applicability[#Data],(VLOOKUP($B15,Applicability[#Data],2,FALSE)),FALSE)="y",$F15,"N/A")</f>
        <v>0</v>
      </c>
    </row>
    <row r="16" spans="1:33" ht="30" x14ac:dyDescent="0.2">
      <c r="A16" s="25">
        <v>1</v>
      </c>
      <c r="B16" s="25" t="s">
        <v>107</v>
      </c>
      <c r="C16" s="40" t="s">
        <v>1411</v>
      </c>
      <c r="D16" s="276" t="s">
        <v>540</v>
      </c>
      <c r="E16" s="277" t="str">
        <f>VLOOKUP(B16,NCESub[[#Data],[NCE]:[NCE Risk]],3,FALSE)</f>
        <v>Low</v>
      </c>
      <c r="F16" s="52"/>
      <c r="G16" s="278"/>
      <c r="H16" s="278"/>
      <c r="I16"/>
      <c r="J16" s="274">
        <f>IF(HLOOKUP(J$8,Applicability[#Data],(VLOOKUP($B16,Applicability[#Data],2,FALSE)),FALSE)="y",$F16,"N/A")</f>
        <v>0</v>
      </c>
      <c r="K16" s="274">
        <f>IF(HLOOKUP(K$8,Applicability[#Data],(VLOOKUP($B16,Applicability[#Data],2,FALSE)),FALSE)="y",$F16,"N/A")</f>
        <v>0</v>
      </c>
      <c r="L16" s="274">
        <f>IF(HLOOKUP(L$8,Applicability[#Data],(VLOOKUP($B16,Applicability[#Data],2,FALSE)),FALSE)="y",$F16,"N/A")</f>
        <v>0</v>
      </c>
      <c r="M16" s="274">
        <f>IF(HLOOKUP(M$8,Applicability[#Data],(VLOOKUP($B16,Applicability[#Data],2,FALSE)),FALSE)="y",$F16,"N/A")</f>
        <v>0</v>
      </c>
      <c r="N16" s="274">
        <f>IF(HLOOKUP(N$8,Applicability[#Data],(VLOOKUP($B16,Applicability[#Data],2,FALSE)),FALSE)="y",$F16,"N/A")</f>
        <v>0</v>
      </c>
    </row>
    <row r="17" spans="1:14" ht="30" x14ac:dyDescent="0.2">
      <c r="A17" s="25">
        <v>1</v>
      </c>
      <c r="B17" s="25" t="s">
        <v>124</v>
      </c>
      <c r="C17" s="40" t="s">
        <v>498</v>
      </c>
      <c r="D17" s="276" t="s">
        <v>541</v>
      </c>
      <c r="E17" s="277" t="str">
        <f>VLOOKUP(B17,NCESub[[#Data],[NCE]:[NCE Risk]],3,FALSE)</f>
        <v>Low</v>
      </c>
      <c r="F17" s="52"/>
      <c r="G17" s="278"/>
      <c r="H17" s="278"/>
      <c r="I17"/>
      <c r="J17" s="274">
        <f>IF(HLOOKUP(J$8,Applicability[#Data],(VLOOKUP($B17,Applicability[#Data],2,FALSE)),FALSE)="y",$F17,"N/A")</f>
        <v>0</v>
      </c>
      <c r="K17" s="274">
        <f>IF(HLOOKUP(K$8,Applicability[#Data],(VLOOKUP($B17,Applicability[#Data],2,FALSE)),FALSE)="y",$F17,"N/A")</f>
        <v>0</v>
      </c>
      <c r="L17" s="274">
        <f>IF(HLOOKUP(L$8,Applicability[#Data],(VLOOKUP($B17,Applicability[#Data],2,FALSE)),FALSE)="y",$F17,"N/A")</f>
        <v>0</v>
      </c>
      <c r="M17" s="274">
        <f>IF(HLOOKUP(M$8,Applicability[#Data],(VLOOKUP($B17,Applicability[#Data],2,FALSE)),FALSE)="y",$F17,"N/A")</f>
        <v>0</v>
      </c>
      <c r="N17" s="274">
        <f>IF(HLOOKUP(N$8,Applicability[#Data],(VLOOKUP($B17,Applicability[#Data],2,FALSE)),FALSE)="y",$F17,"N/A")</f>
        <v>0</v>
      </c>
    </row>
    <row r="18" spans="1:14" ht="30" x14ac:dyDescent="0.2">
      <c r="A18" s="25">
        <v>1</v>
      </c>
      <c r="B18" s="25" t="s">
        <v>132</v>
      </c>
      <c r="C18" s="40" t="s">
        <v>504</v>
      </c>
      <c r="D18" s="276" t="s">
        <v>543</v>
      </c>
      <c r="E18" s="277" t="str">
        <f>VLOOKUP(B18,NCESub[[#Data],[NCE]:[NCE Risk]],3,FALSE)</f>
        <v>Low</v>
      </c>
      <c r="F18" s="52"/>
      <c r="G18" s="278"/>
      <c r="H18" s="278"/>
      <c r="I18"/>
      <c r="J18" s="274">
        <f>IF(HLOOKUP(J$8,Applicability[#Data],(VLOOKUP($B18,Applicability[#Data],2,FALSE)),FALSE)="y",$F18,"N/A")</f>
        <v>0</v>
      </c>
      <c r="K18" s="274">
        <f>IF(HLOOKUP(K$8,Applicability[#Data],(VLOOKUP($B18,Applicability[#Data],2,FALSE)),FALSE)="y",$F18,"N/A")</f>
        <v>0</v>
      </c>
      <c r="L18" s="274">
        <f>IF(HLOOKUP(L$8,Applicability[#Data],(VLOOKUP($B18,Applicability[#Data],2,FALSE)),FALSE)="y",$F18,"N/A")</f>
        <v>0</v>
      </c>
      <c r="M18" s="274">
        <f>IF(HLOOKUP(M$8,Applicability[#Data],(VLOOKUP($B18,Applicability[#Data],2,FALSE)),FALSE)="y",$F18,"N/A")</f>
        <v>0</v>
      </c>
      <c r="N18" s="274">
        <f>IF(HLOOKUP(N$8,Applicability[#Data],(VLOOKUP($B18,Applicability[#Data],2,FALSE)),FALSE)="y",$F18,"N/A")</f>
        <v>0</v>
      </c>
    </row>
    <row r="19" spans="1:14" ht="60" x14ac:dyDescent="0.2">
      <c r="A19" s="25">
        <v>1</v>
      </c>
      <c r="B19" s="25" t="s">
        <v>634</v>
      </c>
      <c r="C19" s="40" t="s">
        <v>801</v>
      </c>
      <c r="D19" s="276" t="s">
        <v>854</v>
      </c>
      <c r="E19" s="277" t="str">
        <f>VLOOKUP(B19,NCESub[[#Data],[NCE]:[NCE Risk]],3,FALSE)</f>
        <v>High</v>
      </c>
      <c r="F19" s="52"/>
      <c r="G19" s="278"/>
      <c r="H19" s="278"/>
      <c r="I19"/>
      <c r="J19" s="274">
        <f>IF(HLOOKUP(J$8,Applicability[#Data],(VLOOKUP($B19,Applicability[#Data],2,FALSE)),FALSE)="y",$F19,"N/A")</f>
        <v>0</v>
      </c>
      <c r="K19" s="274">
        <f>IF(HLOOKUP(K$8,Applicability[#Data],(VLOOKUP($B19,Applicability[#Data],2,FALSE)),FALSE)="y",$F19,"N/A")</f>
        <v>0</v>
      </c>
      <c r="L19" s="274">
        <f>IF(HLOOKUP(L$8,Applicability[#Data],(VLOOKUP($B19,Applicability[#Data],2,FALSE)),FALSE)="y",$F19,"N/A")</f>
        <v>0</v>
      </c>
      <c r="M19" s="274">
        <f>IF(HLOOKUP(M$8,Applicability[#Data],(VLOOKUP($B19,Applicability[#Data],2,FALSE)),FALSE)="y",$F19,"N/A")</f>
        <v>0</v>
      </c>
      <c r="N19" s="274">
        <f>IF(HLOOKUP(N$8,Applicability[#Data],(VLOOKUP($B19,Applicability[#Data],2,FALSE)),FALSE)="y",$F19,"N/A")</f>
        <v>0</v>
      </c>
    </row>
    <row r="20" spans="1:14" ht="33.75" customHeight="1" x14ac:dyDescent="0.2">
      <c r="A20" s="25">
        <v>7</v>
      </c>
      <c r="B20" s="25" t="s">
        <v>716</v>
      </c>
      <c r="C20" s="40" t="s">
        <v>730</v>
      </c>
      <c r="D20" s="276" t="s">
        <v>743</v>
      </c>
      <c r="E20" s="277" t="str">
        <f>VLOOKUP(B20,NCESub[[#Data],[NCE]:[NCE Risk]],3,FALSE)</f>
        <v>High</v>
      </c>
      <c r="F20" s="52"/>
      <c r="G20" s="278"/>
      <c r="H20" s="278"/>
      <c r="I20"/>
      <c r="J20" s="274">
        <f>IF(HLOOKUP(J$8,Applicability[#Data],(VLOOKUP($B20,Applicability[#Data],2,FALSE)),FALSE)="y",$F20,"N/A")</f>
        <v>0</v>
      </c>
      <c r="K20" s="274">
        <f>IF(HLOOKUP(K$8,Applicability[#Data],(VLOOKUP($B20,Applicability[#Data],2,FALSE)),FALSE)="y",$F20,"N/A")</f>
        <v>0</v>
      </c>
      <c r="L20" s="274">
        <f>IF(HLOOKUP(L$8,Applicability[#Data],(VLOOKUP($B20,Applicability[#Data],2,FALSE)),FALSE)="y",$F20,"N/A")</f>
        <v>0</v>
      </c>
      <c r="M20" s="274">
        <f>IF(HLOOKUP(M$8,Applicability[#Data],(VLOOKUP($B20,Applicability[#Data],2,FALSE)),FALSE)="y",$F20,"N/A")</f>
        <v>0</v>
      </c>
      <c r="N20" s="274">
        <f>IF(HLOOKUP(N$8,Applicability[#Data],(VLOOKUP($B20,Applicability[#Data],2,FALSE)),FALSE)="y",$F20,"N/A")</f>
        <v>0</v>
      </c>
    </row>
    <row r="21" spans="1:14" ht="78.75" customHeight="1" x14ac:dyDescent="0.2">
      <c r="A21" s="25">
        <v>11</v>
      </c>
      <c r="B21" s="25" t="s">
        <v>140</v>
      </c>
      <c r="C21" s="40" t="s">
        <v>3166</v>
      </c>
      <c r="D21" s="276" t="s">
        <v>3259</v>
      </c>
      <c r="E21" s="277" t="str">
        <f>VLOOKUP(B21,NCESub[[#Data],[NCE]:[NCE Risk]],3,FALSE)</f>
        <v>High</v>
      </c>
      <c r="F21" s="52"/>
      <c r="G21" s="278"/>
      <c r="H21" s="278"/>
      <c r="I21"/>
      <c r="J21" s="274">
        <f>IF(HLOOKUP(J$8,Applicability[#Data],(VLOOKUP($B21,Applicability[#Data],2,FALSE)),FALSE)="y",$F21,"N/A")</f>
        <v>0</v>
      </c>
      <c r="K21" s="274">
        <f>IF(HLOOKUP(K$8,Applicability[#Data],(VLOOKUP($B21,Applicability[#Data],2,FALSE)),FALSE)="y",$F21,"N/A")</f>
        <v>0</v>
      </c>
      <c r="L21" s="274">
        <f>IF(HLOOKUP(L$8,Applicability[#Data],(VLOOKUP($B21,Applicability[#Data],2,FALSE)),FALSE)="y",$F21,"N/A")</f>
        <v>0</v>
      </c>
      <c r="M21" s="274">
        <f>IF(HLOOKUP(M$8,Applicability[#Data],(VLOOKUP($B21,Applicability[#Data],2,FALSE)),FALSE)="y",$F21,"N/A")</f>
        <v>0</v>
      </c>
      <c r="N21" s="274">
        <f>IF(HLOOKUP(N$8,Applicability[#Data],(VLOOKUP($B21,Applicability[#Data],2,FALSE)),FALSE)="y",$F21,"N/A")</f>
        <v>0</v>
      </c>
    </row>
    <row r="22" spans="1:14" ht="60" x14ac:dyDescent="0.2">
      <c r="A22" s="25">
        <v>11</v>
      </c>
      <c r="B22" s="25" t="s">
        <v>140</v>
      </c>
      <c r="C22" s="40" t="s">
        <v>3169</v>
      </c>
      <c r="D22" s="276" t="s">
        <v>3170</v>
      </c>
      <c r="E22" s="277" t="str">
        <f>VLOOKUP(B22,NCESub[[#Data],[NCE]:[NCE Risk]],3,FALSE)</f>
        <v>High</v>
      </c>
      <c r="F22" s="52"/>
      <c r="G22" s="278"/>
      <c r="H22" s="278"/>
      <c r="I22"/>
      <c r="J22" s="274">
        <f>IF(HLOOKUP(J$8,Applicability[#Data],(VLOOKUP($B22,Applicability[#Data],2,FALSE)),FALSE)="y",$F22,"N/A")</f>
        <v>0</v>
      </c>
      <c r="K22" s="274">
        <f>IF(HLOOKUP(K$8,Applicability[#Data],(VLOOKUP($B22,Applicability[#Data],2,FALSE)),FALSE)="y",$F22,"N/A")</f>
        <v>0</v>
      </c>
      <c r="L22" s="274">
        <f>IF(HLOOKUP(L$8,Applicability[#Data],(VLOOKUP($B22,Applicability[#Data],2,FALSE)),FALSE)="y",$F22,"N/A")</f>
        <v>0</v>
      </c>
      <c r="M22" s="274">
        <f>IF(HLOOKUP(M$8,Applicability[#Data],(VLOOKUP($B22,Applicability[#Data],2,FALSE)),FALSE)="y",$F22,"N/A")</f>
        <v>0</v>
      </c>
      <c r="N22" s="274">
        <f>IF(HLOOKUP(N$8,Applicability[#Data],(VLOOKUP($B22,Applicability[#Data],2,FALSE)),FALSE)="y",$F22,"N/A")</f>
        <v>0</v>
      </c>
    </row>
    <row r="23" spans="1:14" ht="75" customHeight="1" x14ac:dyDescent="0.2">
      <c r="A23" s="25">
        <v>11</v>
      </c>
      <c r="B23" s="25" t="s">
        <v>140</v>
      </c>
      <c r="C23" s="40" t="s">
        <v>3171</v>
      </c>
      <c r="D23" s="276" t="s">
        <v>3172</v>
      </c>
      <c r="E23" s="277" t="str">
        <f>VLOOKUP(B23,NCESub[[#Data],[NCE]:[NCE Risk]],3,FALSE)</f>
        <v>High</v>
      </c>
      <c r="F23" s="52"/>
      <c r="G23" s="278"/>
      <c r="H23" s="278"/>
      <c r="I23"/>
      <c r="J23" s="274">
        <f>IF(HLOOKUP(J$8,Applicability[#Data],(VLOOKUP($B23,Applicability[#Data],2,FALSE)),FALSE)="y",$F23,"N/A")</f>
        <v>0</v>
      </c>
      <c r="K23" s="274">
        <f>IF(HLOOKUP(K$8,Applicability[#Data],(VLOOKUP($B23,Applicability[#Data],2,FALSE)),FALSE)="y",$F23,"N/A")</f>
        <v>0</v>
      </c>
      <c r="L23" s="274">
        <f>IF(HLOOKUP(L$8,Applicability[#Data],(VLOOKUP($B23,Applicability[#Data],2,FALSE)),FALSE)="y",$F23,"N/A")</f>
        <v>0</v>
      </c>
      <c r="M23" s="274">
        <f>IF(HLOOKUP(M$8,Applicability[#Data],(VLOOKUP($B23,Applicability[#Data],2,FALSE)),FALSE)="y",$F23,"N/A")</f>
        <v>0</v>
      </c>
      <c r="N23" s="274">
        <f>IF(HLOOKUP(N$8,Applicability[#Data],(VLOOKUP($B23,Applicability[#Data],2,FALSE)),FALSE)="y",$F23,"N/A")</f>
        <v>0</v>
      </c>
    </row>
    <row r="24" spans="1:14" s="8" customFormat="1" ht="30" x14ac:dyDescent="0.2">
      <c r="A24" s="25">
        <v>11</v>
      </c>
      <c r="B24" s="25" t="s">
        <v>809</v>
      </c>
      <c r="C24" s="40" t="s">
        <v>833</v>
      </c>
      <c r="D24" s="276" t="s">
        <v>1400</v>
      </c>
      <c r="E24" s="277" t="str">
        <f>VLOOKUP(B24,NCESub[[#Data],[NCE]:[NCE Risk]],3,FALSE)</f>
        <v>High</v>
      </c>
      <c r="F24" s="52"/>
      <c r="G24" s="278"/>
      <c r="H24" s="278"/>
      <c r="I24"/>
      <c r="J24" s="274">
        <f>IF(HLOOKUP(J$8,Applicability[#Data],(VLOOKUP($B24,Applicability[#Data],2,FALSE)),FALSE)="y",$F24,"N/A")</f>
        <v>0</v>
      </c>
      <c r="K24" s="274">
        <f>IF(HLOOKUP(K$8,Applicability[#Data],(VLOOKUP($B24,Applicability[#Data],2,FALSE)),FALSE)="y",$F24,"N/A")</f>
        <v>0</v>
      </c>
      <c r="L24" s="274">
        <f>IF(HLOOKUP(L$8,Applicability[#Data],(VLOOKUP($B24,Applicability[#Data],2,FALSE)),FALSE)="y",$F24,"N/A")</f>
        <v>0</v>
      </c>
      <c r="M24" s="274">
        <f>IF(HLOOKUP(M$8,Applicability[#Data],(VLOOKUP($B24,Applicability[#Data],2,FALSE)),FALSE)="y",$F24,"N/A")</f>
        <v>0</v>
      </c>
      <c r="N24" s="274">
        <f>IF(HLOOKUP(N$8,Applicability[#Data],(VLOOKUP($B24,Applicability[#Data],2,FALSE)),FALSE)="y",$F24,"N/A")</f>
        <v>0</v>
      </c>
    </row>
    <row r="25" spans="1:14" s="8" customFormat="1" ht="30" x14ac:dyDescent="0.2">
      <c r="A25" s="25">
        <v>11</v>
      </c>
      <c r="B25" s="25" t="s">
        <v>811</v>
      </c>
      <c r="C25" s="40" t="s">
        <v>835</v>
      </c>
      <c r="D25" s="276" t="s">
        <v>867</v>
      </c>
      <c r="E25" s="277" t="str">
        <f>VLOOKUP(B25,NCESub[[#Data],[NCE]:[NCE Risk]],3,FALSE)</f>
        <v>High</v>
      </c>
      <c r="F25" s="52"/>
      <c r="G25" s="278"/>
      <c r="H25" s="278"/>
      <c r="I25"/>
      <c r="J25" s="274">
        <f>IF(HLOOKUP(J$8,Applicability[#Data],(VLOOKUP($B25,Applicability[#Data],2,FALSE)),FALSE)="y",$F25,"N/A")</f>
        <v>0</v>
      </c>
      <c r="K25" s="274">
        <f>IF(HLOOKUP(K$8,Applicability[#Data],(VLOOKUP($B25,Applicability[#Data],2,FALSE)),FALSE)="y",$F25,"N/A")</f>
        <v>0</v>
      </c>
      <c r="L25" s="274">
        <f>IF(HLOOKUP(L$8,Applicability[#Data],(VLOOKUP($B25,Applicability[#Data],2,FALSE)),FALSE)="y",$F25,"N/A")</f>
        <v>0</v>
      </c>
      <c r="M25" s="274">
        <f>IF(HLOOKUP(M$8,Applicability[#Data],(VLOOKUP($B25,Applicability[#Data],2,FALSE)),FALSE)="y",$F25,"N/A")</f>
        <v>0</v>
      </c>
      <c r="N25" s="274">
        <f>IF(HLOOKUP(N$8,Applicability[#Data],(VLOOKUP($B25,Applicability[#Data],2,FALSE)),FALSE)="y",$F25,"N/A")</f>
        <v>0</v>
      </c>
    </row>
    <row r="26" spans="1:14" ht="51" customHeight="1" x14ac:dyDescent="0.2">
      <c r="A26" s="25">
        <v>11</v>
      </c>
      <c r="B26" s="25" t="s">
        <v>813</v>
      </c>
      <c r="C26" s="40" t="s">
        <v>837</v>
      </c>
      <c r="D26" s="276" t="s">
        <v>868</v>
      </c>
      <c r="E26" s="277" t="str">
        <f>VLOOKUP(B26,NCESub[[#Data],[NCE]:[NCE Risk]],3,FALSE)</f>
        <v>High</v>
      </c>
      <c r="F26" s="52"/>
      <c r="G26" s="278"/>
      <c r="H26" s="278"/>
      <c r="I26"/>
      <c r="J26" s="274">
        <f>IF(HLOOKUP(J$8,Applicability[#Data],(VLOOKUP($B26,Applicability[#Data],2,FALSE)),FALSE)="y",$F26,"N/A")</f>
        <v>0</v>
      </c>
      <c r="K26" s="274">
        <f>IF(HLOOKUP(K$8,Applicability[#Data],(VLOOKUP($B26,Applicability[#Data],2,FALSE)),FALSE)="y",$F26,"N/A")</f>
        <v>0</v>
      </c>
      <c r="L26" s="274">
        <f>IF(HLOOKUP(L$8,Applicability[#Data],(VLOOKUP($B26,Applicability[#Data],2,FALSE)),FALSE)="y",$F26,"N/A")</f>
        <v>0</v>
      </c>
      <c r="M26" s="274">
        <f>IF(HLOOKUP(M$8,Applicability[#Data],(VLOOKUP($B26,Applicability[#Data],2,FALSE)),FALSE)="y",$F26,"N/A")</f>
        <v>0</v>
      </c>
      <c r="N26" s="274">
        <f>IF(HLOOKUP(N$8,Applicability[#Data],(VLOOKUP($B26,Applicability[#Data],2,FALSE)),FALSE)="y",$F26,"N/A")</f>
        <v>0</v>
      </c>
    </row>
    <row r="27" spans="1:14" ht="30" x14ac:dyDescent="0.2">
      <c r="A27" s="25">
        <v>11</v>
      </c>
      <c r="B27" s="25" t="s">
        <v>815</v>
      </c>
      <c r="C27" s="40" t="s">
        <v>839</v>
      </c>
      <c r="D27" s="276" t="s">
        <v>869</v>
      </c>
      <c r="E27" s="277" t="str">
        <f>VLOOKUP(B27,NCESub[[#Data],[NCE]:[NCE Risk]],3,FALSE)</f>
        <v>High</v>
      </c>
      <c r="F27" s="52"/>
      <c r="G27" s="278"/>
      <c r="H27" s="278"/>
      <c r="I27"/>
      <c r="J27" s="274">
        <f>IF(HLOOKUP(J$8,Applicability[#Data],(VLOOKUP($B27,Applicability[#Data],2,FALSE)),FALSE)="y",$F27,"N/A")</f>
        <v>0</v>
      </c>
      <c r="K27" s="274">
        <f>IF(HLOOKUP(K$8,Applicability[#Data],(VLOOKUP($B27,Applicability[#Data],2,FALSE)),FALSE)="y",$F27,"N/A")</f>
        <v>0</v>
      </c>
      <c r="L27" s="274">
        <f>IF(HLOOKUP(L$8,Applicability[#Data],(VLOOKUP($B27,Applicability[#Data],2,FALSE)),FALSE)="y",$F27,"N/A")</f>
        <v>0</v>
      </c>
      <c r="M27" s="274">
        <f>IF(HLOOKUP(M$8,Applicability[#Data],(VLOOKUP($B27,Applicability[#Data],2,FALSE)),FALSE)="y",$F27,"N/A")</f>
        <v>0</v>
      </c>
      <c r="N27" s="274">
        <f>IF(HLOOKUP(N$8,Applicability[#Data],(VLOOKUP($B27,Applicability[#Data],2,FALSE)),FALSE)="y",$F27,"N/A")</f>
        <v>0</v>
      </c>
    </row>
    <row r="28" spans="1:14" x14ac:dyDescent="0.2">
      <c r="L28" s="31"/>
      <c r="M28" s="31"/>
      <c r="N28" s="31"/>
    </row>
    <row r="29" spans="1:14" x14ac:dyDescent="0.2">
      <c r="C29" s="3" t="s">
        <v>3270</v>
      </c>
      <c r="L29" s="31"/>
      <c r="M29" s="31"/>
      <c r="N29" s="31"/>
    </row>
    <row r="30" spans="1:14" x14ac:dyDescent="0.2">
      <c r="L30" s="31"/>
      <c r="M30" s="31"/>
      <c r="N30" s="31"/>
    </row>
    <row r="31" spans="1:14" x14ac:dyDescent="0.2">
      <c r="L31" s="31"/>
      <c r="M31" s="31"/>
      <c r="N31" s="31"/>
    </row>
    <row r="32" spans="1:14" x14ac:dyDescent="0.2">
      <c r="L32" s="31"/>
      <c r="M32" s="31"/>
      <c r="N32" s="31"/>
    </row>
    <row r="33" spans="12:14" x14ac:dyDescent="0.2">
      <c r="L33" s="4"/>
      <c r="M33" s="31"/>
      <c r="N33" s="31"/>
    </row>
    <row r="34" spans="12:14" x14ac:dyDescent="0.2">
      <c r="L34" s="4"/>
      <c r="M34" s="31"/>
      <c r="N34" s="31"/>
    </row>
    <row r="35" spans="12:14" x14ac:dyDescent="0.2">
      <c r="L35" s="4"/>
    </row>
  </sheetData>
  <mergeCells count="1">
    <mergeCell ref="C7:D7"/>
  </mergeCells>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G11:G27</xm:sqref>
        </x14:dataValidation>
        <x14:dataValidation type="list" allowBlank="1" showInputMessage="1" showErrorMessage="1">
          <x14:formula1>
            <xm:f>Lookups!$B$3:$B$6</xm:f>
          </x14:formula1>
          <xm:sqref>F11:F27</xm:sqref>
        </x14:dataValidation>
        <x14:dataValidation type="list" errorStyle="information" allowBlank="1" showInputMessage="1" showErrorMessage="1" errorTitle="New Value?" error="If this is a new control performer role, please have it added to the list.">
          <x14:formula1>
            <xm:f>Lookups!$F$3:$F$14</xm:f>
          </x14:formula1>
          <xm:sqref>H11:H27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1">
    <tabColor rgb="FFFF0000"/>
    <pageSetUpPr fitToPage="1"/>
  </sheetPr>
  <dimension ref="A1:Z35"/>
  <sheetViews>
    <sheetView zoomScale="80" zoomScaleNormal="80" workbookViewId="0">
      <selection activeCell="I2" sqref="I2:I9"/>
    </sheetView>
  </sheetViews>
  <sheetFormatPr defaultColWidth="9.140625" defaultRowHeight="12.75" x14ac:dyDescent="0.2"/>
  <cols>
    <col min="1" max="3" width="9.140625" style="5" customWidth="1"/>
    <col min="4" max="4" width="75.7109375" style="5" customWidth="1"/>
    <col min="5" max="5" width="6.7109375" style="5" customWidth="1"/>
    <col min="6" max="6" width="16.7109375" style="50" customWidth="1"/>
    <col min="7" max="7" width="12.7109375" style="50" customWidth="1"/>
    <col min="8" max="8" width="12.7109375" style="8" customWidth="1"/>
    <col min="9" max="9" width="26.7109375" style="5" customWidth="1"/>
    <col min="10" max="73" width="17.5703125" style="5" customWidth="1"/>
    <col min="74" max="16384" width="9.140625" style="5"/>
  </cols>
  <sheetData>
    <row r="1" spans="1:14" x14ac:dyDescent="0.2">
      <c r="D1" s="28"/>
      <c r="F1" s="5"/>
      <c r="H1" s="50"/>
      <c r="I1" s="8"/>
      <c r="J1"/>
      <c r="K1"/>
    </row>
    <row r="2" spans="1:14" customFormat="1" x14ac:dyDescent="0.2">
      <c r="A2" s="5"/>
      <c r="B2" s="5"/>
      <c r="C2" s="5"/>
      <c r="D2" s="28"/>
      <c r="E2" s="5"/>
      <c r="F2" s="5"/>
      <c r="G2" s="50"/>
      <c r="H2" s="50"/>
      <c r="I2" s="195" t="str">
        <f>'Facility List'!A11</f>
        <v xml:space="preserve">Foreman &gt; </v>
      </c>
      <c r="J2" s="105" t="str">
        <f>'Facility List'!B11</f>
        <v>Chad Moore</v>
      </c>
      <c r="K2" s="105" t="str">
        <f>'Facility List'!C11</f>
        <v>Chad Moore</v>
      </c>
      <c r="L2" s="105" t="str">
        <f>'Facility List'!D11</f>
        <v>Chad Moore</v>
      </c>
      <c r="M2" s="105" t="str">
        <f>'Facility List'!E11</f>
        <v>Chad Moore</v>
      </c>
      <c r="N2" s="105" t="str">
        <f>'Facility List'!F11</f>
        <v>Chad Moore</v>
      </c>
    </row>
    <row r="3" spans="1:14" customFormat="1" ht="23.25" x14ac:dyDescent="0.2">
      <c r="A3" s="5"/>
      <c r="B3" s="5"/>
      <c r="C3" s="5"/>
      <c r="D3" s="208" t="str">
        <f>"Property: "&amp;'Facility List'!D4</f>
        <v>Property: Karr</v>
      </c>
      <c r="E3" s="29"/>
      <c r="F3" s="5"/>
      <c r="G3" s="50"/>
      <c r="H3" s="50"/>
      <c r="I3" s="195" t="str">
        <f>'Facility List'!A12</f>
        <v xml:space="preserve">Lead Operator &gt; </v>
      </c>
      <c r="J3" s="105">
        <f>'Facility List'!B12</f>
        <v>0</v>
      </c>
      <c r="K3" s="105" t="str">
        <f>'Facility List'!C12</f>
        <v/>
      </c>
      <c r="L3" s="105" t="str">
        <f>'Facility List'!D12</f>
        <v/>
      </c>
      <c r="M3" s="105" t="str">
        <f>'Facility List'!E12</f>
        <v/>
      </c>
      <c r="N3" s="105" t="str">
        <f>'Facility List'!F12</f>
        <v/>
      </c>
    </row>
    <row r="4" spans="1:14"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05" t="str">
        <f>'Facility List'!B13</f>
        <v>Nathan Hopkin</v>
      </c>
      <c r="K4" s="105" t="str">
        <f>'Facility List'!C13</f>
        <v>Nathan Hopkin</v>
      </c>
      <c r="L4" s="105" t="str">
        <f>'Facility List'!D13</f>
        <v>Nathan Hopkin</v>
      </c>
      <c r="M4" s="105" t="str">
        <f>'Facility List'!E13</f>
        <v>Nathan Hopkin</v>
      </c>
      <c r="N4" s="105" t="str">
        <f>'Facility List'!F13</f>
        <v>Nathan Hopkin</v>
      </c>
    </row>
    <row r="5" spans="1:14" customFormat="1" x14ac:dyDescent="0.2">
      <c r="A5" s="5"/>
      <c r="B5" s="5"/>
      <c r="C5" s="5"/>
      <c r="D5" s="28"/>
      <c r="E5" s="5"/>
      <c r="F5" s="5"/>
      <c r="G5" s="50"/>
      <c r="H5" s="50"/>
      <c r="I5" s="195" t="str">
        <f>'Facility List'!A14</f>
        <v xml:space="preserve">Production Engineer &gt; </v>
      </c>
      <c r="J5" s="105" t="str">
        <f>'Facility List'!B14</f>
        <v>Grant Woodford</v>
      </c>
      <c r="K5" s="105" t="str">
        <f>'Facility List'!C14</f>
        <v>Grant Woodford</v>
      </c>
      <c r="L5" s="105" t="str">
        <f>'Facility List'!D14</f>
        <v>Grant Woodford</v>
      </c>
      <c r="M5" s="105" t="str">
        <f>'Facility List'!E14</f>
        <v>Grant Woodford</v>
      </c>
      <c r="N5" s="105" t="str">
        <f>'Facility List'!F14</f>
        <v>Grant Woodford</v>
      </c>
    </row>
    <row r="6" spans="1:14" customFormat="1" x14ac:dyDescent="0.2">
      <c r="A6" s="5"/>
      <c r="B6" s="5"/>
      <c r="C6" s="5"/>
      <c r="D6" s="28"/>
      <c r="E6" s="5"/>
      <c r="F6" s="5"/>
      <c r="G6" s="50"/>
      <c r="H6" s="50"/>
      <c r="I6" s="195" t="str">
        <f>'Facility List'!A15</f>
        <v xml:space="preserve">Facilities Engineer &gt; </v>
      </c>
      <c r="J6" s="105">
        <f>'Facility List'!B15</f>
        <v>0</v>
      </c>
      <c r="K6" s="105" t="str">
        <f>'Facility List'!C15</f>
        <v/>
      </c>
      <c r="L6" s="105" t="str">
        <f>'Facility List'!D15</f>
        <v/>
      </c>
      <c r="M6" s="105" t="str">
        <f>'Facility List'!E15</f>
        <v/>
      </c>
      <c r="N6" s="105" t="str">
        <f>'Facility List'!F15</f>
        <v/>
      </c>
    </row>
    <row r="7" spans="1:14" customFormat="1" ht="12" customHeight="1" thickBot="1" x14ac:dyDescent="0.25">
      <c r="A7" s="5"/>
      <c r="B7" s="5"/>
      <c r="C7" s="349"/>
      <c r="D7" s="349"/>
      <c r="E7" s="5"/>
      <c r="F7" s="5"/>
      <c r="G7" s="50"/>
      <c r="H7" s="50"/>
      <c r="I7" s="195" t="str">
        <f>'Facility List'!A16</f>
        <v xml:space="preserve">Facility Name &gt; </v>
      </c>
      <c r="J7" s="105" t="str">
        <f>'Facility List'!B16</f>
        <v>PARA 06-18-066-04W6M</v>
      </c>
      <c r="K7" s="105" t="str">
        <f>'Facility List'!C16</f>
        <v>PARA HZ KARR 3-22-66-5W6 GSWB</v>
      </c>
      <c r="L7" s="105" t="str">
        <f>'Facility List'!D16</f>
        <v>GOLD CREEK 15-19-066-04W6 GGS</v>
      </c>
      <c r="M7" s="105" t="str">
        <f>'Facility List'!E16</f>
        <v>PARA KARR 06-18 COMPRESSOR</v>
      </c>
      <c r="N7" s="105" t="str">
        <f>'Facility List'!F16</f>
        <v>PARA 102 KARR 5-18-66-4 DISPOSAL</v>
      </c>
    </row>
    <row r="8" spans="1:14" customFormat="1" ht="16.5" thickBot="1" x14ac:dyDescent="0.25">
      <c r="A8" s="5"/>
      <c r="B8" s="21"/>
      <c r="C8" s="32" t="s">
        <v>784</v>
      </c>
      <c r="D8" s="33"/>
      <c r="E8" s="34"/>
      <c r="F8" s="34"/>
      <c r="G8" s="51"/>
      <c r="H8" s="51"/>
      <c r="I8" s="195" t="str">
        <f>'Facility List'!A19</f>
        <v>Facility Subtype &gt;</v>
      </c>
      <c r="J8" s="105">
        <f>'Facility List'!B19</f>
        <v>361</v>
      </c>
      <c r="K8" s="105">
        <f>'Facility List'!C19</f>
        <v>351</v>
      </c>
      <c r="L8" s="105">
        <f>'Facility List'!D19</f>
        <v>621</v>
      </c>
      <c r="M8" s="105">
        <f>'Facility List'!E19</f>
        <v>621</v>
      </c>
      <c r="N8" s="105">
        <f>'Facility List'!F19</f>
        <v>503</v>
      </c>
    </row>
    <row r="9" spans="1:14" customFormat="1" ht="16.5" thickBot="1" x14ac:dyDescent="0.25">
      <c r="A9" s="5"/>
      <c r="B9" s="21"/>
      <c r="C9" s="48"/>
      <c r="D9" s="46"/>
      <c r="E9" s="34"/>
      <c r="F9" s="34"/>
      <c r="G9" s="51"/>
      <c r="H9" s="51"/>
      <c r="I9" s="195" t="str">
        <f>'Facility List'!A20</f>
        <v>Facility Subtype Description &gt;</v>
      </c>
      <c r="J9" s="105" t="str">
        <f>'Facility List'!B20</f>
        <v>Gas Multiwell Group Battery</v>
      </c>
      <c r="K9" s="105" t="str">
        <f>'Facility List'!C20</f>
        <v>Gas Single Well Battery</v>
      </c>
      <c r="L9" s="105" t="str">
        <f>'Facility List'!D20</f>
        <v>Gas Gathering System</v>
      </c>
      <c r="M9" s="105" t="str">
        <f>'Facility List'!E20</f>
        <v>Gas Gathering System</v>
      </c>
      <c r="N9" s="105" t="str">
        <f>'Facility List'!F20</f>
        <v>Disposal</v>
      </c>
    </row>
    <row r="10" spans="1:14" ht="48" thickBot="1" x14ac:dyDescent="0.25">
      <c r="A10" s="251"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14" ht="45" x14ac:dyDescent="0.2">
      <c r="A11" s="25">
        <v>2</v>
      </c>
      <c r="B11" s="25" t="s">
        <v>65</v>
      </c>
      <c r="C11" s="40" t="s">
        <v>3052</v>
      </c>
      <c r="D11" s="276" t="s">
        <v>3053</v>
      </c>
      <c r="E11" s="277" t="str">
        <f>VLOOKUP(B11,NCESub[[#Data],[NCE]:[NCE Risk]],3,FALSE)</f>
        <v>Low</v>
      </c>
      <c r="F11" s="52"/>
      <c r="G11" s="52"/>
      <c r="H11" s="278"/>
      <c r="I11"/>
      <c r="J11" s="274">
        <f>IF(HLOOKUP(J$8,Applicability[#Data],(VLOOKUP($B11,Applicability[#Data],2,FALSE)),FALSE)="y",$F11,"N/A")</f>
        <v>0</v>
      </c>
      <c r="K11" s="274">
        <f>IF(HLOOKUP(K$8,Applicability[#Data],(VLOOKUP($B11,Applicability[#Data],2,FALSE)),FALSE)="y",$F11,"N/A")</f>
        <v>0</v>
      </c>
      <c r="L11" s="274">
        <f>IF(HLOOKUP(L$8,Applicability[#Data],(VLOOKUP($B11,Applicability[#Data],2,FALSE)),FALSE)="y",$F11,"N/A")</f>
        <v>0</v>
      </c>
      <c r="M11" s="274">
        <f>IF(HLOOKUP(M$8,Applicability[#Data],(VLOOKUP($B11,Applicability[#Data],2,FALSE)),FALSE)="y",$F11,"N/A")</f>
        <v>0</v>
      </c>
      <c r="N11" s="274">
        <f>IF(HLOOKUP(N$8,Applicability[#Data],(VLOOKUP($B11,Applicability[#Data],2,FALSE)),FALSE)="y",$F11,"N/A")</f>
        <v>0</v>
      </c>
    </row>
    <row r="12" spans="1:14" ht="45" x14ac:dyDescent="0.2">
      <c r="A12" s="25">
        <v>2</v>
      </c>
      <c r="B12" s="25" t="s">
        <v>65</v>
      </c>
      <c r="C12" s="40" t="s">
        <v>3055</v>
      </c>
      <c r="D12" s="276" t="s">
        <v>3219</v>
      </c>
      <c r="E12" s="277" t="str">
        <f>VLOOKUP(B12,NCESub[[#Data],[NCE]:[NCE Risk]],3,FALSE)</f>
        <v>Low</v>
      </c>
      <c r="F12" s="52"/>
      <c r="G12" s="52"/>
      <c r="H12" s="278"/>
      <c r="I12"/>
      <c r="J12" s="274">
        <f>IF(HLOOKUP(J$8,Applicability[#Data],(VLOOKUP($B12,Applicability[#Data],2,FALSE)),FALSE)="y",$F12,"N/A")</f>
        <v>0</v>
      </c>
      <c r="K12" s="274">
        <f>IF(HLOOKUP(K$8,Applicability[#Data],(VLOOKUP($B12,Applicability[#Data],2,FALSE)),FALSE)="y",$F12,"N/A")</f>
        <v>0</v>
      </c>
      <c r="L12" s="274">
        <f>IF(HLOOKUP(L$8,Applicability[#Data],(VLOOKUP($B12,Applicability[#Data],2,FALSE)),FALSE)="y",$F12,"N/A")</f>
        <v>0</v>
      </c>
      <c r="M12" s="274">
        <f>IF(HLOOKUP(M$8,Applicability[#Data],(VLOOKUP($B12,Applicability[#Data],2,FALSE)),FALSE)="y",$F12,"N/A")</f>
        <v>0</v>
      </c>
      <c r="N12" s="274">
        <f>IF(HLOOKUP(N$8,Applicability[#Data],(VLOOKUP($B12,Applicability[#Data],2,FALSE)),FALSE)="y",$F12,"N/A")</f>
        <v>0</v>
      </c>
    </row>
    <row r="13" spans="1:14" ht="45" x14ac:dyDescent="0.2">
      <c r="A13" s="25">
        <v>2</v>
      </c>
      <c r="B13" s="25" t="s">
        <v>65</v>
      </c>
      <c r="C13" s="40" t="s">
        <v>3057</v>
      </c>
      <c r="D13" s="276" t="s">
        <v>3058</v>
      </c>
      <c r="E13" s="277" t="str">
        <f>VLOOKUP(B13,NCESub[[#Data],[NCE]:[NCE Risk]],3,FALSE)</f>
        <v>Low</v>
      </c>
      <c r="F13" s="52"/>
      <c r="G13" s="52"/>
      <c r="H13" s="278"/>
      <c r="I13"/>
      <c r="J13" s="274">
        <f>IF(HLOOKUP(J$8,Applicability[#Data],(VLOOKUP($B13,Applicability[#Data],2,FALSE)),FALSE)="y",$F13,"N/A")</f>
        <v>0</v>
      </c>
      <c r="K13" s="274">
        <f>IF(HLOOKUP(K$8,Applicability[#Data],(VLOOKUP($B13,Applicability[#Data],2,FALSE)),FALSE)="y",$F13,"N/A")</f>
        <v>0</v>
      </c>
      <c r="L13" s="274">
        <f>IF(HLOOKUP(L$8,Applicability[#Data],(VLOOKUP($B13,Applicability[#Data],2,FALSE)),FALSE)="y",$F13,"N/A")</f>
        <v>0</v>
      </c>
      <c r="M13" s="274">
        <f>IF(HLOOKUP(M$8,Applicability[#Data],(VLOOKUP($B13,Applicability[#Data],2,FALSE)),FALSE)="y",$F13,"N/A")</f>
        <v>0</v>
      </c>
      <c r="N13" s="274">
        <f>IF(HLOOKUP(N$8,Applicability[#Data],(VLOOKUP($B13,Applicability[#Data],2,FALSE)),FALSE)="y",$F13,"N/A")</f>
        <v>0</v>
      </c>
    </row>
    <row r="14" spans="1:14" ht="30" customHeight="1" x14ac:dyDescent="0.2">
      <c r="A14" s="25">
        <v>3</v>
      </c>
      <c r="B14" s="25" t="s">
        <v>134</v>
      </c>
      <c r="C14" s="40" t="s">
        <v>721</v>
      </c>
      <c r="D14" s="276" t="s">
        <v>737</v>
      </c>
      <c r="E14" s="277" t="str">
        <f>VLOOKUP(B14,NCESub[[#Data],[NCE]:[NCE Risk]],3,FALSE)</f>
        <v>Low</v>
      </c>
      <c r="F14" s="52"/>
      <c r="G14" s="52"/>
      <c r="H14" s="278"/>
      <c r="I14"/>
      <c r="J14" s="274">
        <f>IF(HLOOKUP(J$8,Applicability[#Data],(VLOOKUP($B14,Applicability[#Data],2,FALSE)),FALSE)="y",$F14,"N/A")</f>
        <v>0</v>
      </c>
      <c r="K14" s="274">
        <f>IF(HLOOKUP(K$8,Applicability[#Data],(VLOOKUP($B14,Applicability[#Data],2,FALSE)),FALSE)="y",$F14,"N/A")</f>
        <v>0</v>
      </c>
      <c r="L14" s="274">
        <f>IF(HLOOKUP(L$8,Applicability[#Data],(VLOOKUP($B14,Applicability[#Data],2,FALSE)),FALSE)="y",$F14,"N/A")</f>
        <v>0</v>
      </c>
      <c r="M14" s="274">
        <f>IF(HLOOKUP(M$8,Applicability[#Data],(VLOOKUP($B14,Applicability[#Data],2,FALSE)),FALSE)="y",$F14,"N/A")</f>
        <v>0</v>
      </c>
      <c r="N14" s="274">
        <f>IF(HLOOKUP(N$8,Applicability[#Data],(VLOOKUP($B14,Applicability[#Data],2,FALSE)),FALSE)="y",$F14,"N/A")</f>
        <v>0</v>
      </c>
    </row>
    <row r="15" spans="1:14" ht="62.25" customHeight="1" x14ac:dyDescent="0.2">
      <c r="A15" s="25">
        <v>4</v>
      </c>
      <c r="B15" s="25" t="s">
        <v>163</v>
      </c>
      <c r="C15" s="40" t="s">
        <v>3078</v>
      </c>
      <c r="D15" s="276" t="s">
        <v>3255</v>
      </c>
      <c r="E15" s="277" t="str">
        <f>VLOOKUP(B15,NCESub[[#Data],[NCE]:[NCE Risk]],3,FALSE)</f>
        <v>Low</v>
      </c>
      <c r="F15" s="52"/>
      <c r="G15" s="52"/>
      <c r="H15" s="278"/>
      <c r="I15"/>
      <c r="J15" s="274">
        <f>IF(HLOOKUP(J$8,Applicability[#Data],(VLOOKUP($B15,Applicability[#Data],2,FALSE)),FALSE)="y",$F15,"N/A")</f>
        <v>0</v>
      </c>
      <c r="K15" s="274">
        <f>IF(HLOOKUP(K$8,Applicability[#Data],(VLOOKUP($B15,Applicability[#Data],2,FALSE)),FALSE)="y",$F15,"N/A")</f>
        <v>0</v>
      </c>
      <c r="L15" s="274">
        <f>IF(HLOOKUP(L$8,Applicability[#Data],(VLOOKUP($B15,Applicability[#Data],2,FALSE)),FALSE)="y",$F15,"N/A")</f>
        <v>0</v>
      </c>
      <c r="M15" s="274">
        <f>IF(HLOOKUP(M$8,Applicability[#Data],(VLOOKUP($B15,Applicability[#Data],2,FALSE)),FALSE)="y",$F15,"N/A")</f>
        <v>0</v>
      </c>
      <c r="N15" s="274" t="str">
        <f>IF(HLOOKUP(N$8,Applicability[#Data],(VLOOKUP($B15,Applicability[#Data],2,FALSE)),FALSE)="y",$F15,"N/A")</f>
        <v>N/A</v>
      </c>
    </row>
    <row r="16" spans="1:14" ht="30" x14ac:dyDescent="0.2">
      <c r="A16" s="25">
        <v>4</v>
      </c>
      <c r="B16" s="25" t="s">
        <v>163</v>
      </c>
      <c r="C16" s="40" t="s">
        <v>3081</v>
      </c>
      <c r="D16" s="276" t="s">
        <v>3082</v>
      </c>
      <c r="E16" s="277" t="str">
        <f>VLOOKUP(B16,NCESub[[#Data],[NCE]:[NCE Risk]],3,FALSE)</f>
        <v>Low</v>
      </c>
      <c r="F16" s="52"/>
      <c r="G16" s="52"/>
      <c r="H16" s="278"/>
      <c r="I16"/>
      <c r="J16" s="274">
        <f>IF(HLOOKUP(J$8,Applicability[#Data],(VLOOKUP($B16,Applicability[#Data],2,FALSE)),FALSE)="y",$F16,"N/A")</f>
        <v>0</v>
      </c>
      <c r="K16" s="274">
        <f>IF(HLOOKUP(K$8,Applicability[#Data],(VLOOKUP($B16,Applicability[#Data],2,FALSE)),FALSE)="y",$F16,"N/A")</f>
        <v>0</v>
      </c>
      <c r="L16" s="274">
        <f>IF(HLOOKUP(L$8,Applicability[#Data],(VLOOKUP($B16,Applicability[#Data],2,FALSE)),FALSE)="y",$F16,"N/A")</f>
        <v>0</v>
      </c>
      <c r="M16" s="274">
        <f>IF(HLOOKUP(M$8,Applicability[#Data],(VLOOKUP($B16,Applicability[#Data],2,FALSE)),FALSE)="y",$F16,"N/A")</f>
        <v>0</v>
      </c>
      <c r="N16" s="274" t="str">
        <f>IF(HLOOKUP(N$8,Applicability[#Data],(VLOOKUP($B16,Applicability[#Data],2,FALSE)),FALSE)="y",$F16,"N/A")</f>
        <v>N/A</v>
      </c>
    </row>
    <row r="17" spans="1:26" ht="45" x14ac:dyDescent="0.2">
      <c r="A17" s="25">
        <v>5</v>
      </c>
      <c r="B17" s="25" t="s">
        <v>118</v>
      </c>
      <c r="C17" s="40" t="s">
        <v>310</v>
      </c>
      <c r="D17" s="276" t="s">
        <v>1732</v>
      </c>
      <c r="E17" s="277" t="str">
        <f>VLOOKUP(B17,NCESub[[#Data],[NCE]:[NCE Risk]],3,FALSE)</f>
        <v>Low</v>
      </c>
      <c r="F17" s="52"/>
      <c r="G17" s="52"/>
      <c r="H17" s="278"/>
      <c r="I17"/>
      <c r="J17" s="274" t="str">
        <f>IF(HLOOKUP(J$8,Applicability[#Data],(VLOOKUP($B17,Applicability[#Data],2,FALSE)),FALSE)="y",$F17,"N/A")</f>
        <v>N/A</v>
      </c>
      <c r="K17" s="274" t="str">
        <f>IF(HLOOKUP(K$8,Applicability[#Data],(VLOOKUP($B17,Applicability[#Data],2,FALSE)),FALSE)="y",$F17,"N/A")</f>
        <v>N/A</v>
      </c>
      <c r="L17" s="274" t="str">
        <f>IF(HLOOKUP(L$8,Applicability[#Data],(VLOOKUP($B17,Applicability[#Data],2,FALSE)),FALSE)="y",$F17,"N/A")</f>
        <v>N/A</v>
      </c>
      <c r="M17" s="274" t="str">
        <f>IF(HLOOKUP(M$8,Applicability[#Data],(VLOOKUP($B17,Applicability[#Data],2,FALSE)),FALSE)="y",$F17,"N/A")</f>
        <v>N/A</v>
      </c>
      <c r="N17" s="274" t="str">
        <f>IF(HLOOKUP(N$8,Applicability[#Data],(VLOOKUP($B17,Applicability[#Data],2,FALSE)),FALSE)="y",$F17,"N/A")</f>
        <v>N/A</v>
      </c>
    </row>
    <row r="18" spans="1:26" ht="30" customHeight="1" x14ac:dyDescent="0.2">
      <c r="A18" s="25">
        <v>5</v>
      </c>
      <c r="B18" s="25" t="s">
        <v>55</v>
      </c>
      <c r="C18" s="40" t="s">
        <v>315</v>
      </c>
      <c r="D18" s="276" t="s">
        <v>1718</v>
      </c>
      <c r="E18" s="277" t="str">
        <f>VLOOKUP(B18,NCESub[[#Data],[NCE]:[NCE Risk]],3,FALSE)</f>
        <v>Low</v>
      </c>
      <c r="F18" s="52"/>
      <c r="G18" s="52"/>
      <c r="H18" s="278"/>
      <c r="I18"/>
      <c r="J18" s="274" t="str">
        <f>IF(HLOOKUP(J$8,Applicability[#Data],(VLOOKUP($B18,Applicability[#Data],2,FALSE)),FALSE)="y",$F18,"N/A")</f>
        <v>N/A</v>
      </c>
      <c r="K18" s="274" t="str">
        <f>IF(HLOOKUP(K$8,Applicability[#Data],(VLOOKUP($B18,Applicability[#Data],2,FALSE)),FALSE)="y",$F18,"N/A")</f>
        <v>N/A</v>
      </c>
      <c r="L18" s="274" t="str">
        <f>IF(HLOOKUP(L$8,Applicability[#Data],(VLOOKUP($B18,Applicability[#Data],2,FALSE)),FALSE)="y",$F18,"N/A")</f>
        <v>N/A</v>
      </c>
      <c r="M18" s="274" t="str">
        <f>IF(HLOOKUP(M$8,Applicability[#Data],(VLOOKUP($B18,Applicability[#Data],2,FALSE)),FALSE)="y",$F18,"N/A")</f>
        <v>N/A</v>
      </c>
      <c r="N18" s="274" t="str">
        <f>IF(HLOOKUP(N$8,Applicability[#Data],(VLOOKUP($B18,Applicability[#Data],2,FALSE)),FALSE)="y",$F18,"N/A")</f>
        <v>N/A</v>
      </c>
    </row>
    <row r="19" spans="1:26" ht="30" customHeight="1" x14ac:dyDescent="0.2">
      <c r="A19" s="25">
        <v>6</v>
      </c>
      <c r="B19" s="25" t="s">
        <v>94</v>
      </c>
      <c r="C19" s="40" t="s">
        <v>327</v>
      </c>
      <c r="D19" s="276" t="s">
        <v>562</v>
      </c>
      <c r="E19" s="277" t="str">
        <f>VLOOKUP(B19,NCESub[[#Data],[NCE]:[NCE Risk]],3,FALSE)</f>
        <v>Low</v>
      </c>
      <c r="F19" s="52"/>
      <c r="G19" s="52"/>
      <c r="H19" s="278"/>
      <c r="I19"/>
      <c r="J19" s="274" t="str">
        <f>IF(HLOOKUP(J$8,Applicability[#Data],(VLOOKUP($B19,Applicability[#Data],2,FALSE)),FALSE)="y",$F19,"N/A")</f>
        <v>N/A</v>
      </c>
      <c r="K19" s="274" t="str">
        <f>IF(HLOOKUP(K$8,Applicability[#Data],(VLOOKUP($B19,Applicability[#Data],2,FALSE)),FALSE)="y",$F19,"N/A")</f>
        <v>N/A</v>
      </c>
      <c r="L19" s="274" t="str">
        <f>IF(HLOOKUP(L$8,Applicability[#Data],(VLOOKUP($B19,Applicability[#Data],2,FALSE)),FALSE)="y",$F19,"N/A")</f>
        <v>N/A</v>
      </c>
      <c r="M19" s="274" t="str">
        <f>IF(HLOOKUP(M$8,Applicability[#Data],(VLOOKUP($B19,Applicability[#Data],2,FALSE)),FALSE)="y",$F19,"N/A")</f>
        <v>N/A</v>
      </c>
      <c r="N19" s="274" t="str">
        <f>IF(HLOOKUP(N$8,Applicability[#Data],(VLOOKUP($B19,Applicability[#Data],2,FALSE)),FALSE)="y",$F19,"N/A")</f>
        <v>N/A</v>
      </c>
    </row>
    <row r="20" spans="1:26" ht="30" x14ac:dyDescent="0.2">
      <c r="A20" s="25">
        <v>6</v>
      </c>
      <c r="B20" s="25" t="s">
        <v>59</v>
      </c>
      <c r="C20" s="40" t="s">
        <v>328</v>
      </c>
      <c r="D20" s="276" t="s">
        <v>563</v>
      </c>
      <c r="E20" s="277" t="str">
        <f>VLOOKUP(B20,NCESub[[#Data],[NCE]:[NCE Risk]],3,FALSE)</f>
        <v>Low</v>
      </c>
      <c r="F20" s="52"/>
      <c r="G20" s="52"/>
      <c r="H20" s="278"/>
      <c r="I20"/>
      <c r="J20" s="274" t="str">
        <f>IF(HLOOKUP(J$8,Applicability[#Data],(VLOOKUP($B20,Applicability[#Data],2,FALSE)),FALSE)="y",$F20,"N/A")</f>
        <v>N/A</v>
      </c>
      <c r="K20" s="274" t="str">
        <f>IF(HLOOKUP(K$8,Applicability[#Data],(VLOOKUP($B20,Applicability[#Data],2,FALSE)),FALSE)="y",$F20,"N/A")</f>
        <v>N/A</v>
      </c>
      <c r="L20" s="274" t="str">
        <f>IF(HLOOKUP(L$8,Applicability[#Data],(VLOOKUP($B20,Applicability[#Data],2,FALSE)),FALSE)="y",$F20,"N/A")</f>
        <v>N/A</v>
      </c>
      <c r="M20" s="274" t="str">
        <f>IF(HLOOKUP(M$8,Applicability[#Data],(VLOOKUP($B20,Applicability[#Data],2,FALSE)),FALSE)="y",$F20,"N/A")</f>
        <v>N/A</v>
      </c>
      <c r="N20" s="274" t="str">
        <f>IF(HLOOKUP(N$8,Applicability[#Data],(VLOOKUP($B20,Applicability[#Data],2,FALSE)),FALSE)="y",$F20,"N/A")</f>
        <v>N/A</v>
      </c>
      <c r="O20" s="4"/>
      <c r="P20" s="4"/>
      <c r="Q20" s="4"/>
      <c r="R20" s="4"/>
      <c r="S20" s="4"/>
      <c r="T20" s="4"/>
      <c r="U20" s="4"/>
      <c r="V20" s="4"/>
      <c r="W20" s="4"/>
      <c r="X20" s="4"/>
      <c r="Y20" s="4"/>
      <c r="Z20" s="4"/>
    </row>
    <row r="21" spans="1:26" ht="30" customHeight="1" x14ac:dyDescent="0.2">
      <c r="A21" s="25">
        <v>9</v>
      </c>
      <c r="B21" s="25" t="s">
        <v>169</v>
      </c>
      <c r="C21" s="40" t="s">
        <v>360</v>
      </c>
      <c r="D21" s="276" t="s">
        <v>631</v>
      </c>
      <c r="E21" s="277" t="str">
        <f>VLOOKUP(B21,NCESub[[#Data],[NCE]:[NCE Risk]],3,FALSE)</f>
        <v>Low</v>
      </c>
      <c r="F21" s="52"/>
      <c r="G21" s="52"/>
      <c r="H21" s="278"/>
      <c r="I21"/>
      <c r="J21" s="274">
        <f>IF(HLOOKUP(J$8,Applicability[#Data],(VLOOKUP($B21,Applicability[#Data],2,FALSE)),FALSE)="y",$F21,"N/A")</f>
        <v>0</v>
      </c>
      <c r="K21" s="274">
        <f>IF(HLOOKUP(K$8,Applicability[#Data],(VLOOKUP($B21,Applicability[#Data],2,FALSE)),FALSE)="y",$F21,"N/A")</f>
        <v>0</v>
      </c>
      <c r="L21" s="274">
        <f>IF(HLOOKUP(L$8,Applicability[#Data],(VLOOKUP($B21,Applicability[#Data],2,FALSE)),FALSE)="y",$F21,"N/A")</f>
        <v>0</v>
      </c>
      <c r="M21" s="274">
        <f>IF(HLOOKUP(M$8,Applicability[#Data],(VLOOKUP($B21,Applicability[#Data],2,FALSE)),FALSE)="y",$F21,"N/A")</f>
        <v>0</v>
      </c>
      <c r="N21" s="274">
        <f>IF(HLOOKUP(N$8,Applicability[#Data],(VLOOKUP($B21,Applicability[#Data],2,FALSE)),FALSE)="y",$F21,"N/A")</f>
        <v>0</v>
      </c>
      <c r="O21" s="4"/>
      <c r="P21" s="4"/>
      <c r="Q21" s="4"/>
      <c r="R21" s="4"/>
      <c r="S21" s="4"/>
      <c r="T21" s="4"/>
      <c r="U21" s="4"/>
      <c r="V21" s="4"/>
      <c r="W21" s="4"/>
      <c r="X21" s="4"/>
      <c r="Y21" s="4"/>
    </row>
    <row r="22" spans="1:26" x14ac:dyDescent="0.2">
      <c r="L22" s="4"/>
      <c r="M22" s="4"/>
      <c r="N22" s="4"/>
      <c r="O22" s="4"/>
      <c r="P22" s="4"/>
      <c r="Q22" s="4"/>
      <c r="R22" s="4"/>
      <c r="S22" s="4"/>
      <c r="T22" s="4"/>
      <c r="U22" s="4"/>
      <c r="V22" s="4"/>
      <c r="W22" s="4"/>
      <c r="X22" s="4"/>
      <c r="Y22" s="4"/>
      <c r="Z22" s="4"/>
    </row>
    <row r="23" spans="1:26" x14ac:dyDescent="0.2">
      <c r="C23" s="3" t="s">
        <v>3270</v>
      </c>
      <c r="L23" s="4"/>
      <c r="M23" s="4"/>
      <c r="N23" s="4"/>
      <c r="O23" s="4"/>
      <c r="P23" s="4"/>
      <c r="Q23" s="4"/>
      <c r="R23" s="4"/>
      <c r="S23" s="4"/>
      <c r="T23" s="4"/>
      <c r="U23" s="4"/>
      <c r="V23" s="4"/>
      <c r="W23" s="4"/>
      <c r="X23" s="4"/>
      <c r="Y23" s="4"/>
      <c r="Z23" s="4"/>
    </row>
    <row r="24" spans="1:26" x14ac:dyDescent="0.2">
      <c r="L24" s="4"/>
      <c r="M24" s="4"/>
      <c r="N24" s="4"/>
      <c r="O24" s="4"/>
      <c r="P24" s="4"/>
      <c r="Q24" s="4"/>
      <c r="R24" s="4"/>
      <c r="S24" s="4"/>
      <c r="T24" s="4"/>
      <c r="U24" s="4"/>
      <c r="V24" s="4"/>
      <c r="W24" s="4"/>
      <c r="X24" s="4"/>
      <c r="Y24" s="4"/>
      <c r="Z24" s="4"/>
    </row>
    <row r="26" spans="1:26" x14ac:dyDescent="0.2">
      <c r="L26" s="19"/>
    </row>
    <row r="27" spans="1:26" x14ac:dyDescent="0.2">
      <c r="L27" s="19"/>
    </row>
    <row r="28" spans="1:26" x14ac:dyDescent="0.2">
      <c r="L28" s="19"/>
    </row>
    <row r="29" spans="1:26" x14ac:dyDescent="0.2">
      <c r="L29" s="19"/>
    </row>
    <row r="30" spans="1:26" x14ac:dyDescent="0.2">
      <c r="L30" s="19"/>
    </row>
    <row r="31" spans="1:26" x14ac:dyDescent="0.2">
      <c r="L31" s="19"/>
    </row>
    <row r="32" spans="1:26" x14ac:dyDescent="0.2">
      <c r="L32"/>
    </row>
    <row r="33" spans="12:12" x14ac:dyDescent="0.2">
      <c r="L33"/>
    </row>
    <row r="34" spans="12:12" x14ac:dyDescent="0.2">
      <c r="L34"/>
    </row>
    <row r="35" spans="12:12" x14ac:dyDescent="0.2">
      <c r="L35"/>
    </row>
  </sheetData>
  <mergeCells count="1">
    <mergeCell ref="C7:D7"/>
  </mergeCells>
  <phoneticPr fontId="16" type="noConversion"/>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G11:G21</xm:sqref>
        </x14:dataValidation>
        <x14:dataValidation type="list" allowBlank="1" showInputMessage="1" showErrorMessage="1">
          <x14:formula1>
            <xm:f>Lookups!$B$3:$B$6</xm:f>
          </x14:formula1>
          <xm:sqref>F11:F21</xm:sqref>
        </x14:dataValidation>
        <x14:dataValidation type="list" errorStyle="information" allowBlank="1" showInputMessage="1" showErrorMessage="1" errorTitle="New Value?" error="If this is a new control performer role, please have it added to the list.">
          <x14:formula1>
            <xm:f>Lookups!$F$3:$F$14</xm:f>
          </x14:formula1>
          <xm:sqref>H11:H21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pageSetUpPr fitToPage="1"/>
  </sheetPr>
  <dimension ref="A1:O28"/>
  <sheetViews>
    <sheetView zoomScale="80" zoomScaleNormal="80" workbookViewId="0">
      <selection activeCell="I2" sqref="I2:I9"/>
    </sheetView>
  </sheetViews>
  <sheetFormatPr defaultColWidth="9.140625" defaultRowHeight="12.75" x14ac:dyDescent="0.2"/>
  <cols>
    <col min="1" max="3" width="9.140625" style="5" customWidth="1"/>
    <col min="4" max="4" width="75.7109375" style="5" customWidth="1"/>
    <col min="5" max="5" width="6.7109375" style="5" customWidth="1"/>
    <col min="6" max="6" width="16.7109375" style="50" customWidth="1"/>
    <col min="7" max="7" width="12.7109375" style="50" customWidth="1"/>
    <col min="8" max="8" width="12.7109375" style="8" customWidth="1"/>
    <col min="9" max="9" width="26.7109375" style="5" customWidth="1"/>
    <col min="10" max="73" width="17.5703125" style="5" customWidth="1"/>
    <col min="74" max="16384" width="9.140625" style="5"/>
  </cols>
  <sheetData>
    <row r="1" spans="1:15" x14ac:dyDescent="0.2">
      <c r="D1" s="28"/>
      <c r="F1" s="5"/>
      <c r="H1" s="50"/>
      <c r="I1" s="8"/>
      <c r="J1"/>
      <c r="K1"/>
      <c r="N1" s="4"/>
      <c r="O1" s="4"/>
    </row>
    <row r="2" spans="1:15" customFormat="1" x14ac:dyDescent="0.2">
      <c r="A2" s="5"/>
      <c r="B2" s="5"/>
      <c r="C2" s="5"/>
      <c r="D2" s="28"/>
      <c r="E2" s="5"/>
      <c r="F2" s="5"/>
      <c r="G2" s="50"/>
      <c r="H2" s="50"/>
      <c r="I2" s="195" t="str">
        <f>'Facility List'!A11</f>
        <v xml:space="preserve">Foreman &gt; </v>
      </c>
      <c r="J2" s="105" t="str">
        <f>'Facility List'!B11</f>
        <v>Chad Moore</v>
      </c>
      <c r="K2" s="105" t="str">
        <f>'Facility List'!C11</f>
        <v>Chad Moore</v>
      </c>
      <c r="L2" s="105" t="str">
        <f>'Facility List'!D11</f>
        <v>Chad Moore</v>
      </c>
      <c r="M2" s="105" t="str">
        <f>'Facility List'!E11</f>
        <v>Chad Moore</v>
      </c>
      <c r="N2" s="105" t="str">
        <f>'Facility List'!F11</f>
        <v>Chad Moore</v>
      </c>
    </row>
    <row r="3" spans="1:15" customFormat="1" ht="23.25" x14ac:dyDescent="0.2">
      <c r="A3" s="5"/>
      <c r="B3" s="5"/>
      <c r="C3" s="5"/>
      <c r="D3" s="208" t="str">
        <f>"Property: "&amp;'Facility List'!D4</f>
        <v>Property: Karr</v>
      </c>
      <c r="E3" s="29"/>
      <c r="F3" s="5"/>
      <c r="G3" s="50"/>
      <c r="H3" s="50"/>
      <c r="I3" s="195" t="str">
        <f>'Facility List'!A12</f>
        <v xml:space="preserve">Lead Operator &gt; </v>
      </c>
      <c r="J3" s="105">
        <f>'Facility List'!B12</f>
        <v>0</v>
      </c>
      <c r="K3" s="105" t="str">
        <f>'Facility List'!C12</f>
        <v/>
      </c>
      <c r="L3" s="105" t="str">
        <f>'Facility List'!D12</f>
        <v/>
      </c>
      <c r="M3" s="105" t="str">
        <f>'Facility List'!E12</f>
        <v/>
      </c>
      <c r="N3" s="105" t="str">
        <f>'Facility List'!F12</f>
        <v/>
      </c>
    </row>
    <row r="4" spans="1:15" customFormat="1" ht="20.25" x14ac:dyDescent="0.2">
      <c r="A4" s="5"/>
      <c r="B4" s="5"/>
      <c r="C4" s="5"/>
      <c r="D4" s="209" t="str">
        <f>"Evaluation Date: "&amp;TEXT('Facility List'!G4,"yyyy-mm-dd")</f>
        <v>Evaluation Date: 2017-05-26</v>
      </c>
      <c r="E4" s="5"/>
      <c r="F4" s="5"/>
      <c r="G4" s="50"/>
      <c r="H4" s="50"/>
      <c r="I4" s="195" t="str">
        <f>'Facility List'!A13</f>
        <v xml:space="preserve">Production Accountant &gt; </v>
      </c>
      <c r="J4" s="105" t="str">
        <f>'Facility List'!B13</f>
        <v>Nathan Hopkin</v>
      </c>
      <c r="K4" s="105" t="str">
        <f>'Facility List'!C13</f>
        <v>Nathan Hopkin</v>
      </c>
      <c r="L4" s="105" t="str">
        <f>'Facility List'!D13</f>
        <v>Nathan Hopkin</v>
      </c>
      <c r="M4" s="105" t="str">
        <f>'Facility List'!E13</f>
        <v>Nathan Hopkin</v>
      </c>
      <c r="N4" s="105" t="str">
        <f>'Facility List'!F13</f>
        <v>Nathan Hopkin</v>
      </c>
    </row>
    <row r="5" spans="1:15" customFormat="1" x14ac:dyDescent="0.2">
      <c r="A5" s="5"/>
      <c r="B5" s="5"/>
      <c r="C5" s="5"/>
      <c r="D5" s="28"/>
      <c r="E5" s="5"/>
      <c r="F5" s="5"/>
      <c r="G5" s="50"/>
      <c r="H5" s="50"/>
      <c r="I5" s="195" t="str">
        <f>'Facility List'!A14</f>
        <v xml:space="preserve">Production Engineer &gt; </v>
      </c>
      <c r="J5" s="105" t="str">
        <f>'Facility List'!B14</f>
        <v>Grant Woodford</v>
      </c>
      <c r="K5" s="105" t="str">
        <f>'Facility List'!C14</f>
        <v>Grant Woodford</v>
      </c>
      <c r="L5" s="105" t="str">
        <f>'Facility List'!D14</f>
        <v>Grant Woodford</v>
      </c>
      <c r="M5" s="105" t="str">
        <f>'Facility List'!E14</f>
        <v>Grant Woodford</v>
      </c>
      <c r="N5" s="105" t="str">
        <f>'Facility List'!F14</f>
        <v>Grant Woodford</v>
      </c>
    </row>
    <row r="6" spans="1:15" customFormat="1" x14ac:dyDescent="0.2">
      <c r="A6" s="5"/>
      <c r="B6" s="5"/>
      <c r="C6" s="5"/>
      <c r="D6" s="28"/>
      <c r="E6" s="5"/>
      <c r="F6" s="5"/>
      <c r="G6" s="50"/>
      <c r="H6" s="50"/>
      <c r="I6" s="195" t="str">
        <f>'Facility List'!A15</f>
        <v xml:space="preserve">Facilities Engineer &gt; </v>
      </c>
      <c r="J6" s="105">
        <f>'Facility List'!B15</f>
        <v>0</v>
      </c>
      <c r="K6" s="105" t="str">
        <f>'Facility List'!C15</f>
        <v/>
      </c>
      <c r="L6" s="105" t="str">
        <f>'Facility List'!D15</f>
        <v/>
      </c>
      <c r="M6" s="105" t="str">
        <f>'Facility List'!E15</f>
        <v/>
      </c>
      <c r="N6" s="105" t="str">
        <f>'Facility List'!F15</f>
        <v/>
      </c>
    </row>
    <row r="7" spans="1:15" customFormat="1" ht="12" customHeight="1" thickBot="1" x14ac:dyDescent="0.25">
      <c r="A7" s="5"/>
      <c r="B7" s="5"/>
      <c r="C7" s="349"/>
      <c r="D7" s="349"/>
      <c r="E7" s="5"/>
      <c r="F7" s="5"/>
      <c r="G7" s="50"/>
      <c r="H7" s="50"/>
      <c r="I7" s="195" t="str">
        <f>'Facility List'!A16</f>
        <v xml:space="preserve">Facility Name &gt; </v>
      </c>
      <c r="J7" s="105" t="str">
        <f>'Facility List'!B16</f>
        <v>PARA 06-18-066-04W6M</v>
      </c>
      <c r="K7" s="105" t="str">
        <f>'Facility List'!C16</f>
        <v>PARA HZ KARR 3-22-66-5W6 GSWB</v>
      </c>
      <c r="L7" s="105" t="str">
        <f>'Facility List'!D16</f>
        <v>GOLD CREEK 15-19-066-04W6 GGS</v>
      </c>
      <c r="M7" s="105" t="str">
        <f>'Facility List'!E16</f>
        <v>PARA KARR 06-18 COMPRESSOR</v>
      </c>
      <c r="N7" s="105" t="str">
        <f>'Facility List'!F16</f>
        <v>PARA 102 KARR 5-18-66-4 DISPOSAL</v>
      </c>
    </row>
    <row r="8" spans="1:15" customFormat="1" ht="16.5" thickBot="1" x14ac:dyDescent="0.25">
      <c r="A8" s="5"/>
      <c r="B8" s="21"/>
      <c r="C8" s="32" t="s">
        <v>785</v>
      </c>
      <c r="D8" s="33"/>
      <c r="E8" s="34"/>
      <c r="F8" s="34"/>
      <c r="G8" s="51"/>
      <c r="H8" s="51"/>
      <c r="I8" s="195" t="str">
        <f>'Facility List'!A19</f>
        <v>Facility Subtype &gt;</v>
      </c>
      <c r="J8" s="105">
        <f>'Facility List'!B19</f>
        <v>361</v>
      </c>
      <c r="K8" s="105">
        <f>'Facility List'!C19</f>
        <v>351</v>
      </c>
      <c r="L8" s="105">
        <f>'Facility List'!D19</f>
        <v>621</v>
      </c>
      <c r="M8" s="105">
        <f>'Facility List'!E19</f>
        <v>621</v>
      </c>
      <c r="N8" s="105">
        <f>'Facility List'!F19</f>
        <v>503</v>
      </c>
    </row>
    <row r="9" spans="1:15" customFormat="1" ht="16.5" thickBot="1" x14ac:dyDescent="0.25">
      <c r="A9" s="5"/>
      <c r="B9" s="21"/>
      <c r="C9" s="48"/>
      <c r="D9" s="46"/>
      <c r="E9" s="34"/>
      <c r="F9" s="34"/>
      <c r="G9" s="51"/>
      <c r="H9" s="51"/>
      <c r="I9" s="195" t="str">
        <f>'Facility List'!A20</f>
        <v>Facility Subtype Description &gt;</v>
      </c>
      <c r="J9" s="105" t="str">
        <f>'Facility List'!B20</f>
        <v>Gas Multiwell Group Battery</v>
      </c>
      <c r="K9" s="105" t="str">
        <f>'Facility List'!C20</f>
        <v>Gas Single Well Battery</v>
      </c>
      <c r="L9" s="105" t="str">
        <f>'Facility List'!D20</f>
        <v>Gas Gathering System</v>
      </c>
      <c r="M9" s="105" t="str">
        <f>'Facility List'!E20</f>
        <v>Gas Gathering System</v>
      </c>
      <c r="N9" s="105" t="str">
        <f>'Facility List'!F20</f>
        <v>Disposal</v>
      </c>
    </row>
    <row r="10" spans="1:15" ht="48" thickBot="1" x14ac:dyDescent="0.25">
      <c r="A10" s="251"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15" ht="60" x14ac:dyDescent="0.2">
      <c r="A11" s="25">
        <v>5</v>
      </c>
      <c r="B11" s="25" t="s">
        <v>164</v>
      </c>
      <c r="C11" s="40" t="s">
        <v>3099</v>
      </c>
      <c r="D11" s="276" t="s">
        <v>3100</v>
      </c>
      <c r="E11" s="277" t="str">
        <f>VLOOKUP(B11,NCESub[[#Data],[NCE]:[NCE Risk]],3,FALSE)</f>
        <v>Low</v>
      </c>
      <c r="F11" s="52"/>
      <c r="G11" s="52"/>
      <c r="H11" s="278"/>
      <c r="I11"/>
      <c r="J11" s="274" t="str">
        <f>IF(HLOOKUP(J$8,Applicability[#Data],(VLOOKUP($B11,Applicability[#Data],2,FALSE)),FALSE)="y",$F11,"N/A")</f>
        <v>N/A</v>
      </c>
      <c r="K11" s="274" t="str">
        <f>IF(HLOOKUP(K$8,Applicability[#Data],(VLOOKUP($B11,Applicability[#Data],2,FALSE)),FALSE)="y",$F11,"N/A")</f>
        <v>N/A</v>
      </c>
      <c r="L11" s="274" t="str">
        <f>IF(HLOOKUP(L$8,Applicability[#Data],(VLOOKUP($B11,Applicability[#Data],2,FALSE)),FALSE)="y",$F11,"N/A")</f>
        <v>N/A</v>
      </c>
      <c r="M11" s="274" t="str">
        <f>IF(HLOOKUP(M$8,Applicability[#Data],(VLOOKUP($B11,Applicability[#Data],2,FALSE)),FALSE)="y",$F11,"N/A")</f>
        <v>N/A</v>
      </c>
      <c r="N11" s="274" t="str">
        <f>IF(HLOOKUP(N$8,Applicability[#Data],(VLOOKUP($B11,Applicability[#Data],2,FALSE)),FALSE)="y",$F11,"N/A")</f>
        <v>N/A</v>
      </c>
    </row>
    <row r="12" spans="1:15" ht="60" x14ac:dyDescent="0.2">
      <c r="A12" s="25">
        <v>8</v>
      </c>
      <c r="B12" s="25" t="s">
        <v>136</v>
      </c>
      <c r="C12" s="40" t="s">
        <v>3119</v>
      </c>
      <c r="D12" s="276" t="s">
        <v>3120</v>
      </c>
      <c r="E12" s="277" t="str">
        <f>VLOOKUP(B12,NCESub[[#Data],[NCE]:[NCE Risk]],3,FALSE)</f>
        <v>Low</v>
      </c>
      <c r="F12" s="52"/>
      <c r="G12" s="52"/>
      <c r="H12" s="278"/>
      <c r="I12"/>
      <c r="J12" s="274">
        <f>IF(HLOOKUP(J$8,Applicability[#Data],(VLOOKUP($B12,Applicability[#Data],2,FALSE)),FALSE)="y",$F12,"N/A")</f>
        <v>0</v>
      </c>
      <c r="K12" s="274">
        <f>IF(HLOOKUP(K$8,Applicability[#Data],(VLOOKUP($B12,Applicability[#Data],2,FALSE)),FALSE)="y",$F12,"N/A")</f>
        <v>0</v>
      </c>
      <c r="L12" s="274">
        <f>IF(HLOOKUP(L$8,Applicability[#Data],(VLOOKUP($B12,Applicability[#Data],2,FALSE)),FALSE)="y",$F12,"N/A")</f>
        <v>0</v>
      </c>
      <c r="M12" s="274">
        <f>IF(HLOOKUP(M$8,Applicability[#Data],(VLOOKUP($B12,Applicability[#Data],2,FALSE)),FALSE)="y",$F12,"N/A")</f>
        <v>0</v>
      </c>
      <c r="N12" s="274">
        <f>IF(HLOOKUP(N$8,Applicability[#Data],(VLOOKUP($B12,Applicability[#Data],2,FALSE)),FALSE)="y",$F12,"N/A")</f>
        <v>0</v>
      </c>
    </row>
    <row r="13" spans="1:15" ht="30" x14ac:dyDescent="0.2">
      <c r="A13" s="25">
        <v>8</v>
      </c>
      <c r="B13" s="25" t="s">
        <v>136</v>
      </c>
      <c r="C13" s="40" t="s">
        <v>3220</v>
      </c>
      <c r="D13" s="276" t="s">
        <v>3221</v>
      </c>
      <c r="E13" s="277" t="str">
        <f>VLOOKUP(B13,NCESub[[#Data],[NCE]:[NCE Risk]],3,FALSE)</f>
        <v>Low</v>
      </c>
      <c r="F13" s="52"/>
      <c r="G13" s="52"/>
      <c r="H13" s="278"/>
      <c r="I13"/>
      <c r="J13" s="274">
        <f>IF(HLOOKUP(J$8,Applicability[#Data],(VLOOKUP($B13,Applicability[#Data],2,FALSE)),FALSE)="y",$F13,"N/A")</f>
        <v>0</v>
      </c>
      <c r="K13" s="274">
        <f>IF(HLOOKUP(K$8,Applicability[#Data],(VLOOKUP($B13,Applicability[#Data],2,FALSE)),FALSE)="y",$F13,"N/A")</f>
        <v>0</v>
      </c>
      <c r="L13" s="274">
        <f>IF(HLOOKUP(L$8,Applicability[#Data],(VLOOKUP($B13,Applicability[#Data],2,FALSE)),FALSE)="y",$F13,"N/A")</f>
        <v>0</v>
      </c>
      <c r="M13" s="274">
        <f>IF(HLOOKUP(M$8,Applicability[#Data],(VLOOKUP($B13,Applicability[#Data],2,FALSE)),FALSE)="y",$F13,"N/A")</f>
        <v>0</v>
      </c>
      <c r="N13" s="274">
        <f>IF(HLOOKUP(N$8,Applicability[#Data],(VLOOKUP($B13,Applicability[#Data],2,FALSE)),FALSE)="y",$F13,"N/A")</f>
        <v>0</v>
      </c>
    </row>
    <row r="14" spans="1:15" ht="60" x14ac:dyDescent="0.2">
      <c r="A14" s="25">
        <v>8</v>
      </c>
      <c r="B14" s="25" t="s">
        <v>136</v>
      </c>
      <c r="C14" s="40" t="s">
        <v>3123</v>
      </c>
      <c r="D14" s="276" t="s">
        <v>3124</v>
      </c>
      <c r="E14" s="277" t="str">
        <f>VLOOKUP(B14,NCESub[[#Data],[NCE]:[NCE Risk]],3,FALSE)</f>
        <v>Low</v>
      </c>
      <c r="F14" s="52"/>
      <c r="G14" s="52"/>
      <c r="H14" s="278"/>
      <c r="I14"/>
      <c r="J14" s="274">
        <f>IF(HLOOKUP(J$8,Applicability[#Data],(VLOOKUP($B14,Applicability[#Data],2,FALSE)),FALSE)="y",$F14,"N/A")</f>
        <v>0</v>
      </c>
      <c r="K14" s="274">
        <f>IF(HLOOKUP(K$8,Applicability[#Data],(VLOOKUP($B14,Applicability[#Data],2,FALSE)),FALSE)="y",$F14,"N/A")</f>
        <v>0</v>
      </c>
      <c r="L14" s="274">
        <f>IF(HLOOKUP(L$8,Applicability[#Data],(VLOOKUP($B14,Applicability[#Data],2,FALSE)),FALSE)="y",$F14,"N/A")</f>
        <v>0</v>
      </c>
      <c r="M14" s="274">
        <f>IF(HLOOKUP(M$8,Applicability[#Data],(VLOOKUP($B14,Applicability[#Data],2,FALSE)),FALSE)="y",$F14,"N/A")</f>
        <v>0</v>
      </c>
      <c r="N14" s="274">
        <f>IF(HLOOKUP(N$8,Applicability[#Data],(VLOOKUP($B14,Applicability[#Data],2,FALSE)),FALSE)="y",$F14,"N/A")</f>
        <v>0</v>
      </c>
    </row>
    <row r="15" spans="1:15" ht="50.25" customHeight="1" x14ac:dyDescent="0.2">
      <c r="A15" s="25">
        <v>8</v>
      </c>
      <c r="B15" s="25" t="s">
        <v>136</v>
      </c>
      <c r="C15" s="40" t="s">
        <v>3125</v>
      </c>
      <c r="D15" s="276" t="s">
        <v>3126</v>
      </c>
      <c r="E15" s="277" t="str">
        <f>VLOOKUP(B15,NCESub[[#Data],[NCE]:[NCE Risk]],3,FALSE)</f>
        <v>Low</v>
      </c>
      <c r="F15" s="52"/>
      <c r="G15" s="52"/>
      <c r="H15" s="278"/>
      <c r="I15"/>
      <c r="J15" s="274">
        <f>IF(HLOOKUP(J$8,Applicability[#Data],(VLOOKUP($B15,Applicability[#Data],2,FALSE)),FALSE)="y",$F15,"N/A")</f>
        <v>0</v>
      </c>
      <c r="K15" s="274">
        <f>IF(HLOOKUP(K$8,Applicability[#Data],(VLOOKUP($B15,Applicability[#Data],2,FALSE)),FALSE)="y",$F15,"N/A")</f>
        <v>0</v>
      </c>
      <c r="L15" s="274">
        <f>IF(HLOOKUP(L$8,Applicability[#Data],(VLOOKUP($B15,Applicability[#Data],2,FALSE)),FALSE)="y",$F15,"N/A")</f>
        <v>0</v>
      </c>
      <c r="M15" s="274">
        <f>IF(HLOOKUP(M$8,Applicability[#Data],(VLOOKUP($B15,Applicability[#Data],2,FALSE)),FALSE)="y",$F15,"N/A")</f>
        <v>0</v>
      </c>
      <c r="N15" s="274">
        <f>IF(HLOOKUP(N$8,Applicability[#Data],(VLOOKUP($B15,Applicability[#Data],2,FALSE)),FALSE)="y",$F15,"N/A")</f>
        <v>0</v>
      </c>
    </row>
    <row r="16" spans="1:15" ht="60" hidden="1" x14ac:dyDescent="0.2">
      <c r="A16" s="25">
        <v>8</v>
      </c>
      <c r="B16" s="25" t="s">
        <v>160</v>
      </c>
      <c r="C16" s="40" t="s">
        <v>3119</v>
      </c>
      <c r="D16" s="276" t="s">
        <v>3120</v>
      </c>
      <c r="E16" s="277" t="str">
        <f>VLOOKUP(B16,NCESub[[#Data],[NCE]:[NCE Risk]],3,FALSE)</f>
        <v>Low</v>
      </c>
      <c r="F16" s="52"/>
      <c r="G16" s="52"/>
      <c r="H16" s="278"/>
      <c r="I16"/>
      <c r="J16" s="274">
        <f>IF(HLOOKUP(J$8,Applicability[#Data],(VLOOKUP($B16,Applicability[#Data],2,FALSE)),FALSE)="y",$F16,"N/A")</f>
        <v>0</v>
      </c>
      <c r="K16" s="274">
        <f>IF(HLOOKUP(K$8,Applicability[#Data],(VLOOKUP($B16,Applicability[#Data],2,FALSE)),FALSE)="y",$F16,"N/A")</f>
        <v>0</v>
      </c>
      <c r="L16" s="274">
        <f>IF(HLOOKUP(L$8,Applicability[#Data],(VLOOKUP($B16,Applicability[#Data],2,FALSE)),FALSE)="y",$F16,"N/A")</f>
        <v>0</v>
      </c>
      <c r="M16" s="274">
        <f>IF(HLOOKUP(M$8,Applicability[#Data],(VLOOKUP($B16,Applicability[#Data],2,FALSE)),FALSE)="y",$F16,"N/A")</f>
        <v>0</v>
      </c>
      <c r="N16" s="274">
        <f>IF(HLOOKUP(N$8,Applicability[#Data],(VLOOKUP($B16,Applicability[#Data],2,FALSE)),FALSE)="y",$F16,"N/A")</f>
        <v>0</v>
      </c>
    </row>
    <row r="17" spans="1:14" ht="45" x14ac:dyDescent="0.2">
      <c r="A17" s="25">
        <v>8</v>
      </c>
      <c r="B17" s="25" t="s">
        <v>119</v>
      </c>
      <c r="C17" s="40" t="s">
        <v>3223</v>
      </c>
      <c r="D17" s="276" t="s">
        <v>3224</v>
      </c>
      <c r="E17" s="277" t="str">
        <f>VLOOKUP(B17,NCESub[[#Data],[NCE]:[NCE Risk]],3,FALSE)</f>
        <v>Low</v>
      </c>
      <c r="F17" s="52"/>
      <c r="G17" s="52"/>
      <c r="H17" s="278"/>
      <c r="I17"/>
      <c r="J17" s="274">
        <f>IF(HLOOKUP(J$8,Applicability[#Data],(VLOOKUP($B17,Applicability[#Data],2,FALSE)),FALSE)="y",$F17,"N/A")</f>
        <v>0</v>
      </c>
      <c r="K17" s="274">
        <f>IF(HLOOKUP(K$8,Applicability[#Data],(VLOOKUP($B17,Applicability[#Data],2,FALSE)),FALSE)="y",$F17,"N/A")</f>
        <v>0</v>
      </c>
      <c r="L17" s="274">
        <f>IF(HLOOKUP(L$8,Applicability[#Data],(VLOOKUP($B17,Applicability[#Data],2,FALSE)),FALSE)="y",$F17,"N/A")</f>
        <v>0</v>
      </c>
      <c r="M17" s="274">
        <f>IF(HLOOKUP(M$8,Applicability[#Data],(VLOOKUP($B17,Applicability[#Data],2,FALSE)),FALSE)="y",$F17,"N/A")</f>
        <v>0</v>
      </c>
      <c r="N17" s="274">
        <f>IF(HLOOKUP(N$8,Applicability[#Data],(VLOOKUP($B17,Applicability[#Data],2,FALSE)),FALSE)="y",$F17,"N/A")</f>
        <v>0</v>
      </c>
    </row>
    <row r="18" spans="1:14" ht="60" x14ac:dyDescent="0.2">
      <c r="A18" s="25">
        <v>8</v>
      </c>
      <c r="B18" s="25" t="s">
        <v>160</v>
      </c>
      <c r="C18" s="40" t="s">
        <v>3131</v>
      </c>
      <c r="D18" s="276" t="s">
        <v>3132</v>
      </c>
      <c r="E18" s="277" t="str">
        <f>VLOOKUP(B18,NCESub[[#Data],[NCE]:[NCE Risk]],3,FALSE)</f>
        <v>Low</v>
      </c>
      <c r="F18" s="52"/>
      <c r="G18" s="52"/>
      <c r="H18" s="278"/>
      <c r="I18"/>
      <c r="J18" s="274">
        <f>IF(HLOOKUP(J$8,Applicability[#Data],(VLOOKUP($B18,Applicability[#Data],2,FALSE)),FALSE)="y",$F18,"N/A")</f>
        <v>0</v>
      </c>
      <c r="K18" s="274">
        <f>IF(HLOOKUP(K$8,Applicability[#Data],(VLOOKUP($B18,Applicability[#Data],2,FALSE)),FALSE)="y",$F18,"N/A")</f>
        <v>0</v>
      </c>
      <c r="L18" s="274">
        <f>IF(HLOOKUP(L$8,Applicability[#Data],(VLOOKUP($B18,Applicability[#Data],2,FALSE)),FALSE)="y",$F18,"N/A")</f>
        <v>0</v>
      </c>
      <c r="M18" s="274">
        <f>IF(HLOOKUP(M$8,Applicability[#Data],(VLOOKUP($B18,Applicability[#Data],2,FALSE)),FALSE)="y",$F18,"N/A")</f>
        <v>0</v>
      </c>
      <c r="N18" s="274">
        <f>IF(HLOOKUP(N$8,Applicability[#Data],(VLOOKUP($B18,Applicability[#Data],2,FALSE)),FALSE)="y",$F18,"N/A")</f>
        <v>0</v>
      </c>
    </row>
    <row r="19" spans="1:14" ht="30" customHeight="1" x14ac:dyDescent="0.2">
      <c r="A19" s="25">
        <v>8</v>
      </c>
      <c r="B19" s="25" t="s">
        <v>137</v>
      </c>
      <c r="C19" s="40" t="s">
        <v>468</v>
      </c>
      <c r="D19" s="276" t="s">
        <v>573</v>
      </c>
      <c r="E19" s="277" t="str">
        <f>VLOOKUP(B19,NCESub[[#Data],[NCE]:[NCE Risk]],3,FALSE)</f>
        <v>High</v>
      </c>
      <c r="F19" s="52"/>
      <c r="G19" s="52"/>
      <c r="H19" s="278"/>
      <c r="I19"/>
      <c r="J19" s="274">
        <f>IF(HLOOKUP(J$8,Applicability[#Data],(VLOOKUP($B19,Applicability[#Data],2,FALSE)),FALSE)="y",$F19,"N/A")</f>
        <v>0</v>
      </c>
      <c r="K19" s="274">
        <f>IF(HLOOKUP(K$8,Applicability[#Data],(VLOOKUP($B19,Applicability[#Data],2,FALSE)),FALSE)="y",$F19,"N/A")</f>
        <v>0</v>
      </c>
      <c r="L19" s="274">
        <f>IF(HLOOKUP(L$8,Applicability[#Data],(VLOOKUP($B19,Applicability[#Data],2,FALSE)),FALSE)="y",$F19,"N/A")</f>
        <v>0</v>
      </c>
      <c r="M19" s="274">
        <f>IF(HLOOKUP(M$8,Applicability[#Data],(VLOOKUP($B19,Applicability[#Data],2,FALSE)),FALSE)="y",$F19,"N/A")</f>
        <v>0</v>
      </c>
      <c r="N19" s="274">
        <f>IF(HLOOKUP(N$8,Applicability[#Data],(VLOOKUP($B19,Applicability[#Data],2,FALSE)),FALSE)="y",$F19,"N/A")</f>
        <v>0</v>
      </c>
    </row>
    <row r="20" spans="1:14" ht="30" customHeight="1" x14ac:dyDescent="0.2">
      <c r="A20" s="25">
        <v>8</v>
      </c>
      <c r="B20" s="25" t="s">
        <v>137</v>
      </c>
      <c r="C20" s="40" t="s">
        <v>469</v>
      </c>
      <c r="D20" s="276" t="s">
        <v>574</v>
      </c>
      <c r="E20" s="277" t="str">
        <f>VLOOKUP(B20,NCESub[[#Data],[NCE]:[NCE Risk]],3,FALSE)</f>
        <v>High</v>
      </c>
      <c r="F20" s="52"/>
      <c r="G20" s="52"/>
      <c r="H20" s="278"/>
      <c r="I20"/>
      <c r="J20" s="274">
        <f>IF(HLOOKUP(J$8,Applicability[#Data],(VLOOKUP($B20,Applicability[#Data],2,FALSE)),FALSE)="y",$F20,"N/A")</f>
        <v>0</v>
      </c>
      <c r="K20" s="274">
        <f>IF(HLOOKUP(K$8,Applicability[#Data],(VLOOKUP($B20,Applicability[#Data],2,FALSE)),FALSE)="y",$F20,"N/A")</f>
        <v>0</v>
      </c>
      <c r="L20" s="274">
        <f>IF(HLOOKUP(L$8,Applicability[#Data],(VLOOKUP($B20,Applicability[#Data],2,FALSE)),FALSE)="y",$F20,"N/A")</f>
        <v>0</v>
      </c>
      <c r="M20" s="274">
        <f>IF(HLOOKUP(M$8,Applicability[#Data],(VLOOKUP($B20,Applicability[#Data],2,FALSE)),FALSE)="y",$F20,"N/A")</f>
        <v>0</v>
      </c>
      <c r="N20" s="274">
        <f>IF(HLOOKUP(N$8,Applicability[#Data],(VLOOKUP($B20,Applicability[#Data],2,FALSE)),FALSE)="y",$F20,"N/A")</f>
        <v>0</v>
      </c>
    </row>
    <row r="21" spans="1:14" ht="30" customHeight="1" x14ac:dyDescent="0.2">
      <c r="A21" s="25">
        <v>8</v>
      </c>
      <c r="B21" s="25" t="s">
        <v>60</v>
      </c>
      <c r="C21" s="40" t="s">
        <v>346</v>
      </c>
      <c r="D21" s="276" t="s">
        <v>577</v>
      </c>
      <c r="E21" s="277" t="str">
        <f>VLOOKUP(B21,NCESub[[#Data],[NCE]:[NCE Risk]],3,FALSE)</f>
        <v>Low</v>
      </c>
      <c r="F21" s="52"/>
      <c r="G21" s="52"/>
      <c r="H21" s="278"/>
      <c r="I21"/>
      <c r="J21" s="274">
        <f>IF(HLOOKUP(J$8,Applicability[#Data],(VLOOKUP($B21,Applicability[#Data],2,FALSE)),FALSE)="y",$F21,"N/A")</f>
        <v>0</v>
      </c>
      <c r="K21" s="274">
        <f>IF(HLOOKUP(K$8,Applicability[#Data],(VLOOKUP($B21,Applicability[#Data],2,FALSE)),FALSE)="y",$F21,"N/A")</f>
        <v>0</v>
      </c>
      <c r="L21" s="274">
        <f>IF(HLOOKUP(L$8,Applicability[#Data],(VLOOKUP($B21,Applicability[#Data],2,FALSE)),FALSE)="y",$F21,"N/A")</f>
        <v>0</v>
      </c>
      <c r="M21" s="274">
        <f>IF(HLOOKUP(M$8,Applicability[#Data],(VLOOKUP($B21,Applicability[#Data],2,FALSE)),FALSE)="y",$F21,"N/A")</f>
        <v>0</v>
      </c>
      <c r="N21" s="274">
        <f>IF(HLOOKUP(N$8,Applicability[#Data],(VLOOKUP($B21,Applicability[#Data],2,FALSE)),FALSE)="y",$F21,"N/A")</f>
        <v>0</v>
      </c>
    </row>
    <row r="22" spans="1:14" ht="30" customHeight="1" x14ac:dyDescent="0.2">
      <c r="A22" s="25">
        <v>8</v>
      </c>
      <c r="B22" s="25" t="s">
        <v>112</v>
      </c>
      <c r="C22" s="40" t="s">
        <v>348</v>
      </c>
      <c r="D22" s="276" t="s">
        <v>579</v>
      </c>
      <c r="E22" s="277" t="str">
        <f>VLOOKUP(B22,NCESub[[#Data],[NCE]:[NCE Risk]],3,FALSE)</f>
        <v>Low</v>
      </c>
      <c r="F22" s="52"/>
      <c r="G22" s="52"/>
      <c r="H22" s="278"/>
      <c r="I22"/>
      <c r="J22" s="274">
        <f>IF(HLOOKUP(J$8,Applicability[#Data],(VLOOKUP($B22,Applicability[#Data],2,FALSE)),FALSE)="y",$F22,"N/A")</f>
        <v>0</v>
      </c>
      <c r="K22" s="274">
        <f>IF(HLOOKUP(K$8,Applicability[#Data],(VLOOKUP($B22,Applicability[#Data],2,FALSE)),FALSE)="y",$F22,"N/A")</f>
        <v>0</v>
      </c>
      <c r="L22" s="274">
        <f>IF(HLOOKUP(L$8,Applicability[#Data],(VLOOKUP($B22,Applicability[#Data],2,FALSE)),FALSE)="y",$F22,"N/A")</f>
        <v>0</v>
      </c>
      <c r="M22" s="274">
        <f>IF(HLOOKUP(M$8,Applicability[#Data],(VLOOKUP($B22,Applicability[#Data],2,FALSE)),FALSE)="y",$F22,"N/A")</f>
        <v>0</v>
      </c>
      <c r="N22" s="274">
        <f>IF(HLOOKUP(N$8,Applicability[#Data],(VLOOKUP($B22,Applicability[#Data],2,FALSE)),FALSE)="y",$F22,"N/A")</f>
        <v>0</v>
      </c>
    </row>
    <row r="23" spans="1:14" ht="45" x14ac:dyDescent="0.2">
      <c r="A23" s="25">
        <v>8</v>
      </c>
      <c r="B23" s="25" t="s">
        <v>650</v>
      </c>
      <c r="C23" s="40" t="s">
        <v>3231</v>
      </c>
      <c r="D23" s="276" t="s">
        <v>3232</v>
      </c>
      <c r="E23" s="277" t="str">
        <f>VLOOKUP(B23,NCESub[[#Data],[NCE]:[NCE Risk]],3,FALSE)</f>
        <v>High</v>
      </c>
      <c r="F23" s="52"/>
      <c r="G23" s="52"/>
      <c r="H23" s="278"/>
      <c r="I23"/>
      <c r="J23" s="274">
        <f>IF(HLOOKUP(J$8,Applicability[#Data],(VLOOKUP($B23,Applicability[#Data],2,FALSE)),FALSE)="y",$F23,"N/A")</f>
        <v>0</v>
      </c>
      <c r="K23" s="274">
        <f>IF(HLOOKUP(K$8,Applicability[#Data],(VLOOKUP($B23,Applicability[#Data],2,FALSE)),FALSE)="y",$F23,"N/A")</f>
        <v>0</v>
      </c>
      <c r="L23" s="274">
        <f>IF(HLOOKUP(L$8,Applicability[#Data],(VLOOKUP($B23,Applicability[#Data],2,FALSE)),FALSE)="y",$F23,"N/A")</f>
        <v>0</v>
      </c>
      <c r="M23" s="274">
        <f>IF(HLOOKUP(M$8,Applicability[#Data],(VLOOKUP($B23,Applicability[#Data],2,FALSE)),FALSE)="y",$F23,"N/A")</f>
        <v>0</v>
      </c>
      <c r="N23" s="274">
        <f>IF(HLOOKUP(N$8,Applicability[#Data],(VLOOKUP($B23,Applicability[#Data],2,FALSE)),FALSE)="y",$F23,"N/A")</f>
        <v>0</v>
      </c>
    </row>
    <row r="24" spans="1:14" ht="49.5" customHeight="1" x14ac:dyDescent="0.2">
      <c r="A24" s="25">
        <v>8</v>
      </c>
      <c r="B24" s="25" t="s">
        <v>650</v>
      </c>
      <c r="C24" s="40" t="s">
        <v>3234</v>
      </c>
      <c r="D24" s="276" t="s">
        <v>3235</v>
      </c>
      <c r="E24" s="277" t="str">
        <f>VLOOKUP(B24,NCESub[[#Data],[NCE]:[NCE Risk]],3,FALSE)</f>
        <v>High</v>
      </c>
      <c r="F24" s="52"/>
      <c r="G24" s="52"/>
      <c r="H24" s="278"/>
      <c r="I24"/>
      <c r="J24" s="274">
        <f>IF(HLOOKUP(J$8,Applicability[#Data],(VLOOKUP($B24,Applicability[#Data],2,FALSE)),FALSE)="y",$F24,"N/A")</f>
        <v>0</v>
      </c>
      <c r="K24" s="274">
        <f>IF(HLOOKUP(K$8,Applicability[#Data],(VLOOKUP($B24,Applicability[#Data],2,FALSE)),FALSE)="y",$F24,"N/A")</f>
        <v>0</v>
      </c>
      <c r="L24" s="274">
        <f>IF(HLOOKUP(L$8,Applicability[#Data],(VLOOKUP($B24,Applicability[#Data],2,FALSE)),FALSE)="y",$F24,"N/A")</f>
        <v>0</v>
      </c>
      <c r="M24" s="274">
        <f>IF(HLOOKUP(M$8,Applicability[#Data],(VLOOKUP($B24,Applicability[#Data],2,FALSE)),FALSE)="y",$F24,"N/A")</f>
        <v>0</v>
      </c>
      <c r="N24" s="274">
        <f>IF(HLOOKUP(N$8,Applicability[#Data],(VLOOKUP($B24,Applicability[#Data],2,FALSE)),FALSE)="y",$F24,"N/A")</f>
        <v>0</v>
      </c>
    </row>
    <row r="25" spans="1:14" ht="47.25" customHeight="1" x14ac:dyDescent="0.2">
      <c r="A25" s="25">
        <v>8</v>
      </c>
      <c r="B25" s="25" t="s">
        <v>650</v>
      </c>
      <c r="C25" s="40" t="s">
        <v>3236</v>
      </c>
      <c r="D25" s="276" t="s">
        <v>3237</v>
      </c>
      <c r="E25" s="277" t="str">
        <f>VLOOKUP(B25,NCESub[[#Data],[NCE]:[NCE Risk]],3,FALSE)</f>
        <v>High</v>
      </c>
      <c r="F25" s="52"/>
      <c r="G25" s="52"/>
      <c r="H25" s="278"/>
      <c r="I25"/>
      <c r="J25" s="274">
        <f>IF(HLOOKUP(J$8,Applicability[#Data],(VLOOKUP($B25,Applicability[#Data],2,FALSE)),FALSE)="y",$F25,"N/A")</f>
        <v>0</v>
      </c>
      <c r="K25" s="274">
        <f>IF(HLOOKUP(K$8,Applicability[#Data],(VLOOKUP($B25,Applicability[#Data],2,FALSE)),FALSE)="y",$F25,"N/A")</f>
        <v>0</v>
      </c>
      <c r="L25" s="274">
        <f>IF(HLOOKUP(L$8,Applicability[#Data],(VLOOKUP($B25,Applicability[#Data],2,FALSE)),FALSE)="y",$F25,"N/A")</f>
        <v>0</v>
      </c>
      <c r="M25" s="274">
        <f>IF(HLOOKUP(M$8,Applicability[#Data],(VLOOKUP($B25,Applicability[#Data],2,FALSE)),FALSE)="y",$F25,"N/A")</f>
        <v>0</v>
      </c>
      <c r="N25" s="274">
        <f>IF(HLOOKUP(N$8,Applicability[#Data],(VLOOKUP($B25,Applicability[#Data],2,FALSE)),FALSE)="y",$F25,"N/A")</f>
        <v>0</v>
      </c>
    </row>
    <row r="26" spans="1:14" x14ac:dyDescent="0.2">
      <c r="L26" s="31"/>
      <c r="M26" s="4"/>
      <c r="N26" s="4"/>
    </row>
    <row r="27" spans="1:14" x14ac:dyDescent="0.2">
      <c r="C27" s="3" t="s">
        <v>3270</v>
      </c>
      <c r="L27" s="31"/>
      <c r="M27" s="4"/>
      <c r="N27" s="4"/>
    </row>
    <row r="28" spans="1:14" x14ac:dyDescent="0.2">
      <c r="L28" s="31"/>
      <c r="M28" s="4"/>
      <c r="N28" s="4"/>
    </row>
  </sheetData>
  <mergeCells count="1">
    <mergeCell ref="C7:D7"/>
  </mergeCells>
  <phoneticPr fontId="14" type="noConversion"/>
  <pageMargins left="0.70866141732283472" right="0.70866141732283472" top="0.74803149606299213" bottom="0.74803149606299213" header="0.31496062992125984" footer="0.31496062992125984"/>
  <pageSetup scale="77" fitToHeight="0" orientation="landscape" r:id="rId1"/>
  <headerFooter alignWithMargins="0">
    <oddHeader>&amp;LCorvelle Consulting&amp;CEPAP Evaluation of Controls
&amp;RDate: &amp;D</oddHeader>
    <oddFooter>&amp;L&amp;Z&amp;F
&amp;A&amp;C© Corvelle Consulting &amp;RPage &amp;P of &amp;N</oddFooter>
  </headerFooter>
  <drawing r:id="rId2"/>
  <legacyDrawingHF r:id="rId3"/>
  <tableParts count="1">
    <tablePart r:id="rId4"/>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Lookups!$D$3:$D$8</xm:f>
          </x14:formula1>
          <xm:sqref>G11:G25</xm:sqref>
        </x14:dataValidation>
        <x14:dataValidation type="list" allowBlank="1" showInputMessage="1" showErrorMessage="1">
          <x14:formula1>
            <xm:f>Lookups!$B$3:$B$6</xm:f>
          </x14:formula1>
          <xm:sqref>F11:F25</xm:sqref>
        </x14:dataValidation>
        <x14:dataValidation type="list" errorStyle="information" allowBlank="1" showInputMessage="1" showErrorMessage="1" errorTitle="New Value?" error="If this is a new control performer role, please have it added to the list.">
          <x14:formula1>
            <xm:f>Lookups!$F$3:$F$14</xm:f>
          </x14:formula1>
          <xm:sqref>H11:H25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0000"/>
    <pageSetUpPr fitToPage="1"/>
  </sheetPr>
  <dimension ref="A1:S39"/>
  <sheetViews>
    <sheetView zoomScale="80" zoomScaleNormal="80" workbookViewId="0">
      <selection activeCell="I2" sqref="I2:I9"/>
    </sheetView>
  </sheetViews>
  <sheetFormatPr defaultColWidth="9.140625" defaultRowHeight="12.75" x14ac:dyDescent="0.2"/>
  <cols>
    <col min="1" max="2" width="9.140625" style="5" customWidth="1"/>
    <col min="3" max="3" width="9.140625" style="28" customWidth="1"/>
    <col min="4" max="4" width="75.7109375" style="5" customWidth="1"/>
    <col min="5" max="5" width="6.7109375" style="5" customWidth="1"/>
    <col min="6" max="6" width="16.7109375" style="50" customWidth="1"/>
    <col min="7" max="7" width="12.7109375" style="50" customWidth="1"/>
    <col min="8" max="8" width="12.7109375" style="8" customWidth="1"/>
    <col min="9" max="9" width="26.7109375" style="5" customWidth="1"/>
    <col min="10" max="73" width="17.5703125" style="5" customWidth="1"/>
    <col min="74" max="16384" width="9.140625" style="5"/>
  </cols>
  <sheetData>
    <row r="1" spans="1:19" x14ac:dyDescent="0.2">
      <c r="C1" s="5"/>
      <c r="D1" s="28"/>
      <c r="F1" s="5"/>
      <c r="H1" s="50"/>
      <c r="I1" s="8"/>
      <c r="J1"/>
      <c r="K1"/>
      <c r="N1" s="20"/>
      <c r="O1" s="20"/>
      <c r="P1" s="4"/>
      <c r="Q1" s="4"/>
      <c r="R1" s="4"/>
      <c r="S1" s="4"/>
    </row>
    <row r="2" spans="1:19" customFormat="1" x14ac:dyDescent="0.2">
      <c r="A2" s="5"/>
      <c r="B2" s="5"/>
      <c r="C2" s="5"/>
      <c r="D2" s="28"/>
      <c r="E2" s="5"/>
      <c r="F2" s="5"/>
      <c r="G2" s="50"/>
      <c r="H2" s="50"/>
      <c r="I2" s="195" t="str">
        <f>'Facility List'!A11</f>
        <v xml:space="preserve">Foreman &gt; </v>
      </c>
      <c r="J2" s="105" t="str">
        <f>'Facility List'!B11</f>
        <v>Chad Moore</v>
      </c>
      <c r="K2" s="105" t="str">
        <f>'Facility List'!C11</f>
        <v>Chad Moore</v>
      </c>
      <c r="L2" s="105" t="str">
        <f>'Facility List'!D11</f>
        <v>Chad Moore</v>
      </c>
      <c r="M2" s="105" t="str">
        <f>'Facility List'!E11</f>
        <v>Chad Moore</v>
      </c>
      <c r="N2" s="105" t="str">
        <f>'Facility List'!F11</f>
        <v>Chad Moore</v>
      </c>
    </row>
    <row r="3" spans="1:19" customFormat="1" ht="23.25" x14ac:dyDescent="0.2">
      <c r="A3" s="5"/>
      <c r="B3" s="5"/>
      <c r="C3" s="5"/>
      <c r="D3" s="208" t="str">
        <f>"Property: "&amp;'Facility List'!D4</f>
        <v>Property: Karr</v>
      </c>
      <c r="E3" s="29"/>
      <c r="F3" s="5"/>
      <c r="G3" s="50"/>
      <c r="H3" s="50"/>
      <c r="I3" s="195" t="str">
        <f>'Facility List'!A12</f>
        <v xml:space="preserve">Lead Operator &gt; </v>
      </c>
      <c r="J3" s="105">
        <f>'Facility List'!B12</f>
        <v>0</v>
      </c>
      <c r="K3" s="105" t="str">
        <f>'Facility List'!C12</f>
        <v/>
      </c>
      <c r="L3" s="105" t="str">
        <f>'Facility List'!D12</f>
        <v/>
      </c>
      <c r="M3" s="105" t="str">
        <f>'Facility List'!E12</f>
        <v/>
      </c>
      <c r="N3" s="105" t="str">
        <f>'Facility List'!F12</f>
        <v/>
      </c>
    </row>
    <row r="4" spans="1:19" customFormat="1" ht="15" customHeight="1" x14ac:dyDescent="0.2">
      <c r="A4" s="5"/>
      <c r="B4" s="5"/>
      <c r="C4" s="5"/>
      <c r="D4" s="209" t="str">
        <f>"Evaluation Date: "&amp;TEXT('Facility List'!G4,"yyyy-mm-dd")</f>
        <v>Evaluation Date: 2017-05-26</v>
      </c>
      <c r="E4" s="5"/>
      <c r="F4" s="5"/>
      <c r="G4" s="50"/>
      <c r="H4" s="50"/>
      <c r="I4" s="195" t="str">
        <f>'Facility List'!A13</f>
        <v xml:space="preserve">Production Accountant &gt; </v>
      </c>
      <c r="J4" s="105" t="str">
        <f>'Facility List'!B13</f>
        <v>Nathan Hopkin</v>
      </c>
      <c r="K4" s="105" t="str">
        <f>'Facility List'!C13</f>
        <v>Nathan Hopkin</v>
      </c>
      <c r="L4" s="105" t="str">
        <f>'Facility List'!D13</f>
        <v>Nathan Hopkin</v>
      </c>
      <c r="M4" s="105" t="str">
        <f>'Facility List'!E13</f>
        <v>Nathan Hopkin</v>
      </c>
      <c r="N4" s="105" t="str">
        <f>'Facility List'!F13</f>
        <v>Nathan Hopkin</v>
      </c>
    </row>
    <row r="5" spans="1:19" customFormat="1" x14ac:dyDescent="0.2">
      <c r="A5" s="5"/>
      <c r="B5" s="5"/>
      <c r="C5" s="5"/>
      <c r="D5" s="28"/>
      <c r="E5" s="5"/>
      <c r="F5" s="5"/>
      <c r="G5" s="50"/>
      <c r="H5" s="50"/>
      <c r="I5" s="195" t="str">
        <f>'Facility List'!A14</f>
        <v xml:space="preserve">Production Engineer &gt; </v>
      </c>
      <c r="J5" s="105" t="str">
        <f>'Facility List'!B14</f>
        <v>Grant Woodford</v>
      </c>
      <c r="K5" s="105" t="str">
        <f>'Facility List'!C14</f>
        <v>Grant Woodford</v>
      </c>
      <c r="L5" s="105" t="str">
        <f>'Facility List'!D14</f>
        <v>Grant Woodford</v>
      </c>
      <c r="M5" s="105" t="str">
        <f>'Facility List'!E14</f>
        <v>Grant Woodford</v>
      </c>
      <c r="N5" s="105" t="str">
        <f>'Facility List'!F14</f>
        <v>Grant Woodford</v>
      </c>
    </row>
    <row r="6" spans="1:19" customFormat="1" x14ac:dyDescent="0.2">
      <c r="A6" s="5"/>
      <c r="B6" s="5"/>
      <c r="C6" s="5"/>
      <c r="D6" s="28"/>
      <c r="E6" s="5"/>
      <c r="F6" s="5"/>
      <c r="G6" s="50"/>
      <c r="H6" s="50"/>
      <c r="I6" s="195" t="str">
        <f>'Facility List'!A15</f>
        <v xml:space="preserve">Facilities Engineer &gt; </v>
      </c>
      <c r="J6" s="105">
        <f>'Facility List'!B15</f>
        <v>0</v>
      </c>
      <c r="K6" s="105" t="str">
        <f>'Facility List'!C15</f>
        <v/>
      </c>
      <c r="L6" s="105" t="str">
        <f>'Facility List'!D15</f>
        <v/>
      </c>
      <c r="M6" s="105" t="str">
        <f>'Facility List'!E15</f>
        <v/>
      </c>
      <c r="N6" s="105" t="str">
        <f>'Facility List'!F15</f>
        <v/>
      </c>
    </row>
    <row r="7" spans="1:19" customFormat="1" ht="12" customHeight="1" thickBot="1" x14ac:dyDescent="0.25">
      <c r="A7" s="5"/>
      <c r="B7" s="5"/>
      <c r="C7" s="349"/>
      <c r="D7" s="349"/>
      <c r="E7" s="5"/>
      <c r="F7" s="5"/>
      <c r="G7" s="50"/>
      <c r="H7" s="50"/>
      <c r="I7" s="195" t="str">
        <f>'Facility List'!A16</f>
        <v xml:space="preserve">Facility Name &gt; </v>
      </c>
      <c r="J7" s="105" t="str">
        <f>'Facility List'!B16</f>
        <v>PARA 06-18-066-04W6M</v>
      </c>
      <c r="K7" s="105" t="str">
        <f>'Facility List'!C16</f>
        <v>PARA HZ KARR 3-22-66-5W6 GSWB</v>
      </c>
      <c r="L7" s="105" t="str">
        <f>'Facility List'!D16</f>
        <v>GOLD CREEK 15-19-066-04W6 GGS</v>
      </c>
      <c r="M7" s="105" t="str">
        <f>'Facility List'!E16</f>
        <v>PARA KARR 06-18 COMPRESSOR</v>
      </c>
      <c r="N7" s="105" t="str">
        <f>'Facility List'!F16</f>
        <v>PARA 102 KARR 5-18-66-4 DISPOSAL</v>
      </c>
    </row>
    <row r="8" spans="1:19" customFormat="1" ht="16.5" thickBot="1" x14ac:dyDescent="0.25">
      <c r="A8" s="21"/>
      <c r="B8" s="21"/>
      <c r="C8" s="32" t="s">
        <v>786</v>
      </c>
      <c r="D8" s="33"/>
      <c r="E8" s="34"/>
      <c r="F8" s="34"/>
      <c r="G8" s="51"/>
      <c r="H8" s="51"/>
      <c r="I8" s="195" t="str">
        <f>'Facility List'!A19</f>
        <v>Facility Subtype &gt;</v>
      </c>
      <c r="J8" s="105">
        <f>'Facility List'!B19</f>
        <v>361</v>
      </c>
      <c r="K8" s="105">
        <f>'Facility List'!C19</f>
        <v>351</v>
      </c>
      <c r="L8" s="105">
        <f>'Facility List'!D19</f>
        <v>621</v>
      </c>
      <c r="M8" s="105">
        <f>'Facility List'!E19</f>
        <v>621</v>
      </c>
      <c r="N8" s="105">
        <f>'Facility List'!F19</f>
        <v>503</v>
      </c>
    </row>
    <row r="9" spans="1:19" customFormat="1" ht="16.5" thickBot="1" x14ac:dyDescent="0.25">
      <c r="A9" s="21"/>
      <c r="B9" s="21"/>
      <c r="C9" s="48"/>
      <c r="D9" s="46"/>
      <c r="E9" s="34"/>
      <c r="F9" s="34"/>
      <c r="G9" s="51"/>
      <c r="H9" s="51"/>
      <c r="I9" s="195" t="str">
        <f>'Facility List'!A20</f>
        <v>Facility Subtype Description &gt;</v>
      </c>
      <c r="J9" s="105" t="str">
        <f>'Facility List'!B20</f>
        <v>Gas Multiwell Group Battery</v>
      </c>
      <c r="K9" s="105" t="str">
        <f>'Facility List'!C20</f>
        <v>Gas Single Well Battery</v>
      </c>
      <c r="L9" s="105" t="str">
        <f>'Facility List'!D20</f>
        <v>Gas Gathering System</v>
      </c>
      <c r="M9" s="105" t="str">
        <f>'Facility List'!E20</f>
        <v>Gas Gathering System</v>
      </c>
      <c r="N9" s="105" t="str">
        <f>'Facility List'!F20</f>
        <v>Disposal</v>
      </c>
    </row>
    <row r="10" spans="1:19" s="27" customFormat="1" ht="48" thickBot="1" x14ac:dyDescent="0.25">
      <c r="A10" s="251" t="s">
        <v>173</v>
      </c>
      <c r="B10" s="26" t="s">
        <v>11</v>
      </c>
      <c r="C10" s="40" t="s">
        <v>274</v>
      </c>
      <c r="D10" s="35" t="s">
        <v>450</v>
      </c>
      <c r="E10" s="36" t="s">
        <v>467</v>
      </c>
      <c r="F10" s="37" t="s">
        <v>270</v>
      </c>
      <c r="G10" s="37" t="s">
        <v>451</v>
      </c>
      <c r="H10" s="37" t="s">
        <v>877</v>
      </c>
      <c r="I10" s="106" t="s">
        <v>13</v>
      </c>
      <c r="J10" s="137" t="s">
        <v>3265</v>
      </c>
      <c r="K10" s="339" t="s">
        <v>3266</v>
      </c>
      <c r="L10" s="340" t="s">
        <v>3267</v>
      </c>
      <c r="M10" s="339" t="s">
        <v>3268</v>
      </c>
      <c r="N10" s="340" t="s">
        <v>3269</v>
      </c>
    </row>
    <row r="11" spans="1:19" ht="30" x14ac:dyDescent="0.2">
      <c r="A11" s="25">
        <v>5</v>
      </c>
      <c r="B11" s="25" t="s">
        <v>117</v>
      </c>
      <c r="C11" s="40" t="s">
        <v>305</v>
      </c>
      <c r="D11" s="276" t="s">
        <v>767</v>
      </c>
      <c r="E11" s="277" t="str">
        <f>VLOOKUP(B11,NCESub[[#Data],[NCE]:[NCE Risk]],3,FALSE)</f>
        <v>Low</v>
      </c>
      <c r="F11" s="52"/>
      <c r="G11" s="52"/>
      <c r="H11" s="278"/>
      <c r="I11"/>
      <c r="J11" s="274" t="str">
        <f>IF(HLOOKUP(J$8,Applicability[#Data],(VLOOKUP($B11,Applicability[#Data],2,FALSE)),FALSE)="y",$F11,"N/A")</f>
        <v>N/A</v>
      </c>
      <c r="K11" s="274" t="str">
        <f>IF(HLOOKUP(K$8,Applicability[#Data],(VLOOKUP($B11,Applicability[#Data],2,FALSE)),FALSE)="y",$F11,"N/A")</f>
        <v>N/A</v>
      </c>
      <c r="L11" s="274" t="str">
        <f>IF(HLOOKUP(L$8,Applicability[#Data],(VLOOKUP($B11,Applicability[#Data],2,FALSE)),FALSE)="y",$F11,"N/A")</f>
        <v>N/A</v>
      </c>
      <c r="M11" s="274" t="str">
        <f>IF(HLOOKUP(M$8,Applicability[#Data],(VLOOKUP($B11,Applicability[#Data],2,FALSE)),FALSE)="y",$F11,"N/A")</f>
        <v>N/A</v>
      </c>
      <c r="N11" s="274" t="str">
        <f>IF(HLOOKUP(N$8,Applicability[#Data],(VLOOKUP($B11,Applicability[#Data],2,FALSE)),FALSE)="y",$F11,"N/A")</f>
        <v>N/A</v>
      </c>
    </row>
    <row r="12" spans="1:19" s="3" customFormat="1" ht="45" x14ac:dyDescent="0.2">
      <c r="A12" s="25">
        <v>8</v>
      </c>
      <c r="B12" s="25" t="s">
        <v>120</v>
      </c>
      <c r="C12" s="40" t="s">
        <v>3227</v>
      </c>
      <c r="D12" s="276" t="s">
        <v>3228</v>
      </c>
      <c r="E12" s="277" t="str">
        <f>VLOOKUP(B12,NCESub[[#Data],[NCE]:[NCE Risk]],3,FALSE)</f>
        <v>Low</v>
      </c>
      <c r="F12" s="52"/>
      <c r="G12" s="52"/>
      <c r="H12" s="278"/>
      <c r="I12"/>
      <c r="J12" s="274">
        <f>IF(HLOOKUP(J$8,Applicability[#Data],(VLOOKUP($B12,Applicability[#Data],2,FALSE)),FALSE)="y",$F12,"N/A")</f>
        <v>0</v>
      </c>
      <c r="K12" s="274">
        <f>IF(HLOOKUP(K$8,Applicability[#Data],(VLOOKUP($B12,Applicability[#Data],2,FALSE)),FALSE)="y",$F12,"N/A")</f>
        <v>0</v>
      </c>
      <c r="L12" s="274">
        <f>IF(HLOOKUP(L$8,Applicability[#Data],(VLOOKUP($B12,Applicability[#Data],2,FALSE)),FALSE)="y",$F12,"N/A")</f>
        <v>0</v>
      </c>
      <c r="M12" s="274">
        <f>IF(HLOOKUP(M$8,Applicability[#Data],(VLOOKUP($B12,Applicability[#Data],2,FALSE)),FALSE)="y",$F12,"N/A")</f>
        <v>0</v>
      </c>
      <c r="N12" s="274">
        <f>IF(HLOOKUP(N$8,Applicability[#Data],(VLOOKUP($B12,Applicability[#Data],2,FALSE)),FALSE)="y",$F12,"N/A")</f>
        <v>0</v>
      </c>
    </row>
    <row r="13" spans="1:19" ht="30" customHeight="1" x14ac:dyDescent="0.2">
      <c r="A13" s="25">
        <v>8</v>
      </c>
      <c r="B13" s="25" t="s">
        <v>114</v>
      </c>
      <c r="C13" s="40" t="s">
        <v>352</v>
      </c>
      <c r="D13" s="276" t="s">
        <v>581</v>
      </c>
      <c r="E13" s="277" t="str">
        <f>VLOOKUP(B13,NCESub[[#Data],[NCE]:[NCE Risk]],3,FALSE)</f>
        <v>Low</v>
      </c>
      <c r="F13" s="52"/>
      <c r="G13" s="52"/>
      <c r="H13" s="278"/>
      <c r="I13"/>
      <c r="J13" s="274">
        <f>IF(HLOOKUP(J$8,Applicability[#Data],(VLOOKUP($B13,Applicability[#Data],2,FALSE)),FALSE)="y",$F13,"N/A")</f>
        <v>0</v>
      </c>
      <c r="K13" s="274">
        <f>IF(HLOOKUP(K$8,Applicability[#Data],(VLOOKUP($B13,Applicability[#Data],2,FALSE)),FALSE)="y",$F13,"N/A")</f>
        <v>0</v>
      </c>
      <c r="L13" s="274">
        <f>IF(HLOOKUP(L$8,Applicability[#Data],(VLOOKUP($B13,Applicability[#Data],2,FALSE)),FALSE)="y",$F13,"N/A")</f>
        <v>0</v>
      </c>
      <c r="M13" s="274">
        <f>IF(HLOOKUP(M$8,Applicability[#Data],(VLOOKUP($B13,Applicability[#Data],2,FALSE)),FALSE)="y",$F13,"N/A")</f>
        <v>0</v>
      </c>
      <c r="N13" s="274">
        <f>IF(HLOOKUP(N$8,Applicability[#Data],(VLOOKUP($B13,Applicability[#Data],2,FALSE)),FALSE)="y",$F13,"N/A")</f>
        <v>0</v>
      </c>
    </row>
    <row r="14" spans="1:19" ht="47.25" customHeight="1" x14ac:dyDescent="0.2">
      <c r="A14" s="25">
        <v>9</v>
      </c>
      <c r="B14" s="25" t="s">
        <v>121</v>
      </c>
      <c r="C14" s="40" t="s">
        <v>3240</v>
      </c>
      <c r="D14" s="276" t="s">
        <v>3241</v>
      </c>
      <c r="E14" s="277" t="str">
        <f>VLOOKUP(B14,NCESub[[#Data],[NCE]:[NCE Risk]],3,FALSE)</f>
        <v>Low</v>
      </c>
      <c r="F14" s="52"/>
      <c r="G14" s="52"/>
      <c r="H14" s="278"/>
      <c r="I14"/>
      <c r="J14" s="274">
        <f>IF(HLOOKUP(J$8,Applicability[#Data],(VLOOKUP($B14,Applicability[#Data],2,FALSE)),FALSE)="y",$F14,"N/A")</f>
        <v>0</v>
      </c>
      <c r="K14" s="274">
        <f>IF(HLOOKUP(K$8,Applicability[#Data],(VLOOKUP($B14,Applicability[#Data],2,FALSE)),FALSE)="y",$F14,"N/A")</f>
        <v>0</v>
      </c>
      <c r="L14" s="274">
        <f>IF(HLOOKUP(L$8,Applicability[#Data],(VLOOKUP($B14,Applicability[#Data],2,FALSE)),FALSE)="y",$F14,"N/A")</f>
        <v>0</v>
      </c>
      <c r="M14" s="274">
        <f>IF(HLOOKUP(M$8,Applicability[#Data],(VLOOKUP($B14,Applicability[#Data],2,FALSE)),FALSE)="y",$F14,"N/A")</f>
        <v>0</v>
      </c>
      <c r="N14" s="274">
        <f>IF(HLOOKUP(N$8,Applicability[#Data],(VLOOKUP($B14,Applicability[#Data],2,FALSE)),FALSE)="y",$F14,"N/A")</f>
        <v>0</v>
      </c>
    </row>
    <row r="15" spans="1:19" ht="63.75" customHeight="1" x14ac:dyDescent="0.2">
      <c r="A15" s="25">
        <v>9</v>
      </c>
      <c r="B15" s="25" t="s">
        <v>108</v>
      </c>
      <c r="C15" s="40" t="s">
        <v>3136</v>
      </c>
      <c r="D15" s="276" t="s">
        <v>3137</v>
      </c>
      <c r="E15" s="277" t="str">
        <f>VLOOKUP(B15,NCESub[[#Data],[NCE]:[NCE Risk]],3,FALSE)</f>
        <v>Low</v>
      </c>
      <c r="F15" s="52"/>
      <c r="G15" s="52"/>
      <c r="H15" s="278"/>
      <c r="I15"/>
      <c r="J15" s="274">
        <f>IF(HLOOKUP(J$8,Applicability[#Data],(VLOOKUP($B15,Applicability[#Data],2,FALSE)),FALSE)="y",$F15,"N/A")</f>
        <v>0</v>
      </c>
      <c r="K15" s="274">
        <f>IF(HLOOKUP(K$8,Applicability[#Data],(VLOOKUP($B15,Applicability[#Data],2,FALSE)),FALSE)="y",$F15,"N/A")</f>
        <v>0</v>
      </c>
      <c r="L15" s="274">
        <f>IF(HLOOKUP(L$8,Applicability[#Data],(VLOOKUP($B15,Applicability[#Data],2,FALSE)),FALSE)="y",$F15,"N/A")</f>
        <v>0</v>
      </c>
      <c r="M15" s="274">
        <f>IF(HLOOKUP(M$8,Applicability[#Data],(VLOOKUP($B15,Applicability[#Data],2,FALSE)),FALSE)="y",$F15,"N/A")</f>
        <v>0</v>
      </c>
      <c r="N15" s="274">
        <f>IF(HLOOKUP(N$8,Applicability[#Data],(VLOOKUP($B15,Applicability[#Data],2,FALSE)),FALSE)="y",$F15,"N/A")</f>
        <v>0</v>
      </c>
    </row>
    <row r="16" spans="1:19" ht="60" x14ac:dyDescent="0.2">
      <c r="A16" s="25">
        <v>9</v>
      </c>
      <c r="B16" s="25" t="s">
        <v>108</v>
      </c>
      <c r="C16" s="40" t="s">
        <v>3139</v>
      </c>
      <c r="D16" s="276" t="s">
        <v>3120</v>
      </c>
      <c r="E16" s="277" t="str">
        <f>VLOOKUP(B16,NCESub[[#Data],[NCE]:[NCE Risk]],3,FALSE)</f>
        <v>Low</v>
      </c>
      <c r="F16" s="52"/>
      <c r="G16" s="52"/>
      <c r="H16" s="278"/>
      <c r="I16"/>
      <c r="J16" s="274">
        <f>IF(HLOOKUP(J$8,Applicability[#Data],(VLOOKUP($B16,Applicability[#Data],2,FALSE)),FALSE)="y",$F16,"N/A")</f>
        <v>0</v>
      </c>
      <c r="K16" s="274">
        <f>IF(HLOOKUP(K$8,Applicability[#Data],(VLOOKUP($B16,Applicability[#Data],2,FALSE)),FALSE)="y",$F16,"N/A")</f>
        <v>0</v>
      </c>
      <c r="L16" s="274">
        <f>IF(HLOOKUP(L$8,Applicability[#Data],(VLOOKUP($B16,Applicability[#Data],2,FALSE)),FALSE)="y",$F16,"N/A")</f>
        <v>0</v>
      </c>
      <c r="M16" s="274">
        <f>IF(HLOOKUP(M$8,Applicability[#Data],(VLOOKUP($B16,Applicability[#Data],2,FALSE)),FALSE)="y",$F16,"N/A")</f>
        <v>0</v>
      </c>
      <c r="N16" s="274">
        <f>IF(HLOOKUP(N$8,Applicability[#Data],(VLOOKUP($B16,Applicability[#Data],2,FALSE)),FALSE)="y",$F16,"N/A")</f>
        <v>0</v>
      </c>
    </row>
    <row r="17" spans="1:14" ht="45" x14ac:dyDescent="0.2">
      <c r="A17" s="25">
        <v>9</v>
      </c>
      <c r="B17" s="25" t="s">
        <v>108</v>
      </c>
      <c r="C17" s="40" t="s">
        <v>3141</v>
      </c>
      <c r="D17" s="276" t="s">
        <v>3142</v>
      </c>
      <c r="E17" s="277" t="str">
        <f>VLOOKUP(B17,NCESub[[#Data],[NCE]:[NCE Risk]],3,FALSE)</f>
        <v>Low</v>
      </c>
      <c r="F17" s="52"/>
      <c r="G17" s="52"/>
      <c r="H17" s="278"/>
      <c r="I17"/>
      <c r="J17" s="274">
        <f>IF(HLOOKUP(J$8,Applicability[#Data],(VLOOKUP($B17,Applicability[#Data],2,FALSE)),FALSE)="y",$F17,"N/A")</f>
        <v>0</v>
      </c>
      <c r="K17" s="274">
        <f>IF(HLOOKUP(K$8,Applicability[#Data],(VLOOKUP($B17,Applicability[#Data],2,FALSE)),FALSE)="y",$F17,"N/A")</f>
        <v>0</v>
      </c>
      <c r="L17" s="274">
        <f>IF(HLOOKUP(L$8,Applicability[#Data],(VLOOKUP($B17,Applicability[#Data],2,FALSE)),FALSE)="y",$F17,"N/A")</f>
        <v>0</v>
      </c>
      <c r="M17" s="274">
        <f>IF(HLOOKUP(M$8,Applicability[#Data],(VLOOKUP($B17,Applicability[#Data],2,FALSE)),FALSE)="y",$F17,"N/A")</f>
        <v>0</v>
      </c>
      <c r="N17" s="274">
        <f>IF(HLOOKUP(N$8,Applicability[#Data],(VLOOKUP($B17,Applicability[#Data],2,FALSE)),FALSE)="y",$F17,"N/A")</f>
        <v>0</v>
      </c>
    </row>
    <row r="18" spans="1:14" ht="65.25" customHeight="1" x14ac:dyDescent="0.2">
      <c r="A18" s="25">
        <v>9</v>
      </c>
      <c r="B18" s="25" t="s">
        <v>109</v>
      </c>
      <c r="C18" s="40" t="s">
        <v>3078</v>
      </c>
      <c r="D18" s="276" t="s">
        <v>3255</v>
      </c>
      <c r="E18" s="277" t="str">
        <f>VLOOKUP(B18,NCESub[[#Data],[NCE]:[NCE Risk]],3,FALSE)</f>
        <v>Low</v>
      </c>
      <c r="F18" s="52"/>
      <c r="G18" s="52"/>
      <c r="H18" s="278"/>
      <c r="I18"/>
      <c r="J18" s="274">
        <f>IF(HLOOKUP(J$8,Applicability[#Data],(VLOOKUP($B18,Applicability[#Data],2,FALSE)),FALSE)="y",$F18,"N/A")</f>
        <v>0</v>
      </c>
      <c r="K18" s="274">
        <f>IF(HLOOKUP(K$8,Applicability[#Data],(VLOOKUP($B18,Applicability[#Data],2,FALSE)),FALSE)="y",$F18,"N/A")</f>
        <v>0</v>
      </c>
      <c r="L18" s="274">
        <f>IF(HLOOKUP(L$8,Applicability[#Data],(VLOOKUP($B18,Applicability[#Data],2,FALSE)),FALSE)="y",$F18,"N/A")</f>
        <v>0</v>
      </c>
      <c r="M18" s="274">
        <f>IF(HLOOKUP(M$8,Applicability[#Data],(VLOOKUP($B18,Applicability[#Data],2,FALSE)),FALSE)="y",$F18,"N/A")</f>
        <v>0</v>
      </c>
      <c r="N18" s="274">
        <f>IF(HLOOKUP(N$8,Applicability[#Data],(VLOOKUP($B18,Applicability[#Data],2,FALSE)),FALSE)="y",$F18,"N/A")</f>
        <v>0</v>
      </c>
    </row>
    <row r="19" spans="1:14" ht="28.5" customHeight="1" x14ac:dyDescent="0.2">
      <c r="A19" s="25">
        <v>12</v>
      </c>
      <c r="B19" s="25" t="s">
        <v>74</v>
      </c>
      <c r="C19" s="40" t="s">
        <v>375</v>
      </c>
      <c r="D19" s="276" t="s">
        <v>1391</v>
      </c>
      <c r="E19" s="277" t="str">
        <f>VLOOKUP(B19,NCESub[[#Data],[NCE]:[NCE Risk]],3,FALSE)</f>
        <v>Low</v>
      </c>
      <c r="F19" s="52"/>
      <c r="G19" s="52"/>
      <c r="H19" s="278"/>
      <c r="I19"/>
      <c r="J19" s="274">
        <f>IF(HLOOKUP(J$8,Applicability[#Data],(VLOOKUP($B19,Applicability[#Data],2,FALSE)),FALSE)="y",$F19,"N/A")</f>
        <v>0</v>
      </c>
      <c r="K19" s="274">
        <f>IF(HLOOKUP(K$8,Applicability[#Data],(VLOOKUP($B19,Applicability[#Data],2,FALSE)),FALSE)="y",$F19,"N/A")</f>
        <v>0</v>
      </c>
      <c r="L19" s="274">
        <f>IF(HLOOKUP(L$8,Applicability[#Data],(VLOOKUP($B19,Applicability[#Data],2,FALSE)),FALSE)="y",$F19,"N/A")</f>
        <v>0</v>
      </c>
      <c r="M19" s="274">
        <f>IF(HLOOKUP(M$8,Applicability[#Data],(VLOOKUP($B19,Applicability[#Data],2,FALSE)),FALSE)="y",$F19,"N/A")</f>
        <v>0</v>
      </c>
      <c r="N19" s="274">
        <f>IF(HLOOKUP(N$8,Applicability[#Data],(VLOOKUP($B19,Applicability[#Data],2,FALSE)),FALSE)="y",$F19,"N/A")</f>
        <v>0</v>
      </c>
    </row>
    <row r="20" spans="1:14" ht="30" customHeight="1" x14ac:dyDescent="0.2">
      <c r="A20" s="25">
        <v>12</v>
      </c>
      <c r="B20" s="25" t="s">
        <v>142</v>
      </c>
      <c r="C20" s="40" t="s">
        <v>472</v>
      </c>
      <c r="D20" s="276" t="s">
        <v>594</v>
      </c>
      <c r="E20" s="277" t="str">
        <f>VLOOKUP(B20,NCESub[[#Data],[NCE]:[NCE Risk]],3,FALSE)</f>
        <v>Low</v>
      </c>
      <c r="F20" s="52"/>
      <c r="G20" s="52"/>
      <c r="H20" s="278"/>
      <c r="I20"/>
      <c r="J20" s="274">
        <f>IF(HLOOKUP(J$8,Applicability[#Data],(VLOOKUP($B20,Applicability[#Data],2,FALSE)),FALSE)="y",$F20,"N/A")</f>
        <v>0</v>
      </c>
      <c r="K20" s="274">
        <f>IF(HLOOKUP(K$8,Applicability[#Data],(VLOOKUP($B20,Applicability[#Data],2,FALSE)),FALSE)="y",$F20,"N/A")</f>
        <v>0</v>
      </c>
      <c r="L20" s="274">
        <f>IF(HLOOKUP(L$8,Applicability[#Data],(VLOOKUP($B20,Applicability[#Data],2,FALSE)),FALSE)="y",$F20,"N/A")</f>
        <v>0</v>
      </c>
      <c r="M20" s="274">
        <f>IF(HLOOKUP(M$8,Applicability[#Data],(VLOOKUP($B20,Applicability[#Data],2,FALSE)),FALSE)="y",$F20,"N/A")</f>
        <v>0</v>
      </c>
      <c r="N20" s="274">
        <f>IF(HLOOKUP(N$8,Applicability[#Data],(VLOOKUP($B20,Applicability[#Data],2,FALSE)),FALSE)="y",$F20,"N/A")</f>
        <v>0</v>
      </c>
    </row>
    <row r="21" spans="1:14" ht="30" customHeight="1" x14ac:dyDescent="0.2">
      <c r="A21" s="25">
        <v>12</v>
      </c>
      <c r="B21" s="25" t="s">
        <v>142</v>
      </c>
      <c r="C21" s="40" t="s">
        <v>473</v>
      </c>
      <c r="D21" s="276" t="s">
        <v>518</v>
      </c>
      <c r="E21" s="277" t="str">
        <f>VLOOKUP(B21,NCESub[[#Data],[NCE]:[NCE Risk]],3,FALSE)</f>
        <v>Low</v>
      </c>
      <c r="F21" s="52"/>
      <c r="G21" s="52"/>
      <c r="H21" s="278"/>
      <c r="I21"/>
      <c r="J21" s="274">
        <f>IF(HLOOKUP(J$8,Applicability[#Data],(VLOOKUP($B21,Applicability[#Data],2,FALSE)),FALSE)="y",$F21,"N/A")</f>
        <v>0</v>
      </c>
      <c r="K21" s="274">
        <f>IF(HLOOKUP(K$8,Applicability[#Data],(VLOOKUP($B21,Applicability[#Data],2,FALSE)),FALSE)="y",$F21,"N/A")</f>
        <v>0</v>
      </c>
      <c r="L21" s="274">
        <f>IF(HLOOKUP(L$8,Applicability[#Data],(VLOOKUP($B21,Applicability[#Data],2,FALSE)),FALSE)="y",$F21,"N/A")</f>
        <v>0</v>
      </c>
      <c r="M21" s="274">
        <f>IF(HLOOKUP(M$8,Applicability[#Data],(VLOOKUP($B21,Applicability[#Data],2,FALSE)),FALSE)="y",$F21,"N/A")</f>
        <v>0</v>
      </c>
      <c r="N21" s="274">
        <f>IF(HLOOKUP(N$8,Applicability[#Data],(VLOOKUP($B21,Applicability[#Data],2,FALSE)),FALSE)="y",$F21,"N/A")</f>
        <v>0</v>
      </c>
    </row>
    <row r="22" spans="1:14" ht="30" customHeight="1" x14ac:dyDescent="0.2">
      <c r="A22" s="25">
        <v>12</v>
      </c>
      <c r="B22" s="25" t="s">
        <v>75</v>
      </c>
      <c r="C22" s="40" t="s">
        <v>380</v>
      </c>
      <c r="D22" s="276" t="s">
        <v>519</v>
      </c>
      <c r="E22" s="277" t="str">
        <f>VLOOKUP(B22,NCESub[[#Data],[NCE]:[NCE Risk]],3,FALSE)</f>
        <v>Low</v>
      </c>
      <c r="F22" s="52"/>
      <c r="G22" s="52"/>
      <c r="H22" s="278"/>
      <c r="I22"/>
      <c r="J22" s="274">
        <f>IF(HLOOKUP(J$8,Applicability[#Data],(VLOOKUP($B22,Applicability[#Data],2,FALSE)),FALSE)="y",$F22,"N/A")</f>
        <v>0</v>
      </c>
      <c r="K22" s="274">
        <f>IF(HLOOKUP(K$8,Applicability[#Data],(VLOOKUP($B22,Applicability[#Data],2,FALSE)),FALSE)="y",$F22,"N/A")</f>
        <v>0</v>
      </c>
      <c r="L22" s="274">
        <f>IF(HLOOKUP(L$8,Applicability[#Data],(VLOOKUP($B22,Applicability[#Data],2,FALSE)),FALSE)="y",$F22,"N/A")</f>
        <v>0</v>
      </c>
      <c r="M22" s="274">
        <f>IF(HLOOKUP(M$8,Applicability[#Data],(VLOOKUP($B22,Applicability[#Data],2,FALSE)),FALSE)="y",$F22,"N/A")</f>
        <v>0</v>
      </c>
      <c r="N22" s="274">
        <f>IF(HLOOKUP(N$8,Applicability[#Data],(VLOOKUP($B22,Applicability[#Data],2,FALSE)),FALSE)="y",$F22,"N/A")</f>
        <v>0</v>
      </c>
    </row>
    <row r="23" spans="1:14" ht="30" customHeight="1" x14ac:dyDescent="0.2">
      <c r="A23" s="25">
        <v>12</v>
      </c>
      <c r="B23" s="25" t="s">
        <v>143</v>
      </c>
      <c r="C23" s="40" t="s">
        <v>383</v>
      </c>
      <c r="D23" s="276" t="s">
        <v>523</v>
      </c>
      <c r="E23" s="277" t="str">
        <f>VLOOKUP(B23,NCESub[[#Data],[NCE]:[NCE Risk]],3,FALSE)</f>
        <v>Low</v>
      </c>
      <c r="F23" s="52"/>
      <c r="G23" s="52"/>
      <c r="H23" s="278"/>
      <c r="I23"/>
      <c r="J23" s="274">
        <f>IF(HLOOKUP(J$8,Applicability[#Data],(VLOOKUP($B23,Applicability[#Data],2,FALSE)),FALSE)="y",$F23,"N/A")</f>
        <v>0</v>
      </c>
      <c r="K23" s="274">
        <f>IF(HLOOKUP(K$8,Applicability[#Data],(VLOOKUP($B23,Applicability[#Data],2,FALSE)),FALSE)="y",$F23,"N/A")</f>
        <v>0</v>
      </c>
      <c r="L23" s="274">
        <f>IF(HLOOKUP(L$8,Applicability[#Data],(VLOOKUP($B23,Applicability[#Data],2,FALSE)),FALSE)="y",$F23,"N/A")</f>
        <v>0</v>
      </c>
      <c r="M23" s="274">
        <f>IF(HLOOKUP(M$8,Applicability[#Data],(VLOOKUP($B23,Applicability[#Data],2,FALSE)),FALSE)="y",$F23,"N/A")</f>
        <v>0</v>
      </c>
      <c r="N23" s="274">
        <f>IF(HLOOKUP(N$8,Applicability[#Data],(VLOOKUP($B23,Applicability[#Data],2,FALSE)),FALSE)="y",$F23,"N/A")</f>
        <v>0</v>
      </c>
    </row>
    <row r="24" spans="1:14" ht="27.75" customHeight="1" x14ac:dyDescent="0.2">
      <c r="A24" s="25">
        <v>13</v>
      </c>
      <c r="B24" s="25" t="s">
        <v>62</v>
      </c>
      <c r="C24" s="40" t="s">
        <v>391</v>
      </c>
      <c r="D24" s="276" t="s">
        <v>601</v>
      </c>
      <c r="E24" s="277" t="str">
        <f>VLOOKUP(B24,NCESub[[#Data],[NCE]:[NCE Risk]],3,FALSE)</f>
        <v>Low</v>
      </c>
      <c r="F24" s="52"/>
      <c r="G24" s="52"/>
      <c r="H24" s="278"/>
      <c r="I24"/>
      <c r="J24" s="274">
        <f>IF(HLOOKUP(J$8,Applicability[#Data],(VLOOKUP($B24,Applicability[#Data],2,FALSE)),FALSE)="y",$F24,"N/A")</f>
        <v>0</v>
      </c>
      <c r="K24" s="274">
        <f>IF(HLOOKUP(K$8,Applicability[#Data],(VLOOKUP($B24,Applicability[#Data],2,FALSE)),FALSE)="y",$F24,"N/A")</f>
        <v>0</v>
      </c>
      <c r="L24" s="274">
        <f>IF(HLOOKUP(L$8,Applicability[#Data],(VLOOKUP($B24,Applicability[#Data],2,FALSE)),FALSE)="y",$F24,"N/A")</f>
        <v>0</v>
      </c>
      <c r="M24" s="274">
        <f>IF(HLOOKUP(M$8,Applicability[#Data],(VLOOKUP($B24,Applicability[#Data],2,FALSE)),FALSE)="y",$F24,"N/A")</f>
        <v>0</v>
      </c>
      <c r="N24" s="274" t="str">
        <f>IF(HLOOKUP(N$8,Applicability[#Data],(VLOOKUP($B24,Applicability[#Data],2,FALSE)),FALSE)="y",$F24,"N/A")</f>
        <v>N/A</v>
      </c>
    </row>
    <row r="25" spans="1:14" ht="30" customHeight="1" x14ac:dyDescent="0.2">
      <c r="A25" s="25">
        <v>14</v>
      </c>
      <c r="B25" s="25" t="s">
        <v>146</v>
      </c>
      <c r="C25" s="40" t="s">
        <v>3220</v>
      </c>
      <c r="D25" s="276" t="s">
        <v>3221</v>
      </c>
      <c r="E25" s="277" t="str">
        <f>VLOOKUP(B25,NCESub[[#Data],[NCE]:[NCE Risk]],3,FALSE)</f>
        <v>Low</v>
      </c>
      <c r="F25" s="52"/>
      <c r="G25" s="52"/>
      <c r="H25" s="278"/>
      <c r="I25"/>
      <c r="J25" s="274">
        <f>IF(HLOOKUP(J$8,Applicability[#Data],(VLOOKUP($B25,Applicability[#Data],2,FALSE)),FALSE)="y",$F25,"N/A")</f>
        <v>0</v>
      </c>
      <c r="K25" s="274">
        <f>IF(HLOOKUP(K$8,Applicability[#Data],(VLOOKUP($B25,Applicability[#Data],2,FALSE)),FALSE)="y",$F25,"N/A")</f>
        <v>0</v>
      </c>
      <c r="L25" s="274">
        <f>IF(HLOOKUP(L$8,Applicability[#Data],(VLOOKUP($B25,Applicability[#Data],2,FALSE)),FALSE)="y",$F25,"N/A")</f>
        <v>0</v>
      </c>
      <c r="M25" s="274">
        <f>IF(HLOOKUP(M$8,Applicability[#Data],(VLOOKUP($B25,Applicability[#Data],2,FALSE)),FALSE)="y",$F25,"N/A")</f>
        <v>0</v>
      </c>
      <c r="N25" s="274">
        <f>IF(HLOOKUP(N$8,Applicability[#Data],(VLOOKUP($B25,Applicability[#Data],2,FALSE)),FALSE)="y",$F25,"N/A")</f>
        <v>0</v>
      </c>
    </row>
    <row r="26" spans="1:14" ht="45" x14ac:dyDescent="0.2">
      <c r="A26" s="25">
        <v>14</v>
      </c>
      <c r="B26" s="25" t="s">
        <v>122</v>
      </c>
      <c r="C26" s="40" t="s">
        <v>3246</v>
      </c>
      <c r="D26" s="276" t="s">
        <v>3247</v>
      </c>
      <c r="E26" s="277" t="str">
        <f>VLOOKUP(B26,NCESub[[#Data],[NCE]:[NCE Risk]],3,FALSE)</f>
        <v>Low</v>
      </c>
      <c r="F26" s="52"/>
      <c r="G26" s="52"/>
      <c r="H26" s="278"/>
      <c r="I26"/>
      <c r="J26" s="274">
        <f>IF(HLOOKUP(J$8,Applicability[#Data],(VLOOKUP($B26,Applicability[#Data],2,FALSE)),FALSE)="y",$F26,"N/A")</f>
        <v>0</v>
      </c>
      <c r="K26" s="274">
        <f>IF(HLOOKUP(K$8,Applicability[#Data],(VLOOKUP($B26,Applicability[#Data],2,FALSE)),FALSE)="y",$F26,"N/A")</f>
        <v>0</v>
      </c>
      <c r="L26" s="274">
        <f>IF(HLOOKUP(L$8,Applicability[#Data],(VLOOKUP($B26,Applicability[#Data],2,FALSE)),FALSE)="y",$F26,"N/A")</f>
        <v>0</v>
      </c>
      <c r="M26" s="274">
        <f>IF(HLOOKUP(M$8,Applicability[#Data],(VLOOKUP($B26,Applicability[#Data],2,FALSE)),FALSE)="y",$F26,"N/A")</f>
        <v>0</v>
      </c>
      <c r="N26" s="274">
        <f>IF(HLOOKUP(N$8,Applicability[#Data],(VLOOKUP($B26,Applicability[#Data],2,FALSE)),FALSE)="y",$F26,"N/A")</f>
        <v>0</v>
      </c>
    </row>
    <row r="27" spans="1:14" ht="33" customHeight="1" x14ac:dyDescent="0.2">
      <c r="A27" s="25">
        <v>14</v>
      </c>
      <c r="B27" s="25" t="s">
        <v>151</v>
      </c>
      <c r="C27" s="40" t="s">
        <v>3185</v>
      </c>
      <c r="D27" s="276" t="s">
        <v>3260</v>
      </c>
      <c r="E27" s="277" t="str">
        <f>VLOOKUP(B27,NCESub[[#Data],[NCE]:[NCE Risk]],3,FALSE)</f>
        <v>Low</v>
      </c>
      <c r="F27" s="52"/>
      <c r="G27" s="52"/>
      <c r="H27" s="278"/>
      <c r="I27"/>
      <c r="J27" s="274">
        <f>IF(HLOOKUP(J$8,Applicability[#Data],(VLOOKUP($B27,Applicability[#Data],2,FALSE)),FALSE)="y",$F27,"N/A")</f>
        <v>0</v>
      </c>
      <c r="K27" s="274">
        <f>IF(HLOOKUP(K$8,Applicability[#Data],(VLOOKUP($B27,Applicability[#Data],2,FALSE)),FALSE)="y",$F27,"N/A")</f>
        <v>0</v>
      </c>
      <c r="L27" s="274">
        <f>IF(HLOOKUP(L$8,Applicability[#Data],(VLOOKUP($B27,Applicability[#Data],2,FALSE)),FALSE)="y",$F27,"N/A")</f>
        <v>0</v>
      </c>
      <c r="M27" s="274">
        <f>IF(HLOOKUP(M$8,Applicability[#Data],(VLOOKUP($B27,Applicability[#Data],2,FALSE)),FALSE)="y",$F27,"N/A")</f>
        <v>0</v>
      </c>
      <c r="N27" s="274">
        <f>IF(HLOOKUP(N$8,Applicability[#Data],(VLOOKUP($B27,Applicability[#Data],2,FALSE)),FALSE)="y",$F27,"N/A")</f>
        <v>0</v>
      </c>
    </row>
    <row r="28" spans="1:14" ht="45" x14ac:dyDescent="0.2">
      <c r="A28" s="25">
        <v>14</v>
      </c>
      <c r="B28" s="25" t="s">
        <v>162</v>
      </c>
      <c r="C28" s="40" t="s">
        <v>3101</v>
      </c>
      <c r="D28" s="276" t="s">
        <v>3257</v>
      </c>
      <c r="E28" s="277" t="str">
        <f>VLOOKUP(B28,NCESub[[#Data],[NCE]:[NCE Risk]],3,FALSE)</f>
        <v>Low</v>
      </c>
      <c r="F28" s="52"/>
      <c r="G28" s="52"/>
      <c r="H28" s="278"/>
      <c r="I28"/>
      <c r="J28" s="274">
        <f>IF(HLOOKUP(J$8,Applicability[#Data],(VLOOKUP($B28,Applicability[#Data],2,FALSE)),FALSE)="y",$F28,"N/A")</f>
        <v>0</v>
      </c>
      <c r="K28" s="274">
        <f>IF(HLOOKUP(K$8,Applicability[#Data],(VLOOKUP($B28,Applicability[#Data],2,FALSE)),FALSE)="y",$F28,"N/A")</f>
        <v>0</v>
      </c>
      <c r="L28" s="274">
        <f>IF(HLOOKUP(L$8,Applicability[#Data],(VLOOKUP($B28,Applicability[#Data],2,FALSE)),FALSE)="y",$F28,"N/A")</f>
        <v>0</v>
      </c>
      <c r="M28" s="274">
        <f>IF(HLOOKUP(M$8,Applicability[#Data],(VLOOKUP($B28,Applicability[#Data],2,FALSE)),FALSE)="y",$F28,"N/A")</f>
        <v>0</v>
      </c>
      <c r="N28" s="274">
        <f>IF(HLOOKUP(N$8,Applicability[#Data],(VLOOKUP($B28,Applicability[#Data],2,FALSE)),FALSE)="y",$F28,"N/A")</f>
        <v>0</v>
      </c>
    </row>
    <row r="29" spans="1:14" ht="45" x14ac:dyDescent="0.2">
      <c r="A29" s="25">
        <v>14</v>
      </c>
      <c r="B29" s="25" t="s">
        <v>162</v>
      </c>
      <c r="C29" s="40" t="s">
        <v>3193</v>
      </c>
      <c r="D29" s="276" t="s">
        <v>3249</v>
      </c>
      <c r="E29" s="277" t="str">
        <f>VLOOKUP(B29,NCESub[[#Data],[NCE]:[NCE Risk]],3,FALSE)</f>
        <v>Low</v>
      </c>
      <c r="F29" s="52"/>
      <c r="G29" s="52"/>
      <c r="H29" s="278"/>
      <c r="I29"/>
      <c r="J29" s="274">
        <f>IF(HLOOKUP(J$8,Applicability[#Data],(VLOOKUP($B29,Applicability[#Data],2,FALSE)),FALSE)="y",$F29,"N/A")</f>
        <v>0</v>
      </c>
      <c r="K29" s="274">
        <f>IF(HLOOKUP(K$8,Applicability[#Data],(VLOOKUP($B29,Applicability[#Data],2,FALSE)),FALSE)="y",$F29,"N/A")</f>
        <v>0</v>
      </c>
      <c r="L29" s="274">
        <f>IF(HLOOKUP(L$8,Applicability[#Data],(VLOOKUP($B29,Applicability[#Data],2,FALSE)),FALSE)="y",$F29,"N/A")</f>
        <v>0</v>
      </c>
      <c r="M29" s="274">
        <f>IF(HLOOKUP(M$8,Applicability[#Data],(VLOOKUP($B29,Applicability[#Data],2,FALSE)),FALSE)="y",$F29,"N/A")</f>
        <v>0</v>
      </c>
      <c r="N29" s="274">
        <f>IF(HLOOKUP(N$8,Applicability[#Data],(VLOOKUP($B29,Applicability[#Data],2,FALSE)),FALSE)="y",$F29,"N/A")</f>
        <v>0</v>
      </c>
    </row>
    <row r="30" spans="1:14" ht="30" customHeight="1" x14ac:dyDescent="0.2">
      <c r="A30" s="25">
        <v>14</v>
      </c>
      <c r="B30" s="25" t="s">
        <v>110</v>
      </c>
      <c r="C30" s="40" t="s">
        <v>409</v>
      </c>
      <c r="D30" s="276" t="s">
        <v>615</v>
      </c>
      <c r="E30" s="277" t="str">
        <f>VLOOKUP(B30,NCESub[[#Data],[NCE]:[NCE Risk]],3,FALSE)</f>
        <v>Low</v>
      </c>
      <c r="F30" s="52"/>
      <c r="G30" s="52"/>
      <c r="H30" s="278"/>
      <c r="I30"/>
      <c r="J30" s="274">
        <f>IF(HLOOKUP(J$8,Applicability[#Data],(VLOOKUP($B30,Applicability[#Data],2,FALSE)),FALSE)="y",$F30,"N/A")</f>
        <v>0</v>
      </c>
      <c r="K30" s="274">
        <f>IF(HLOOKUP(K$8,Applicability[#Data],(VLOOKUP($B30,Applicability[#Data],2,FALSE)),FALSE)="y",$F30,"N/A")</f>
        <v>0</v>
      </c>
      <c r="L30" s="274">
        <f>IF(HLOOKUP(L$8,Applicability[#Data],(VLOOKUP($B30,Applicability[#Data],2,FALSE)),FALSE)="y",$F30,"N/A")</f>
        <v>0</v>
      </c>
      <c r="M30" s="274">
        <f>IF(HLOOKUP(M$8,Applicability[#Data],(VLOOKUP($B30,Applicability[#Data],2,FALSE)),FALSE)="y",$F30,"N/A")</f>
        <v>0</v>
      </c>
      <c r="N30" s="274">
        <f>IF(HLOOKUP(N$8,Applicability[#Data],(VLOOKUP($B30,Applicability[#Data],2,FALSE)),FALSE)="y",$F30,"N/A")</f>
        <v>0</v>
      </c>
    </row>
    <row r="31" spans="1:14" ht="27.75" customHeight="1" x14ac:dyDescent="0.2">
      <c r="A31" s="25">
        <v>14</v>
      </c>
      <c r="B31" s="25" t="s">
        <v>116</v>
      </c>
      <c r="C31" s="40" t="s">
        <v>410</v>
      </c>
      <c r="D31" s="276" t="s">
        <v>616</v>
      </c>
      <c r="E31" s="277" t="str">
        <f>VLOOKUP(B31,NCESub[[#Data],[NCE]:[NCE Risk]],3,FALSE)</f>
        <v>Low</v>
      </c>
      <c r="F31" s="52"/>
      <c r="G31" s="52"/>
      <c r="H31" s="278"/>
      <c r="I31"/>
      <c r="J31" s="274">
        <f>IF(HLOOKUP(J$8,Applicability[#Data],(VLOOKUP($B31,Applicability[#Data],2,FALSE)),FALSE)="y",$F31,"N/A")</f>
        <v>0</v>
      </c>
      <c r="K31" s="274">
        <f>IF(HLOOKUP(K$8,Applicability[#Data],(VLOOKUP($B31,Applicability[#Data],2,FALSE)),FALSE)="y",$F31,"N/A")</f>
        <v>0</v>
      </c>
      <c r="L31" s="274">
        <f>IF(HLOOKUP(L$8,Applicability[#Data],(VLOOKUP($B31,Applicability[#Data],2,FALSE)),FALSE)="y",$F31,"N/A")</f>
        <v>0</v>
      </c>
      <c r="M31" s="274">
        <f>IF(HLOOKUP(M$8,Applicability[#Data],(VLOOKUP($B31,Applicability[#Data],2,FALSE)),FALSE)="y",$F31,"N/A")</f>
        <v>0</v>
      </c>
      <c r="N31" s="274">
        <f>IF(HLOOKUP(N$8,Applicability[#Data],(VLOOKUP($B31,Applicability[#Data],2,FALSE)),FALSE)="y",$F31,"N/A")</f>
        <v>0</v>
      </c>
    </row>
    <row r="32" spans="1:14" ht="30" customHeight="1" x14ac:dyDescent="0.2">
      <c r="A32" s="25">
        <v>14</v>
      </c>
      <c r="B32" s="25" t="s">
        <v>111</v>
      </c>
      <c r="C32" s="40" t="s">
        <v>411</v>
      </c>
      <c r="D32" s="276" t="s">
        <v>520</v>
      </c>
      <c r="E32" s="277" t="str">
        <f>VLOOKUP(B32,NCESub[[#Data],[NCE]:[NCE Risk]],3,FALSE)</f>
        <v>Low</v>
      </c>
      <c r="F32" s="52"/>
      <c r="G32" s="52"/>
      <c r="H32" s="278"/>
      <c r="I32"/>
      <c r="J32" s="274">
        <f>IF(HLOOKUP(J$8,Applicability[#Data],(VLOOKUP($B32,Applicability[#Data],2,FALSE)),FALSE)="y",$F32,"N/A")</f>
        <v>0</v>
      </c>
      <c r="K32" s="274">
        <f>IF(HLOOKUP(K$8,Applicability[#Data],(VLOOKUP($B32,Applicability[#Data],2,FALSE)),FALSE)="y",$F32,"N/A")</f>
        <v>0</v>
      </c>
      <c r="L32" s="274">
        <f>IF(HLOOKUP(L$8,Applicability[#Data],(VLOOKUP($B32,Applicability[#Data],2,FALSE)),FALSE)="y",$F32,"N/A")</f>
        <v>0</v>
      </c>
      <c r="M32" s="274">
        <f>IF(HLOOKUP(M$8,Applicability[#Data],(VLOOKUP($B32,Applicability[#Data],2,FALSE)),FALSE)="y",$F32,"N/A")</f>
        <v>0</v>
      </c>
      <c r="N32" s="274">
        <f>IF(HLOOKUP(N$8,Applicability[#Data],(VLOOKUP($B32,Applicability[#Data],2,FALSE)),FALSE)="y",$F32,"N/A")</f>
        <v>0</v>
      </c>
    </row>
    <row r="33" spans="1:19" ht="30" customHeight="1" x14ac:dyDescent="0.2">
      <c r="A33" s="25">
        <v>14</v>
      </c>
      <c r="B33" s="25" t="s">
        <v>73</v>
      </c>
      <c r="C33" s="40" t="s">
        <v>414</v>
      </c>
      <c r="D33" s="276" t="s">
        <v>619</v>
      </c>
      <c r="E33" s="277" t="str">
        <f>VLOOKUP(B33,NCESub[[#Data],[NCE]:[NCE Risk]],3,FALSE)</f>
        <v>Low</v>
      </c>
      <c r="F33" s="52"/>
      <c r="G33" s="52"/>
      <c r="H33" s="278"/>
      <c r="I33"/>
      <c r="J33" s="274">
        <f>IF(HLOOKUP(J$8,Applicability[#Data],(VLOOKUP($B33,Applicability[#Data],2,FALSE)),FALSE)="y",$F33,"N/A")</f>
        <v>0</v>
      </c>
      <c r="K33" s="274">
        <f>IF(HLOOKUP(K$8,Applicability[#Data],(VLOOKUP($B33,Applicability[#Data],2,FALSE)),FALSE)="y",$F33,"N/A")</f>
        <v>0</v>
      </c>
      <c r="L33" s="274">
        <f>IF(HLOOKUP(L$8,Applicability[#Data],(VLOOKUP($B33,Applicability[#Data],2,FALSE)),FALSE)="y",$F33,"N/A")</f>
        <v>0</v>
      </c>
      <c r="M33" s="274">
        <f>IF(HLOOKUP(M$8,Applicability[#Data],(VLOOKUP($B33,Applicability[#Data],2,FALSE)),FALSE)="y",$F33,"N/A")</f>
        <v>0</v>
      </c>
      <c r="N33" s="274">
        <f>IF(HLOOKUP(N$8,Applicability[#Data],(VLOOKUP($B33,Applicability[#Data],2,FALSE)),FALSE)="y",$F33,"N/A")</f>
        <v>0</v>
      </c>
      <c r="O33" s="7"/>
      <c r="P33" s="7"/>
      <c r="Q33" s="7"/>
      <c r="R33" s="7"/>
      <c r="S33" s="7"/>
    </row>
    <row r="34" spans="1:19" ht="48.75" customHeight="1" x14ac:dyDescent="0.2">
      <c r="A34" s="25">
        <v>14</v>
      </c>
      <c r="B34" s="25" t="s">
        <v>161</v>
      </c>
      <c r="C34" s="40" t="s">
        <v>3245</v>
      </c>
      <c r="D34" s="276" t="s">
        <v>3179</v>
      </c>
      <c r="E34" s="277" t="str">
        <f>VLOOKUP(B34,NCESub[[#Data],[NCE]:[NCE Risk]],3,FALSE)</f>
        <v>Low</v>
      </c>
      <c r="F34" s="52"/>
      <c r="G34" s="52"/>
      <c r="H34" s="278"/>
      <c r="I34"/>
      <c r="J34" s="274">
        <f>IF(HLOOKUP(J$8,Applicability[#Data],(VLOOKUP($B34,Applicability[#Data],2,FALSE)),FALSE)="y",$F34,"N/A")</f>
        <v>0</v>
      </c>
      <c r="K34" s="274">
        <f>IF(HLOOKUP(K$8,Applicability[#Data],(VLOOKUP($B34,Applicability[#Data],2,FALSE)),FALSE)="y",$F34,"N/A")</f>
        <v>0</v>
      </c>
      <c r="L34" s="274">
        <f>IF(HLOOKUP(L$8,Applicability[#Data],(VLOOKUP($B34,Applicability[#Data],2,FALSE)),FALSE)="y",$F34,"N/A")</f>
        <v>0</v>
      </c>
      <c r="M34" s="274">
        <f>IF(HLOOKUP(M$8,Applicability[#Data],(VLOOKUP($B34,Applicability[#Data],2,FALSE)),FALSE)="y",$F34,"N/A")</f>
        <v>0</v>
      </c>
      <c r="N34" s="274">
        <f>IF(HLOOKUP(N$8,Applicability[#Data],(VLOOKUP($B34,Applicability[#Data],2,FALSE)),FALSE)="y",$F34,"N/A")</f>
        <v>0</v>
      </c>
    </row>
    <row r="35" spans="1:19" ht="45" hidden="1" x14ac:dyDescent="0.2">
      <c r="A35" s="25">
        <v>9</v>
      </c>
      <c r="B35" s="25" t="s">
        <v>109</v>
      </c>
      <c r="C35" s="40" t="s">
        <v>3141</v>
      </c>
      <c r="D35" s="276" t="s">
        <v>3142</v>
      </c>
      <c r="E35" s="277" t="str">
        <f>VLOOKUP(B35,NCESub[[#Data],[NCE]:[NCE Risk]],3,FALSE)</f>
        <v>Low</v>
      </c>
      <c r="F35" s="52"/>
      <c r="G35" s="52"/>
      <c r="H35" s="278"/>
      <c r="I35"/>
      <c r="J35" s="274">
        <f>IF(HLOOKUP(J$8,Applicability[#Data],(VLOOKUP($B35,Applicability[#Data],2,FALSE)),FALSE)="y",$F35,"N/A")</f>
        <v>0</v>
      </c>
      <c r="K35" s="274">
        <f>IF(HLOOKUP(K$8,Applicability[#Data],(VLOOKUP($B35,Applicability[#Data],2,FALSE)),FALSE)="y",$F35,"N/A")</f>
        <v>0</v>
      </c>
      <c r="L35" s="274">
        <f>IF(HLOOKUP(L$8,Applicability[#Data],(VLOOKUP($B35,Applicability[#Data],2,FALSE)),FALSE)="y",$F35,"N/A")</f>
        <v>0</v>
      </c>
      <c r="M35" s="274">
        <f>IF(HLOOKUP(M$8,Applicability[#Data],(VLOOKUP($B35,Applicability[#Data],2,FALSE)),FALSE)="y",$F35,"N/A")</f>
        <v>0</v>
      </c>
      <c r="N35" s="274">
        <f>IF(HLOOKUP(N$8,Applicability[#Data],(VLOOKUP($B35,Applicability[#Data],2,FALSE)),FALSE)="y",$F35,"N/A")</f>
        <v>0</v>
      </c>
    </row>
    <row r="36" spans="1:19" ht="60" x14ac:dyDescent="0.2">
      <c r="A36" s="25">
        <v>14</v>
      </c>
      <c r="B36" s="25" t="s">
        <v>661</v>
      </c>
      <c r="C36" s="40" t="s">
        <v>704</v>
      </c>
      <c r="D36" s="276" t="s">
        <v>702</v>
      </c>
      <c r="E36" s="277" t="str">
        <f>VLOOKUP(B36,NCESub[[#Data],[NCE]:[NCE Risk]],3,FALSE)</f>
        <v>High</v>
      </c>
      <c r="F36" s="52"/>
      <c r="G36" s="52"/>
      <c r="H36" s="278"/>
      <c r="I36"/>
      <c r="J36" s="274">
        <f>IF(HLOOKUP(J$8,Applicability[#Data],(VLOOKUP($B36,Applicability[#Data],2,FALSE)),FALSE)="y",$F36,"N/A")</f>
        <v>0</v>
      </c>
      <c r="K36" s="274">
        <f>IF(HLOOKUP(K$8,Applicability[#Data],(VLOOKUP($B36,Applicability[#Data],2,FALSE)),FALSE)="y",$F36,"N/A")</f>
        <v>0</v>
      </c>
      <c r="L36" s="274">
        <f>IF(HLOOKUP(L$8,Applicability[#Data],(VLOOKUP($B36,Applicability[#Data],2,FALSE)),FALSE)="y",$F36,"N/A")</f>
        <v>0</v>
      </c>
      <c r="M36" s="274">
        <f>IF(HLOOKUP(M$8,Applicability[#Data],(VLOOKUP($B36,Applicability[#Data],2,FALSE)),FALSE)="y",$F36,"N/A")</f>
        <v>0</v>
      </c>
      <c r="N36" s="274">
        <f>IF(HLOOKUP(N$8,Applicability[#Data],(VLOOKUP($B36,Applicability[#Data],2,FALSE)),FALSE)="y",$F36,"N/A")</f>
        <v>0</v>
      </c>
    </row>
    <row r="37" spans="1:19" ht="30" hidden="1" x14ac:dyDescent="0.2">
      <c r="A37" s="25">
        <v>14</v>
      </c>
      <c r="B37" s="25" t="s">
        <v>162</v>
      </c>
      <c r="C37" s="40" t="s">
        <v>3185</v>
      </c>
      <c r="D37" s="276" t="s">
        <v>3260</v>
      </c>
      <c r="E37" s="277" t="str">
        <f>VLOOKUP(B37,NCESub[[#Data],[NCE]:[NCE Risk]],3,FALSE)</f>
        <v>Low</v>
      </c>
      <c r="F37" s="52"/>
      <c r="G37" s="52"/>
      <c r="H37" s="278"/>
      <c r="I37"/>
      <c r="J37" s="274">
        <f>IF(HLOOKUP(J$8,Applicability[#Data],(VLOOKUP($B37,Applicability[#Data],2,FALSE)),FALSE)="y",$F37,"N/A")</f>
        <v>0</v>
      </c>
      <c r="K37" s="274">
        <f>IF(HLOOKUP(K$8,Applicability[#Data],(VLOOKUP($B37,Applicability[#Data],2,FALSE)),FALSE)="y",$F37,"N/A")</f>
        <v>0</v>
      </c>
      <c r="L37" s="274">
        <f>IF(HLOOKUP(L$8,Applicability[#Data],(VLOOKUP($B37,Applicability[#Data],2,FALSE)),FALSE)="y",$F37,"N/A")</f>
        <v>0</v>
      </c>
      <c r="M37" s="274">
        <f>IF(HLOOKUP(M$8,Applicability[#Data],(VLOOKUP($B37,Applicability[#Data],2,FALSE)),FALSE)="y",$F37,"N/A")</f>
        <v>0</v>
      </c>
      <c r="N37" s="274">
        <f>IF(HLOOKUP(N$8,Applicability[#Data],(VLOOKUP($B37,Applicability[#Data],2,FALSE)),FALSE)="y",$F37,"N/A")</f>
        <v>0</v>
      </c>
    </row>
    <row r="39" spans="1:19" x14ac:dyDescent="0.2">
      <c r="C39" s="3" t="s">
        <v>3270</v>
      </c>
    </row>
  </sheetData>
  <mergeCells count="1">
    <mergeCell ref="C7:D7"/>
  </mergeCells>
  <phoneticPr fontId="16" type="noConversion"/>
  <pageMargins left="0.7" right="0.7" top="0.75" bottom="0.75" header="0.3" footer="0.3"/>
  <pageSetup scale="77" fitToHeight="0" orientation="landscape" r:id="rId1"/>
  <headerFooter alignWithMargins="0">
    <oddHeader>&amp;LCorvelle Consulting&amp;CEPAP Evaluation of Controls
&amp;RDate: &amp;D</oddHeader>
    <oddFooter>&amp;L&amp;Z&amp;F
&amp;A&amp;C© Corvelle Consulting &amp;RPage &amp;P of &amp;N</oddFooter>
  </headerFooter>
  <rowBreaks count="1" manualBreakCount="1">
    <brk id="33"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Lookups!$D$3:$D$8</xm:f>
          </x14:formula1>
          <xm:sqref>G11:G37</xm:sqref>
        </x14:dataValidation>
        <x14:dataValidation type="list" allowBlank="1" showInputMessage="1" showErrorMessage="1">
          <x14:formula1>
            <xm:f>Lookups!$B$3:$B$6</xm:f>
          </x14:formula1>
          <xm:sqref>F11:F37</xm:sqref>
        </x14:dataValidation>
        <x14:dataValidation type="list" errorStyle="information" allowBlank="1" showInputMessage="1" showErrorMessage="1" errorTitle="New Value?" error="If this is a new control performer role, please have it added to the list.">
          <x14:formula1>
            <xm:f>Lookups!$F$3:$F$14</xm:f>
          </x14:formula1>
          <xm:sqref>H11:H37</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Y251"/>
  <sheetViews>
    <sheetView topLeftCell="O3" zoomScaleNormal="100" workbookViewId="0">
      <selection activeCell="I2" sqref="I2:I9"/>
    </sheetView>
  </sheetViews>
  <sheetFormatPr defaultColWidth="9.140625" defaultRowHeight="12.75" x14ac:dyDescent="0.2"/>
  <cols>
    <col min="1" max="1" width="12.85546875" style="72" customWidth="1"/>
    <col min="2" max="2" width="7.5703125" style="179" customWidth="1"/>
    <col min="3" max="3" width="29.42578125" style="55" customWidth="1"/>
    <col min="4" max="4" width="7" style="55" bestFit="1" customWidth="1"/>
    <col min="5" max="5" width="44.42578125" style="72" customWidth="1"/>
    <col min="6" max="6" width="10.28515625" style="55" customWidth="1"/>
    <col min="7" max="7" width="28.28515625" style="72" customWidth="1"/>
    <col min="8" max="8" width="10.5703125" style="72" customWidth="1"/>
    <col min="9" max="10" width="12.42578125" style="72" customWidth="1"/>
    <col min="11" max="11" width="46.7109375" style="233" customWidth="1"/>
    <col min="12" max="12" width="25.42578125" style="72" customWidth="1"/>
    <col min="13" max="13" width="12.42578125" style="72" customWidth="1"/>
    <col min="14" max="14" width="22.5703125" style="72" customWidth="1"/>
    <col min="15" max="15" width="26.5703125" style="72" customWidth="1"/>
    <col min="16" max="16" width="6.5703125" style="72" customWidth="1"/>
    <col min="17" max="17" width="24" style="72" customWidth="1"/>
    <col min="18" max="18" width="9.5703125" style="72" customWidth="1"/>
    <col min="19" max="19" width="18.5703125" style="72" customWidth="1"/>
    <col min="20" max="20" width="10.140625" style="72" customWidth="1"/>
    <col min="21" max="21" width="12.42578125" style="125" customWidth="1"/>
    <col min="22" max="22" width="19.140625" style="72" customWidth="1"/>
    <col min="23" max="23" width="48" style="55" customWidth="1"/>
    <col min="24" max="24" width="19.140625" style="125" customWidth="1"/>
    <col min="25" max="25" width="32" style="55" customWidth="1"/>
    <col min="26" max="26" width="11.85546875" style="55" customWidth="1"/>
    <col min="27" max="27" width="20.85546875" style="55" customWidth="1"/>
    <col min="28" max="16384" width="9.140625" style="55"/>
  </cols>
  <sheetData>
    <row r="1" spans="1:25" s="290" customFormat="1" ht="26.25" thickBot="1" x14ac:dyDescent="0.25">
      <c r="A1" s="72" t="s">
        <v>274</v>
      </c>
      <c r="B1" s="290" t="s">
        <v>11</v>
      </c>
      <c r="C1" s="292" t="s">
        <v>508</v>
      </c>
      <c r="D1" s="290" t="s">
        <v>467</v>
      </c>
      <c r="E1" s="72" t="s">
        <v>273</v>
      </c>
      <c r="F1" s="290" t="s">
        <v>275</v>
      </c>
      <c r="G1" s="72" t="s">
        <v>276</v>
      </c>
      <c r="H1" s="72" t="s">
        <v>1420</v>
      </c>
      <c r="I1" s="72" t="s">
        <v>173</v>
      </c>
      <c r="J1" s="72" t="s">
        <v>1424</v>
      </c>
      <c r="K1" s="233" t="s">
        <v>1546</v>
      </c>
      <c r="L1" s="72"/>
      <c r="M1" s="72"/>
      <c r="N1" s="72"/>
      <c r="O1" s="72"/>
      <c r="P1" s="72"/>
      <c r="Q1" s="72" t="s">
        <v>1420</v>
      </c>
      <c r="R1" s="72"/>
      <c r="S1" s="275" t="s">
        <v>1420</v>
      </c>
      <c r="T1" s="240" t="s">
        <v>173</v>
      </c>
      <c r="U1" s="275" t="s">
        <v>11</v>
      </c>
      <c r="V1" s="275" t="s">
        <v>274</v>
      </c>
      <c r="W1" s="275" t="s">
        <v>1426</v>
      </c>
      <c r="X1" s="275" t="s">
        <v>467</v>
      </c>
      <c r="Y1" s="298" t="s">
        <v>1424</v>
      </c>
    </row>
    <row r="2" spans="1:25" ht="26.25" thickTop="1" x14ac:dyDescent="0.2">
      <c r="A2" s="73" t="s">
        <v>362</v>
      </c>
      <c r="B2" s="75" t="s">
        <v>9</v>
      </c>
      <c r="C2" s="80" t="s">
        <v>585</v>
      </c>
      <c r="D2" s="75" t="s">
        <v>170</v>
      </c>
      <c r="E2" s="290" t="str">
        <f>VLOOKUP(NCESub[[#This Row],[NCE]],Applicability[[#All],[NCE]:[NCE Description]],3,FALSE)</f>
        <v>Inaccurate flare gas estimation.</v>
      </c>
      <c r="F2" s="76" t="s">
        <v>278</v>
      </c>
      <c r="G2" s="73" t="s">
        <v>282</v>
      </c>
      <c r="H2" s="329">
        <v>4</v>
      </c>
      <c r="I2" s="233">
        <f>_xlfn.NUMBERVALUE(LEFT(NCESub[[#This Row],[NCE]],LEN(NCESub[[#This Row],[NCE]])-1))</f>
        <v>10</v>
      </c>
      <c r="J2" s="238" t="str">
        <f>NCESub[[#This Row],[NCE]]&amp;NCESub[[#This Row],[Product]]</f>
        <v>10aGas</v>
      </c>
      <c r="K2" s="233" t="str">
        <f>VLOOKUP(NCESub[[#This Row],[NCE]],DisscussionPoints[[#All],[NCE]:[Discussion Points]],3,FALSE)</f>
        <v>How do you know your estimate flare gas volumes are correct?</v>
      </c>
      <c r="L2" s="73"/>
      <c r="M2" s="55"/>
      <c r="N2" s="23" t="s">
        <v>271</v>
      </c>
      <c r="O2" t="s">
        <v>664</v>
      </c>
      <c r="P2" s="55"/>
      <c r="Q2" s="330">
        <v>15</v>
      </c>
      <c r="R2" s="330"/>
      <c r="S2" s="331">
        <v>15</v>
      </c>
      <c r="T2" s="241">
        <v>12</v>
      </c>
      <c r="U2" s="242" t="s">
        <v>74</v>
      </c>
      <c r="V2" s="243" t="s">
        <v>375</v>
      </c>
      <c r="W2" s="243" t="s">
        <v>1391</v>
      </c>
      <c r="X2" s="242" t="s">
        <v>171</v>
      </c>
      <c r="Y2" s="241" t="s">
        <v>3201</v>
      </c>
    </row>
    <row r="3" spans="1:25" ht="25.5" x14ac:dyDescent="0.2">
      <c r="A3" s="73" t="s">
        <v>363</v>
      </c>
      <c r="B3" s="75" t="s">
        <v>77</v>
      </c>
      <c r="C3" s="80" t="s">
        <v>712</v>
      </c>
      <c r="D3" s="75" t="s">
        <v>170</v>
      </c>
      <c r="E3" s="290" t="str">
        <f>VLOOKUP(NCESub[[#This Row],[NCE]],Applicability[[#All],[NCE]:[NCE Description]],3,FALSE)</f>
        <v>Inaccurate flare meas.</v>
      </c>
      <c r="F3" s="76" t="s">
        <v>278</v>
      </c>
      <c r="G3" s="73" t="s">
        <v>280</v>
      </c>
      <c r="H3" s="329">
        <v>3</v>
      </c>
      <c r="I3" s="233">
        <f>_xlfn.NUMBERVALUE(LEFT(NCESub[[#This Row],[NCE]],LEN(NCESub[[#This Row],[NCE]])-1))</f>
        <v>10</v>
      </c>
      <c r="J3" s="238" t="str">
        <f>NCESub[[#This Row],[NCE]]&amp;NCESub[[#This Row],[Product]]</f>
        <v>10bGas</v>
      </c>
      <c r="K3" s="233" t="str">
        <f>VLOOKUP(NCESub[[#This Row],[NCE]],DisscussionPoints[[#All],[NCE]:[Discussion Points]],3,FALSE)</f>
        <v>How do you know your measure flare gas volumes are correct?</v>
      </c>
      <c r="L3" s="73"/>
      <c r="M3" s="55"/>
      <c r="N3" s="293" t="s">
        <v>278</v>
      </c>
      <c r="O3" s="22">
        <v>99</v>
      </c>
      <c r="P3" s="55"/>
      <c r="Q3" s="55"/>
      <c r="R3" s="125"/>
      <c r="S3" s="332">
        <v>15</v>
      </c>
      <c r="T3" s="244">
        <v>12</v>
      </c>
      <c r="U3" s="245" t="s">
        <v>142</v>
      </c>
      <c r="V3" s="246" t="s">
        <v>472</v>
      </c>
      <c r="W3" s="246" t="s">
        <v>594</v>
      </c>
      <c r="X3" s="245" t="s">
        <v>171</v>
      </c>
      <c r="Y3" s="244" t="s">
        <v>3202</v>
      </c>
    </row>
    <row r="4" spans="1:25" ht="25.5" x14ac:dyDescent="0.2">
      <c r="A4" s="73" t="s">
        <v>364</v>
      </c>
      <c r="B4" s="75" t="s">
        <v>87</v>
      </c>
      <c r="C4" s="80" t="s">
        <v>586</v>
      </c>
      <c r="D4" s="75" t="s">
        <v>171</v>
      </c>
      <c r="E4" s="290" t="str">
        <f>VLOOKUP(NCESub[[#This Row],[NCE]],Applicability[[#All],[NCE]:[NCE Description]],3,FALSE)</f>
        <v>Inaccurate fuel gas estimation.</v>
      </c>
      <c r="F4" s="76" t="s">
        <v>278</v>
      </c>
      <c r="G4" s="73" t="s">
        <v>282</v>
      </c>
      <c r="H4" s="329">
        <v>4</v>
      </c>
      <c r="I4" s="233">
        <f>_xlfn.NUMBERVALUE(LEFT(NCESub[[#This Row],[NCE]],LEN(NCESub[[#This Row],[NCE]])-1))</f>
        <v>10</v>
      </c>
      <c r="J4" s="238" t="str">
        <f>NCESub[[#This Row],[NCE]]&amp;NCESub[[#This Row],[Product]]</f>
        <v>10cGas</v>
      </c>
      <c r="K4" s="233" t="str">
        <f>VLOOKUP(NCESub[[#This Row],[NCE]],DisscussionPoints[[#All],[NCE]:[Discussion Points]],3,FALSE)</f>
        <v>How do you estimate fuel gas volumes are correct?</v>
      </c>
      <c r="L4" s="73"/>
      <c r="M4" s="55"/>
      <c r="N4" s="293" t="s">
        <v>279</v>
      </c>
      <c r="O4" s="22">
        <v>70</v>
      </c>
      <c r="P4" s="55"/>
      <c r="Q4" s="55"/>
      <c r="R4" s="125"/>
      <c r="S4" s="333">
        <v>15</v>
      </c>
      <c r="T4" s="247">
        <v>12</v>
      </c>
      <c r="U4" s="248" t="s">
        <v>142</v>
      </c>
      <c r="V4" s="249" t="s">
        <v>473</v>
      </c>
      <c r="W4" s="249" t="s">
        <v>518</v>
      </c>
      <c r="X4" s="248" t="s">
        <v>171</v>
      </c>
      <c r="Y4" s="247" t="s">
        <v>3202</v>
      </c>
    </row>
    <row r="5" spans="1:25" ht="25.5" x14ac:dyDescent="0.2">
      <c r="A5" s="73" t="s">
        <v>365</v>
      </c>
      <c r="B5" s="75" t="s">
        <v>84</v>
      </c>
      <c r="C5" s="80" t="s">
        <v>713</v>
      </c>
      <c r="D5" s="75" t="s">
        <v>171</v>
      </c>
      <c r="E5" s="290" t="str">
        <f>VLOOKUP(NCESub[[#This Row],[NCE]],Applicability[[#All],[NCE]:[NCE Description]],3,FALSE)</f>
        <v xml:space="preserve">Inaccurate fuel meas. </v>
      </c>
      <c r="F5" s="76" t="s">
        <v>278</v>
      </c>
      <c r="G5" s="73" t="s">
        <v>280</v>
      </c>
      <c r="H5" s="329">
        <v>3</v>
      </c>
      <c r="I5" s="233">
        <f>_xlfn.NUMBERVALUE(LEFT(NCESub[[#This Row],[NCE]],LEN(NCESub[[#This Row],[NCE]])-1))</f>
        <v>10</v>
      </c>
      <c r="J5" s="238" t="str">
        <f>NCESub[[#This Row],[NCE]]&amp;NCESub[[#This Row],[Product]]</f>
        <v>10dGas</v>
      </c>
      <c r="K5" s="233" t="str">
        <f>VLOOKUP(NCESub[[#This Row],[NCE]],DisscussionPoints[[#All],[NCE]:[Discussion Points]],3,FALSE)</f>
        <v>How do you know your measure fuel gas volumes are correct?</v>
      </c>
      <c r="L5" s="73"/>
      <c r="M5" s="55"/>
      <c r="N5" s="293" t="s">
        <v>277</v>
      </c>
      <c r="O5" s="22">
        <v>66</v>
      </c>
      <c r="P5" s="55"/>
      <c r="Q5" s="55"/>
      <c r="R5" s="125"/>
      <c r="S5" s="332">
        <v>15</v>
      </c>
      <c r="T5" s="244">
        <v>12</v>
      </c>
      <c r="U5" s="245" t="s">
        <v>75</v>
      </c>
      <c r="V5" s="246" t="s">
        <v>380</v>
      </c>
      <c r="W5" s="246" t="s">
        <v>519</v>
      </c>
      <c r="X5" s="245" t="s">
        <v>171</v>
      </c>
      <c r="Y5" s="244" t="s">
        <v>3203</v>
      </c>
    </row>
    <row r="6" spans="1:25" ht="52.5" customHeight="1" x14ac:dyDescent="0.2">
      <c r="A6" s="73" t="s">
        <v>366</v>
      </c>
      <c r="B6" s="75" t="s">
        <v>78</v>
      </c>
      <c r="C6" s="80" t="s">
        <v>587</v>
      </c>
      <c r="D6" s="75" t="s">
        <v>170</v>
      </c>
      <c r="E6" s="290" t="str">
        <f>VLOOKUP(NCESub[[#This Row],[NCE]],Applicability[[#All],[NCE]:[NCE Description]],3,FALSE)</f>
        <v>Inaccurate reporting of flare gas.</v>
      </c>
      <c r="F6" s="76" t="s">
        <v>278</v>
      </c>
      <c r="G6" s="73" t="s">
        <v>281</v>
      </c>
      <c r="H6" s="329">
        <v>5</v>
      </c>
      <c r="I6" s="233">
        <f>_xlfn.NUMBERVALUE(LEFT(NCESub[[#This Row],[NCE]],LEN(NCESub[[#This Row],[NCE]])-1))</f>
        <v>10</v>
      </c>
      <c r="J6" s="238" t="str">
        <f>NCESub[[#This Row],[NCE]]&amp;NCESub[[#This Row],[Product]]</f>
        <v>10eGas</v>
      </c>
      <c r="K6" s="233" t="str">
        <f>VLOOKUP(NCESub[[#This Row],[NCE]],DisscussionPoints[[#All],[NCE]:[Discussion Points]],3,FALSE)</f>
        <v>How do you know your report flare gas volumes are correct?</v>
      </c>
      <c r="L6" s="73"/>
      <c r="M6" s="55"/>
      <c r="N6" s="293" t="s">
        <v>272</v>
      </c>
      <c r="O6" s="22">
        <v>235</v>
      </c>
      <c r="P6" s="55"/>
      <c r="Q6" s="55"/>
      <c r="R6" s="125"/>
      <c r="S6" s="333">
        <v>15</v>
      </c>
      <c r="T6" s="247">
        <v>12</v>
      </c>
      <c r="U6" s="248" t="s">
        <v>143</v>
      </c>
      <c r="V6" s="249" t="s">
        <v>383</v>
      </c>
      <c r="W6" s="249" t="s">
        <v>523</v>
      </c>
      <c r="X6" s="248" t="s">
        <v>171</v>
      </c>
      <c r="Y6" s="247" t="s">
        <v>3204</v>
      </c>
    </row>
    <row r="7" spans="1:25" ht="25.5" x14ac:dyDescent="0.2">
      <c r="A7" s="73" t="s">
        <v>367</v>
      </c>
      <c r="B7" s="75" t="s">
        <v>85</v>
      </c>
      <c r="C7" s="80" t="s">
        <v>588</v>
      </c>
      <c r="D7" s="75" t="s">
        <v>171</v>
      </c>
      <c r="E7" s="290" t="str">
        <f>VLOOKUP(NCESub[[#This Row],[NCE]],Applicability[[#All],[NCE]:[NCE Description]],3,FALSE)</f>
        <v>Inaccurate reporting of fuel gas.</v>
      </c>
      <c r="F7" s="76" t="s">
        <v>278</v>
      </c>
      <c r="G7" s="73" t="s">
        <v>281</v>
      </c>
      <c r="H7" s="329">
        <v>5</v>
      </c>
      <c r="I7" s="233">
        <f>_xlfn.NUMBERVALUE(LEFT(NCESub[[#This Row],[NCE]],LEN(NCESub[[#This Row],[NCE]])-1))</f>
        <v>10</v>
      </c>
      <c r="J7" s="238" t="str">
        <f>NCESub[[#This Row],[NCE]]&amp;NCESub[[#This Row],[Product]]</f>
        <v>10fGas</v>
      </c>
      <c r="K7" s="233" t="str">
        <f>VLOOKUP(NCESub[[#This Row],[NCE]],DisscussionPoints[[#All],[NCE]:[Discussion Points]],3,FALSE)</f>
        <v>How do you know your report fuel gas volumes are correct?</v>
      </c>
      <c r="L7" s="73"/>
      <c r="M7" s="55"/>
      <c r="N7"/>
      <c r="O7"/>
      <c r="P7" s="55"/>
      <c r="Q7" s="55"/>
      <c r="R7" s="125"/>
      <c r="S7" s="332">
        <v>15</v>
      </c>
      <c r="T7" s="244">
        <v>13</v>
      </c>
      <c r="U7" s="245" t="s">
        <v>62</v>
      </c>
      <c r="V7" s="246" t="s">
        <v>391</v>
      </c>
      <c r="W7" s="246" t="s">
        <v>601</v>
      </c>
      <c r="X7" s="245" t="s">
        <v>171</v>
      </c>
      <c r="Y7" s="244" t="s">
        <v>3205</v>
      </c>
    </row>
    <row r="8" spans="1:25" ht="25.5" x14ac:dyDescent="0.2">
      <c r="A8" s="73" t="s">
        <v>368</v>
      </c>
      <c r="B8" s="75" t="s">
        <v>79</v>
      </c>
      <c r="C8" s="80" t="s">
        <v>589</v>
      </c>
      <c r="D8" s="75" t="s">
        <v>170</v>
      </c>
      <c r="E8" s="290" t="str">
        <f>VLOOKUP(NCESub[[#This Row],[NCE]],Applicability[[#All],[NCE]:[NCE Description]],3,FALSE)</f>
        <v>Inaccurate reporting of vent gas.</v>
      </c>
      <c r="F8" s="76" t="s">
        <v>278</v>
      </c>
      <c r="G8" s="73" t="s">
        <v>281</v>
      </c>
      <c r="H8" s="329">
        <v>5</v>
      </c>
      <c r="I8" s="233">
        <f>_xlfn.NUMBERVALUE(LEFT(NCESub[[#This Row],[NCE]],LEN(NCESub[[#This Row],[NCE]])-1))</f>
        <v>10</v>
      </c>
      <c r="J8" s="238" t="str">
        <f>NCESub[[#This Row],[NCE]]&amp;NCESub[[#This Row],[Product]]</f>
        <v>10gGas</v>
      </c>
      <c r="K8" s="233" t="str">
        <f>VLOOKUP(NCESub[[#This Row],[NCE]],DisscussionPoints[[#All],[NCE]:[Discussion Points]],3,FALSE)</f>
        <v>How do you know your report vent gas volumes are correct?</v>
      </c>
      <c r="L8" s="73"/>
      <c r="M8" s="55"/>
      <c r="N8"/>
      <c r="O8"/>
      <c r="P8" s="55"/>
      <c r="Q8" s="55"/>
      <c r="R8" s="125"/>
      <c r="S8" s="333">
        <v>15</v>
      </c>
      <c r="T8" s="247">
        <v>14</v>
      </c>
      <c r="U8" s="248" t="s">
        <v>146</v>
      </c>
      <c r="V8" s="249" t="s">
        <v>395</v>
      </c>
      <c r="W8" s="249" t="s">
        <v>604</v>
      </c>
      <c r="X8" s="248" t="s">
        <v>171</v>
      </c>
      <c r="Y8" s="247" t="s">
        <v>1427</v>
      </c>
    </row>
    <row r="9" spans="1:25" ht="25.5" x14ac:dyDescent="0.2">
      <c r="A9" s="73" t="s">
        <v>369</v>
      </c>
      <c r="B9" s="75" t="s">
        <v>88</v>
      </c>
      <c r="C9" s="80" t="s">
        <v>590</v>
      </c>
      <c r="D9" s="75" t="s">
        <v>170</v>
      </c>
      <c r="E9" s="290" t="str">
        <f>VLOOKUP(NCESub[[#This Row],[NCE]],Applicability[[#All],[NCE]:[NCE Description]],3,FALSE)</f>
        <v>Inaccurate vent gas estimation.</v>
      </c>
      <c r="F9" s="76" t="s">
        <v>278</v>
      </c>
      <c r="G9" s="73" t="s">
        <v>282</v>
      </c>
      <c r="H9" s="329">
        <v>4</v>
      </c>
      <c r="I9" s="233">
        <f>_xlfn.NUMBERVALUE(LEFT(NCESub[[#This Row],[NCE]],LEN(NCESub[[#This Row],[NCE]])-1))</f>
        <v>10</v>
      </c>
      <c r="J9" s="238" t="str">
        <f>NCESub[[#This Row],[NCE]]&amp;NCESub[[#This Row],[Product]]</f>
        <v>10hGas</v>
      </c>
      <c r="K9" s="233" t="str">
        <f>VLOOKUP(NCESub[[#This Row],[NCE]],DisscussionPoints[[#All],[NCE]:[Discussion Points]],3,FALSE)</f>
        <v>How do you know your estimate vent gas volumes are correct?</v>
      </c>
      <c r="L9" s="73"/>
      <c r="M9" s="55"/>
      <c r="N9"/>
      <c r="O9"/>
      <c r="P9" s="55"/>
      <c r="Q9" s="55"/>
      <c r="R9" s="125"/>
      <c r="S9" s="332">
        <v>15</v>
      </c>
      <c r="T9" s="244">
        <v>14</v>
      </c>
      <c r="U9" s="245" t="s">
        <v>122</v>
      </c>
      <c r="V9" s="246" t="s">
        <v>402</v>
      </c>
      <c r="W9" s="246" t="s">
        <v>554</v>
      </c>
      <c r="X9" s="245" t="s">
        <v>171</v>
      </c>
      <c r="Y9" s="244" t="s">
        <v>3206</v>
      </c>
    </row>
    <row r="10" spans="1:25" ht="38.25" x14ac:dyDescent="0.2">
      <c r="A10" s="73" t="s">
        <v>370</v>
      </c>
      <c r="B10" s="75" t="s">
        <v>80</v>
      </c>
      <c r="C10" s="80" t="s">
        <v>714</v>
      </c>
      <c r="D10" s="75" t="s">
        <v>170</v>
      </c>
      <c r="E10" s="290" t="str">
        <f>VLOOKUP(NCESub[[#This Row],[NCE]],Applicability[[#All],[NCE]:[NCE Description]],3,FALSE)</f>
        <v xml:space="preserve">Inaccurate vent meas. </v>
      </c>
      <c r="F10" s="76" t="s">
        <v>278</v>
      </c>
      <c r="G10" s="73" t="s">
        <v>280</v>
      </c>
      <c r="H10" s="329">
        <v>3</v>
      </c>
      <c r="I10" s="233">
        <f>_xlfn.NUMBERVALUE(LEFT(NCESub[[#This Row],[NCE]],LEN(NCESub[[#This Row],[NCE]])-1))</f>
        <v>10</v>
      </c>
      <c r="J10" s="238" t="str">
        <f>NCESub[[#This Row],[NCE]]&amp;NCESub[[#This Row],[Product]]</f>
        <v>10iGas</v>
      </c>
      <c r="K10" s="233" t="str">
        <f>VLOOKUP(NCESub[[#This Row],[NCE]],DisscussionPoints[[#All],[NCE]:[Discussion Points]],3,FALSE)</f>
        <v>How do you know your measure vent gas volumes are correct?</v>
      </c>
      <c r="L10" s="73"/>
      <c r="M10" s="55"/>
      <c r="N10"/>
      <c r="O10"/>
      <c r="P10" s="55"/>
      <c r="Q10" s="55"/>
      <c r="R10" s="125"/>
      <c r="S10" s="333">
        <v>15</v>
      </c>
      <c r="T10" s="247">
        <v>14</v>
      </c>
      <c r="U10" s="248" t="s">
        <v>151</v>
      </c>
      <c r="V10" s="249" t="s">
        <v>405</v>
      </c>
      <c r="W10" s="249" t="s">
        <v>532</v>
      </c>
      <c r="X10" s="248" t="s">
        <v>171</v>
      </c>
      <c r="Y10" s="247" t="s">
        <v>1428</v>
      </c>
    </row>
    <row r="11" spans="1:25" ht="76.5" x14ac:dyDescent="0.2">
      <c r="A11" s="73" t="s">
        <v>371</v>
      </c>
      <c r="B11" s="75" t="s">
        <v>157</v>
      </c>
      <c r="C11" s="80" t="s">
        <v>1388</v>
      </c>
      <c r="D11" s="75" t="s">
        <v>171</v>
      </c>
      <c r="E11" s="290" t="str">
        <f>VLOOKUP(NCESub[[#This Row],[NCE]],Applicability[[#All],[NCE]:[NCE Description]],3,FALSE)</f>
        <v>Inappropriate application of PC/TC.</v>
      </c>
      <c r="F11" s="76" t="s">
        <v>278</v>
      </c>
      <c r="G11" s="73" t="s">
        <v>282</v>
      </c>
      <c r="H11" s="329">
        <v>4</v>
      </c>
      <c r="I11" s="233">
        <f>_xlfn.NUMBERVALUE(LEFT(NCESub[[#This Row],[NCE]],LEN(NCESub[[#This Row],[NCE]])-1))</f>
        <v>10</v>
      </c>
      <c r="J11" s="238" t="str">
        <f>NCESub[[#This Row],[NCE]]&amp;NCESub[[#This Row],[Product]]</f>
        <v>10jGas</v>
      </c>
      <c r="K11" s="233" t="str">
        <f>VLOOKUP(NCESub[[#This Row],[NCE]],DisscussionPoints[[#All],[NCE]:[Discussion Points]],3,FALSE)</f>
        <v xml:space="preserve">How do you know you have applied pressure and temperature corrections appropriately? </v>
      </c>
      <c r="L11" s="73"/>
      <c r="M11" s="55"/>
      <c r="N11"/>
      <c r="O11"/>
      <c r="P11" s="55"/>
      <c r="Q11" s="55"/>
      <c r="R11" s="125"/>
      <c r="S11" s="332">
        <v>15</v>
      </c>
      <c r="T11" s="244">
        <v>14</v>
      </c>
      <c r="U11" s="245" t="s">
        <v>162</v>
      </c>
      <c r="V11" s="246" t="s">
        <v>408</v>
      </c>
      <c r="W11" s="246" t="s">
        <v>614</v>
      </c>
      <c r="X11" s="245" t="s">
        <v>171</v>
      </c>
      <c r="Y11" s="244" t="s">
        <v>1429</v>
      </c>
    </row>
    <row r="12" spans="1:25" ht="51" x14ac:dyDescent="0.2">
      <c r="A12" s="73" t="s">
        <v>372</v>
      </c>
      <c r="B12" s="75" t="s">
        <v>158</v>
      </c>
      <c r="C12" s="80" t="s">
        <v>591</v>
      </c>
      <c r="D12" s="75" t="s">
        <v>171</v>
      </c>
      <c r="E12" s="290" t="str">
        <f>VLOOKUP(NCESub[[#This Row],[NCE]],Applicability[[#All],[NCE]:[NCE Description]],3,FALSE)</f>
        <v>Pressure and temperature corrections inaccurately determined.</v>
      </c>
      <c r="F12" s="76" t="s">
        <v>278</v>
      </c>
      <c r="G12" s="73" t="s">
        <v>280</v>
      </c>
      <c r="H12" s="329">
        <v>3</v>
      </c>
      <c r="I12" s="233">
        <f>_xlfn.NUMBERVALUE(LEFT(NCESub[[#This Row],[NCE]],LEN(NCESub[[#This Row],[NCE]])-1))</f>
        <v>10</v>
      </c>
      <c r="J12" s="238" t="str">
        <f>NCESub[[#This Row],[NCE]]&amp;NCESub[[#This Row],[Product]]</f>
        <v>10kGas</v>
      </c>
      <c r="K12" s="233" t="str">
        <f>VLOOKUP(NCESub[[#This Row],[NCE]],DisscussionPoints[[#All],[NCE]:[Discussion Points]],3,FALSE)</f>
        <v>How do you know your pressure and temperature corrections are accurate?</v>
      </c>
      <c r="L12" s="73"/>
      <c r="M12" s="55"/>
      <c r="N12"/>
      <c r="O12"/>
      <c r="P12" s="55"/>
      <c r="Q12" s="55"/>
      <c r="R12" s="125"/>
      <c r="S12" s="333">
        <v>15</v>
      </c>
      <c r="T12" s="247">
        <v>14</v>
      </c>
      <c r="U12" s="248" t="s">
        <v>110</v>
      </c>
      <c r="V12" s="249" t="s">
        <v>409</v>
      </c>
      <c r="W12" s="249" t="s">
        <v>615</v>
      </c>
      <c r="X12" s="248" t="s">
        <v>171</v>
      </c>
      <c r="Y12" s="247" t="s">
        <v>3207</v>
      </c>
    </row>
    <row r="13" spans="1:25" ht="25.5" x14ac:dyDescent="0.2">
      <c r="A13" s="73" t="s">
        <v>790</v>
      </c>
      <c r="B13" s="75" t="s">
        <v>140</v>
      </c>
      <c r="C13" s="80" t="s">
        <v>694</v>
      </c>
      <c r="D13" s="75" t="s">
        <v>170</v>
      </c>
      <c r="E13" s="290" t="str">
        <f>VLOOKUP(NCESub[[#This Row],[NCE]],Applicability[[#All],[NCE]:[NCE Description]],3,FALSE)</f>
        <v>Create/Update Measurement schematics</v>
      </c>
      <c r="F13" s="76" t="s">
        <v>278</v>
      </c>
      <c r="G13" s="73" t="s">
        <v>788</v>
      </c>
      <c r="H13" s="329">
        <v>1</v>
      </c>
      <c r="I13" s="233">
        <f>_xlfn.NUMBERVALUE(LEFT(NCESub[[#This Row],[NCE]],LEN(NCESub[[#This Row],[NCE]])-1))</f>
        <v>11</v>
      </c>
      <c r="J13" s="238" t="str">
        <f>NCESub[[#This Row],[NCE]]&amp;NCESub[[#This Row],[Product]]</f>
        <v>11aGas</v>
      </c>
      <c r="K13" s="233" t="str">
        <f>VLOOKUP(NCESub[[#This Row],[NCE]],DisscussionPoints[[#All],[NCE]:[Discussion Points]],3,FALSE)</f>
        <v>How do you know your measurement schematics are complete and accurate?</v>
      </c>
      <c r="L13" s="73"/>
      <c r="M13" s="55"/>
      <c r="N13"/>
      <c r="O13"/>
      <c r="P13" s="55"/>
      <c r="Q13" s="55"/>
      <c r="R13" s="125"/>
      <c r="S13" s="332">
        <v>15</v>
      </c>
      <c r="T13" s="244">
        <v>14</v>
      </c>
      <c r="U13" s="245" t="s">
        <v>116</v>
      </c>
      <c r="V13" s="246" t="s">
        <v>410</v>
      </c>
      <c r="W13" s="246" t="s">
        <v>616</v>
      </c>
      <c r="X13" s="245" t="s">
        <v>171</v>
      </c>
      <c r="Y13" s="244" t="s">
        <v>3208</v>
      </c>
    </row>
    <row r="14" spans="1:25" ht="25.5" x14ac:dyDescent="0.2">
      <c r="A14" s="73" t="s">
        <v>791</v>
      </c>
      <c r="B14" s="75" t="s">
        <v>140</v>
      </c>
      <c r="C14" s="80" t="s">
        <v>858</v>
      </c>
      <c r="D14" s="75" t="s">
        <v>170</v>
      </c>
      <c r="E14" s="290" t="str">
        <f>VLOOKUP(NCESub[[#This Row],[NCE]],Applicability[[#All],[NCE]:[NCE Description]],3,FALSE)</f>
        <v>Create/Update Measurement schematics</v>
      </c>
      <c r="F14" s="76" t="s">
        <v>278</v>
      </c>
      <c r="G14" s="73" t="s">
        <v>789</v>
      </c>
      <c r="H14" s="329">
        <v>2</v>
      </c>
      <c r="I14" s="233">
        <f>_xlfn.NUMBERVALUE(LEFT(NCESub[[#This Row],[NCE]],LEN(NCESub[[#This Row],[NCE]])-1))</f>
        <v>11</v>
      </c>
      <c r="J14" s="238" t="str">
        <f>NCESub[[#This Row],[NCE]]&amp;NCESub[[#This Row],[Product]]</f>
        <v>11aGas</v>
      </c>
      <c r="K14" s="233" t="str">
        <f>VLOOKUP(NCESub[[#This Row],[NCE]],DisscussionPoints[[#All],[NCE]:[Discussion Points]],3,FALSE)</f>
        <v>How do you know your measurement schematics are complete and accurate?</v>
      </c>
      <c r="L14" s="73"/>
      <c r="M14" s="55"/>
      <c r="N14"/>
      <c r="O14"/>
      <c r="P14" s="55"/>
      <c r="Q14" s="55"/>
      <c r="R14" s="125"/>
      <c r="S14" s="333">
        <v>15</v>
      </c>
      <c r="T14" s="247">
        <v>14</v>
      </c>
      <c r="U14" s="248" t="s">
        <v>111</v>
      </c>
      <c r="V14" s="249" t="s">
        <v>411</v>
      </c>
      <c r="W14" s="249" t="s">
        <v>520</v>
      </c>
      <c r="X14" s="248" t="s">
        <v>171</v>
      </c>
      <c r="Y14" s="247" t="s">
        <v>3209</v>
      </c>
    </row>
    <row r="15" spans="1:25" ht="38.25" x14ac:dyDescent="0.2">
      <c r="A15" s="73" t="s">
        <v>792</v>
      </c>
      <c r="B15" s="75" t="s">
        <v>140</v>
      </c>
      <c r="C15" s="80" t="s">
        <v>695</v>
      </c>
      <c r="D15" s="75" t="s">
        <v>170</v>
      </c>
      <c r="E15" s="290" t="str">
        <f>VLOOKUP(NCESub[[#This Row],[NCE]],Applicability[[#All],[NCE]:[NCE Description]],3,FALSE)</f>
        <v>Create/Update Measurement schematics</v>
      </c>
      <c r="F15" s="76" t="s">
        <v>279</v>
      </c>
      <c r="G15" s="73" t="s">
        <v>788</v>
      </c>
      <c r="H15" s="329">
        <v>6</v>
      </c>
      <c r="I15" s="233">
        <f>_xlfn.NUMBERVALUE(LEFT(NCESub[[#This Row],[NCE]],LEN(NCESub[[#This Row],[NCE]])-1))</f>
        <v>11</v>
      </c>
      <c r="J15" s="238" t="str">
        <f>NCESub[[#This Row],[NCE]]&amp;NCESub[[#This Row],[Product]]</f>
        <v>11aHydrocarbon Liquid</v>
      </c>
      <c r="K15" s="233" t="str">
        <f>VLOOKUP(NCESub[[#This Row],[NCE]],DisscussionPoints[[#All],[NCE]:[Discussion Points]],3,FALSE)</f>
        <v>How do you know your measurement schematics are complete and accurate?</v>
      </c>
      <c r="L15" s="73"/>
      <c r="M15" s="55"/>
      <c r="N15"/>
      <c r="O15"/>
      <c r="P15" s="55"/>
      <c r="Q15" s="55"/>
      <c r="R15" s="125"/>
      <c r="S15" s="332">
        <v>15</v>
      </c>
      <c r="T15" s="244">
        <v>14</v>
      </c>
      <c r="U15" s="260" t="s">
        <v>73</v>
      </c>
      <c r="V15" s="246" t="s">
        <v>414</v>
      </c>
      <c r="W15" s="246" t="s">
        <v>619</v>
      </c>
      <c r="X15" s="245" t="s">
        <v>171</v>
      </c>
      <c r="Y15" s="244" t="s">
        <v>3210</v>
      </c>
    </row>
    <row r="16" spans="1:25" ht="38.25" x14ac:dyDescent="0.2">
      <c r="A16" s="73" t="s">
        <v>793</v>
      </c>
      <c r="B16" s="75" t="s">
        <v>140</v>
      </c>
      <c r="C16" s="80" t="s">
        <v>862</v>
      </c>
      <c r="D16" s="75" t="s">
        <v>170</v>
      </c>
      <c r="E16" s="290" t="str">
        <f>VLOOKUP(NCESub[[#This Row],[NCE]],Applicability[[#All],[NCE]:[NCE Description]],3,FALSE)</f>
        <v>Create/Update Measurement schematics</v>
      </c>
      <c r="F16" s="76" t="s">
        <v>279</v>
      </c>
      <c r="G16" s="73" t="s">
        <v>789</v>
      </c>
      <c r="H16" s="329">
        <v>7</v>
      </c>
      <c r="I16" s="233">
        <f>_xlfn.NUMBERVALUE(LEFT(NCESub[[#This Row],[NCE]],LEN(NCESub[[#This Row],[NCE]])-1))</f>
        <v>11</v>
      </c>
      <c r="J16" s="238" t="str">
        <f>NCESub[[#This Row],[NCE]]&amp;NCESub[[#This Row],[Product]]</f>
        <v>11aHydrocarbon Liquid</v>
      </c>
      <c r="K16" s="233" t="str">
        <f>VLOOKUP(NCESub[[#This Row],[NCE]],DisscussionPoints[[#All],[NCE]:[Discussion Points]],3,FALSE)</f>
        <v>How do you know your measurement schematics are complete and accurate?</v>
      </c>
      <c r="L16" s="73"/>
      <c r="M16" s="55"/>
      <c r="N16"/>
      <c r="O16"/>
      <c r="P16" s="55"/>
      <c r="Q16" s="55"/>
      <c r="R16" s="125"/>
      <c r="S16" s="333">
        <v>15</v>
      </c>
      <c r="T16" s="247">
        <v>14</v>
      </c>
      <c r="U16" s="248" t="s">
        <v>161</v>
      </c>
      <c r="V16" s="249" t="s">
        <v>422</v>
      </c>
      <c r="W16" s="249" t="s">
        <v>1734</v>
      </c>
      <c r="X16" s="248" t="s">
        <v>171</v>
      </c>
      <c r="Y16" s="247" t="s">
        <v>3211</v>
      </c>
    </row>
    <row r="17" spans="1:25" ht="63.75" x14ac:dyDescent="0.2">
      <c r="A17" s="73" t="s">
        <v>794</v>
      </c>
      <c r="B17" s="75" t="s">
        <v>140</v>
      </c>
      <c r="C17" s="80" t="s">
        <v>696</v>
      </c>
      <c r="D17" s="75" t="s">
        <v>170</v>
      </c>
      <c r="E17" s="290" t="str">
        <f>VLOOKUP(NCESub[[#This Row],[NCE]],Applicability[[#All],[NCE]:[NCE Description]],3,FALSE)</f>
        <v>Create/Update Measurement schematics</v>
      </c>
      <c r="F17" s="76" t="s">
        <v>277</v>
      </c>
      <c r="G17" s="73" t="s">
        <v>788</v>
      </c>
      <c r="H17" s="329">
        <v>11</v>
      </c>
      <c r="I17" s="233">
        <f>_xlfn.NUMBERVALUE(LEFT(NCESub[[#This Row],[NCE]],LEN(NCESub[[#This Row],[NCE]])-1))</f>
        <v>11</v>
      </c>
      <c r="J17" s="238" t="str">
        <f>NCESub[[#This Row],[NCE]]&amp;NCESub[[#This Row],[Product]]</f>
        <v>11aWater</v>
      </c>
      <c r="K17" s="30" t="str">
        <f>VLOOKUP(NCESub[[#This Row],[NCE]],DisscussionPoints[[#All],[NCE]:[Discussion Points]],3,FALSE)</f>
        <v>How do you know your measurement schematics are complete and accurate?</v>
      </c>
      <c r="L17" s="73"/>
      <c r="M17" s="55"/>
      <c r="N17"/>
      <c r="O17"/>
      <c r="P17" s="55"/>
      <c r="Q17" s="55"/>
      <c r="R17" s="125"/>
      <c r="S17" s="332">
        <v>15</v>
      </c>
      <c r="T17" s="244">
        <v>14</v>
      </c>
      <c r="U17" s="245" t="s">
        <v>661</v>
      </c>
      <c r="V17" s="246" t="s">
        <v>704</v>
      </c>
      <c r="W17" s="246" t="s">
        <v>702</v>
      </c>
      <c r="X17" s="245" t="s">
        <v>170</v>
      </c>
      <c r="Y17" s="244" t="s">
        <v>3212</v>
      </c>
    </row>
    <row r="18" spans="1:25" ht="25.5" x14ac:dyDescent="0.2">
      <c r="A18" s="73" t="s">
        <v>795</v>
      </c>
      <c r="B18" s="75" t="s">
        <v>140</v>
      </c>
      <c r="C18" s="80" t="s">
        <v>866</v>
      </c>
      <c r="D18" s="75" t="s">
        <v>170</v>
      </c>
      <c r="E18" s="290" t="str">
        <f>VLOOKUP(NCESub[[#This Row],[NCE]],Applicability[[#All],[NCE]:[NCE Description]],3,FALSE)</f>
        <v>Create/Update Measurement schematics</v>
      </c>
      <c r="F18" s="76" t="s">
        <v>277</v>
      </c>
      <c r="G18" s="73" t="s">
        <v>789</v>
      </c>
      <c r="H18" s="329">
        <v>12</v>
      </c>
      <c r="I18" s="233">
        <f>_xlfn.NUMBERVALUE(LEFT(NCESub[[#This Row],[NCE]],LEN(NCESub[[#This Row],[NCE]])-1))</f>
        <v>11</v>
      </c>
      <c r="J18" s="238" t="str">
        <f>NCESub[[#This Row],[NCE]]&amp;NCESub[[#This Row],[Product]]</f>
        <v>11aWater</v>
      </c>
      <c r="K18" s="233" t="str">
        <f>VLOOKUP(NCESub[[#This Row],[NCE]],DisscussionPoints[[#All],[NCE]:[Discussion Points]],3,FALSE)</f>
        <v>How do you know your measurement schematics are complete and accurate?</v>
      </c>
      <c r="L18" s="73"/>
      <c r="M18" s="55"/>
      <c r="N18"/>
      <c r="O18"/>
      <c r="P18" s="55"/>
      <c r="Q18" s="55"/>
      <c r="R18" s="125"/>
      <c r="S18" s="333">
        <v>15</v>
      </c>
      <c r="T18" s="247">
        <v>5</v>
      </c>
      <c r="U18" s="248" t="s">
        <v>117</v>
      </c>
      <c r="V18" s="249" t="s">
        <v>305</v>
      </c>
      <c r="W18" s="249" t="s">
        <v>767</v>
      </c>
      <c r="X18" s="248" t="s">
        <v>171</v>
      </c>
      <c r="Y18" s="247" t="s">
        <v>3213</v>
      </c>
    </row>
    <row r="19" spans="1:25" ht="38.25" x14ac:dyDescent="0.2">
      <c r="A19" s="73" t="s">
        <v>816</v>
      </c>
      <c r="B19" s="75" t="s">
        <v>809</v>
      </c>
      <c r="C19" s="80" t="s">
        <v>1401</v>
      </c>
      <c r="D19" s="75" t="s">
        <v>170</v>
      </c>
      <c r="E19" s="290" t="str">
        <f>VLOOKUP(NCESub[[#This Row],[NCE]],Applicability[[#All],[NCE]:[NCE Description]],3,FALSE)</f>
        <v>Measurement schematic contents do not meet requirement in Directive 17, section 1.9. (Effective September 11, 2014).</v>
      </c>
      <c r="F19" s="76" t="s">
        <v>278</v>
      </c>
      <c r="G19" s="73" t="s">
        <v>788</v>
      </c>
      <c r="H19" s="329">
        <v>1</v>
      </c>
      <c r="I19" s="233">
        <f>_xlfn.NUMBERVALUE(LEFT(NCESub[[#This Row],[NCE]],LEN(NCESub[[#This Row],[NCE]])-1))</f>
        <v>11</v>
      </c>
      <c r="J19" s="238" t="str">
        <f>NCESub[[#This Row],[NCE]]&amp;NCESub[[#This Row],[Product]]</f>
        <v>11bGas</v>
      </c>
      <c r="K19" s="233" t="str">
        <f>VLOOKUP(NCESub[[#This Row],[NCE]],DisscussionPoints[[#All],[NCE]:[Discussion Points]],3,FALSE)</f>
        <v>How do you know your measurement schematics meet the requirements described in Directive 017 in section 1.9.</v>
      </c>
      <c r="L19" s="73"/>
      <c r="M19" s="55"/>
      <c r="N19"/>
      <c r="O19"/>
      <c r="P19" s="55"/>
      <c r="Q19" s="55"/>
      <c r="R19" s="125"/>
      <c r="S19" s="332">
        <v>15</v>
      </c>
      <c r="T19" s="244">
        <v>8</v>
      </c>
      <c r="U19" s="245" t="s">
        <v>120</v>
      </c>
      <c r="V19" s="246" t="s">
        <v>351</v>
      </c>
      <c r="W19" s="246" t="s">
        <v>1414</v>
      </c>
      <c r="X19" s="245" t="s">
        <v>171</v>
      </c>
      <c r="Y19" s="244" t="s">
        <v>3214</v>
      </c>
    </row>
    <row r="20" spans="1:25" ht="38.25" x14ac:dyDescent="0.2">
      <c r="A20" s="73" t="s">
        <v>817</v>
      </c>
      <c r="B20" s="75" t="s">
        <v>809</v>
      </c>
      <c r="C20" s="80" t="s">
        <v>1398</v>
      </c>
      <c r="D20" s="75" t="s">
        <v>170</v>
      </c>
      <c r="E20" s="290" t="str">
        <f>VLOOKUP(NCESub[[#This Row],[NCE]],Applicability[[#All],[NCE]:[NCE Description]],3,FALSE)</f>
        <v>Measurement schematic contents do not meet requirement in Directive 17, section 1.9. (Effective September 11, 2014).</v>
      </c>
      <c r="F20" s="76" t="s">
        <v>278</v>
      </c>
      <c r="G20" s="73" t="s">
        <v>789</v>
      </c>
      <c r="H20" s="329">
        <v>2</v>
      </c>
      <c r="I20" s="233">
        <f>_xlfn.NUMBERVALUE(LEFT(NCESub[[#This Row],[NCE]],LEN(NCESub[[#This Row],[NCE]])-1))</f>
        <v>11</v>
      </c>
      <c r="J20" s="238" t="str">
        <f>NCESub[[#This Row],[NCE]]&amp;NCESub[[#This Row],[Product]]</f>
        <v>11bGas</v>
      </c>
      <c r="K20" s="233" t="str">
        <f>VLOOKUP(NCESub[[#This Row],[NCE]],DisscussionPoints[[#All],[NCE]:[Discussion Points]],3,FALSE)</f>
        <v>How do you know your measurement schematics meet the requirements described in Directive 017 in section 1.9.</v>
      </c>
      <c r="L20" s="73"/>
      <c r="M20" s="55"/>
      <c r="N20"/>
      <c r="O20"/>
      <c r="P20" s="55"/>
      <c r="Q20" s="55"/>
      <c r="R20" s="125"/>
      <c r="S20" s="333">
        <v>15</v>
      </c>
      <c r="T20" s="247">
        <v>8</v>
      </c>
      <c r="U20" s="248" t="s">
        <v>114</v>
      </c>
      <c r="V20" s="249" t="s">
        <v>352</v>
      </c>
      <c r="W20" s="249" t="s">
        <v>581</v>
      </c>
      <c r="X20" s="248" t="s">
        <v>171</v>
      </c>
      <c r="Y20" s="247" t="s">
        <v>3215</v>
      </c>
    </row>
    <row r="21" spans="1:25" ht="38.25" x14ac:dyDescent="0.2">
      <c r="A21" s="73" t="s">
        <v>824</v>
      </c>
      <c r="B21" s="75" t="s">
        <v>809</v>
      </c>
      <c r="C21" s="80" t="s">
        <v>1402</v>
      </c>
      <c r="D21" s="75" t="s">
        <v>170</v>
      </c>
      <c r="E21" s="290" t="str">
        <f>VLOOKUP(NCESub[[#This Row],[NCE]],Applicability[[#All],[NCE]:[NCE Description]],3,FALSE)</f>
        <v>Measurement schematic contents do not meet requirement in Directive 17, section 1.9. (Effective September 11, 2014).</v>
      </c>
      <c r="F21" s="76" t="s">
        <v>279</v>
      </c>
      <c r="G21" s="73" t="s">
        <v>788</v>
      </c>
      <c r="H21" s="329">
        <v>6</v>
      </c>
      <c r="I21" s="233">
        <f>_xlfn.NUMBERVALUE(LEFT(NCESub[[#This Row],[NCE]],LEN(NCESub[[#This Row],[NCE]])-1))</f>
        <v>11</v>
      </c>
      <c r="J21" s="238" t="str">
        <f>NCESub[[#This Row],[NCE]]&amp;NCESub[[#This Row],[Product]]</f>
        <v>11bHydrocarbon Liquid</v>
      </c>
      <c r="K21" s="233" t="str">
        <f>VLOOKUP(NCESub[[#This Row],[NCE]],DisscussionPoints[[#All],[NCE]:[Discussion Points]],3,FALSE)</f>
        <v>How do you know your measurement schematics meet the requirements described in Directive 017 in section 1.9.</v>
      </c>
      <c r="L21" s="73"/>
      <c r="M21" s="55"/>
      <c r="N21"/>
      <c r="O21"/>
      <c r="P21" s="55"/>
      <c r="Q21" s="55"/>
      <c r="R21" s="125"/>
      <c r="S21" s="332">
        <v>15</v>
      </c>
      <c r="T21" s="244">
        <v>9</v>
      </c>
      <c r="U21" s="245" t="s">
        <v>121</v>
      </c>
      <c r="V21" s="246" t="s">
        <v>356</v>
      </c>
      <c r="W21" s="246" t="s">
        <v>582</v>
      </c>
      <c r="X21" s="245" t="s">
        <v>171</v>
      </c>
      <c r="Y21" s="244" t="s">
        <v>3216</v>
      </c>
    </row>
    <row r="22" spans="1:25" ht="38.25" x14ac:dyDescent="0.2">
      <c r="A22" s="73" t="s">
        <v>825</v>
      </c>
      <c r="B22" s="75" t="s">
        <v>809</v>
      </c>
      <c r="C22" s="80" t="s">
        <v>1399</v>
      </c>
      <c r="D22" s="75" t="s">
        <v>170</v>
      </c>
      <c r="E22" s="290" t="str">
        <f>VLOOKUP(NCESub[[#This Row],[NCE]],Applicability[[#All],[NCE]:[NCE Description]],3,FALSE)</f>
        <v>Measurement schematic contents do not meet requirement in Directive 17, section 1.9. (Effective September 11, 2014).</v>
      </c>
      <c r="F22" s="76" t="s">
        <v>279</v>
      </c>
      <c r="G22" s="73" t="s">
        <v>789</v>
      </c>
      <c r="H22" s="329">
        <v>7</v>
      </c>
      <c r="I22" s="233">
        <f>_xlfn.NUMBERVALUE(LEFT(NCESub[[#This Row],[NCE]],LEN(NCESub[[#This Row],[NCE]])-1))</f>
        <v>11</v>
      </c>
      <c r="J22" s="238" t="str">
        <f>NCESub[[#This Row],[NCE]]&amp;NCESub[[#This Row],[Product]]</f>
        <v>11bHydrocarbon Liquid</v>
      </c>
      <c r="K22" s="233" t="str">
        <f>VLOOKUP(NCESub[[#This Row],[NCE]],DisscussionPoints[[#All],[NCE]:[Discussion Points]],3,FALSE)</f>
        <v>How do you know your measurement schematics meet the requirements described in Directive 017 in section 1.9.</v>
      </c>
      <c r="L22" s="73"/>
      <c r="M22" s="55"/>
      <c r="N22"/>
      <c r="O22"/>
      <c r="P22" s="55"/>
      <c r="Q22" s="55"/>
      <c r="R22" s="125"/>
      <c r="S22" s="333">
        <v>15</v>
      </c>
      <c r="T22" s="247">
        <v>9</v>
      </c>
      <c r="U22" s="248" t="s">
        <v>108</v>
      </c>
      <c r="V22" s="249" t="s">
        <v>357</v>
      </c>
      <c r="W22" s="249" t="s">
        <v>583</v>
      </c>
      <c r="X22" s="248" t="s">
        <v>171</v>
      </c>
      <c r="Y22" s="247" t="s">
        <v>1430</v>
      </c>
    </row>
    <row r="23" spans="1:25" ht="38.25" x14ac:dyDescent="0.2">
      <c r="A23" s="73" t="s">
        <v>832</v>
      </c>
      <c r="B23" s="75" t="s">
        <v>809</v>
      </c>
      <c r="C23" s="80" t="s">
        <v>1403</v>
      </c>
      <c r="D23" s="75" t="s">
        <v>170</v>
      </c>
      <c r="E23" s="290" t="str">
        <f>VLOOKUP(NCESub[[#This Row],[NCE]],Applicability[[#All],[NCE]:[NCE Description]],3,FALSE)</f>
        <v>Measurement schematic contents do not meet requirement in Directive 17, section 1.9. (Effective September 11, 2014).</v>
      </c>
      <c r="F23" s="76" t="s">
        <v>277</v>
      </c>
      <c r="G23" s="73" t="s">
        <v>788</v>
      </c>
      <c r="H23" s="329">
        <v>11</v>
      </c>
      <c r="I23" s="233">
        <f>_xlfn.NUMBERVALUE(LEFT(NCESub[[#This Row],[NCE]],LEN(NCESub[[#This Row],[NCE]])-1))</f>
        <v>11</v>
      </c>
      <c r="J23" s="238" t="str">
        <f>NCESub[[#This Row],[NCE]]&amp;NCESub[[#This Row],[Product]]</f>
        <v>11bWater</v>
      </c>
      <c r="K23" s="233" t="str">
        <f>VLOOKUP(NCESub[[#This Row],[NCE]],DisscussionPoints[[#All],[NCE]:[Discussion Points]],3,FALSE)</f>
        <v>How do you know your measurement schematics meet the requirements described in Directive 017 in section 1.9.</v>
      </c>
      <c r="L23" s="73"/>
      <c r="M23" s="55"/>
      <c r="N23"/>
      <c r="O23"/>
      <c r="P23" s="55"/>
      <c r="Q23" s="55"/>
      <c r="R23" s="125"/>
      <c r="S23" s="336">
        <v>15</v>
      </c>
      <c r="T23" s="255">
        <v>9</v>
      </c>
      <c r="U23" s="256" t="s">
        <v>109</v>
      </c>
      <c r="V23" s="257" t="s">
        <v>358</v>
      </c>
      <c r="W23" s="257" t="s">
        <v>584</v>
      </c>
      <c r="X23" s="256" t="s">
        <v>171</v>
      </c>
      <c r="Y23" s="255" t="s">
        <v>1431</v>
      </c>
    </row>
    <row r="24" spans="1:25" ht="38.25" x14ac:dyDescent="0.2">
      <c r="A24" s="73" t="s">
        <v>833</v>
      </c>
      <c r="B24" s="75" t="s">
        <v>809</v>
      </c>
      <c r="C24" s="80" t="s">
        <v>1400</v>
      </c>
      <c r="D24" s="75" t="s">
        <v>170</v>
      </c>
      <c r="E24" s="290" t="str">
        <f>VLOOKUP(NCESub[[#This Row],[NCE]],Applicability[[#All],[NCE]:[NCE Description]],3,FALSE)</f>
        <v>Measurement schematic contents do not meet requirement in Directive 17, section 1.9. (Effective September 11, 2014).</v>
      </c>
      <c r="F24" s="76" t="s">
        <v>277</v>
      </c>
      <c r="G24" s="73" t="s">
        <v>789</v>
      </c>
      <c r="H24" s="329">
        <v>12</v>
      </c>
      <c r="I24" s="233">
        <f>_xlfn.NUMBERVALUE(LEFT(NCESub[[#This Row],[NCE]],LEN(NCESub[[#This Row],[NCE]])-1))</f>
        <v>11</v>
      </c>
      <c r="J24" s="238" t="str">
        <f>NCESub[[#This Row],[NCE]]&amp;NCESub[[#This Row],[Product]]</f>
        <v>11bWater</v>
      </c>
      <c r="K24" s="233" t="str">
        <f>VLOOKUP(NCESub[[#This Row],[NCE]],DisscussionPoints[[#All],[NCE]:[Discussion Points]],3,FALSE)</f>
        <v>How do you know your measurement schematics meet the requirements described in Directive 017 in section 1.9.</v>
      </c>
      <c r="L24" s="73"/>
      <c r="M24" s="55"/>
      <c r="N24"/>
      <c r="O24"/>
      <c r="P24" s="55"/>
      <c r="Q24" s="55"/>
      <c r="R24" s="125"/>
      <c r="S24" s="335"/>
      <c r="T24" s="252"/>
      <c r="U24" s="253"/>
      <c r="V24" s="254"/>
      <c r="W24" s="254"/>
      <c r="X24" s="253"/>
      <c r="Y24" s="252"/>
    </row>
    <row r="25" spans="1:25" ht="38.25" x14ac:dyDescent="0.2">
      <c r="A25" s="73" t="s">
        <v>818</v>
      </c>
      <c r="B25" s="75" t="s">
        <v>811</v>
      </c>
      <c r="C25" s="80" t="s">
        <v>840</v>
      </c>
      <c r="D25" s="75" t="s">
        <v>170</v>
      </c>
      <c r="E25" s="290" t="str">
        <f>VLOOKUP(NCESub[[#This Row],[NCE]],Applicability[[#All],[NCE]:[NCE Description]],3,FALSE)</f>
        <v>Measurement schematic content changes not updated monthly to the production accountant in time. (Effective September 11, 2014).</v>
      </c>
      <c r="F25" s="76" t="s">
        <v>278</v>
      </c>
      <c r="G25" s="73" t="s">
        <v>788</v>
      </c>
      <c r="H25" s="329">
        <v>1</v>
      </c>
      <c r="I25" s="233">
        <f>_xlfn.NUMBERVALUE(LEFT(NCESub[[#This Row],[NCE]],LEN(NCESub[[#This Row],[NCE]])-1))</f>
        <v>11</v>
      </c>
      <c r="J25" s="238" t="str">
        <f>NCESub[[#This Row],[NCE]]&amp;NCESub[[#This Row],[Product]]</f>
        <v>11cGas</v>
      </c>
      <c r="K25" s="233" t="str">
        <f>VLOOKUP(NCESub[[#This Row],[NCE]],DisscussionPoints[[#All],[NCE]:[Discussion Points]],3,FALSE)</f>
        <v xml:space="preserve">How do you know your schematics are updated monthly for the production accountants? </v>
      </c>
      <c r="L25" s="73"/>
      <c r="M25" s="55"/>
      <c r="N25"/>
      <c r="O25"/>
      <c r="P25" s="55"/>
      <c r="Q25" s="55"/>
      <c r="R25" s="125"/>
      <c r="S25" s="336"/>
      <c r="T25" s="255"/>
      <c r="U25" s="256"/>
      <c r="V25" s="257"/>
      <c r="W25" s="257"/>
      <c r="X25" s="256"/>
      <c r="Y25" s="255"/>
    </row>
    <row r="26" spans="1:25" ht="51" x14ac:dyDescent="0.2">
      <c r="A26" s="73" t="s">
        <v>819</v>
      </c>
      <c r="B26" s="75" t="s">
        <v>811</v>
      </c>
      <c r="C26" s="80" t="s">
        <v>859</v>
      </c>
      <c r="D26" s="75" t="s">
        <v>170</v>
      </c>
      <c r="E26" s="290" t="str">
        <f>VLOOKUP(NCESub[[#This Row],[NCE]],Applicability[[#All],[NCE]:[NCE Description]],3,FALSE)</f>
        <v>Measurement schematic content changes not updated monthly to the production accountant in time. (Effective September 11, 2014).</v>
      </c>
      <c r="F26" s="76" t="s">
        <v>278</v>
      </c>
      <c r="G26" s="73" t="s">
        <v>789</v>
      </c>
      <c r="H26" s="329">
        <v>2</v>
      </c>
      <c r="I26" s="233">
        <f>_xlfn.NUMBERVALUE(LEFT(NCESub[[#This Row],[NCE]],LEN(NCESub[[#This Row],[NCE]])-1))</f>
        <v>11</v>
      </c>
      <c r="J26" s="238" t="str">
        <f>NCESub[[#This Row],[NCE]]&amp;NCESub[[#This Row],[Product]]</f>
        <v>11cGas</v>
      </c>
      <c r="K26" s="233" t="str">
        <f>VLOOKUP(NCESub[[#This Row],[NCE]],DisscussionPoints[[#All],[NCE]:[Discussion Points]],3,FALSE)</f>
        <v xml:space="preserve">How do you know your schematics are updated monthly for the production accountants? </v>
      </c>
      <c r="L26" s="73"/>
      <c r="M26" s="55"/>
      <c r="N26" s="55"/>
      <c r="O26" s="55"/>
      <c r="P26" s="55"/>
      <c r="Q26" s="55"/>
      <c r="R26" s="125"/>
      <c r="S26" s="335"/>
      <c r="T26" s="252"/>
      <c r="U26" s="253"/>
      <c r="V26" s="254"/>
      <c r="W26" s="254"/>
      <c r="X26" s="253"/>
      <c r="Y26" s="252"/>
    </row>
    <row r="27" spans="1:25" ht="51" x14ac:dyDescent="0.2">
      <c r="A27" s="73" t="s">
        <v>826</v>
      </c>
      <c r="B27" s="75" t="s">
        <v>811</v>
      </c>
      <c r="C27" s="80" t="s">
        <v>842</v>
      </c>
      <c r="D27" s="75" t="s">
        <v>170</v>
      </c>
      <c r="E27" s="290" t="str">
        <f>VLOOKUP(NCESub[[#This Row],[NCE]],Applicability[[#All],[NCE]:[NCE Description]],3,FALSE)</f>
        <v>Measurement schematic content changes not updated monthly to the production accountant in time. (Effective September 11, 2014).</v>
      </c>
      <c r="F27" s="76" t="s">
        <v>279</v>
      </c>
      <c r="G27" s="73" t="s">
        <v>788</v>
      </c>
      <c r="H27" s="329">
        <v>6</v>
      </c>
      <c r="I27" s="233">
        <f>_xlfn.NUMBERVALUE(LEFT(NCESub[[#This Row],[NCE]],LEN(NCESub[[#This Row],[NCE]])-1))</f>
        <v>11</v>
      </c>
      <c r="J27" s="238" t="str">
        <f>NCESub[[#This Row],[NCE]]&amp;NCESub[[#This Row],[Product]]</f>
        <v>11cHydrocarbon Liquid</v>
      </c>
      <c r="K27" s="233" t="str">
        <f>VLOOKUP(NCESub[[#This Row],[NCE]],DisscussionPoints[[#All],[NCE]:[Discussion Points]],3,FALSE)</f>
        <v xml:space="preserve">How do you know your schematics are updated monthly for the production accountants? </v>
      </c>
      <c r="L27" s="73"/>
      <c r="M27" s="55"/>
      <c r="N27" s="55"/>
      <c r="O27" s="55"/>
      <c r="P27" s="55"/>
      <c r="Q27" s="55"/>
      <c r="R27" s="125"/>
      <c r="S27" s="332"/>
      <c r="T27" s="244"/>
      <c r="U27" s="245"/>
      <c r="V27" s="246"/>
      <c r="W27" s="246"/>
      <c r="X27" s="245"/>
      <c r="Y27" s="244"/>
    </row>
    <row r="28" spans="1:25" ht="51" x14ac:dyDescent="0.2">
      <c r="A28" s="73" t="s">
        <v>827</v>
      </c>
      <c r="B28" s="75" t="s">
        <v>811</v>
      </c>
      <c r="C28" s="80" t="s">
        <v>863</v>
      </c>
      <c r="D28" s="75" t="s">
        <v>170</v>
      </c>
      <c r="E28" s="290" t="str">
        <f>VLOOKUP(NCESub[[#This Row],[NCE]],Applicability[[#All],[NCE]:[NCE Description]],3,FALSE)</f>
        <v>Measurement schematic content changes not updated monthly to the production accountant in time. (Effective September 11, 2014).</v>
      </c>
      <c r="F28" s="76" t="s">
        <v>279</v>
      </c>
      <c r="G28" s="73" t="s">
        <v>789</v>
      </c>
      <c r="H28" s="329">
        <v>7</v>
      </c>
      <c r="I28" s="233">
        <f>_xlfn.NUMBERVALUE(LEFT(NCESub[[#This Row],[NCE]],LEN(NCESub[[#This Row],[NCE]])-1))</f>
        <v>11</v>
      </c>
      <c r="J28" s="238" t="str">
        <f>NCESub[[#This Row],[NCE]]&amp;NCESub[[#This Row],[Product]]</f>
        <v>11cHydrocarbon Liquid</v>
      </c>
      <c r="K28" s="233" t="str">
        <f>VLOOKUP(NCESub[[#This Row],[NCE]],DisscussionPoints[[#All],[NCE]:[Discussion Points]],3,FALSE)</f>
        <v xml:space="preserve">How do you know your schematics are updated monthly for the production accountants? </v>
      </c>
      <c r="L28" s="73"/>
      <c r="M28" s="55"/>
      <c r="N28" s="55"/>
      <c r="O28" s="55"/>
      <c r="P28" s="55"/>
      <c r="Q28" s="55"/>
      <c r="R28" s="125"/>
      <c r="S28" s="338"/>
      <c r="T28" s="318"/>
      <c r="U28" s="316"/>
      <c r="V28" s="317"/>
      <c r="W28" s="317"/>
      <c r="X28" s="316"/>
      <c r="Y28" s="318"/>
    </row>
    <row r="29" spans="1:25" ht="38.25" x14ac:dyDescent="0.2">
      <c r="A29" s="73" t="s">
        <v>834</v>
      </c>
      <c r="B29" s="75" t="s">
        <v>811</v>
      </c>
      <c r="C29" s="80" t="s">
        <v>844</v>
      </c>
      <c r="D29" s="75" t="s">
        <v>170</v>
      </c>
      <c r="E29" s="290" t="str">
        <f>VLOOKUP(NCESub[[#This Row],[NCE]],Applicability[[#All],[NCE]:[NCE Description]],3,FALSE)</f>
        <v>Measurement schematic content changes not updated monthly to the production accountant in time. (Effective September 11, 2014).</v>
      </c>
      <c r="F29" s="76" t="s">
        <v>277</v>
      </c>
      <c r="G29" s="73" t="s">
        <v>788</v>
      </c>
      <c r="H29" s="329">
        <v>11</v>
      </c>
      <c r="I29" s="233">
        <f>_xlfn.NUMBERVALUE(LEFT(NCESub[[#This Row],[NCE]],LEN(NCESub[[#This Row],[NCE]])-1))</f>
        <v>11</v>
      </c>
      <c r="J29" s="238" t="str">
        <f>NCESub[[#This Row],[NCE]]&amp;NCESub[[#This Row],[Product]]</f>
        <v>11cWater</v>
      </c>
      <c r="K29" s="30" t="str">
        <f>VLOOKUP(NCESub[[#This Row],[NCE]],DisscussionPoints[[#All],[NCE]:[Discussion Points]],3,FALSE)</f>
        <v xml:space="preserve">How do you know your schematics are updated monthly for the production accountants? </v>
      </c>
      <c r="L29" s="73"/>
      <c r="M29" s="55"/>
      <c r="N29" s="55"/>
      <c r="O29" s="55"/>
      <c r="P29" s="55"/>
      <c r="Q29" s="55"/>
      <c r="R29" s="125"/>
      <c r="S29" s="337"/>
      <c r="T29" s="315"/>
      <c r="U29" s="313"/>
      <c r="V29" s="314"/>
      <c r="W29" s="314"/>
      <c r="X29" s="313"/>
      <c r="Y29" s="315"/>
    </row>
    <row r="30" spans="1:25" ht="51" x14ac:dyDescent="0.2">
      <c r="A30" s="73" t="s">
        <v>835</v>
      </c>
      <c r="B30" s="75" t="s">
        <v>811</v>
      </c>
      <c r="C30" s="80" t="s">
        <v>867</v>
      </c>
      <c r="D30" s="75" t="s">
        <v>170</v>
      </c>
      <c r="E30" s="290" t="str">
        <f>VLOOKUP(NCESub[[#This Row],[NCE]],Applicability[[#All],[NCE]:[NCE Description]],3,FALSE)</f>
        <v>Measurement schematic content changes not updated monthly to the production accountant in time. (Effective September 11, 2014).</v>
      </c>
      <c r="F30" s="76" t="s">
        <v>277</v>
      </c>
      <c r="G30" s="73" t="s">
        <v>789</v>
      </c>
      <c r="H30" s="329">
        <v>12</v>
      </c>
      <c r="I30" s="233">
        <f>_xlfn.NUMBERVALUE(LEFT(NCESub[[#This Row],[NCE]],LEN(NCESub[[#This Row],[NCE]])-1))</f>
        <v>11</v>
      </c>
      <c r="J30" s="238" t="str">
        <f>NCESub[[#This Row],[NCE]]&amp;NCESub[[#This Row],[Product]]</f>
        <v>11cWater</v>
      </c>
      <c r="K30" s="233" t="str">
        <f>VLOOKUP(NCESub[[#This Row],[NCE]],DisscussionPoints[[#All],[NCE]:[Discussion Points]],3,FALSE)</f>
        <v xml:space="preserve">How do you know your schematics are updated monthly for the production accountants? </v>
      </c>
      <c r="L30" s="73"/>
      <c r="M30" s="55"/>
      <c r="N30" s="55"/>
      <c r="O30" s="55"/>
      <c r="P30" s="55"/>
      <c r="Q30" s="55"/>
      <c r="R30" s="125"/>
      <c r="S30" s="55"/>
      <c r="T30" s="305"/>
      <c r="U30" s="253"/>
      <c r="V30" s="254"/>
      <c r="W30" s="254"/>
      <c r="X30" s="253"/>
      <c r="Y30" s="252"/>
    </row>
    <row r="31" spans="1:25" ht="63.75" x14ac:dyDescent="0.2">
      <c r="A31" s="73" t="s">
        <v>820</v>
      </c>
      <c r="B31" s="75" t="s">
        <v>813</v>
      </c>
      <c r="C31" s="80" t="s">
        <v>841</v>
      </c>
      <c r="D31" s="75" t="s">
        <v>170</v>
      </c>
      <c r="E31" s="290" t="str">
        <f>VLOOKUP(NCESub[[#This Row],[NCE]],Applicability[[#All],[NCE]:[NCE Description]],3,FALSE)</f>
        <v>Measurement schematic master copy changes not updated or verification of revisions or confirmation of no change not done annually. (Effective September 11, 2014).</v>
      </c>
      <c r="F31" s="76" t="s">
        <v>278</v>
      </c>
      <c r="G31" s="73" t="s">
        <v>788</v>
      </c>
      <c r="H31" s="329">
        <v>1</v>
      </c>
      <c r="I31" s="233">
        <f>_xlfn.NUMBERVALUE(LEFT(NCESub[[#This Row],[NCE]],LEN(NCESub[[#This Row],[NCE]])-1))</f>
        <v>11</v>
      </c>
      <c r="J31" s="238" t="str">
        <f>NCESub[[#This Row],[NCE]]&amp;NCESub[[#This Row],[Product]]</f>
        <v>11dGas</v>
      </c>
      <c r="K31" s="233" t="str">
        <f>VLOOKUP(NCESub[[#This Row],[NCE]],DisscussionPoints[[#All],[NCE]:[Discussion Points]],3,FALSE)</f>
        <v xml:space="preserve">How do you know your schematics are reviewed annually? </v>
      </c>
      <c r="L31" s="73"/>
      <c r="M31" s="55"/>
      <c r="N31" s="55"/>
      <c r="O31" s="55"/>
      <c r="P31" s="55"/>
      <c r="Q31" s="55"/>
      <c r="R31" s="125"/>
      <c r="S31" s="55"/>
      <c r="T31" s="296"/>
      <c r="U31" s="245"/>
      <c r="V31" s="246"/>
      <c r="W31" s="246"/>
      <c r="X31" s="245"/>
      <c r="Y31" s="244"/>
    </row>
    <row r="32" spans="1:25" ht="63.75" x14ac:dyDescent="0.2">
      <c r="A32" s="73" t="s">
        <v>821</v>
      </c>
      <c r="B32" s="75" t="s">
        <v>813</v>
      </c>
      <c r="C32" s="80" t="s">
        <v>860</v>
      </c>
      <c r="D32" s="75" t="s">
        <v>170</v>
      </c>
      <c r="E32" s="290" t="str">
        <f>VLOOKUP(NCESub[[#This Row],[NCE]],Applicability[[#All],[NCE]:[NCE Description]],3,FALSE)</f>
        <v>Measurement schematic master copy changes not updated or verification of revisions or confirmation of no change not done annually. (Effective September 11, 2014).</v>
      </c>
      <c r="F32" s="76" t="s">
        <v>278</v>
      </c>
      <c r="G32" s="73" t="s">
        <v>789</v>
      </c>
      <c r="H32" s="329">
        <v>2</v>
      </c>
      <c r="I32" s="233">
        <f>_xlfn.NUMBERVALUE(LEFT(NCESub[[#This Row],[NCE]],LEN(NCESub[[#This Row],[NCE]])-1))</f>
        <v>11</v>
      </c>
      <c r="J32" s="238" t="str">
        <f>NCESub[[#This Row],[NCE]]&amp;NCESub[[#This Row],[Product]]</f>
        <v>11dGas</v>
      </c>
      <c r="K32" s="233" t="str">
        <f>VLOOKUP(NCESub[[#This Row],[NCE]],DisscussionPoints[[#All],[NCE]:[Discussion Points]],3,FALSE)</f>
        <v xml:space="preserve">How do you know your schematics are reviewed annually? </v>
      </c>
      <c r="L32" s="73"/>
      <c r="M32" s="55"/>
      <c r="N32" s="55"/>
      <c r="O32" s="55"/>
      <c r="P32" s="55"/>
      <c r="Q32" s="55"/>
      <c r="R32" s="125"/>
      <c r="S32" s="55"/>
      <c r="T32" s="297"/>
      <c r="U32" s="248"/>
      <c r="V32" s="249"/>
      <c r="W32" s="249"/>
      <c r="X32" s="248"/>
      <c r="Y32" s="247"/>
    </row>
    <row r="33" spans="1:25" ht="63.75" x14ac:dyDescent="0.2">
      <c r="A33" s="73" t="s">
        <v>828</v>
      </c>
      <c r="B33" s="75" t="s">
        <v>813</v>
      </c>
      <c r="C33" s="80" t="s">
        <v>843</v>
      </c>
      <c r="D33" s="75" t="s">
        <v>170</v>
      </c>
      <c r="E33" s="290" t="str">
        <f>VLOOKUP(NCESub[[#This Row],[NCE]],Applicability[[#All],[NCE]:[NCE Description]],3,FALSE)</f>
        <v>Measurement schematic master copy changes not updated or verification of revisions or confirmation of no change not done annually. (Effective September 11, 2014).</v>
      </c>
      <c r="F33" s="76" t="s">
        <v>279</v>
      </c>
      <c r="G33" s="73" t="s">
        <v>788</v>
      </c>
      <c r="H33" s="329">
        <v>6</v>
      </c>
      <c r="I33" s="233">
        <f>_xlfn.NUMBERVALUE(LEFT(NCESub[[#This Row],[NCE]],LEN(NCESub[[#This Row],[NCE]])-1))</f>
        <v>11</v>
      </c>
      <c r="J33" s="238" t="str">
        <f>NCESub[[#This Row],[NCE]]&amp;NCESub[[#This Row],[Product]]</f>
        <v>11dHydrocarbon Liquid</v>
      </c>
      <c r="K33" s="233" t="str">
        <f>VLOOKUP(NCESub[[#This Row],[NCE]],DisscussionPoints[[#All],[NCE]:[Discussion Points]],3,FALSE)</f>
        <v xml:space="preserve">How do you know your schematics are reviewed annually? </v>
      </c>
      <c r="L33" s="73"/>
      <c r="M33" s="55"/>
      <c r="N33" s="55"/>
      <c r="O33" s="55"/>
      <c r="P33" s="55"/>
      <c r="Q33" s="55"/>
      <c r="R33" s="125"/>
      <c r="S33" s="55"/>
      <c r="T33" s="296"/>
      <c r="U33" s="245"/>
      <c r="V33" s="246"/>
      <c r="W33" s="246"/>
      <c r="X33" s="245"/>
      <c r="Y33" s="244"/>
    </row>
    <row r="34" spans="1:25" ht="76.5" x14ac:dyDescent="0.2">
      <c r="A34" s="73" t="s">
        <v>829</v>
      </c>
      <c r="B34" s="75" t="s">
        <v>813</v>
      </c>
      <c r="C34" s="80" t="s">
        <v>864</v>
      </c>
      <c r="D34" s="75" t="s">
        <v>170</v>
      </c>
      <c r="E34" s="290" t="str">
        <f>VLOOKUP(NCESub[[#This Row],[NCE]],Applicability[[#All],[NCE]:[NCE Description]],3,FALSE)</f>
        <v>Measurement schematic master copy changes not updated or verification of revisions or confirmation of no change not done annually. (Effective September 11, 2014).</v>
      </c>
      <c r="F34" s="76" t="s">
        <v>279</v>
      </c>
      <c r="G34" s="73" t="s">
        <v>789</v>
      </c>
      <c r="H34" s="329">
        <v>7</v>
      </c>
      <c r="I34" s="233">
        <f>_xlfn.NUMBERVALUE(LEFT(NCESub[[#This Row],[NCE]],LEN(NCESub[[#This Row],[NCE]])-1))</f>
        <v>11</v>
      </c>
      <c r="J34" s="238" t="str">
        <f>NCESub[[#This Row],[NCE]]&amp;NCESub[[#This Row],[Product]]</f>
        <v>11dHydrocarbon Liquid</v>
      </c>
      <c r="K34" s="233" t="str">
        <f>VLOOKUP(NCESub[[#This Row],[NCE]],DisscussionPoints[[#All],[NCE]:[Discussion Points]],3,FALSE)</f>
        <v xml:space="preserve">How do you know your schematics are reviewed annually? </v>
      </c>
      <c r="L34" s="73"/>
      <c r="M34" s="55"/>
      <c r="N34" s="55"/>
      <c r="O34" s="55"/>
      <c r="P34" s="55"/>
      <c r="Q34" s="55"/>
      <c r="R34" s="125"/>
      <c r="S34" s="55"/>
      <c r="T34" s="297"/>
      <c r="U34" s="248"/>
      <c r="V34" s="249"/>
      <c r="W34" s="249"/>
      <c r="X34" s="248"/>
      <c r="Y34" s="247"/>
    </row>
    <row r="35" spans="1:25" ht="63.75" x14ac:dyDescent="0.2">
      <c r="A35" s="73" t="s">
        <v>836</v>
      </c>
      <c r="B35" s="75" t="s">
        <v>813</v>
      </c>
      <c r="C35" s="80" t="s">
        <v>845</v>
      </c>
      <c r="D35" s="75" t="s">
        <v>170</v>
      </c>
      <c r="E35" s="290" t="str">
        <f>VLOOKUP(NCESub[[#This Row],[NCE]],Applicability[[#All],[NCE]:[NCE Description]],3,FALSE)</f>
        <v>Measurement schematic master copy changes not updated or verification of revisions or confirmation of no change not done annually. (Effective September 11, 2014).</v>
      </c>
      <c r="F35" s="76" t="s">
        <v>277</v>
      </c>
      <c r="G35" s="73" t="s">
        <v>788</v>
      </c>
      <c r="H35" s="329">
        <v>11</v>
      </c>
      <c r="I35" s="233">
        <f>_xlfn.NUMBERVALUE(LEFT(NCESub[[#This Row],[NCE]],LEN(NCESub[[#This Row],[NCE]])-1))</f>
        <v>11</v>
      </c>
      <c r="J35" s="238" t="str">
        <f>NCESub[[#This Row],[NCE]]&amp;NCESub[[#This Row],[Product]]</f>
        <v>11dWater</v>
      </c>
      <c r="K35" s="233" t="str">
        <f>VLOOKUP(NCESub[[#This Row],[NCE]],DisscussionPoints[[#All],[NCE]:[Discussion Points]],3,FALSE)</f>
        <v xml:space="preserve">How do you know your schematics are reviewed annually? </v>
      </c>
      <c r="L35" s="73"/>
      <c r="M35" s="55"/>
      <c r="N35" s="55"/>
      <c r="O35" s="55"/>
      <c r="P35" s="55"/>
      <c r="Q35" s="55"/>
      <c r="R35" s="125"/>
      <c r="S35" s="55"/>
      <c r="T35" s="296"/>
      <c r="U35" s="245"/>
      <c r="V35" s="246"/>
      <c r="W35" s="246"/>
      <c r="X35" s="245"/>
      <c r="Y35" s="244"/>
    </row>
    <row r="36" spans="1:25" ht="63.75" x14ac:dyDescent="0.2">
      <c r="A36" s="73" t="s">
        <v>837</v>
      </c>
      <c r="B36" s="75" t="s">
        <v>813</v>
      </c>
      <c r="C36" s="80" t="s">
        <v>868</v>
      </c>
      <c r="D36" s="75" t="s">
        <v>170</v>
      </c>
      <c r="E36" s="290" t="str">
        <f>VLOOKUP(NCESub[[#This Row],[NCE]],Applicability[[#All],[NCE]:[NCE Description]],3,FALSE)</f>
        <v>Measurement schematic master copy changes not updated or verification of revisions or confirmation of no change not done annually. (Effective September 11, 2014).</v>
      </c>
      <c r="F36" s="76" t="s">
        <v>277</v>
      </c>
      <c r="G36" s="73" t="s">
        <v>789</v>
      </c>
      <c r="H36" s="329">
        <v>12</v>
      </c>
      <c r="I36" s="233">
        <f>_xlfn.NUMBERVALUE(LEFT(NCESub[[#This Row],[NCE]],LEN(NCESub[[#This Row],[NCE]])-1))</f>
        <v>11</v>
      </c>
      <c r="J36" s="238" t="str">
        <f>NCESub[[#This Row],[NCE]]&amp;NCESub[[#This Row],[Product]]</f>
        <v>11dWater</v>
      </c>
      <c r="K36" s="233" t="str">
        <f>VLOOKUP(NCESub[[#This Row],[NCE]],DisscussionPoints[[#All],[NCE]:[Discussion Points]],3,FALSE)</f>
        <v xml:space="preserve">How do you know your schematics are reviewed annually? </v>
      </c>
      <c r="L36" s="73"/>
      <c r="M36" s="55"/>
      <c r="N36" s="55"/>
      <c r="O36" s="55"/>
      <c r="P36" s="55"/>
      <c r="Q36" s="55"/>
      <c r="R36" s="125"/>
      <c r="S36" s="55"/>
      <c r="T36" s="297"/>
      <c r="U36" s="248"/>
      <c r="V36" s="249"/>
      <c r="W36" s="249"/>
      <c r="X36" s="248"/>
      <c r="Y36" s="247"/>
    </row>
    <row r="37" spans="1:25" ht="38.25" x14ac:dyDescent="0.2">
      <c r="A37" s="73" t="s">
        <v>822</v>
      </c>
      <c r="B37" s="75" t="s">
        <v>815</v>
      </c>
      <c r="C37" s="80" t="s">
        <v>851</v>
      </c>
      <c r="D37" s="75" t="s">
        <v>170</v>
      </c>
      <c r="E37" s="290" t="str">
        <f>VLOOKUP(NCESub[[#This Row],[NCE]],Applicability[[#All],[NCE]:[NCE Description]],3,FALSE)</f>
        <v>The measurement schematic was not provided to the listed external parites upon request. (Effective September 11, 2014).</v>
      </c>
      <c r="F37" s="76" t="s">
        <v>278</v>
      </c>
      <c r="G37" s="73" t="s">
        <v>788</v>
      </c>
      <c r="H37" s="329">
        <v>1</v>
      </c>
      <c r="I37" s="233">
        <f>_xlfn.NUMBERVALUE(LEFT(NCESub[[#This Row],[NCE]],LEN(NCESub[[#This Row],[NCE]])-1))</f>
        <v>11</v>
      </c>
      <c r="J37" s="238" t="str">
        <f>NCESub[[#This Row],[NCE]]&amp;NCESub[[#This Row],[Product]]</f>
        <v>11eGas</v>
      </c>
      <c r="K37" s="233" t="str">
        <f>VLOOKUP(NCESub[[#This Row],[NCE]],DisscussionPoints[[#All],[NCE]:[Discussion Points]],3,FALSE)</f>
        <v>How do you know if your schematics are available to third parties on request?</v>
      </c>
      <c r="L37" s="73"/>
      <c r="M37" s="55"/>
      <c r="N37" s="55"/>
      <c r="O37" s="55"/>
      <c r="P37" s="55"/>
      <c r="Q37" s="55"/>
      <c r="R37" s="125"/>
      <c r="S37" s="55"/>
      <c r="T37" s="296"/>
      <c r="U37" s="245"/>
      <c r="V37" s="246"/>
      <c r="W37" s="246"/>
      <c r="X37" s="245"/>
      <c r="Y37" s="244"/>
    </row>
    <row r="38" spans="1:25" ht="38.25" x14ac:dyDescent="0.2">
      <c r="A38" s="73" t="s">
        <v>823</v>
      </c>
      <c r="B38" s="75" t="s">
        <v>815</v>
      </c>
      <c r="C38" s="80" t="s">
        <v>861</v>
      </c>
      <c r="D38" s="75" t="s">
        <v>170</v>
      </c>
      <c r="E38" s="290" t="str">
        <f>VLOOKUP(NCESub[[#This Row],[NCE]],Applicability[[#All],[NCE]:[NCE Description]],3,FALSE)</f>
        <v>The measurement schematic was not provided to the listed external parites upon request. (Effective September 11, 2014).</v>
      </c>
      <c r="F38" s="76" t="s">
        <v>278</v>
      </c>
      <c r="G38" s="73" t="s">
        <v>789</v>
      </c>
      <c r="H38" s="329">
        <v>2</v>
      </c>
      <c r="I38" s="233">
        <f>_xlfn.NUMBERVALUE(LEFT(NCESub[[#This Row],[NCE]],LEN(NCESub[[#This Row],[NCE]])-1))</f>
        <v>11</v>
      </c>
      <c r="J38" s="238" t="str">
        <f>NCESub[[#This Row],[NCE]]&amp;NCESub[[#This Row],[Product]]</f>
        <v>11eGas</v>
      </c>
      <c r="K38" s="233" t="str">
        <f>VLOOKUP(NCESub[[#This Row],[NCE]],DisscussionPoints[[#All],[NCE]:[Discussion Points]],3,FALSE)</f>
        <v>How do you know if your schematics are available to third parties on request?</v>
      </c>
      <c r="L38" s="73"/>
      <c r="M38" s="55"/>
      <c r="N38" s="55"/>
      <c r="O38" s="55"/>
      <c r="P38" s="55"/>
      <c r="Q38" s="55"/>
      <c r="R38" s="125"/>
      <c r="S38" s="55"/>
      <c r="T38" s="297"/>
      <c r="U38" s="248"/>
      <c r="V38" s="249"/>
      <c r="W38" s="249"/>
      <c r="X38" s="248"/>
      <c r="Y38" s="247"/>
    </row>
    <row r="39" spans="1:25" ht="38.25" x14ac:dyDescent="0.2">
      <c r="A39" s="73" t="s">
        <v>830</v>
      </c>
      <c r="B39" s="75" t="s">
        <v>815</v>
      </c>
      <c r="C39" s="80" t="s">
        <v>849</v>
      </c>
      <c r="D39" s="75" t="s">
        <v>170</v>
      </c>
      <c r="E39" s="290" t="str">
        <f>VLOOKUP(NCESub[[#This Row],[NCE]],Applicability[[#All],[NCE]:[NCE Description]],3,FALSE)</f>
        <v>The measurement schematic was not provided to the listed external parites upon request. (Effective September 11, 2014).</v>
      </c>
      <c r="F39" s="76" t="s">
        <v>279</v>
      </c>
      <c r="G39" s="73" t="s">
        <v>788</v>
      </c>
      <c r="H39" s="329">
        <v>6</v>
      </c>
      <c r="I39" s="233">
        <f>_xlfn.NUMBERVALUE(LEFT(NCESub[[#This Row],[NCE]],LEN(NCESub[[#This Row],[NCE]])-1))</f>
        <v>11</v>
      </c>
      <c r="J39" s="238" t="str">
        <f>NCESub[[#This Row],[NCE]]&amp;NCESub[[#This Row],[Product]]</f>
        <v>11eHydrocarbon Liquid</v>
      </c>
      <c r="K39" s="233" t="str">
        <f>VLOOKUP(NCESub[[#This Row],[NCE]],DisscussionPoints[[#All],[NCE]:[Discussion Points]],3,FALSE)</f>
        <v>How do you know if your schematics are available to third parties on request?</v>
      </c>
      <c r="L39" s="73"/>
      <c r="M39" s="55"/>
      <c r="N39" s="55"/>
      <c r="O39" s="55"/>
      <c r="P39" s="55"/>
      <c r="Q39" s="55"/>
      <c r="R39" s="125"/>
      <c r="S39" s="55"/>
      <c r="T39" s="296"/>
      <c r="U39" s="245"/>
      <c r="V39" s="246"/>
      <c r="W39" s="246"/>
      <c r="X39" s="245"/>
      <c r="Y39" s="244"/>
    </row>
    <row r="40" spans="1:25" ht="51" x14ac:dyDescent="0.2">
      <c r="A40" s="73" t="s">
        <v>831</v>
      </c>
      <c r="B40" s="75" t="s">
        <v>815</v>
      </c>
      <c r="C40" s="80" t="s">
        <v>865</v>
      </c>
      <c r="D40" s="75" t="s">
        <v>170</v>
      </c>
      <c r="E40" s="290" t="str">
        <f>VLOOKUP(NCESub[[#This Row],[NCE]],Applicability[[#All],[NCE]:[NCE Description]],3,FALSE)</f>
        <v>The measurement schematic was not provided to the listed external parites upon request. (Effective September 11, 2014).</v>
      </c>
      <c r="F40" s="76" t="s">
        <v>279</v>
      </c>
      <c r="G40" s="73" t="s">
        <v>789</v>
      </c>
      <c r="H40" s="329">
        <v>7</v>
      </c>
      <c r="I40" s="233">
        <f>_xlfn.NUMBERVALUE(LEFT(NCESub[[#This Row],[NCE]],LEN(NCESub[[#This Row],[NCE]])-1))</f>
        <v>11</v>
      </c>
      <c r="J40" s="238" t="str">
        <f>NCESub[[#This Row],[NCE]]&amp;NCESub[[#This Row],[Product]]</f>
        <v>11eHydrocarbon Liquid</v>
      </c>
      <c r="K40" s="233" t="str">
        <f>VLOOKUP(NCESub[[#This Row],[NCE]],DisscussionPoints[[#All],[NCE]:[Discussion Points]],3,FALSE)</f>
        <v>How do you know if your schematics are available to third parties on request?</v>
      </c>
      <c r="L40" s="73"/>
      <c r="M40" s="55"/>
      <c r="N40" s="55"/>
      <c r="O40" s="55"/>
      <c r="P40" s="55"/>
      <c r="Q40" s="55"/>
      <c r="R40" s="125"/>
      <c r="S40" s="55"/>
      <c r="T40" s="297"/>
      <c r="U40" s="248"/>
      <c r="V40" s="249"/>
      <c r="W40" s="249"/>
      <c r="X40" s="248"/>
      <c r="Y40" s="247"/>
    </row>
    <row r="41" spans="1:25" ht="38.25" x14ac:dyDescent="0.2">
      <c r="A41" s="73" t="s">
        <v>838</v>
      </c>
      <c r="B41" s="75" t="s">
        <v>815</v>
      </c>
      <c r="C41" s="80" t="s">
        <v>850</v>
      </c>
      <c r="D41" s="75" t="s">
        <v>170</v>
      </c>
      <c r="E41" s="290" t="str">
        <f>VLOOKUP(NCESub[[#This Row],[NCE]],Applicability[[#All],[NCE]:[NCE Description]],3,FALSE)</f>
        <v>The measurement schematic was not provided to the listed external parites upon request. (Effective September 11, 2014).</v>
      </c>
      <c r="F41" s="76" t="s">
        <v>277</v>
      </c>
      <c r="G41" s="73" t="s">
        <v>788</v>
      </c>
      <c r="H41" s="329">
        <v>11</v>
      </c>
      <c r="I41" s="233">
        <f>_xlfn.NUMBERVALUE(LEFT(NCESub[[#This Row],[NCE]],LEN(NCESub[[#This Row],[NCE]])-1))</f>
        <v>11</v>
      </c>
      <c r="J41" s="238" t="str">
        <f>NCESub[[#This Row],[NCE]]&amp;NCESub[[#This Row],[Product]]</f>
        <v>11eWater</v>
      </c>
      <c r="K41" s="233" t="str">
        <f>VLOOKUP(NCESub[[#This Row],[NCE]],DisscussionPoints[[#All],[NCE]:[Discussion Points]],3,FALSE)</f>
        <v>How do you know if your schematics are available to third parties on request?</v>
      </c>
      <c r="L41" s="73"/>
      <c r="M41" s="55"/>
      <c r="N41" s="55"/>
      <c r="O41" s="55"/>
      <c r="P41" s="55"/>
      <c r="Q41" s="55"/>
      <c r="R41" s="125"/>
      <c r="S41" s="55"/>
      <c r="T41" s="296"/>
      <c r="U41" s="245"/>
      <c r="V41" s="246"/>
      <c r="W41" s="246"/>
      <c r="X41" s="245"/>
      <c r="Y41" s="244"/>
    </row>
    <row r="42" spans="1:25" ht="38.25" x14ac:dyDescent="0.2">
      <c r="A42" s="73" t="s">
        <v>839</v>
      </c>
      <c r="B42" s="75" t="s">
        <v>815</v>
      </c>
      <c r="C42" s="80" t="s">
        <v>869</v>
      </c>
      <c r="D42" s="75" t="s">
        <v>170</v>
      </c>
      <c r="E42" s="290" t="str">
        <f>VLOOKUP(NCESub[[#This Row],[NCE]],Applicability[[#All],[NCE]:[NCE Description]],3,FALSE)</f>
        <v>The measurement schematic was not provided to the listed external parites upon request. (Effective September 11, 2014).</v>
      </c>
      <c r="F42" s="76" t="s">
        <v>277</v>
      </c>
      <c r="G42" s="73" t="s">
        <v>789</v>
      </c>
      <c r="H42" s="329">
        <v>12</v>
      </c>
      <c r="I42" s="233">
        <f>_xlfn.NUMBERVALUE(LEFT(NCESub[[#This Row],[NCE]],LEN(NCESub[[#This Row],[NCE]])-1))</f>
        <v>11</v>
      </c>
      <c r="J42" s="238" t="str">
        <f>NCESub[[#This Row],[NCE]]&amp;NCESub[[#This Row],[Product]]</f>
        <v>11eWater</v>
      </c>
      <c r="K42" s="233" t="str">
        <f>VLOOKUP(NCESub[[#This Row],[NCE]],DisscussionPoints[[#All],[NCE]:[Discussion Points]],3,FALSE)</f>
        <v>How do you know if your schematics are available to third parties on request?</v>
      </c>
      <c r="L42" s="73"/>
      <c r="M42" s="55"/>
      <c r="N42" s="55"/>
      <c r="O42" s="55"/>
      <c r="P42" s="55"/>
      <c r="Q42" s="55"/>
      <c r="R42" s="125"/>
      <c r="S42" s="55"/>
      <c r="T42" s="297"/>
      <c r="U42" s="248"/>
      <c r="V42" s="249"/>
      <c r="W42" s="249"/>
      <c r="X42" s="248"/>
      <c r="Y42" s="247"/>
    </row>
    <row r="43" spans="1:25" ht="25.5" x14ac:dyDescent="0.2">
      <c r="A43" s="73" t="s">
        <v>373</v>
      </c>
      <c r="B43" s="75" t="s">
        <v>74</v>
      </c>
      <c r="C43" s="80" t="s">
        <v>1389</v>
      </c>
      <c r="D43" s="75" t="s">
        <v>171</v>
      </c>
      <c r="E43" s="290" t="str">
        <f>VLOOKUP(NCESub[[#This Row],[NCE]],Applicability[[#All],[NCE]:[NCE Description]],3,FALSE)</f>
        <v>Inaccurate Petrinex facility sub-type</v>
      </c>
      <c r="F43" s="76" t="s">
        <v>278</v>
      </c>
      <c r="G43" s="73" t="s">
        <v>281</v>
      </c>
      <c r="H43" s="329">
        <v>5</v>
      </c>
      <c r="I43" s="233">
        <f>_xlfn.NUMBERVALUE(LEFT(NCESub[[#This Row],[NCE]],LEN(NCESub[[#This Row],[NCE]])-1))</f>
        <v>12</v>
      </c>
      <c r="J43" s="238" t="str">
        <f>NCESub[[#This Row],[NCE]]&amp;NCESub[[#This Row],[Product]]</f>
        <v>12aGas</v>
      </c>
      <c r="K43" s="233" t="str">
        <f>VLOOKUP(NCESub[[#This Row],[NCE]],DisscussionPoints[[#All],[NCE]:[Discussion Points]],3,FALSE)</f>
        <v>How do you know the sub-type for a facility is correct?</v>
      </c>
      <c r="L43" s="73"/>
      <c r="M43" s="55"/>
      <c r="N43" s="55"/>
      <c r="O43" s="55"/>
      <c r="P43" s="55"/>
      <c r="Q43" s="55"/>
      <c r="R43" s="125"/>
      <c r="S43" s="55"/>
      <c r="T43" s="296"/>
      <c r="U43" s="245"/>
      <c r="V43" s="246"/>
      <c r="W43" s="246"/>
      <c r="X43" s="245"/>
      <c r="Y43" s="244"/>
    </row>
    <row r="44" spans="1:25" ht="38.25" x14ac:dyDescent="0.2">
      <c r="A44" s="73" t="s">
        <v>374</v>
      </c>
      <c r="B44" s="75" t="s">
        <v>74</v>
      </c>
      <c r="C44" s="80" t="s">
        <v>1390</v>
      </c>
      <c r="D44" s="75" t="s">
        <v>171</v>
      </c>
      <c r="E44" s="290" t="str">
        <f>VLOOKUP(NCESub[[#This Row],[NCE]],Applicability[[#All],[NCE]:[NCE Description]],3,FALSE)</f>
        <v>Inaccurate Petrinex facility sub-type</v>
      </c>
      <c r="F44" s="76" t="s">
        <v>279</v>
      </c>
      <c r="G44" s="73" t="s">
        <v>281</v>
      </c>
      <c r="H44" s="329">
        <v>10</v>
      </c>
      <c r="I44" s="233">
        <f>_xlfn.NUMBERVALUE(LEFT(NCESub[[#This Row],[NCE]],LEN(NCESub[[#This Row],[NCE]])-1))</f>
        <v>12</v>
      </c>
      <c r="J44" s="238" t="str">
        <f>NCESub[[#This Row],[NCE]]&amp;NCESub[[#This Row],[Product]]</f>
        <v>12aHydrocarbon Liquid</v>
      </c>
      <c r="K44" s="233" t="str">
        <f>VLOOKUP(NCESub[[#This Row],[NCE]],DisscussionPoints[[#All],[NCE]:[Discussion Points]],3,FALSE)</f>
        <v>How do you know the sub-type for a facility is correct?</v>
      </c>
      <c r="L44" s="73"/>
      <c r="M44" s="55"/>
      <c r="N44" s="55"/>
      <c r="O44" s="55"/>
      <c r="P44" s="55"/>
      <c r="Q44" s="55"/>
      <c r="R44" s="125"/>
      <c r="S44" s="55"/>
      <c r="T44" s="297"/>
      <c r="U44" s="248"/>
      <c r="V44" s="249"/>
      <c r="W44" s="249"/>
      <c r="X44" s="248"/>
      <c r="Y44" s="247"/>
    </row>
    <row r="45" spans="1:25" ht="25.5" x14ac:dyDescent="0.2">
      <c r="A45" s="73" t="s">
        <v>375</v>
      </c>
      <c r="B45" s="75" t="s">
        <v>74</v>
      </c>
      <c r="C45" s="80" t="s">
        <v>1391</v>
      </c>
      <c r="D45" s="75" t="s">
        <v>171</v>
      </c>
      <c r="E45" s="290" t="str">
        <f>VLOOKUP(NCESub[[#This Row],[NCE]],Applicability[[#All],[NCE]:[NCE Description]],3,FALSE)</f>
        <v>Inaccurate Petrinex facility sub-type</v>
      </c>
      <c r="F45" s="76" t="s">
        <v>277</v>
      </c>
      <c r="G45" s="73" t="s">
        <v>281</v>
      </c>
      <c r="H45" s="329">
        <v>15</v>
      </c>
      <c r="I45" s="233">
        <f>_xlfn.NUMBERVALUE(LEFT(NCESub[[#This Row],[NCE]],LEN(NCESub[[#This Row],[NCE]])-1))</f>
        <v>12</v>
      </c>
      <c r="J45" s="238" t="str">
        <f>NCESub[[#This Row],[NCE]]&amp;NCESub[[#This Row],[Product]]</f>
        <v>12aWater</v>
      </c>
      <c r="K45" s="233" t="str">
        <f>VLOOKUP(NCESub[[#This Row],[NCE]],DisscussionPoints[[#All],[NCE]:[Discussion Points]],3,FALSE)</f>
        <v>How do you know the sub-type for a facility is correct?</v>
      </c>
      <c r="L45" s="73"/>
      <c r="M45" s="55"/>
      <c r="N45" s="55"/>
      <c r="O45" s="55"/>
      <c r="P45" s="55"/>
      <c r="Q45" s="55"/>
      <c r="R45" s="125"/>
      <c r="S45" s="55"/>
      <c r="T45" s="296"/>
      <c r="U45" s="245"/>
      <c r="V45" s="246"/>
      <c r="W45" s="246"/>
      <c r="X45" s="245"/>
      <c r="Y45" s="244"/>
    </row>
    <row r="46" spans="1:25" x14ac:dyDescent="0.2">
      <c r="A46" s="73" t="s">
        <v>376</v>
      </c>
      <c r="B46" s="75" t="s">
        <v>142</v>
      </c>
      <c r="C46" s="80" t="s">
        <v>592</v>
      </c>
      <c r="D46" s="75" t="s">
        <v>171</v>
      </c>
      <c r="E46" s="290" t="str">
        <f>VLOOKUP(NCESub[[#This Row],[NCE]],Applicability[[#All],[NCE]:[NCE Description]],3,FALSE)</f>
        <v>Inaccurate Well Status(es).</v>
      </c>
      <c r="F46" s="76" t="s">
        <v>278</v>
      </c>
      <c r="G46" s="73" t="s">
        <v>281</v>
      </c>
      <c r="H46" s="329">
        <v>5</v>
      </c>
      <c r="I46" s="233">
        <f>_xlfn.NUMBERVALUE(LEFT(NCESub[[#This Row],[NCE]],LEN(NCESub[[#This Row],[NCE]])-1))</f>
        <v>12</v>
      </c>
      <c r="J46" s="238" t="str">
        <f>NCESub[[#This Row],[NCE]]&amp;NCESub[[#This Row],[Product]]</f>
        <v>12bGas</v>
      </c>
      <c r="K46" s="233" t="str">
        <f>VLOOKUP(NCESub[[#This Row],[NCE]],DisscussionPoints[[#All],[NCE]:[Discussion Points]],3,FALSE)</f>
        <v>How do you know if a well status is correct</v>
      </c>
      <c r="L46" s="73"/>
      <c r="M46" s="55"/>
      <c r="N46" s="55"/>
      <c r="O46" s="55"/>
      <c r="P46" s="55"/>
      <c r="Q46" s="55"/>
      <c r="R46" s="125"/>
      <c r="S46" s="55"/>
      <c r="T46" s="297"/>
      <c r="U46" s="248"/>
      <c r="V46" s="249"/>
      <c r="W46" s="249"/>
      <c r="X46" s="248"/>
      <c r="Y46" s="247"/>
    </row>
    <row r="47" spans="1:25" ht="25.5" x14ac:dyDescent="0.2">
      <c r="A47" s="73" t="s">
        <v>377</v>
      </c>
      <c r="B47" s="75" t="s">
        <v>142</v>
      </c>
      <c r="C47" s="80" t="s">
        <v>593</v>
      </c>
      <c r="D47" s="75" t="s">
        <v>171</v>
      </c>
      <c r="E47" s="290" t="str">
        <f>VLOOKUP(NCESub[[#This Row],[NCE]],Applicability[[#All],[NCE]:[NCE Description]],3,FALSE)</f>
        <v>Inaccurate Well Status(es).</v>
      </c>
      <c r="F47" s="76" t="s">
        <v>279</v>
      </c>
      <c r="G47" s="73" t="s">
        <v>281</v>
      </c>
      <c r="H47" s="329">
        <v>10</v>
      </c>
      <c r="I47" s="233">
        <f>_xlfn.NUMBERVALUE(LEFT(NCESub[[#This Row],[NCE]],LEN(NCESub[[#This Row],[NCE]])-1))</f>
        <v>12</v>
      </c>
      <c r="J47" s="238" t="str">
        <f>NCESub[[#This Row],[NCE]]&amp;NCESub[[#This Row],[Product]]</f>
        <v>12bHydrocarbon Liquid</v>
      </c>
      <c r="K47" s="233" t="str">
        <f>VLOOKUP(NCESub[[#This Row],[NCE]],DisscussionPoints[[#All],[NCE]:[Discussion Points]],3,FALSE)</f>
        <v>How do you know if a well status is correct</v>
      </c>
      <c r="L47" s="73"/>
      <c r="M47" s="55"/>
      <c r="N47" s="55"/>
      <c r="O47" s="55"/>
      <c r="P47" s="55"/>
      <c r="Q47" s="55"/>
      <c r="R47" s="125"/>
      <c r="S47" s="55"/>
      <c r="T47" s="296"/>
      <c r="U47" s="299"/>
      <c r="V47" s="300"/>
      <c r="W47" s="300"/>
      <c r="X47" s="299"/>
      <c r="Y47" s="244"/>
    </row>
    <row r="48" spans="1:25" ht="25.5" x14ac:dyDescent="0.2">
      <c r="A48" s="73" t="s">
        <v>472</v>
      </c>
      <c r="B48" s="75" t="s">
        <v>142</v>
      </c>
      <c r="C48" s="80" t="s">
        <v>594</v>
      </c>
      <c r="D48" s="75" t="s">
        <v>171</v>
      </c>
      <c r="E48" s="290" t="str">
        <f>VLOOKUP(NCESub[[#This Row],[NCE]],Applicability[[#All],[NCE]:[NCE Description]],3,FALSE)</f>
        <v>Inaccurate Well Status(es).</v>
      </c>
      <c r="F48" s="76" t="s">
        <v>277</v>
      </c>
      <c r="G48" s="73" t="s">
        <v>281</v>
      </c>
      <c r="H48" s="329">
        <v>15</v>
      </c>
      <c r="I48" s="233">
        <f>_xlfn.NUMBERVALUE(LEFT(NCESub[[#This Row],[NCE]],LEN(NCESub[[#This Row],[NCE]])-1))</f>
        <v>12</v>
      </c>
      <c r="J48" s="238" t="str">
        <f>NCESub[[#This Row],[NCE]]&amp;NCESub[[#This Row],[Product]]</f>
        <v>12bWater</v>
      </c>
      <c r="K48" s="233" t="str">
        <f>VLOOKUP(NCESub[[#This Row],[NCE]],DisscussionPoints[[#All],[NCE]:[Discussion Points]],3,FALSE)</f>
        <v>How do you know if a well status is correct</v>
      </c>
      <c r="L48" s="73"/>
      <c r="M48" s="55"/>
      <c r="N48" s="55"/>
      <c r="O48" s="55"/>
      <c r="P48" s="55"/>
      <c r="Q48" s="55"/>
      <c r="R48" s="125"/>
      <c r="S48" s="55"/>
      <c r="T48" s="297"/>
      <c r="U48" s="301"/>
      <c r="V48" s="302"/>
      <c r="W48" s="302"/>
      <c r="X48" s="301"/>
      <c r="Y48" s="247"/>
    </row>
    <row r="49" spans="1:25" ht="38.25" x14ac:dyDescent="0.2">
      <c r="A49" s="73" t="s">
        <v>473</v>
      </c>
      <c r="B49" s="75" t="s">
        <v>142</v>
      </c>
      <c r="C49" s="77" t="s">
        <v>518</v>
      </c>
      <c r="D49" s="75" t="s">
        <v>171</v>
      </c>
      <c r="E49" s="290" t="str">
        <f>VLOOKUP(NCESub[[#This Row],[NCE]],Applicability[[#All],[NCE]:[NCE Description]],3,FALSE)</f>
        <v>Inaccurate Well Status(es).</v>
      </c>
      <c r="F49" s="76" t="s">
        <v>277</v>
      </c>
      <c r="G49" s="73" t="s">
        <v>281</v>
      </c>
      <c r="H49" s="329">
        <v>15</v>
      </c>
      <c r="I49" s="233">
        <f>_xlfn.NUMBERVALUE(LEFT(NCESub[[#This Row],[NCE]],LEN(NCESub[[#This Row],[NCE]])-1))</f>
        <v>12</v>
      </c>
      <c r="J49" s="238" t="str">
        <f>NCESub[[#This Row],[NCE]]&amp;NCESub[[#This Row],[Product]]</f>
        <v>12bWater</v>
      </c>
      <c r="K49" s="233" t="str">
        <f>VLOOKUP(NCESub[[#This Row],[NCE]],DisscussionPoints[[#All],[NCE]:[Discussion Points]],3,FALSE)</f>
        <v>How do you know if a well status is correct</v>
      </c>
      <c r="L49" s="73"/>
      <c r="M49" s="55"/>
      <c r="N49" s="55"/>
      <c r="O49" s="55"/>
      <c r="P49" s="55"/>
      <c r="Q49" s="55"/>
      <c r="R49" s="125"/>
      <c r="S49" s="55"/>
      <c r="T49" s="296"/>
      <c r="U49" s="245"/>
      <c r="V49" s="246"/>
      <c r="W49" s="246"/>
      <c r="X49" s="245"/>
      <c r="Y49" s="244"/>
    </row>
    <row r="50" spans="1:25" ht="38.25" x14ac:dyDescent="0.2">
      <c r="A50" s="73" t="s">
        <v>378</v>
      </c>
      <c r="B50" s="75" t="s">
        <v>75</v>
      </c>
      <c r="C50" s="80" t="s">
        <v>595</v>
      </c>
      <c r="D50" s="75" t="s">
        <v>171</v>
      </c>
      <c r="E50" s="290" t="str">
        <f>VLOOKUP(NCESub[[#This Row],[NCE]],Applicability[[#All],[NCE]:[NCE Description]],3,FALSE)</f>
        <v>Linked well types inappropriate for battery</v>
      </c>
      <c r="F50" s="76" t="s">
        <v>278</v>
      </c>
      <c r="G50" s="73" t="s">
        <v>281</v>
      </c>
      <c r="H50" s="329">
        <v>5</v>
      </c>
      <c r="I50" s="233">
        <f>_xlfn.NUMBERVALUE(LEFT(NCESub[[#This Row],[NCE]],LEN(NCESub[[#This Row],[NCE]])-1))</f>
        <v>12</v>
      </c>
      <c r="J50" s="238" t="str">
        <f>NCESub[[#This Row],[NCE]]&amp;NCESub[[#This Row],[Product]]</f>
        <v>12cGas</v>
      </c>
      <c r="K50" s="233" t="str">
        <f>VLOOKUP(NCESub[[#This Row],[NCE]],DisscussionPoints[[#All],[NCE]:[Discussion Points]],3,FALSE)</f>
        <v xml:space="preserve">In Petrinex it is no longer possible to link the incorrect well type to a facility. </v>
      </c>
      <c r="L50" s="73"/>
      <c r="M50" s="55"/>
      <c r="N50" s="55"/>
      <c r="O50" s="55"/>
      <c r="P50" s="55"/>
      <c r="Q50" s="55"/>
      <c r="R50" s="125"/>
      <c r="S50" s="55"/>
      <c r="T50" s="297"/>
      <c r="U50" s="248"/>
      <c r="V50" s="249"/>
      <c r="W50" s="249"/>
      <c r="X50" s="248"/>
      <c r="Y50" s="247"/>
    </row>
    <row r="51" spans="1:25" ht="51" x14ac:dyDescent="0.2">
      <c r="A51" s="73" t="s">
        <v>379</v>
      </c>
      <c r="B51" s="75" t="s">
        <v>75</v>
      </c>
      <c r="C51" s="80" t="s">
        <v>596</v>
      </c>
      <c r="D51" s="75" t="s">
        <v>171</v>
      </c>
      <c r="E51" s="290" t="str">
        <f>VLOOKUP(NCESub[[#This Row],[NCE]],Applicability[[#All],[NCE]:[NCE Description]],3,FALSE)</f>
        <v>Linked well types inappropriate for battery</v>
      </c>
      <c r="F51" s="76" t="s">
        <v>279</v>
      </c>
      <c r="G51" s="73" t="s">
        <v>281</v>
      </c>
      <c r="H51" s="329">
        <v>10</v>
      </c>
      <c r="I51" s="233">
        <f>_xlfn.NUMBERVALUE(LEFT(NCESub[[#This Row],[NCE]],LEN(NCESub[[#This Row],[NCE]])-1))</f>
        <v>12</v>
      </c>
      <c r="J51" s="238" t="str">
        <f>NCESub[[#This Row],[NCE]]&amp;NCESub[[#This Row],[Product]]</f>
        <v>12cHydrocarbon Liquid</v>
      </c>
      <c r="K51" s="233" t="str">
        <f>VLOOKUP(NCESub[[#This Row],[NCE]],DisscussionPoints[[#All],[NCE]:[Discussion Points]],3,FALSE)</f>
        <v xml:space="preserve">In Petrinex it is no longer possible to link the incorrect well type to a facility. </v>
      </c>
      <c r="L51" s="73"/>
      <c r="M51" s="55"/>
      <c r="N51" s="55"/>
      <c r="O51" s="55"/>
      <c r="P51" s="55"/>
      <c r="Q51" s="55"/>
      <c r="R51" s="125"/>
      <c r="S51" s="55"/>
      <c r="T51" s="296"/>
      <c r="U51" s="245"/>
      <c r="V51" s="246"/>
      <c r="W51" s="246"/>
      <c r="X51" s="245"/>
      <c r="Y51" s="244"/>
    </row>
    <row r="52" spans="1:25" ht="38.25" x14ac:dyDescent="0.2">
      <c r="A52" s="73" t="s">
        <v>380</v>
      </c>
      <c r="B52" s="75" t="s">
        <v>75</v>
      </c>
      <c r="C52" s="77" t="s">
        <v>519</v>
      </c>
      <c r="D52" s="75" t="s">
        <v>171</v>
      </c>
      <c r="E52" s="290" t="str">
        <f>VLOOKUP(NCESub[[#This Row],[NCE]],Applicability[[#All],[NCE]:[NCE Description]],3,FALSE)</f>
        <v>Linked well types inappropriate for battery</v>
      </c>
      <c r="F52" s="76" t="s">
        <v>277</v>
      </c>
      <c r="G52" s="73" t="s">
        <v>281</v>
      </c>
      <c r="H52" s="329">
        <v>15</v>
      </c>
      <c r="I52" s="233">
        <f>_xlfn.NUMBERVALUE(LEFT(NCESub[[#This Row],[NCE]],LEN(NCESub[[#This Row],[NCE]])-1))</f>
        <v>12</v>
      </c>
      <c r="J52" s="238" t="str">
        <f>NCESub[[#This Row],[NCE]]&amp;NCESub[[#This Row],[Product]]</f>
        <v>12cWater</v>
      </c>
      <c r="K52" s="233" t="str">
        <f>VLOOKUP(NCESub[[#This Row],[NCE]],DisscussionPoints[[#All],[NCE]:[Discussion Points]],3,FALSE)</f>
        <v xml:space="preserve">In Petrinex it is no longer possible to link the incorrect well type to a facility. </v>
      </c>
      <c r="L52" s="73"/>
      <c r="M52" s="55"/>
      <c r="N52" s="55"/>
      <c r="O52" s="55"/>
      <c r="P52" s="55"/>
      <c r="Q52" s="55"/>
      <c r="R52" s="125"/>
      <c r="S52" s="55"/>
      <c r="T52" s="297"/>
      <c r="U52" s="248"/>
      <c r="V52" s="249"/>
      <c r="W52" s="249"/>
      <c r="X52" s="248"/>
      <c r="Y52" s="247"/>
    </row>
    <row r="53" spans="1:25" ht="38.25" x14ac:dyDescent="0.2">
      <c r="A53" s="73" t="s">
        <v>381</v>
      </c>
      <c r="B53" s="75" t="s">
        <v>143</v>
      </c>
      <c r="C53" s="77" t="s">
        <v>521</v>
      </c>
      <c r="D53" s="75" t="s">
        <v>171</v>
      </c>
      <c r="E53" s="290" t="str">
        <f>VLOOKUP(NCESub[[#This Row],[NCE]],Applicability[[#All],[NCE]:[NCE Description]],3,FALSE)</f>
        <v>Well meas. inappropriate for battery</v>
      </c>
      <c r="F53" s="76" t="s">
        <v>278</v>
      </c>
      <c r="G53" s="73" t="s">
        <v>281</v>
      </c>
      <c r="H53" s="329">
        <v>5</v>
      </c>
      <c r="I53" s="233">
        <f>_xlfn.NUMBERVALUE(LEFT(NCESub[[#This Row],[NCE]],LEN(NCESub[[#This Row],[NCE]])-1))</f>
        <v>12</v>
      </c>
      <c r="J53" s="238" t="str">
        <f>NCESub[[#This Row],[NCE]]&amp;NCESub[[#This Row],[Product]]</f>
        <v>12dGas</v>
      </c>
      <c r="K53" s="233" t="str">
        <f>VLOOKUP(NCESub[[#This Row],[NCE]],DisscussionPoints[[#All],[NCE]:[Discussion Points]],3,FALSE)</f>
        <v>How do you know that the measurement method for the wells is appropriate for the type of battery?</v>
      </c>
      <c r="L53" s="73"/>
      <c r="M53" s="55"/>
      <c r="N53" s="55"/>
      <c r="O53" s="55"/>
      <c r="P53" s="55"/>
      <c r="Q53" s="55"/>
      <c r="R53" s="125"/>
      <c r="S53" s="55"/>
      <c r="T53" s="296"/>
      <c r="U53" s="245"/>
      <c r="V53" s="246"/>
      <c r="W53" s="246"/>
      <c r="X53" s="245"/>
      <c r="Y53" s="244"/>
    </row>
    <row r="54" spans="1:25" ht="51" x14ac:dyDescent="0.2">
      <c r="A54" s="73" t="s">
        <v>382</v>
      </c>
      <c r="B54" s="75" t="s">
        <v>143</v>
      </c>
      <c r="C54" s="77" t="s">
        <v>522</v>
      </c>
      <c r="D54" s="75" t="s">
        <v>171</v>
      </c>
      <c r="E54" s="290" t="str">
        <f>VLOOKUP(NCESub[[#This Row],[NCE]],Applicability[[#All],[NCE]:[NCE Description]],3,FALSE)</f>
        <v>Well meas. inappropriate for battery</v>
      </c>
      <c r="F54" s="76" t="s">
        <v>279</v>
      </c>
      <c r="G54" s="73" t="s">
        <v>281</v>
      </c>
      <c r="H54" s="329">
        <v>10</v>
      </c>
      <c r="I54" s="233">
        <f>_xlfn.NUMBERVALUE(LEFT(NCESub[[#This Row],[NCE]],LEN(NCESub[[#This Row],[NCE]])-1))</f>
        <v>12</v>
      </c>
      <c r="J54" s="238" t="str">
        <f>NCESub[[#This Row],[NCE]]&amp;NCESub[[#This Row],[Product]]</f>
        <v>12dHydrocarbon Liquid</v>
      </c>
      <c r="K54" s="233" t="str">
        <f>VLOOKUP(NCESub[[#This Row],[NCE]],DisscussionPoints[[#All],[NCE]:[Discussion Points]],3,FALSE)</f>
        <v>How do you know that the measurement method for the wells is appropriate for the type of battery?</v>
      </c>
      <c r="L54" s="73"/>
      <c r="M54" s="55"/>
      <c r="N54" s="55"/>
      <c r="O54" s="55"/>
      <c r="P54" s="55"/>
      <c r="Q54" s="55"/>
      <c r="R54" s="125"/>
      <c r="S54" s="55"/>
      <c r="T54" s="297"/>
      <c r="U54" s="248"/>
      <c r="V54" s="249"/>
      <c r="W54" s="249"/>
      <c r="X54" s="248"/>
      <c r="Y54" s="247"/>
    </row>
    <row r="55" spans="1:25" ht="51" x14ac:dyDescent="0.2">
      <c r="A55" s="73" t="s">
        <v>383</v>
      </c>
      <c r="B55" s="75" t="s">
        <v>143</v>
      </c>
      <c r="C55" s="77" t="s">
        <v>523</v>
      </c>
      <c r="D55" s="75" t="s">
        <v>171</v>
      </c>
      <c r="E55" s="290" t="str">
        <f>VLOOKUP(NCESub[[#This Row],[NCE]],Applicability[[#All],[NCE]:[NCE Description]],3,FALSE)</f>
        <v>Well meas. inappropriate for battery</v>
      </c>
      <c r="F55" s="76" t="s">
        <v>277</v>
      </c>
      <c r="G55" s="73" t="s">
        <v>281</v>
      </c>
      <c r="H55" s="329">
        <v>15</v>
      </c>
      <c r="I55" s="233">
        <f>_xlfn.NUMBERVALUE(LEFT(NCESub[[#This Row],[NCE]],LEN(NCESub[[#This Row],[NCE]])-1))</f>
        <v>12</v>
      </c>
      <c r="J55" s="238" t="str">
        <f>NCESub[[#This Row],[NCE]]&amp;NCESub[[#This Row],[Product]]</f>
        <v>12dWater</v>
      </c>
      <c r="K55" s="233" t="str">
        <f>VLOOKUP(NCESub[[#This Row],[NCE]],DisscussionPoints[[#All],[NCE]:[Discussion Points]],3,FALSE)</f>
        <v>How do you know that the measurement method for the wells is appropriate for the type of battery?</v>
      </c>
      <c r="L55" s="73"/>
      <c r="M55" s="55"/>
      <c r="N55" s="55"/>
      <c r="O55" s="55"/>
      <c r="P55" s="55"/>
      <c r="Q55" s="55"/>
      <c r="R55" s="125"/>
      <c r="S55" s="55"/>
      <c r="T55" s="296"/>
      <c r="U55" s="245"/>
      <c r="V55" s="246"/>
      <c r="W55" s="246"/>
      <c r="X55" s="245"/>
      <c r="Y55" s="244"/>
    </row>
    <row r="56" spans="1:25" ht="38.25" x14ac:dyDescent="0.2">
      <c r="A56" s="73" t="s">
        <v>384</v>
      </c>
      <c r="B56" s="75" t="s">
        <v>98</v>
      </c>
      <c r="C56" s="80" t="s">
        <v>597</v>
      </c>
      <c r="D56" s="75" t="s">
        <v>171</v>
      </c>
      <c r="E56" s="290" t="str">
        <f>VLOOKUP(NCESub[[#This Row],[NCE]],Applicability[[#All],[NCE]:[NCE Description]],3,FALSE)</f>
        <v>Gas and condensate composition and density not updated to the required frequency.</v>
      </c>
      <c r="F56" s="76" t="s">
        <v>278</v>
      </c>
      <c r="G56" s="73" t="s">
        <v>281</v>
      </c>
      <c r="H56" s="329">
        <v>5</v>
      </c>
      <c r="I56" s="233">
        <f>_xlfn.NUMBERVALUE(LEFT(NCESub[[#This Row],[NCE]],LEN(NCESub[[#This Row],[NCE]])-1))</f>
        <v>13</v>
      </c>
      <c r="J56" s="238" t="str">
        <f>NCESub[[#This Row],[NCE]]&amp;NCESub[[#This Row],[Product]]</f>
        <v>13aGas</v>
      </c>
      <c r="K56" s="233" t="str">
        <f>VLOOKUP(NCESub[[#This Row],[NCE]],DisscussionPoints[[#All],[NCE]:[Discussion Points]],3,FALSE)</f>
        <v>How do you know if you need to update your production accounting system with gas composition and density?</v>
      </c>
      <c r="L56" s="73"/>
      <c r="M56" s="55"/>
      <c r="N56" s="55"/>
      <c r="O56" s="55"/>
      <c r="P56" s="55"/>
      <c r="Q56" s="55"/>
      <c r="R56" s="125"/>
      <c r="S56" s="55"/>
      <c r="T56" s="297"/>
      <c r="U56" s="248"/>
      <c r="V56" s="249"/>
      <c r="W56" s="249"/>
      <c r="X56" s="248"/>
      <c r="Y56" s="247"/>
    </row>
    <row r="57" spans="1:25" ht="38.25" x14ac:dyDescent="0.2">
      <c r="A57" s="73" t="s">
        <v>385</v>
      </c>
      <c r="B57" s="75" t="s">
        <v>61</v>
      </c>
      <c r="C57" s="80" t="s">
        <v>598</v>
      </c>
      <c r="D57" s="75" t="s">
        <v>171</v>
      </c>
      <c r="E57" s="290" t="str">
        <f>VLOOKUP(NCESub[[#This Row],[NCE]],Applicability[[#All],[NCE]:[NCE Description]],3,FALSE)</f>
        <v>Inappropriate application of ECF.</v>
      </c>
      <c r="F57" s="76" t="s">
        <v>278</v>
      </c>
      <c r="G57" s="73" t="s">
        <v>281</v>
      </c>
      <c r="H57" s="329">
        <v>5</v>
      </c>
      <c r="I57" s="233">
        <f>_xlfn.NUMBERVALUE(LEFT(NCESub[[#This Row],[NCE]],LEN(NCESub[[#This Row],[NCE]])-1))</f>
        <v>13</v>
      </c>
      <c r="J57" s="238" t="str">
        <f>NCESub[[#This Row],[NCE]]&amp;NCESub[[#This Row],[Product]]</f>
        <v>13bGas</v>
      </c>
      <c r="K57" s="233" t="str">
        <f>VLOOKUP(NCESub[[#This Row],[NCE]],DisscussionPoints[[#All],[NCE]:[Discussion Points]],3,FALSE)</f>
        <v>How do you know if you need to apply the ECF to volume calculations in your production accounting system?</v>
      </c>
      <c r="L57" s="73"/>
      <c r="M57" s="55"/>
      <c r="N57" s="55"/>
      <c r="O57" s="55"/>
      <c r="P57" s="55"/>
      <c r="Q57" s="55"/>
      <c r="R57" s="125"/>
      <c r="S57" s="55"/>
      <c r="T57" s="296"/>
      <c r="U57" s="245"/>
      <c r="V57" s="246"/>
      <c r="W57" s="246"/>
      <c r="X57" s="245"/>
      <c r="Y57" s="244"/>
    </row>
    <row r="58" spans="1:25" ht="38.25" x14ac:dyDescent="0.2">
      <c r="A58" s="73" t="s">
        <v>386</v>
      </c>
      <c r="B58" s="75" t="s">
        <v>104</v>
      </c>
      <c r="C58" s="80" t="s">
        <v>599</v>
      </c>
      <c r="D58" s="75" t="s">
        <v>171</v>
      </c>
      <c r="E58" s="290" t="str">
        <f>VLOOKUP(NCESub[[#This Row],[NCE]],Applicability[[#All],[NCE]:[NCE Description]],3,FALSE)</f>
        <v>Inappropriate application of GEF.</v>
      </c>
      <c r="F58" s="76" t="s">
        <v>278</v>
      </c>
      <c r="G58" s="73" t="s">
        <v>281</v>
      </c>
      <c r="H58" s="329">
        <v>5</v>
      </c>
      <c r="I58" s="233">
        <f>_xlfn.NUMBERVALUE(LEFT(NCESub[[#This Row],[NCE]],LEN(NCESub[[#This Row],[NCE]])-1))</f>
        <v>13</v>
      </c>
      <c r="J58" s="238" t="str">
        <f>NCESub[[#This Row],[NCE]]&amp;NCESub[[#This Row],[Product]]</f>
        <v>13cGas</v>
      </c>
      <c r="K58" s="233" t="str">
        <f>VLOOKUP(NCESub[[#This Row],[NCE]],DisscussionPoints[[#All],[NCE]:[Discussion Points]],3,FALSE)</f>
        <v>How do you know if you need to apply the GEF to volume calculations in your production accounting system?</v>
      </c>
      <c r="L58" s="73"/>
      <c r="M58" s="55"/>
      <c r="N58" s="55"/>
      <c r="O58" s="55"/>
      <c r="P58" s="55"/>
      <c r="Q58" s="55"/>
      <c r="R58" s="125"/>
      <c r="S58" s="55"/>
      <c r="T58" s="297"/>
      <c r="U58" s="248"/>
      <c r="V58" s="249"/>
      <c r="W58" s="249"/>
      <c r="X58" s="248"/>
      <c r="Y58" s="247"/>
    </row>
    <row r="59" spans="1:25" s="81" customFormat="1" ht="114.75" x14ac:dyDescent="0.2">
      <c r="A59" s="73" t="s">
        <v>387</v>
      </c>
      <c r="B59" s="75" t="s">
        <v>168</v>
      </c>
      <c r="C59" s="80" t="s">
        <v>1729</v>
      </c>
      <c r="D59" s="75" t="s">
        <v>171</v>
      </c>
      <c r="E59" s="290" t="str">
        <f>VLOOKUP(NCESub[[#This Row],[NCE]],Applicability[[#All],[NCE]:[NCE Description]],3,FALSE)</f>
        <v>Inappropriate application of GIS.</v>
      </c>
      <c r="F59" s="76" t="s">
        <v>278</v>
      </c>
      <c r="G59" s="73" t="s">
        <v>281</v>
      </c>
      <c r="H59" s="329">
        <v>5</v>
      </c>
      <c r="I59" s="233">
        <f>_xlfn.NUMBERVALUE(LEFT(NCESub[[#This Row],[NCE]],LEN(NCESub[[#This Row],[NCE]])-1))</f>
        <v>13</v>
      </c>
      <c r="J59" s="238" t="str">
        <f>NCESub[[#This Row],[NCE]]&amp;NCESub[[#This Row],[Product]]</f>
        <v>13dGas</v>
      </c>
      <c r="K59" s="233" t="str">
        <f>VLOOKUP(NCESub[[#This Row],[NCE]],DisscussionPoints[[#All],[NCE]:[Discussion Points]],3,FALSE)</f>
        <v>How do you know if you need to apply the GIS to volume calculations in your production accounting system?
This calculation accounts for the gas carried over that is in solution in the hydrocarbon liquids that leave the test separator during the production tests or at a gas effluent battery, this calculation accounts for the gas carried over that is in solution in the condensate that leaves the test separator during an annual LGR test.</v>
      </c>
      <c r="L59" s="73"/>
      <c r="T59" s="296"/>
      <c r="U59" s="245"/>
      <c r="V59" s="246"/>
      <c r="W59" s="246"/>
      <c r="X59" s="245"/>
      <c r="Y59" s="244"/>
    </row>
    <row r="60" spans="1:25" ht="38.25" x14ac:dyDescent="0.2">
      <c r="A60" s="73" t="s">
        <v>388</v>
      </c>
      <c r="B60" s="75" t="s">
        <v>102</v>
      </c>
      <c r="C60" s="80" t="s">
        <v>600</v>
      </c>
      <c r="D60" s="75" t="s">
        <v>171</v>
      </c>
      <c r="E60" s="290" t="str">
        <f>VLOOKUP(NCESub[[#This Row],[NCE]],Applicability[[#All],[NCE]:[NCE Description]],3,FALSE)</f>
        <v>Inappropriate application of GOR.</v>
      </c>
      <c r="F60" s="76" t="s">
        <v>278</v>
      </c>
      <c r="G60" s="73" t="s">
        <v>281</v>
      </c>
      <c r="H60" s="329">
        <v>5</v>
      </c>
      <c r="I60" s="233">
        <f>_xlfn.NUMBERVALUE(LEFT(NCESub[[#This Row],[NCE]],LEN(NCESub[[#This Row],[NCE]])-1))</f>
        <v>13</v>
      </c>
      <c r="J60" s="238" t="str">
        <f>NCESub[[#This Row],[NCE]]&amp;NCESub[[#This Row],[Product]]</f>
        <v>13eGas</v>
      </c>
      <c r="K60" s="233" t="str">
        <f>VLOOKUP(NCESub[[#This Row],[NCE]],DisscussionPoints[[#All],[NCE]:[Discussion Points]],3,FALSE)</f>
        <v>How do you know if you need to apply the GOR to volume calculations in your production accounting system?</v>
      </c>
      <c r="L60" s="73"/>
      <c r="M60" s="55"/>
      <c r="N60" s="55"/>
      <c r="O60" s="55"/>
      <c r="P60" s="55"/>
      <c r="Q60" s="55"/>
      <c r="R60" s="125"/>
      <c r="S60" s="55"/>
      <c r="T60" s="297"/>
      <c r="U60" s="248"/>
      <c r="V60" s="249"/>
      <c r="W60" s="249"/>
      <c r="X60" s="248"/>
      <c r="Y60" s="247"/>
    </row>
    <row r="61" spans="1:25" ht="38.25" x14ac:dyDescent="0.2">
      <c r="A61" s="73" t="s">
        <v>389</v>
      </c>
      <c r="B61" s="75" t="s">
        <v>159</v>
      </c>
      <c r="C61" s="80" t="s">
        <v>697</v>
      </c>
      <c r="D61" s="75" t="s">
        <v>171</v>
      </c>
      <c r="E61" s="290" t="str">
        <f>VLOOKUP(NCESub[[#This Row],[NCE]],Applicability[[#All],[NCE]:[NCE Description]],3,FALSE)</f>
        <v>Inappropriate application of PC/TC</v>
      </c>
      <c r="F61" s="76" t="s">
        <v>278</v>
      </c>
      <c r="G61" s="73" t="s">
        <v>281</v>
      </c>
      <c r="H61" s="329">
        <v>5</v>
      </c>
      <c r="I61" s="233">
        <f>_xlfn.NUMBERVALUE(LEFT(NCESub[[#This Row],[NCE]],LEN(NCESub[[#This Row],[NCE]])-1))</f>
        <v>13</v>
      </c>
      <c r="J61" s="238" t="str">
        <f>NCESub[[#This Row],[NCE]]&amp;NCESub[[#This Row],[Product]]</f>
        <v>13fGas</v>
      </c>
      <c r="K61" s="233" t="str">
        <f>VLOOKUP(NCESub[[#This Row],[NCE]],DisscussionPoints[[#All],[NCE]:[Discussion Points]],3,FALSE)</f>
        <v>How do you know if you need to apply the pressure and temperature corrections to volume calculations in your production accounting system?</v>
      </c>
      <c r="L61" s="73"/>
      <c r="M61" s="55"/>
      <c r="N61" s="55"/>
      <c r="O61" s="55"/>
      <c r="P61" s="55"/>
      <c r="Q61" s="55"/>
      <c r="R61" s="125"/>
      <c r="S61" s="55"/>
      <c r="T61" s="296"/>
      <c r="U61" s="245"/>
      <c r="V61" s="246"/>
      <c r="W61" s="246"/>
      <c r="X61" s="245"/>
      <c r="Y61" s="244"/>
    </row>
    <row r="62" spans="1:25" ht="38.25" x14ac:dyDescent="0.2">
      <c r="A62" s="73" t="s">
        <v>390</v>
      </c>
      <c r="B62" s="75" t="s">
        <v>159</v>
      </c>
      <c r="C62" s="80" t="s">
        <v>698</v>
      </c>
      <c r="D62" s="75" t="s">
        <v>171</v>
      </c>
      <c r="E62" s="290" t="str">
        <f>VLOOKUP(NCESub[[#This Row],[NCE]],Applicability[[#All],[NCE]:[NCE Description]],3,FALSE)</f>
        <v>Inappropriate application of PC/TC</v>
      </c>
      <c r="F62" s="76" t="s">
        <v>279</v>
      </c>
      <c r="G62" s="73" t="s">
        <v>281</v>
      </c>
      <c r="H62" s="329">
        <v>10</v>
      </c>
      <c r="I62" s="233">
        <f>_xlfn.NUMBERVALUE(LEFT(NCESub[[#This Row],[NCE]],LEN(NCESub[[#This Row],[NCE]])-1))</f>
        <v>13</v>
      </c>
      <c r="J62" s="238" t="str">
        <f>NCESub[[#This Row],[NCE]]&amp;NCESub[[#This Row],[Product]]</f>
        <v>13fHydrocarbon Liquid</v>
      </c>
      <c r="K62" s="233" t="str">
        <f>VLOOKUP(NCESub[[#This Row],[NCE]],DisscussionPoints[[#All],[NCE]:[Discussion Points]],3,FALSE)</f>
        <v>How do you know if you need to apply the pressure and temperature corrections to volume calculations in your production accounting system?</v>
      </c>
      <c r="L62" s="74"/>
      <c r="M62" s="55"/>
      <c r="N62" s="55"/>
      <c r="O62" s="55"/>
      <c r="P62" s="55"/>
      <c r="Q62" s="55"/>
      <c r="R62" s="125"/>
      <c r="S62" s="55"/>
      <c r="T62" s="297"/>
      <c r="U62" s="248"/>
      <c r="V62" s="249"/>
      <c r="W62" s="249"/>
      <c r="X62" s="248"/>
      <c r="Y62" s="247"/>
    </row>
    <row r="63" spans="1:25" ht="38.25" x14ac:dyDescent="0.2">
      <c r="A63" s="73" t="s">
        <v>391</v>
      </c>
      <c r="B63" s="75" t="s">
        <v>62</v>
      </c>
      <c r="C63" s="80" t="s">
        <v>601</v>
      </c>
      <c r="D63" s="75" t="s">
        <v>171</v>
      </c>
      <c r="E63" s="290" t="str">
        <f>VLOOKUP(NCESub[[#This Row],[NCE]],Applicability[[#All],[NCE]:[NCE Description]],3,FALSE)</f>
        <v>Inappropriate application of WGR.</v>
      </c>
      <c r="F63" s="76" t="s">
        <v>277</v>
      </c>
      <c r="G63" s="73" t="s">
        <v>281</v>
      </c>
      <c r="H63" s="329">
        <v>15</v>
      </c>
      <c r="I63" s="233">
        <f>_xlfn.NUMBERVALUE(LEFT(NCESub[[#This Row],[NCE]],LEN(NCESub[[#This Row],[NCE]])-1))</f>
        <v>13</v>
      </c>
      <c r="J63" s="238" t="str">
        <f>NCESub[[#This Row],[NCE]]&amp;NCESub[[#This Row],[Product]]</f>
        <v>13gWater</v>
      </c>
      <c r="K63" s="233" t="str">
        <f>VLOOKUP(NCESub[[#This Row],[NCE]],DisscussionPoints[[#All],[NCE]:[Discussion Points]],3,FALSE)</f>
        <v>How do you know if you need to apply WGR to volume calculations in your production accounting system?</v>
      </c>
      <c r="L63" s="73"/>
      <c r="M63" s="55"/>
      <c r="N63" s="55"/>
      <c r="O63" s="55"/>
      <c r="P63" s="55"/>
      <c r="Q63" s="55"/>
      <c r="R63" s="125"/>
      <c r="S63" s="55"/>
      <c r="T63" s="296"/>
      <c r="U63" s="245"/>
      <c r="V63" s="246"/>
      <c r="W63" s="246"/>
      <c r="X63" s="245"/>
      <c r="Y63" s="244"/>
    </row>
    <row r="64" spans="1:25" ht="38.25" x14ac:dyDescent="0.2">
      <c r="A64" s="73" t="s">
        <v>392</v>
      </c>
      <c r="B64" s="75" t="s">
        <v>106</v>
      </c>
      <c r="C64" s="80" t="s">
        <v>626</v>
      </c>
      <c r="D64" s="75" t="s">
        <v>171</v>
      </c>
      <c r="E64" s="290" t="str">
        <f>VLOOKUP(NCESub[[#This Row],[NCE]],Applicability[[#All],[NCE]:[NCE Description]],3,FALSE)</f>
        <v>Inappropriate application of blending factor</v>
      </c>
      <c r="F64" s="76" t="s">
        <v>279</v>
      </c>
      <c r="G64" s="73" t="s">
        <v>281</v>
      </c>
      <c r="H64" s="329">
        <v>10</v>
      </c>
      <c r="I64" s="233">
        <f>_xlfn.NUMBERVALUE(LEFT(NCESub[[#This Row],[NCE]],LEN(NCESub[[#This Row],[NCE]])-1))</f>
        <v>13</v>
      </c>
      <c r="J64" s="238" t="str">
        <f>NCESub[[#This Row],[NCE]]&amp;NCESub[[#This Row],[Product]]</f>
        <v>13hHydrocarbon Liquid</v>
      </c>
      <c r="K64" s="233" t="str">
        <f>VLOOKUP(NCESub[[#This Row],[NCE]],DisscussionPoints[[#All],[NCE]:[Discussion Points]],3,FALSE)</f>
        <v>How do you know if you need to apply the blending factors to volume calculations in your production accounting system?</v>
      </c>
      <c r="L64" s="73"/>
      <c r="M64" s="55"/>
      <c r="N64" s="55"/>
      <c r="O64" s="55"/>
      <c r="P64" s="55"/>
      <c r="Q64" s="55"/>
      <c r="R64" s="125"/>
      <c r="S64" s="55"/>
      <c r="T64" s="297"/>
      <c r="U64" s="248"/>
      <c r="V64" s="249"/>
      <c r="W64" s="249"/>
      <c r="X64" s="248"/>
      <c r="Y64" s="247"/>
    </row>
    <row r="65" spans="1:25" ht="38.25" x14ac:dyDescent="0.2">
      <c r="A65" s="73" t="s">
        <v>393</v>
      </c>
      <c r="B65" s="75" t="s">
        <v>144</v>
      </c>
      <c r="C65" s="80" t="s">
        <v>602</v>
      </c>
      <c r="D65" s="75" t="s">
        <v>170</v>
      </c>
      <c r="E65" s="290" t="str">
        <f>VLOOKUP(NCESub[[#This Row],[NCE]],Applicability[[#All],[NCE]:[NCE Description]],3,FALSE)</f>
        <v>Inaccurate Accounting and Reporting of actual gas production</v>
      </c>
      <c r="F65" s="76" t="s">
        <v>278</v>
      </c>
      <c r="G65" s="73" t="s">
        <v>281</v>
      </c>
      <c r="H65" s="329">
        <v>5</v>
      </c>
      <c r="I65" s="233">
        <f>_xlfn.NUMBERVALUE(LEFT(NCESub[[#This Row],[NCE]],LEN(NCESub[[#This Row],[NCE]])-1))</f>
        <v>14</v>
      </c>
      <c r="J65" s="238" t="str">
        <f>NCESub[[#This Row],[NCE]]&amp;NCESub[[#This Row],[Product]]</f>
        <v>14aGas</v>
      </c>
      <c r="K65" s="233" t="str">
        <f>VLOOKUP(NCESub[[#This Row],[NCE]],DisscussionPoints[[#All],[NCE]:[Discussion Points]],3,FALSE)</f>
        <v>How do you know actual gas production is accurately reported to Petrinex?</v>
      </c>
      <c r="L65" s="74"/>
      <c r="M65" s="55"/>
      <c r="N65" s="55"/>
      <c r="O65" s="55"/>
      <c r="P65" s="55"/>
      <c r="Q65" s="55"/>
      <c r="R65" s="125"/>
      <c r="S65" s="55"/>
      <c r="T65" s="296"/>
      <c r="U65" s="245"/>
      <c r="V65" s="246"/>
      <c r="W65" s="246"/>
      <c r="X65" s="245"/>
      <c r="Y65" s="244"/>
    </row>
    <row r="66" spans="1:25" ht="38.25" x14ac:dyDescent="0.2">
      <c r="A66" s="73" t="s">
        <v>394</v>
      </c>
      <c r="B66" s="75" t="s">
        <v>145</v>
      </c>
      <c r="C66" s="80" t="s">
        <v>603</v>
      </c>
      <c r="D66" s="75" t="s">
        <v>170</v>
      </c>
      <c r="E66" s="290" t="str">
        <f>VLOOKUP(NCESub[[#This Row],[NCE]],Applicability[[#All],[NCE]:[NCE Description]],3,FALSE)</f>
        <v>Inaccurate Accounting and Reporting of actual hydrocarbon liquid production</v>
      </c>
      <c r="F66" s="76" t="s">
        <v>279</v>
      </c>
      <c r="G66" s="73" t="s">
        <v>281</v>
      </c>
      <c r="H66" s="329">
        <v>10</v>
      </c>
      <c r="I66" s="233">
        <f>_xlfn.NUMBERVALUE(LEFT(NCESub[[#This Row],[NCE]],LEN(NCESub[[#This Row],[NCE]])-1))</f>
        <v>14</v>
      </c>
      <c r="J66" s="238" t="str">
        <f>NCESub[[#This Row],[NCE]]&amp;NCESub[[#This Row],[Product]]</f>
        <v>14bHydrocarbon Liquid</v>
      </c>
      <c r="K66" s="233" t="str">
        <f>VLOOKUP(NCESub[[#This Row],[NCE]],DisscussionPoints[[#All],[NCE]:[Discussion Points]],3,FALSE)</f>
        <v>How do you know actual hydrocarbon liquid production is accurately reported to Petrinex?</v>
      </c>
      <c r="L66" s="74"/>
      <c r="M66" s="55"/>
      <c r="N66" s="55"/>
      <c r="O66" s="55"/>
      <c r="P66" s="55"/>
      <c r="Q66" s="55"/>
      <c r="R66" s="125"/>
      <c r="S66" s="55"/>
      <c r="T66" s="297"/>
      <c r="U66" s="248"/>
      <c r="V66" s="249"/>
      <c r="W66" s="249"/>
      <c r="X66" s="248"/>
      <c r="Y66" s="247"/>
    </row>
    <row r="67" spans="1:25" ht="51" x14ac:dyDescent="0.2">
      <c r="A67" s="73" t="s">
        <v>395</v>
      </c>
      <c r="B67" s="75" t="s">
        <v>146</v>
      </c>
      <c r="C67" s="80" t="s">
        <v>604</v>
      </c>
      <c r="D67" s="75" t="s">
        <v>171</v>
      </c>
      <c r="E67" s="290" t="str">
        <f>VLOOKUP(NCESub[[#This Row],[NCE]],Applicability[[#All],[NCE]:[NCE Description]],3,FALSE)</f>
        <v>Inaccurate Accounting and Reporting of actual water production</v>
      </c>
      <c r="F67" s="76" t="s">
        <v>277</v>
      </c>
      <c r="G67" s="73" t="s">
        <v>281</v>
      </c>
      <c r="H67" s="329">
        <v>15</v>
      </c>
      <c r="I67" s="233">
        <f>_xlfn.NUMBERVALUE(LEFT(NCESub[[#This Row],[NCE]],LEN(NCESub[[#This Row],[NCE]])-1))</f>
        <v>14</v>
      </c>
      <c r="J67" s="238" t="str">
        <f>NCESub[[#This Row],[NCE]]&amp;NCESub[[#This Row],[Product]]</f>
        <v>14cWater</v>
      </c>
      <c r="K67" s="233" t="str">
        <f>VLOOKUP(NCESub[[#This Row],[NCE]],DisscussionPoints[[#All],[NCE]:[Discussion Points]],3,FALSE)</f>
        <v>How do you know actual water production - produced water or water source wells are accurately reported to Petrinex?</v>
      </c>
      <c r="L67" s="74"/>
      <c r="M67" s="55"/>
      <c r="N67" s="55"/>
      <c r="O67" s="55"/>
      <c r="P67" s="55"/>
      <c r="Q67" s="55"/>
      <c r="R67" s="125"/>
      <c r="S67" s="55"/>
      <c r="T67" s="296"/>
      <c r="U67" s="245"/>
      <c r="V67" s="246"/>
      <c r="W67" s="246"/>
      <c r="X67" s="245"/>
      <c r="Y67" s="244"/>
    </row>
    <row r="68" spans="1:25" ht="38.25" x14ac:dyDescent="0.2">
      <c r="A68" s="73" t="s">
        <v>396</v>
      </c>
      <c r="B68" s="75" t="s">
        <v>147</v>
      </c>
      <c r="C68" s="80" t="s">
        <v>605</v>
      </c>
      <c r="D68" s="75" t="s">
        <v>170</v>
      </c>
      <c r="E68" s="290" t="str">
        <f>VLOOKUP(NCESub[[#This Row],[NCE]],Applicability[[#All],[NCE]:[NCE Description]],3,FALSE)</f>
        <v>Inaccurate Accounting and Reporting of gas dispositions</v>
      </c>
      <c r="F68" s="76" t="s">
        <v>278</v>
      </c>
      <c r="G68" s="73" t="s">
        <v>281</v>
      </c>
      <c r="H68" s="329">
        <v>5</v>
      </c>
      <c r="I68" s="233">
        <f>_xlfn.NUMBERVALUE(LEFT(NCESub[[#This Row],[NCE]],LEN(NCESub[[#This Row],[NCE]])-1))</f>
        <v>14</v>
      </c>
      <c r="J68" s="238" t="str">
        <f>NCESub[[#This Row],[NCE]]&amp;NCESub[[#This Row],[Product]]</f>
        <v>14dGas</v>
      </c>
      <c r="K68" s="233" t="str">
        <f>VLOOKUP(NCESub[[#This Row],[NCE]],DisscussionPoints[[#All],[NCE]:[Discussion Points]],3,FALSE)</f>
        <v>How do you know actual gas dispositions is accurately reported to Petrinex?</v>
      </c>
      <c r="L68" s="74"/>
      <c r="M68" s="55"/>
      <c r="N68" s="55"/>
      <c r="O68" s="55"/>
      <c r="P68" s="55"/>
      <c r="Q68" s="55"/>
      <c r="R68" s="125"/>
      <c r="S68" s="55"/>
      <c r="T68" s="297"/>
      <c r="U68" s="248"/>
      <c r="V68" s="249"/>
      <c r="W68" s="249"/>
      <c r="X68" s="248"/>
      <c r="Y68" s="247"/>
    </row>
    <row r="69" spans="1:25" ht="25.5" x14ac:dyDescent="0.2">
      <c r="A69" s="73" t="s">
        <v>397</v>
      </c>
      <c r="B69" s="75" t="s">
        <v>148</v>
      </c>
      <c r="C69" s="80" t="s">
        <v>606</v>
      </c>
      <c r="D69" s="75" t="s">
        <v>170</v>
      </c>
      <c r="E69" s="290" t="str">
        <f>VLOOKUP(NCESub[[#This Row],[NCE]],Applicability[[#All],[NCE]:[NCE Description]],3,FALSE)</f>
        <v>Inaccurate Accounting and Reporting of gas receipts.</v>
      </c>
      <c r="F69" s="76" t="s">
        <v>278</v>
      </c>
      <c r="G69" s="73" t="s">
        <v>281</v>
      </c>
      <c r="H69" s="329">
        <v>5</v>
      </c>
      <c r="I69" s="233">
        <f>_xlfn.NUMBERVALUE(LEFT(NCESub[[#This Row],[NCE]],LEN(NCESub[[#This Row],[NCE]])-1))</f>
        <v>14</v>
      </c>
      <c r="J69" s="238" t="str">
        <f>NCESub[[#This Row],[NCE]]&amp;NCESub[[#This Row],[Product]]</f>
        <v>14eGas</v>
      </c>
      <c r="K69" s="233" t="str">
        <f>VLOOKUP(NCESub[[#This Row],[NCE]],DisscussionPoints[[#All],[NCE]:[Discussion Points]],3,FALSE)</f>
        <v>How do you know actual gas receipts is accurately reported to Petrinex?</v>
      </c>
      <c r="L69" s="73"/>
      <c r="M69" s="55"/>
      <c r="N69" s="55"/>
      <c r="O69" s="55"/>
      <c r="P69" s="55"/>
      <c r="Q69" s="55"/>
      <c r="R69" s="125"/>
      <c r="S69" s="55"/>
      <c r="T69" s="296"/>
      <c r="U69" s="245"/>
      <c r="V69" s="246"/>
      <c r="W69" s="246"/>
      <c r="X69" s="245"/>
      <c r="Y69" s="244"/>
    </row>
    <row r="70" spans="1:25" ht="38.25" x14ac:dyDescent="0.2">
      <c r="A70" s="73" t="s">
        <v>398</v>
      </c>
      <c r="B70" s="75" t="s">
        <v>149</v>
      </c>
      <c r="C70" s="80" t="s">
        <v>607</v>
      </c>
      <c r="D70" s="75" t="s">
        <v>170</v>
      </c>
      <c r="E70" s="290" t="str">
        <f>VLOOKUP(NCESub[[#This Row],[NCE]],Applicability[[#All],[NCE]:[NCE Description]],3,FALSE)</f>
        <v>Inaccurate Accounting and Reporting of hydrocarbon liquid dispositions</v>
      </c>
      <c r="F70" s="76" t="s">
        <v>279</v>
      </c>
      <c r="G70" s="73" t="s">
        <v>281</v>
      </c>
      <c r="H70" s="329">
        <v>10</v>
      </c>
      <c r="I70" s="233">
        <f>_xlfn.NUMBERVALUE(LEFT(NCESub[[#This Row],[NCE]],LEN(NCESub[[#This Row],[NCE]])-1))</f>
        <v>14</v>
      </c>
      <c r="J70" s="238" t="str">
        <f>NCESub[[#This Row],[NCE]]&amp;NCESub[[#This Row],[Product]]</f>
        <v>14fHydrocarbon Liquid</v>
      </c>
      <c r="K70" s="233" t="str">
        <f>VLOOKUP(NCESub[[#This Row],[NCE]],DisscussionPoints[[#All],[NCE]:[Discussion Points]],3,FALSE)</f>
        <v>How do you know hydrocarbon liquid dispositions is accurately reported to Petrinex?</v>
      </c>
      <c r="L70" s="73"/>
      <c r="M70" s="55"/>
      <c r="N70" s="55"/>
      <c r="O70" s="55"/>
      <c r="P70" s="55"/>
      <c r="Q70" s="55"/>
      <c r="R70" s="125"/>
      <c r="S70" s="55"/>
      <c r="T70" s="297"/>
      <c r="U70" s="248"/>
      <c r="V70" s="249"/>
      <c r="W70" s="249"/>
      <c r="X70" s="248"/>
      <c r="Y70" s="247"/>
    </row>
    <row r="71" spans="1:25" ht="38.25" x14ac:dyDescent="0.2">
      <c r="A71" s="73" t="s">
        <v>399</v>
      </c>
      <c r="B71" s="75" t="s">
        <v>115</v>
      </c>
      <c r="C71" s="80" t="s">
        <v>608</v>
      </c>
      <c r="D71" s="75" t="s">
        <v>171</v>
      </c>
      <c r="E71" s="290" t="str">
        <f>VLOOKUP(NCESub[[#This Row],[NCE]],Applicability[[#All],[NCE]:[NCE Description]],3,FALSE)</f>
        <v>Inaccurate Accounting and Reporting of hydrocarbon liquid inventories</v>
      </c>
      <c r="F71" s="76" t="s">
        <v>279</v>
      </c>
      <c r="G71" s="73" t="s">
        <v>281</v>
      </c>
      <c r="H71" s="329">
        <v>10</v>
      </c>
      <c r="I71" s="233">
        <f>_xlfn.NUMBERVALUE(LEFT(NCESub[[#This Row],[NCE]],LEN(NCESub[[#This Row],[NCE]])-1))</f>
        <v>14</v>
      </c>
      <c r="J71" s="238" t="str">
        <f>NCESub[[#This Row],[NCE]]&amp;NCESub[[#This Row],[Product]]</f>
        <v>14gHydrocarbon Liquid</v>
      </c>
      <c r="K71" s="233" t="str">
        <f>VLOOKUP(NCESub[[#This Row],[NCE]],DisscussionPoints[[#All],[NCE]:[Discussion Points]],3,FALSE)</f>
        <v>How do you know hydrocarbon liquid inventories is accurately reported to Petrinex?</v>
      </c>
      <c r="L71" s="73"/>
      <c r="M71" s="55"/>
      <c r="N71" s="55"/>
      <c r="O71" s="55"/>
      <c r="P71" s="55"/>
      <c r="Q71" s="55"/>
      <c r="R71" s="125"/>
      <c r="S71" s="55"/>
      <c r="T71" s="296"/>
      <c r="U71" s="245"/>
      <c r="V71" s="246"/>
      <c r="W71" s="246"/>
      <c r="X71" s="245"/>
      <c r="Y71" s="244"/>
    </row>
    <row r="72" spans="1:25" ht="38.25" x14ac:dyDescent="0.2">
      <c r="A72" s="73" t="s">
        <v>400</v>
      </c>
      <c r="B72" s="75" t="s">
        <v>150</v>
      </c>
      <c r="C72" s="80" t="s">
        <v>609</v>
      </c>
      <c r="D72" s="75" t="s">
        <v>170</v>
      </c>
      <c r="E72" s="290" t="str">
        <f>VLOOKUP(NCESub[[#This Row],[NCE]],Applicability[[#All],[NCE]:[NCE Description]],3,FALSE)</f>
        <v>Inaccurate Accounting and Reporting of hydrocarbon liquid receipts.</v>
      </c>
      <c r="F72" s="76" t="s">
        <v>279</v>
      </c>
      <c r="G72" s="73" t="s">
        <v>281</v>
      </c>
      <c r="H72" s="329">
        <v>10</v>
      </c>
      <c r="I72" s="233">
        <f>_xlfn.NUMBERVALUE(LEFT(NCESub[[#This Row],[NCE]],LEN(NCESub[[#This Row],[NCE]])-1))</f>
        <v>14</v>
      </c>
      <c r="J72" s="238" t="str">
        <f>NCESub[[#This Row],[NCE]]&amp;NCESub[[#This Row],[Product]]</f>
        <v>14hHydrocarbon Liquid</v>
      </c>
      <c r="K72" s="233" t="str">
        <f>VLOOKUP(NCESub[[#This Row],[NCE]],DisscussionPoints[[#All],[NCE]:[Discussion Points]],3,FALSE)</f>
        <v>How do you know hydrocarbon liquid receipts is accurately reported to Petrinex?</v>
      </c>
      <c r="L72" s="73"/>
      <c r="M72" s="55"/>
      <c r="N72" s="55"/>
      <c r="O72" s="55"/>
      <c r="P72" s="55"/>
      <c r="Q72" s="55"/>
      <c r="R72" s="125"/>
      <c r="S72" s="55"/>
      <c r="T72" s="297"/>
      <c r="U72" s="248"/>
      <c r="V72" s="249"/>
      <c r="W72" s="249"/>
      <c r="X72" s="248"/>
      <c r="Y72" s="247"/>
    </row>
    <row r="73" spans="1:25" ht="25.5" x14ac:dyDescent="0.2">
      <c r="A73" s="73" t="s">
        <v>401</v>
      </c>
      <c r="B73" s="75" t="s">
        <v>122</v>
      </c>
      <c r="C73" s="80" t="s">
        <v>553</v>
      </c>
      <c r="D73" s="75" t="s">
        <v>171</v>
      </c>
      <c r="E73" s="290" t="str">
        <f>VLOOKUP(NCESub[[#This Row],[NCE]],Applicability[[#All],[NCE]:[NCE Description]],3,FALSE)</f>
        <v>Inaccurate Accounting and Reporting of load fluid</v>
      </c>
      <c r="F73" s="76" t="s">
        <v>279</v>
      </c>
      <c r="G73" s="73" t="s">
        <v>281</v>
      </c>
      <c r="H73" s="329">
        <v>10</v>
      </c>
      <c r="I73" s="233">
        <f>_xlfn.NUMBERVALUE(LEFT(NCESub[[#This Row],[NCE]],LEN(NCESub[[#This Row],[NCE]])-1))</f>
        <v>14</v>
      </c>
      <c r="J73" s="238" t="str">
        <f>NCESub[[#This Row],[NCE]]&amp;NCESub[[#This Row],[Product]]</f>
        <v>14iHydrocarbon Liquid</v>
      </c>
      <c r="K73" s="233" t="str">
        <f>VLOOKUP(NCESub[[#This Row],[NCE]],DisscussionPoints[[#All],[NCE]:[Discussion Points]],3,FALSE)</f>
        <v>How do you know the volumes of load oil reported to Petrinex are correct?</v>
      </c>
      <c r="L73" s="73"/>
      <c r="M73" s="55"/>
      <c r="N73" s="55"/>
      <c r="O73" s="55"/>
      <c r="P73" s="55"/>
      <c r="Q73" s="55"/>
      <c r="R73" s="125"/>
      <c r="S73" s="55"/>
      <c r="T73" s="296"/>
      <c r="U73" s="245"/>
      <c r="V73" s="246"/>
      <c r="W73" s="246"/>
      <c r="X73" s="245"/>
      <c r="Y73" s="244"/>
    </row>
    <row r="74" spans="1:25" ht="25.5" x14ac:dyDescent="0.2">
      <c r="A74" s="73" t="s">
        <v>402</v>
      </c>
      <c r="B74" s="75" t="s">
        <v>122</v>
      </c>
      <c r="C74" s="80" t="s">
        <v>554</v>
      </c>
      <c r="D74" s="75" t="s">
        <v>171</v>
      </c>
      <c r="E74" s="290" t="str">
        <f>VLOOKUP(NCESub[[#This Row],[NCE]],Applicability[[#All],[NCE]:[NCE Description]],3,FALSE)</f>
        <v>Inaccurate Accounting and Reporting of load fluid</v>
      </c>
      <c r="F74" s="76" t="s">
        <v>277</v>
      </c>
      <c r="G74" s="73" t="s">
        <v>281</v>
      </c>
      <c r="H74" s="329">
        <v>15</v>
      </c>
      <c r="I74" s="233">
        <f>_xlfn.NUMBERVALUE(LEFT(NCESub[[#This Row],[NCE]],LEN(NCESub[[#This Row],[NCE]])-1))</f>
        <v>14</v>
      </c>
      <c r="J74" s="238" t="str">
        <f>NCESub[[#This Row],[NCE]]&amp;NCESub[[#This Row],[Product]]</f>
        <v>14iWater</v>
      </c>
      <c r="K74" s="233" t="str">
        <f>VLOOKUP(NCESub[[#This Row],[NCE]],DisscussionPoints[[#All],[NCE]:[Discussion Points]],3,FALSE)</f>
        <v>How do you know the volumes of load oil reported to Petrinex are correct?</v>
      </c>
      <c r="L74" s="73"/>
      <c r="M74" s="55"/>
      <c r="N74" s="55"/>
      <c r="O74" s="55"/>
      <c r="P74" s="55"/>
      <c r="Q74" s="55"/>
      <c r="R74" s="125"/>
      <c r="S74" s="55"/>
      <c r="T74" s="297"/>
      <c r="U74" s="248"/>
      <c r="V74" s="249"/>
      <c r="W74" s="249"/>
      <c r="X74" s="248"/>
      <c r="Y74" s="247"/>
    </row>
    <row r="75" spans="1:25" ht="38.25" x14ac:dyDescent="0.2">
      <c r="A75" s="73" t="s">
        <v>403</v>
      </c>
      <c r="B75" s="75" t="s">
        <v>151</v>
      </c>
      <c r="C75" s="80" t="s">
        <v>610</v>
      </c>
      <c r="D75" s="75" t="s">
        <v>171</v>
      </c>
      <c r="E75" s="290" t="str">
        <f>VLOOKUP(NCESub[[#This Row],[NCE]],Applicability[[#All],[NCE]:[NCE Description]],3,FALSE)</f>
        <v>Inaccurate Accounting and Reporting of Metering Difference(s)</v>
      </c>
      <c r="F75" s="76" t="s">
        <v>278</v>
      </c>
      <c r="G75" s="73" t="s">
        <v>281</v>
      </c>
      <c r="H75" s="329">
        <v>5</v>
      </c>
      <c r="I75" s="233">
        <f>_xlfn.NUMBERVALUE(LEFT(NCESub[[#This Row],[NCE]],LEN(NCESub[[#This Row],[NCE]])-1))</f>
        <v>14</v>
      </c>
      <c r="J75" s="238" t="str">
        <f>NCESub[[#This Row],[NCE]]&amp;NCESub[[#This Row],[Product]]</f>
        <v>14jGas</v>
      </c>
      <c r="K75" s="233" t="str">
        <f>VLOOKUP(NCESub[[#This Row],[NCE]],DisscussionPoints[[#All],[NCE]:[Discussion Points]],3,FALSE)</f>
        <v>How do you know gas metering difference(s) is accurately reported to Petrinex?</v>
      </c>
      <c r="L75" s="73"/>
      <c r="M75" s="55"/>
      <c r="N75" s="55"/>
      <c r="O75" s="55"/>
      <c r="P75" s="55"/>
      <c r="Q75" s="55"/>
      <c r="R75" s="125"/>
      <c r="S75" s="55"/>
      <c r="T75" s="296"/>
      <c r="U75" s="245"/>
      <c r="V75" s="246"/>
      <c r="W75" s="246"/>
      <c r="X75" s="245"/>
      <c r="Y75" s="244"/>
    </row>
    <row r="76" spans="1:25" ht="38.25" x14ac:dyDescent="0.2">
      <c r="A76" s="73" t="s">
        <v>404</v>
      </c>
      <c r="B76" s="75" t="s">
        <v>151</v>
      </c>
      <c r="C76" s="80" t="s">
        <v>611</v>
      </c>
      <c r="D76" s="75" t="s">
        <v>171</v>
      </c>
      <c r="E76" s="290" t="str">
        <f>VLOOKUP(NCESub[[#This Row],[NCE]],Applicability[[#All],[NCE]:[NCE Description]],3,FALSE)</f>
        <v>Inaccurate Accounting and Reporting of Metering Difference(s)</v>
      </c>
      <c r="F76" s="76" t="s">
        <v>279</v>
      </c>
      <c r="G76" s="73" t="s">
        <v>281</v>
      </c>
      <c r="H76" s="329">
        <v>10</v>
      </c>
      <c r="I76" s="233">
        <f>_xlfn.NUMBERVALUE(LEFT(NCESub[[#This Row],[NCE]],LEN(NCESub[[#This Row],[NCE]])-1))</f>
        <v>14</v>
      </c>
      <c r="J76" s="238" t="str">
        <f>NCESub[[#This Row],[NCE]]&amp;NCESub[[#This Row],[Product]]</f>
        <v>14jHydrocarbon Liquid</v>
      </c>
      <c r="K76" s="233" t="str">
        <f>VLOOKUP(NCESub[[#This Row],[NCE]],DisscussionPoints[[#All],[NCE]:[Discussion Points]],3,FALSE)</f>
        <v>How do you know gas metering difference(s) is accurately reported to Petrinex?</v>
      </c>
      <c r="L76" s="73"/>
      <c r="M76" s="55"/>
      <c r="N76" s="55"/>
      <c r="O76" s="55"/>
      <c r="P76" s="55"/>
      <c r="Q76" s="55"/>
      <c r="R76" s="125"/>
      <c r="S76" s="55"/>
      <c r="T76" s="297"/>
      <c r="U76" s="248"/>
      <c r="V76" s="249"/>
      <c r="W76" s="249"/>
      <c r="X76" s="248"/>
      <c r="Y76" s="247"/>
    </row>
    <row r="77" spans="1:25" ht="76.5" x14ac:dyDescent="0.2">
      <c r="A77" s="73" t="s">
        <v>405</v>
      </c>
      <c r="B77" s="75" t="s">
        <v>151</v>
      </c>
      <c r="C77" s="77" t="s">
        <v>532</v>
      </c>
      <c r="D77" s="75" t="s">
        <v>171</v>
      </c>
      <c r="E77" s="290" t="str">
        <f>VLOOKUP(NCESub[[#This Row],[NCE]],Applicability[[#All],[NCE]:[NCE Description]],3,FALSE)</f>
        <v>Inaccurate Accounting and Reporting of Metering Difference(s)</v>
      </c>
      <c r="F77" s="76" t="s">
        <v>277</v>
      </c>
      <c r="G77" s="73" t="s">
        <v>281</v>
      </c>
      <c r="H77" s="329">
        <v>15</v>
      </c>
      <c r="I77" s="233">
        <f>_xlfn.NUMBERVALUE(LEFT(NCESub[[#This Row],[NCE]],LEN(NCESub[[#This Row],[NCE]])-1))</f>
        <v>14</v>
      </c>
      <c r="J77" s="238" t="str">
        <f>NCESub[[#This Row],[NCE]]&amp;NCESub[[#This Row],[Product]]</f>
        <v>14jWater</v>
      </c>
      <c r="K77" s="233" t="str">
        <f>VLOOKUP(NCESub[[#This Row],[NCE]],DisscussionPoints[[#All],[NCE]:[Discussion Points]],3,FALSE)</f>
        <v>How do you know gas metering difference(s) is accurately reported to Petrinex?</v>
      </c>
      <c r="L77" s="73"/>
      <c r="M77" s="55"/>
      <c r="N77" s="55"/>
      <c r="O77" s="55"/>
      <c r="P77" s="55"/>
      <c r="Q77" s="55"/>
      <c r="R77" s="125"/>
      <c r="S77" s="55"/>
      <c r="T77" s="296"/>
      <c r="U77" s="245"/>
      <c r="V77" s="246"/>
      <c r="W77" s="246"/>
      <c r="X77" s="245"/>
      <c r="Y77" s="244"/>
    </row>
    <row r="78" spans="1:25" ht="38.25" x14ac:dyDescent="0.2">
      <c r="A78" s="73" t="s">
        <v>406</v>
      </c>
      <c r="B78" s="75" t="s">
        <v>162</v>
      </c>
      <c r="C78" s="80" t="s">
        <v>612</v>
      </c>
      <c r="D78" s="75" t="s">
        <v>171</v>
      </c>
      <c r="E78" s="290" t="str">
        <f>VLOOKUP(NCESub[[#This Row],[NCE]],Applicability[[#All],[NCE]:[NCE Description]],3,FALSE)</f>
        <v>Inaccurate Accounting and Reporting of proration factor(s)</v>
      </c>
      <c r="F78" s="76" t="s">
        <v>278</v>
      </c>
      <c r="G78" s="73" t="s">
        <v>281</v>
      </c>
      <c r="H78" s="329">
        <v>5</v>
      </c>
      <c r="I78" s="233">
        <f>_xlfn.NUMBERVALUE(LEFT(NCESub[[#This Row],[NCE]],LEN(NCESub[[#This Row],[NCE]])-1))</f>
        <v>14</v>
      </c>
      <c r="J78" s="238" t="str">
        <f>NCESub[[#This Row],[NCE]]&amp;NCESub[[#This Row],[Product]]</f>
        <v>14kGas</v>
      </c>
      <c r="K78" s="233" t="str">
        <f>VLOOKUP(NCESub[[#This Row],[NCE]],DisscussionPoints[[#All],[NCE]:[Discussion Points]],3,FALSE)</f>
        <v>How do you know gas proration factor(s) is accurately reported to Petrinex?</v>
      </c>
      <c r="L78" s="73"/>
      <c r="M78" s="55"/>
      <c r="N78" s="55"/>
      <c r="O78" s="55"/>
      <c r="P78" s="55"/>
      <c r="Q78" s="55"/>
      <c r="R78" s="125"/>
      <c r="S78" s="55"/>
      <c r="T78" s="297"/>
      <c r="U78" s="248"/>
      <c r="V78" s="249"/>
      <c r="W78" s="249"/>
      <c r="X78" s="248"/>
      <c r="Y78" s="247"/>
    </row>
    <row r="79" spans="1:25" ht="38.25" x14ac:dyDescent="0.2">
      <c r="A79" s="73" t="s">
        <v>407</v>
      </c>
      <c r="B79" s="75" t="s">
        <v>162</v>
      </c>
      <c r="C79" s="80" t="s">
        <v>613</v>
      </c>
      <c r="D79" s="75" t="s">
        <v>171</v>
      </c>
      <c r="E79" s="290" t="str">
        <f>VLOOKUP(NCESub[[#This Row],[NCE]],Applicability[[#All],[NCE]:[NCE Description]],3,FALSE)</f>
        <v>Inaccurate Accounting and Reporting of proration factor(s)</v>
      </c>
      <c r="F79" s="76" t="s">
        <v>279</v>
      </c>
      <c r="G79" s="73" t="s">
        <v>281</v>
      </c>
      <c r="H79" s="329">
        <v>10</v>
      </c>
      <c r="I79" s="233">
        <f>_xlfn.NUMBERVALUE(LEFT(NCESub[[#This Row],[NCE]],LEN(NCESub[[#This Row],[NCE]])-1))</f>
        <v>14</v>
      </c>
      <c r="J79" s="238" t="str">
        <f>NCESub[[#This Row],[NCE]]&amp;NCESub[[#This Row],[Product]]</f>
        <v>14kHydrocarbon Liquid</v>
      </c>
      <c r="K79" s="233" t="str">
        <f>VLOOKUP(NCESub[[#This Row],[NCE]],DisscussionPoints[[#All],[NCE]:[Discussion Points]],3,FALSE)</f>
        <v>How do you know gas proration factor(s) is accurately reported to Petrinex?</v>
      </c>
      <c r="L79" s="73"/>
      <c r="M79" s="55"/>
      <c r="N79" s="55"/>
      <c r="O79" s="55"/>
      <c r="P79" s="55"/>
      <c r="Q79" s="55"/>
      <c r="R79" s="125"/>
      <c r="S79" s="55"/>
      <c r="T79" s="296"/>
      <c r="U79" s="245"/>
      <c r="V79" s="246"/>
      <c r="W79" s="246"/>
      <c r="X79" s="245"/>
      <c r="Y79" s="244"/>
    </row>
    <row r="80" spans="1:25" ht="38.25" x14ac:dyDescent="0.2">
      <c r="A80" s="73" t="s">
        <v>408</v>
      </c>
      <c r="B80" s="75" t="s">
        <v>162</v>
      </c>
      <c r="C80" s="80" t="s">
        <v>614</v>
      </c>
      <c r="D80" s="75" t="s">
        <v>171</v>
      </c>
      <c r="E80" s="290" t="str">
        <f>VLOOKUP(NCESub[[#This Row],[NCE]],Applicability[[#All],[NCE]:[NCE Description]],3,FALSE)</f>
        <v>Inaccurate Accounting and Reporting of proration factor(s)</v>
      </c>
      <c r="F80" s="76" t="s">
        <v>277</v>
      </c>
      <c r="G80" s="73" t="s">
        <v>281</v>
      </c>
      <c r="H80" s="329">
        <v>15</v>
      </c>
      <c r="I80" s="233">
        <f>_xlfn.NUMBERVALUE(LEFT(NCESub[[#This Row],[NCE]],LEN(NCESub[[#This Row],[NCE]])-1))</f>
        <v>14</v>
      </c>
      <c r="J80" s="238" t="str">
        <f>NCESub[[#This Row],[NCE]]&amp;NCESub[[#This Row],[Product]]</f>
        <v>14kWater</v>
      </c>
      <c r="K80" s="233" t="str">
        <f>VLOOKUP(NCESub[[#This Row],[NCE]],DisscussionPoints[[#All],[NCE]:[Discussion Points]],3,FALSE)</f>
        <v>How do you know gas proration factor(s) is accurately reported to Petrinex?</v>
      </c>
      <c r="L80" s="73"/>
      <c r="M80" s="55"/>
      <c r="N80" s="55"/>
      <c r="O80" s="55"/>
      <c r="P80" s="55"/>
      <c r="Q80" s="55"/>
      <c r="R80" s="125"/>
      <c r="S80" s="55"/>
      <c r="T80" s="297"/>
      <c r="U80" s="248"/>
      <c r="V80" s="249"/>
      <c r="W80" s="249"/>
      <c r="X80" s="248"/>
      <c r="Y80" s="247"/>
    </row>
    <row r="81" spans="1:25" ht="25.5" x14ac:dyDescent="0.2">
      <c r="A81" s="73" t="s">
        <v>409</v>
      </c>
      <c r="B81" s="75" t="s">
        <v>110</v>
      </c>
      <c r="C81" s="80" t="s">
        <v>615</v>
      </c>
      <c r="D81" s="75" t="s">
        <v>171</v>
      </c>
      <c r="E81" s="290" t="str">
        <f>VLOOKUP(NCESub[[#This Row],[NCE]],Applicability[[#All],[NCE]:[NCE Description]],3,FALSE)</f>
        <v>Inaccurate Accounting and Reporting of water dispositions</v>
      </c>
      <c r="F81" s="76" t="s">
        <v>277</v>
      </c>
      <c r="G81" s="73" t="s">
        <v>281</v>
      </c>
      <c r="H81" s="329">
        <v>15</v>
      </c>
      <c r="I81" s="233">
        <f>_xlfn.NUMBERVALUE(LEFT(NCESub[[#This Row],[NCE]],LEN(NCESub[[#This Row],[NCE]])-1))</f>
        <v>14</v>
      </c>
      <c r="J81" s="238" t="str">
        <f>NCESub[[#This Row],[NCE]]&amp;NCESub[[#This Row],[Product]]</f>
        <v>14lWater</v>
      </c>
      <c r="K81" s="233" t="str">
        <f>VLOOKUP(NCESub[[#This Row],[NCE]],DisscussionPoints[[#All],[NCE]:[Discussion Points]],3,FALSE)</f>
        <v>How do you know water dispositions are accurately reported to Petrinex?</v>
      </c>
      <c r="L81" s="73"/>
      <c r="M81" s="55"/>
      <c r="N81" s="55"/>
      <c r="O81" s="55"/>
      <c r="P81" s="55"/>
      <c r="Q81" s="55"/>
      <c r="R81" s="125"/>
      <c r="S81" s="55"/>
      <c r="T81" s="296"/>
      <c r="U81" s="245"/>
      <c r="V81" s="246"/>
      <c r="W81" s="246"/>
      <c r="X81" s="245"/>
      <c r="Y81" s="244"/>
    </row>
    <row r="82" spans="1:25" ht="25.5" x14ac:dyDescent="0.2">
      <c r="A82" s="73" t="s">
        <v>410</v>
      </c>
      <c r="B82" s="75" t="s">
        <v>116</v>
      </c>
      <c r="C82" s="80" t="s">
        <v>616</v>
      </c>
      <c r="D82" s="75" t="s">
        <v>171</v>
      </c>
      <c r="E82" s="290" t="str">
        <f>VLOOKUP(NCESub[[#This Row],[NCE]],Applicability[[#All],[NCE]:[NCE Description]],3,FALSE)</f>
        <v>Inaccurate Accounting and Reporting of water inventories.</v>
      </c>
      <c r="F82" s="76" t="s">
        <v>277</v>
      </c>
      <c r="G82" s="73" t="s">
        <v>281</v>
      </c>
      <c r="H82" s="329">
        <v>15</v>
      </c>
      <c r="I82" s="233">
        <f>_xlfn.NUMBERVALUE(LEFT(NCESub[[#This Row],[NCE]],LEN(NCESub[[#This Row],[NCE]])-1))</f>
        <v>14</v>
      </c>
      <c r="J82" s="238" t="str">
        <f>NCESub[[#This Row],[NCE]]&amp;NCESub[[#This Row],[Product]]</f>
        <v>14mWater</v>
      </c>
      <c r="K82" s="233" t="str">
        <f>VLOOKUP(NCESub[[#This Row],[NCE]],DisscussionPoints[[#All],[NCE]:[Discussion Points]],3,FALSE)</f>
        <v>How do you know water inventories are accurately reported to Petrinex?</v>
      </c>
      <c r="L82" s="73"/>
      <c r="M82" s="55"/>
      <c r="N82" s="55"/>
      <c r="O82" s="55"/>
      <c r="P82" s="55"/>
      <c r="Q82" s="55"/>
      <c r="R82" s="125"/>
      <c r="S82" s="55"/>
      <c r="T82" s="297"/>
      <c r="U82" s="248"/>
      <c r="V82" s="249"/>
      <c r="W82" s="249"/>
      <c r="X82" s="248"/>
      <c r="Y82" s="247"/>
    </row>
    <row r="83" spans="1:25" ht="38.25" x14ac:dyDescent="0.2">
      <c r="A83" s="73" t="s">
        <v>411</v>
      </c>
      <c r="B83" s="75" t="s">
        <v>111</v>
      </c>
      <c r="C83" s="77" t="s">
        <v>520</v>
      </c>
      <c r="D83" s="75" t="s">
        <v>171</v>
      </c>
      <c r="E83" s="290" t="str">
        <f>VLOOKUP(NCESub[[#This Row],[NCE]],Applicability[[#All],[NCE]:[NCE Description]],3,FALSE)</f>
        <v>Inaccurate Accounting and Reporting of water receipts.</v>
      </c>
      <c r="F83" s="76" t="s">
        <v>277</v>
      </c>
      <c r="G83" s="73" t="s">
        <v>281</v>
      </c>
      <c r="H83" s="329">
        <v>15</v>
      </c>
      <c r="I83" s="233">
        <f>_xlfn.NUMBERVALUE(LEFT(NCESub[[#This Row],[NCE]],LEN(NCESub[[#This Row],[NCE]])-1))</f>
        <v>14</v>
      </c>
      <c r="J83" s="238" t="str">
        <f>NCESub[[#This Row],[NCE]]&amp;NCESub[[#This Row],[Product]]</f>
        <v>14nWater</v>
      </c>
      <c r="K83" s="233" t="str">
        <f>VLOOKUP(NCESub[[#This Row],[NCE]],DisscussionPoints[[#All],[NCE]:[Discussion Points]],3,FALSE)</f>
        <v>How do you know water receipts from water source battery or by truck are accurately reported to Petrinex?</v>
      </c>
      <c r="L83" s="73"/>
      <c r="M83" s="55"/>
      <c r="N83" s="55"/>
      <c r="O83" s="55"/>
      <c r="P83" s="55"/>
      <c r="Q83" s="55"/>
      <c r="R83" s="125"/>
      <c r="S83" s="55"/>
      <c r="T83" s="296"/>
      <c r="U83" s="245"/>
      <c r="V83" s="246"/>
      <c r="W83" s="246"/>
      <c r="X83" s="245"/>
      <c r="Y83" s="244"/>
    </row>
    <row r="84" spans="1:25" ht="51" x14ac:dyDescent="0.2">
      <c r="A84" s="73" t="s">
        <v>412</v>
      </c>
      <c r="B84" s="75" t="s">
        <v>70</v>
      </c>
      <c r="C84" s="80" t="s">
        <v>617</v>
      </c>
      <c r="D84" s="75" t="s">
        <v>171</v>
      </c>
      <c r="E84" s="290" t="str">
        <f>VLOOKUP(NCESub[[#This Row],[NCE]],Applicability[[#All],[NCE]:[NCE Description]],3,FALSE)</f>
        <v>Inaccurate determination of estimated gas production</v>
      </c>
      <c r="F84" s="76" t="s">
        <v>278</v>
      </c>
      <c r="G84" s="73" t="s">
        <v>281</v>
      </c>
      <c r="H84" s="329">
        <v>5</v>
      </c>
      <c r="I84" s="233">
        <f>_xlfn.NUMBERVALUE(LEFT(NCESub[[#This Row],[NCE]],LEN(NCESub[[#This Row],[NCE]])-1))</f>
        <v>14</v>
      </c>
      <c r="J84" s="238" t="str">
        <f>NCESub[[#This Row],[NCE]]&amp;NCESub[[#This Row],[Product]]</f>
        <v>14oGas</v>
      </c>
      <c r="K84" s="233" t="str">
        <f>VLOOKUP(NCESub[[#This Row],[NCE]],DisscussionPoints[[#All],[NCE]:[Discussion Points]],3,FALSE)</f>
        <v>How do you know where gas measurement exemptions exist?</v>
      </c>
      <c r="L84" s="73"/>
      <c r="M84" s="55"/>
      <c r="N84" s="55"/>
      <c r="O84" s="55"/>
      <c r="P84" s="55"/>
      <c r="Q84" s="55"/>
      <c r="R84" s="125"/>
      <c r="S84" s="55"/>
      <c r="T84" s="297"/>
      <c r="U84" s="248"/>
      <c r="V84" s="249"/>
      <c r="W84" s="249"/>
      <c r="X84" s="248"/>
      <c r="Y84" s="247"/>
    </row>
    <row r="85" spans="1:25" ht="38.25" x14ac:dyDescent="0.2">
      <c r="A85" s="73" t="s">
        <v>413</v>
      </c>
      <c r="B85" s="75" t="s">
        <v>72</v>
      </c>
      <c r="C85" s="80" t="s">
        <v>618</v>
      </c>
      <c r="D85" s="75" t="s">
        <v>170</v>
      </c>
      <c r="E85" s="290" t="str">
        <f>VLOOKUP(NCESub[[#This Row],[NCE]],Applicability[[#All],[NCE]:[NCE Description]],3,FALSE)</f>
        <v>Inaccurate determination of estimated hydrocarbon liquid production</v>
      </c>
      <c r="F85" s="76" t="s">
        <v>279</v>
      </c>
      <c r="G85" s="73" t="s">
        <v>281</v>
      </c>
      <c r="H85" s="329">
        <v>10</v>
      </c>
      <c r="I85" s="233">
        <f>_xlfn.NUMBERVALUE(LEFT(NCESub[[#This Row],[NCE]],LEN(NCESub[[#This Row],[NCE]])-1))</f>
        <v>14</v>
      </c>
      <c r="J85" s="238" t="str">
        <f>NCESub[[#This Row],[NCE]]&amp;NCESub[[#This Row],[Product]]</f>
        <v>14pHydrocarbon Liquid</v>
      </c>
      <c r="K85" s="233" t="str">
        <f>VLOOKUP(NCESub[[#This Row],[NCE]],DisscussionPoints[[#All],[NCE]:[Discussion Points]],3,FALSE)</f>
        <v>How do you know estimated hydrocarbon liquid production at gas effluent battery is correct?</v>
      </c>
      <c r="L85" s="73"/>
      <c r="M85" s="55"/>
      <c r="N85" s="55"/>
      <c r="O85" s="55"/>
      <c r="P85" s="55"/>
      <c r="Q85" s="55"/>
      <c r="R85" s="125"/>
      <c r="S85" s="55"/>
      <c r="T85" s="296"/>
      <c r="U85" s="245"/>
      <c r="V85" s="246"/>
      <c r="W85" s="246"/>
      <c r="X85" s="245"/>
      <c r="Y85" s="244"/>
    </row>
    <row r="86" spans="1:25" ht="38.25" x14ac:dyDescent="0.2">
      <c r="A86" s="73" t="s">
        <v>414</v>
      </c>
      <c r="B86" s="82" t="s">
        <v>73</v>
      </c>
      <c r="C86" s="80" t="s">
        <v>619</v>
      </c>
      <c r="D86" s="75" t="s">
        <v>171</v>
      </c>
      <c r="E86" s="290" t="str">
        <f>VLOOKUP(NCESub[[#This Row],[NCE]],Applicability[[#All],[NCE]:[NCE Description]],3,FALSE)</f>
        <v>Inaccurate determination of estimated water production</v>
      </c>
      <c r="F86" s="76" t="s">
        <v>277</v>
      </c>
      <c r="G86" s="73" t="s">
        <v>281</v>
      </c>
      <c r="H86" s="329">
        <v>15</v>
      </c>
      <c r="I86" s="233">
        <f>_xlfn.NUMBERVALUE(LEFT(NCESub[[#This Row],[NCE]],LEN(NCESub[[#This Row],[NCE]])-1))</f>
        <v>14</v>
      </c>
      <c r="J86" s="238" t="str">
        <f>NCESub[[#This Row],[NCE]]&amp;NCESub[[#This Row],[Product]]</f>
        <v>14qWater</v>
      </c>
      <c r="K86" s="233" t="str">
        <f>VLOOKUP(NCESub[[#This Row],[NCE]],DisscussionPoints[[#All],[NCE]:[Discussion Points]],3,FALSE)</f>
        <v>How do you know estimated water production at gas effluent battery is correct?</v>
      </c>
      <c r="L86" s="73"/>
      <c r="M86" s="55"/>
      <c r="N86" s="55"/>
      <c r="O86" s="55"/>
      <c r="P86" s="55"/>
      <c r="Q86" s="55"/>
      <c r="R86" s="125"/>
      <c r="S86" s="55"/>
      <c r="T86" s="297"/>
      <c r="U86" s="248"/>
      <c r="V86" s="249"/>
      <c r="W86" s="249"/>
      <c r="X86" s="248"/>
      <c r="Y86" s="247"/>
    </row>
    <row r="87" spans="1:25" ht="25.5" x14ac:dyDescent="0.2">
      <c r="A87" s="73" t="s">
        <v>415</v>
      </c>
      <c r="B87" s="75" t="s">
        <v>64</v>
      </c>
      <c r="C87" s="80" t="s">
        <v>620</v>
      </c>
      <c r="D87" s="75" t="s">
        <v>171</v>
      </c>
      <c r="E87" s="290" t="str">
        <f>VLOOKUP(NCESub[[#This Row],[NCE]],Applicability[[#All],[NCE]:[NCE Description]],3,FALSE)</f>
        <v>Inaccurate reporting of acid gas.</v>
      </c>
      <c r="F87" s="76" t="s">
        <v>278</v>
      </c>
      <c r="G87" s="73" t="s">
        <v>281</v>
      </c>
      <c r="H87" s="329">
        <v>5</v>
      </c>
      <c r="I87" s="233">
        <f>_xlfn.NUMBERVALUE(LEFT(NCESub[[#This Row],[NCE]],LEN(NCESub[[#This Row],[NCE]])-1))</f>
        <v>14</v>
      </c>
      <c r="J87" s="238" t="str">
        <f>NCESub[[#This Row],[NCE]]&amp;NCESub[[#This Row],[Product]]</f>
        <v>14rGas</v>
      </c>
      <c r="K87" s="233" t="str">
        <f>VLOOKUP(NCESub[[#This Row],[NCE]],DisscussionPoints[[#All],[NCE]:[Discussion Points]],3,FALSE)</f>
        <v>How do you know acid gas is accurately reported to Petrinex?</v>
      </c>
      <c r="L87" s="73"/>
      <c r="M87" s="55"/>
      <c r="N87" s="55"/>
      <c r="O87" s="55"/>
      <c r="P87" s="55"/>
      <c r="Q87" s="55"/>
      <c r="R87" s="125"/>
      <c r="S87" s="55"/>
      <c r="T87" s="296"/>
      <c r="U87" s="245"/>
      <c r="V87" s="246"/>
      <c r="W87" s="246"/>
      <c r="X87" s="245"/>
      <c r="Y87" s="244"/>
    </row>
    <row r="88" spans="1:25" ht="25.5" x14ac:dyDescent="0.2">
      <c r="A88" s="73" t="s">
        <v>416</v>
      </c>
      <c r="B88" s="75" t="s">
        <v>81</v>
      </c>
      <c r="C88" s="80" t="s">
        <v>621</v>
      </c>
      <c r="D88" s="75" t="s">
        <v>170</v>
      </c>
      <c r="E88" s="290" t="str">
        <f>VLOOKUP(NCESub[[#This Row],[NCE]],Applicability[[#All],[NCE]:[NCE Description]],3,FALSE)</f>
        <v>Inaccurate reporting of flare gas.</v>
      </c>
      <c r="F88" s="76" t="s">
        <v>278</v>
      </c>
      <c r="G88" s="73" t="s">
        <v>281</v>
      </c>
      <c r="H88" s="329">
        <v>5</v>
      </c>
      <c r="I88" s="233">
        <f>_xlfn.NUMBERVALUE(LEFT(NCESub[[#This Row],[NCE]],LEN(NCESub[[#This Row],[NCE]])-1))</f>
        <v>14</v>
      </c>
      <c r="J88" s="238" t="str">
        <f>NCESub[[#This Row],[NCE]]&amp;NCESub[[#This Row],[Product]]</f>
        <v>14sGas</v>
      </c>
      <c r="K88" s="233" t="str">
        <f>VLOOKUP(NCESub[[#This Row],[NCE]],DisscussionPoints[[#All],[NCE]:[Discussion Points]],3,FALSE)</f>
        <v>How do you know flare gas is accurately reported to Petrinex?</v>
      </c>
      <c r="L88" s="73"/>
      <c r="M88" s="55"/>
      <c r="N88" s="55"/>
      <c r="O88" s="55"/>
      <c r="P88" s="55"/>
      <c r="Q88" s="55"/>
      <c r="R88" s="125"/>
      <c r="S88" s="55"/>
      <c r="T88" s="297"/>
      <c r="U88" s="248"/>
      <c r="V88" s="249"/>
      <c r="W88" s="249"/>
      <c r="X88" s="248"/>
      <c r="Y88" s="247"/>
    </row>
    <row r="89" spans="1:25" ht="25.5" x14ac:dyDescent="0.2">
      <c r="A89" s="73" t="s">
        <v>417</v>
      </c>
      <c r="B89" s="75" t="s">
        <v>86</v>
      </c>
      <c r="C89" s="80" t="s">
        <v>622</v>
      </c>
      <c r="D89" s="75" t="s">
        <v>171</v>
      </c>
      <c r="E89" s="290" t="str">
        <f>VLOOKUP(NCESub[[#This Row],[NCE]],Applicability[[#All],[NCE]:[NCE Description]],3,FALSE)</f>
        <v>Inaccurate reporting of fuel gas.</v>
      </c>
      <c r="F89" s="76" t="s">
        <v>278</v>
      </c>
      <c r="G89" s="73" t="s">
        <v>281</v>
      </c>
      <c r="H89" s="329">
        <v>5</v>
      </c>
      <c r="I89" s="233">
        <f>_xlfn.NUMBERVALUE(LEFT(NCESub[[#This Row],[NCE]],LEN(NCESub[[#This Row],[NCE]])-1))</f>
        <v>14</v>
      </c>
      <c r="J89" s="238" t="str">
        <f>NCESub[[#This Row],[NCE]]&amp;NCESub[[#This Row],[Product]]</f>
        <v>14tGas</v>
      </c>
      <c r="K89" s="233" t="str">
        <f>VLOOKUP(NCESub[[#This Row],[NCE]],DisscussionPoints[[#All],[NCE]:[Discussion Points]],3,FALSE)</f>
        <v>How do you know fuel gas is accurately reported to Petrinex?</v>
      </c>
      <c r="L89" s="73"/>
      <c r="M89" s="55"/>
      <c r="N89" s="55"/>
      <c r="O89" s="55"/>
      <c r="P89" s="55"/>
      <c r="Q89" s="55"/>
      <c r="R89" s="125"/>
      <c r="S89" s="55"/>
      <c r="T89" s="296"/>
      <c r="U89" s="245"/>
      <c r="V89" s="246"/>
      <c r="W89" s="246"/>
      <c r="X89" s="245"/>
      <c r="Y89" s="244"/>
    </row>
    <row r="90" spans="1:25" ht="38.25" x14ac:dyDescent="0.2">
      <c r="A90" s="73" t="s">
        <v>418</v>
      </c>
      <c r="B90" s="75" t="s">
        <v>105</v>
      </c>
      <c r="C90" s="80" t="s">
        <v>632</v>
      </c>
      <c r="D90" s="75" t="s">
        <v>171</v>
      </c>
      <c r="E90" s="290" t="str">
        <f>VLOOKUP(NCESub[[#This Row],[NCE]],Applicability[[#All],[NCE]:[NCE Description]],3,FALSE)</f>
        <v>Inaccurate reporting of processing shrinkage</v>
      </c>
      <c r="F90" s="76" t="s">
        <v>278</v>
      </c>
      <c r="G90" s="73" t="s">
        <v>281</v>
      </c>
      <c r="H90" s="329">
        <v>5</v>
      </c>
      <c r="I90" s="233">
        <f>_xlfn.NUMBERVALUE(LEFT(NCESub[[#This Row],[NCE]],LEN(NCESub[[#This Row],[NCE]])-1))</f>
        <v>14</v>
      </c>
      <c r="J90" s="238" t="str">
        <f>NCESub[[#This Row],[NCE]]&amp;NCESub[[#This Row],[Product]]</f>
        <v>14uGas</v>
      </c>
      <c r="K90" s="233" t="str">
        <f>VLOOKUP(NCESub[[#This Row],[NCE]],DisscussionPoints[[#All],[NCE]:[Discussion Points]],3,FALSE)</f>
        <v>How do you know gas processing shrinkage is accurately reported to Petrinex?</v>
      </c>
      <c r="L90" s="73"/>
      <c r="M90" s="55"/>
      <c r="N90" s="55"/>
      <c r="O90" s="55"/>
      <c r="P90" s="55"/>
      <c r="Q90" s="55"/>
      <c r="R90" s="125"/>
      <c r="S90" s="55"/>
      <c r="T90" s="297"/>
      <c r="U90" s="248"/>
      <c r="V90" s="249"/>
      <c r="W90" s="249"/>
      <c r="X90" s="248"/>
      <c r="Y90" s="247"/>
    </row>
    <row r="91" spans="1:25" ht="25.5" x14ac:dyDescent="0.2">
      <c r="A91" s="73" t="s">
        <v>419</v>
      </c>
      <c r="B91" s="75" t="s">
        <v>82</v>
      </c>
      <c r="C91" s="80" t="s">
        <v>623</v>
      </c>
      <c r="D91" s="75" t="s">
        <v>170</v>
      </c>
      <c r="E91" s="290" t="str">
        <f>VLOOKUP(NCESub[[#This Row],[NCE]],Applicability[[#All],[NCE]:[NCE Description]],3,FALSE)</f>
        <v>Inaccurate reporting of vent gas.</v>
      </c>
      <c r="F91" s="76" t="s">
        <v>278</v>
      </c>
      <c r="G91" s="73" t="s">
        <v>281</v>
      </c>
      <c r="H91" s="329">
        <v>5</v>
      </c>
      <c r="I91" s="233">
        <f>_xlfn.NUMBERVALUE(LEFT(NCESub[[#This Row],[NCE]],LEN(NCESub[[#This Row],[NCE]])-1))</f>
        <v>14</v>
      </c>
      <c r="J91" s="238" t="str">
        <f>NCESub[[#This Row],[NCE]]&amp;NCESub[[#This Row],[Product]]</f>
        <v>14vGas</v>
      </c>
      <c r="K91" s="30" t="str">
        <f>VLOOKUP(NCESub[[#This Row],[NCE]],DisscussionPoints[[#All],[NCE]:[Discussion Points]],3,FALSE)</f>
        <v>How do you know vent gas is accurately reported to Petrinex?</v>
      </c>
      <c r="L91" s="73"/>
      <c r="M91" s="55"/>
      <c r="N91" s="55"/>
      <c r="O91" s="55"/>
      <c r="P91" s="55"/>
      <c r="Q91" s="55"/>
      <c r="R91" s="125"/>
      <c r="S91" s="55"/>
      <c r="T91" s="296"/>
      <c r="U91" s="245"/>
      <c r="V91" s="246"/>
      <c r="W91" s="246"/>
      <c r="X91" s="245"/>
      <c r="Y91" s="244"/>
    </row>
    <row r="92" spans="1:25" ht="25.5" x14ac:dyDescent="0.2">
      <c r="A92" s="73" t="s">
        <v>420</v>
      </c>
      <c r="B92" s="75" t="s">
        <v>161</v>
      </c>
      <c r="C92" s="80" t="s">
        <v>624</v>
      </c>
      <c r="D92" s="75" t="s">
        <v>171</v>
      </c>
      <c r="E92" s="290" t="str">
        <f>VLOOKUP(NCESub[[#This Row],[NCE]],Applicability[[#All],[NCE]:[NCE Description]],3,FALSE)</f>
        <v>Inaccurate well production hours reported</v>
      </c>
      <c r="F92" s="76" t="s">
        <v>278</v>
      </c>
      <c r="G92" s="73" t="s">
        <v>281</v>
      </c>
      <c r="H92" s="329">
        <v>5</v>
      </c>
      <c r="I92" s="233">
        <f>_xlfn.NUMBERVALUE(LEFT(NCESub[[#This Row],[NCE]],LEN(NCESub[[#This Row],[NCE]])-1))</f>
        <v>14</v>
      </c>
      <c r="J92" s="238" t="str">
        <f>NCESub[[#This Row],[NCE]]&amp;NCESub[[#This Row],[Product]]</f>
        <v>14wGas</v>
      </c>
      <c r="K92" s="233" t="str">
        <f>VLOOKUP(NCESub[[#This Row],[NCE]],DisscussionPoints[[#All],[NCE]:[Discussion Points]],3,FALSE)</f>
        <v>How do you know gas well production hours are accurately reported to Petrinex?</v>
      </c>
      <c r="L92" s="73"/>
      <c r="M92" s="55"/>
      <c r="N92" s="55"/>
      <c r="O92" s="55"/>
      <c r="P92" s="55"/>
      <c r="Q92" s="55"/>
      <c r="R92" s="125"/>
      <c r="S92" s="55"/>
      <c r="T92" s="297"/>
      <c r="U92" s="248"/>
      <c r="V92" s="249"/>
      <c r="W92" s="249"/>
      <c r="X92" s="248"/>
      <c r="Y92" s="247"/>
    </row>
    <row r="93" spans="1:25" ht="38.25" x14ac:dyDescent="0.2">
      <c r="A93" s="73" t="s">
        <v>421</v>
      </c>
      <c r="B93" s="75" t="s">
        <v>161</v>
      </c>
      <c r="C93" s="80" t="s">
        <v>625</v>
      </c>
      <c r="D93" s="75" t="s">
        <v>171</v>
      </c>
      <c r="E93" s="290" t="str">
        <f>VLOOKUP(NCESub[[#This Row],[NCE]],Applicability[[#All],[NCE]:[NCE Description]],3,FALSE)</f>
        <v>Inaccurate well production hours reported</v>
      </c>
      <c r="F93" s="76" t="s">
        <v>279</v>
      </c>
      <c r="G93" s="73" t="s">
        <v>281</v>
      </c>
      <c r="H93" s="329">
        <v>10</v>
      </c>
      <c r="I93" s="233">
        <f>_xlfn.NUMBERVALUE(LEFT(NCESub[[#This Row],[NCE]],LEN(NCESub[[#This Row],[NCE]])-1))</f>
        <v>14</v>
      </c>
      <c r="J93" s="238" t="str">
        <f>NCESub[[#This Row],[NCE]]&amp;NCESub[[#This Row],[Product]]</f>
        <v>14wHydrocarbon Liquid</v>
      </c>
      <c r="K93" s="233" t="str">
        <f>VLOOKUP(NCESub[[#This Row],[NCE]],DisscussionPoints[[#All],[NCE]:[Discussion Points]],3,FALSE)</f>
        <v>How do you know gas well production hours are accurately reported to Petrinex?</v>
      </c>
      <c r="L93" s="73"/>
      <c r="M93" s="55"/>
      <c r="N93" s="55"/>
      <c r="O93" s="55"/>
      <c r="P93" s="55"/>
      <c r="Q93" s="55"/>
      <c r="R93" s="125"/>
      <c r="S93" s="55"/>
      <c r="T93" s="296"/>
      <c r="U93" s="245"/>
      <c r="V93" s="246"/>
      <c r="W93" s="246"/>
      <c r="X93" s="245"/>
      <c r="Y93" s="244"/>
    </row>
    <row r="94" spans="1:25" ht="38.25" x14ac:dyDescent="0.2">
      <c r="A94" s="73" t="s">
        <v>422</v>
      </c>
      <c r="B94" s="75" t="s">
        <v>161</v>
      </c>
      <c r="C94" s="80" t="s">
        <v>1734</v>
      </c>
      <c r="D94" s="75" t="s">
        <v>171</v>
      </c>
      <c r="E94" s="290" t="str">
        <f>VLOOKUP(NCESub[[#This Row],[NCE]],Applicability[[#All],[NCE]:[NCE Description]],3,FALSE)</f>
        <v>Inaccurate well production hours reported</v>
      </c>
      <c r="F94" s="76" t="s">
        <v>277</v>
      </c>
      <c r="G94" s="73" t="s">
        <v>281</v>
      </c>
      <c r="H94" s="329">
        <v>15</v>
      </c>
      <c r="I94" s="233">
        <f>_xlfn.NUMBERVALUE(LEFT(NCESub[[#This Row],[NCE]],LEN(NCESub[[#This Row],[NCE]])-1))</f>
        <v>14</v>
      </c>
      <c r="J94" s="238" t="str">
        <f>NCESub[[#This Row],[NCE]]&amp;NCESub[[#This Row],[Product]]</f>
        <v>14wWater</v>
      </c>
      <c r="K94" s="233" t="str">
        <f>VLOOKUP(NCESub[[#This Row],[NCE]],DisscussionPoints[[#All],[NCE]:[Discussion Points]],3,FALSE)</f>
        <v>How do you know gas well production hours are accurately reported to Petrinex?</v>
      </c>
      <c r="L94" s="73"/>
      <c r="M94" s="55"/>
      <c r="N94" s="55"/>
      <c r="O94" s="55"/>
      <c r="P94" s="55"/>
      <c r="Q94" s="55"/>
      <c r="R94" s="125"/>
      <c r="S94" s="55"/>
      <c r="T94" s="297"/>
      <c r="U94" s="248"/>
      <c r="V94" s="249"/>
      <c r="W94" s="249"/>
      <c r="X94" s="248"/>
      <c r="Y94" s="247"/>
    </row>
    <row r="95" spans="1:25" ht="102" x14ac:dyDescent="0.2">
      <c r="A95" s="74" t="s">
        <v>699</v>
      </c>
      <c r="B95" s="78" t="s">
        <v>661</v>
      </c>
      <c r="C95" s="80" t="s">
        <v>700</v>
      </c>
      <c r="D95" s="78" t="s">
        <v>170</v>
      </c>
      <c r="E95" s="290" t="str">
        <f>VLOOKUP(NCESub[[#This Row],[NCE]],Applicability[[#All],[NCE]:[NCE Description]],3,FALSE)</f>
        <v>Compliance Assessment Report is not dealt with. Added by Yogi, Mel and Mark.</v>
      </c>
      <c r="F95" s="79" t="s">
        <v>278</v>
      </c>
      <c r="G95" s="74" t="s">
        <v>281</v>
      </c>
      <c r="H95" s="329">
        <v>5</v>
      </c>
      <c r="I95" s="233">
        <f>_xlfn.NUMBERVALUE(LEFT(NCESub[[#This Row],[NCE]],LEN(NCESub[[#This Row],[NCE]])-1))</f>
        <v>14</v>
      </c>
      <c r="J95" s="238" t="str">
        <f>NCESub[[#This Row],[NCE]]&amp;NCESub[[#This Row],[Product]]</f>
        <v>14xGas</v>
      </c>
      <c r="K95" s="30" t="str">
        <f>VLOOKUP(NCESub[[#This Row],[NCE]],DisscussionPoints[[#All],[NCE]:[Discussion Points]],3,FALSE)</f>
        <v>How do you know the monthly Compliance Assessment Report has been reviewed and actioned?</v>
      </c>
      <c r="L95" s="73"/>
      <c r="M95" s="55"/>
      <c r="N95" s="55"/>
      <c r="O95" s="55"/>
      <c r="P95" s="55"/>
      <c r="Q95" s="55"/>
      <c r="R95" s="125"/>
      <c r="S95" s="55"/>
      <c r="T95" s="296"/>
      <c r="U95" s="245"/>
      <c r="V95" s="246"/>
      <c r="W95" s="246"/>
      <c r="X95" s="245"/>
      <c r="Y95" s="244"/>
    </row>
    <row r="96" spans="1:25" ht="102" x14ac:dyDescent="0.2">
      <c r="A96" s="74" t="s">
        <v>703</v>
      </c>
      <c r="B96" s="78" t="s">
        <v>661</v>
      </c>
      <c r="C96" s="80" t="s">
        <v>701</v>
      </c>
      <c r="D96" s="78" t="s">
        <v>170</v>
      </c>
      <c r="E96" s="290" t="str">
        <f>VLOOKUP(NCESub[[#This Row],[NCE]],Applicability[[#All],[NCE]:[NCE Description]],3,FALSE)</f>
        <v>Compliance Assessment Report is not dealt with. Added by Yogi, Mel and Mark.</v>
      </c>
      <c r="F96" s="79" t="s">
        <v>279</v>
      </c>
      <c r="G96" s="74" t="s">
        <v>281</v>
      </c>
      <c r="H96" s="329">
        <v>10</v>
      </c>
      <c r="I96" s="233">
        <f>_xlfn.NUMBERVALUE(LEFT(NCESub[[#This Row],[NCE]],LEN(NCESub[[#This Row],[NCE]])-1))</f>
        <v>14</v>
      </c>
      <c r="J96" s="238" t="str">
        <f>NCESub[[#This Row],[NCE]]&amp;NCESub[[#This Row],[Product]]</f>
        <v>14xHydrocarbon Liquid</v>
      </c>
      <c r="K96" s="233" t="str">
        <f>VLOOKUP(NCESub[[#This Row],[NCE]],DisscussionPoints[[#All],[NCE]:[Discussion Points]],3,FALSE)</f>
        <v>How do you know the monthly Compliance Assessment Report has been reviewed and actioned?</v>
      </c>
      <c r="L96" s="73"/>
      <c r="M96" s="55"/>
      <c r="N96" s="55"/>
      <c r="O96" s="55"/>
      <c r="P96" s="55"/>
      <c r="Q96" s="55"/>
      <c r="R96" s="125"/>
      <c r="S96" s="55"/>
      <c r="T96" s="297"/>
      <c r="U96" s="248"/>
      <c r="V96" s="249"/>
      <c r="W96" s="249"/>
      <c r="X96" s="248"/>
      <c r="Y96" s="247"/>
    </row>
    <row r="97" spans="1:25" ht="102" x14ac:dyDescent="0.2">
      <c r="A97" s="74" t="s">
        <v>704</v>
      </c>
      <c r="B97" s="78" t="s">
        <v>661</v>
      </c>
      <c r="C97" s="80" t="s">
        <v>702</v>
      </c>
      <c r="D97" s="78" t="s">
        <v>170</v>
      </c>
      <c r="E97" s="290" t="str">
        <f>VLOOKUP(NCESub[[#This Row],[NCE]],Applicability[[#All],[NCE]:[NCE Description]],3,FALSE)</f>
        <v>Compliance Assessment Report is not dealt with. Added by Yogi, Mel and Mark.</v>
      </c>
      <c r="F97" s="79" t="s">
        <v>277</v>
      </c>
      <c r="G97" s="74" t="s">
        <v>281</v>
      </c>
      <c r="H97" s="329">
        <v>15</v>
      </c>
      <c r="I97" s="233">
        <f>_xlfn.NUMBERVALUE(LEFT(NCESub[[#This Row],[NCE]],LEN(NCESub[[#This Row],[NCE]])-1))</f>
        <v>14</v>
      </c>
      <c r="J97" s="238" t="str">
        <f>NCESub[[#This Row],[NCE]]&amp;NCESub[[#This Row],[Product]]</f>
        <v>14xWater</v>
      </c>
      <c r="K97" s="233" t="str">
        <f>VLOOKUP(NCESub[[#This Row],[NCE]],DisscussionPoints[[#All],[NCE]:[Discussion Points]],3,FALSE)</f>
        <v>How do you know the monthly Compliance Assessment Report has been reviewed and actioned?</v>
      </c>
      <c r="L97" s="73"/>
      <c r="M97" s="55"/>
      <c r="N97" s="55"/>
      <c r="O97" s="55"/>
      <c r="P97" s="55"/>
      <c r="Q97" s="55"/>
      <c r="R97" s="125"/>
      <c r="S97" s="55"/>
      <c r="T97" s="296"/>
      <c r="U97" s="245"/>
      <c r="V97" s="246"/>
      <c r="W97" s="246"/>
      <c r="X97" s="245"/>
      <c r="Y97" s="244"/>
    </row>
    <row r="98" spans="1:25" ht="76.5" x14ac:dyDescent="0.2">
      <c r="A98" s="73" t="s">
        <v>487</v>
      </c>
      <c r="B98" s="75" t="s">
        <v>83</v>
      </c>
      <c r="C98" s="80" t="s">
        <v>663</v>
      </c>
      <c r="D98" s="75" t="s">
        <v>171</v>
      </c>
      <c r="E98" s="290" t="str">
        <f>VLOOKUP(NCESub[[#This Row],[NCE]],Applicability[[#All],[NCE]:[NCE Description]],3,FALSE)</f>
        <v xml:space="preserve">Delivery point fresh / brackish water meas. device(s) does not exist, is not installed correctly, or not in use </v>
      </c>
      <c r="F98" s="76" t="s">
        <v>277</v>
      </c>
      <c r="G98" s="73" t="s">
        <v>788</v>
      </c>
      <c r="H98" s="329">
        <v>11</v>
      </c>
      <c r="I98" s="233">
        <f>_xlfn.NUMBERVALUE(LEFT(NCESub[[#This Row],[NCE]],LEN(NCESub[[#This Row],[NCE]])-1))</f>
        <v>1</v>
      </c>
      <c r="J98" s="238" t="str">
        <f>NCESub[[#This Row],[NCE]]&amp;NCESub[[#This Row],[Product]]</f>
        <v>1aWater</v>
      </c>
      <c r="K98" s="233" t="str">
        <f>VLOOKUP(NCESub[[#This Row],[NCE]],DisscussionPoints[[#All],[NCE]:[Discussion Points]],3,FALSE)</f>
        <v>Are you operating delivery point measurement or are you relying on the downstream receiver for delivery point measurement? How do you know the measurement device is installed and used correctly?</v>
      </c>
      <c r="L98" s="54"/>
      <c r="M98" s="55"/>
      <c r="N98" s="55"/>
      <c r="O98" s="55"/>
      <c r="P98" s="55"/>
      <c r="Q98" s="55"/>
      <c r="R98" s="125"/>
      <c r="S98" s="55"/>
      <c r="T98" s="297"/>
      <c r="U98" s="248"/>
      <c r="V98" s="249"/>
      <c r="W98" s="249"/>
      <c r="X98" s="248"/>
      <c r="Y98" s="247"/>
    </row>
    <row r="99" spans="1:25" ht="63.75" x14ac:dyDescent="0.2">
      <c r="A99" s="73" t="s">
        <v>488</v>
      </c>
      <c r="B99" s="75" t="s">
        <v>83</v>
      </c>
      <c r="C99" s="77" t="s">
        <v>534</v>
      </c>
      <c r="D99" s="75" t="s">
        <v>171</v>
      </c>
      <c r="E99" s="290" t="str">
        <f>VLOOKUP(NCESub[[#This Row],[NCE]],Applicability[[#All],[NCE]:[NCE Description]],3,FALSE)</f>
        <v xml:space="preserve">Delivery point fresh / brackish water meas. device(s) does not exist, is not installed correctly, or not in use </v>
      </c>
      <c r="F99" s="76" t="s">
        <v>277</v>
      </c>
      <c r="G99" s="73" t="s">
        <v>789</v>
      </c>
      <c r="H99" s="329">
        <v>12</v>
      </c>
      <c r="I99" s="233">
        <f>_xlfn.NUMBERVALUE(LEFT(NCESub[[#This Row],[NCE]],LEN(NCESub[[#This Row],[NCE]])-1))</f>
        <v>1</v>
      </c>
      <c r="J99" s="238" t="str">
        <f>NCESub[[#This Row],[NCE]]&amp;NCESub[[#This Row],[Product]]</f>
        <v>1aWater</v>
      </c>
      <c r="K99" s="233" t="str">
        <f>VLOOKUP(NCESub[[#This Row],[NCE]],DisscussionPoints[[#All],[NCE]:[Discussion Points]],3,FALSE)</f>
        <v>Are you operating delivery point measurement or are you relying on the downstream receiver for delivery point measurement? How do you know the measurement device is installed and used correctly?</v>
      </c>
      <c r="L99" s="73"/>
      <c r="M99" s="55"/>
      <c r="N99" s="55"/>
      <c r="O99" s="55"/>
      <c r="P99" s="55"/>
      <c r="Q99" s="55"/>
      <c r="R99" s="125"/>
      <c r="S99" s="55"/>
      <c r="T99" s="296"/>
      <c r="U99" s="245"/>
      <c r="V99" s="246"/>
      <c r="W99" s="246"/>
      <c r="X99" s="245"/>
      <c r="Y99" s="244"/>
    </row>
    <row r="100" spans="1:25" ht="51" x14ac:dyDescent="0.2">
      <c r="A100" s="73" t="s">
        <v>475</v>
      </c>
      <c r="B100" s="75" t="s">
        <v>128</v>
      </c>
      <c r="C100" s="80" t="s">
        <v>665</v>
      </c>
      <c r="D100" s="75" t="s">
        <v>170</v>
      </c>
      <c r="E100" s="290" t="str">
        <f>VLOOKUP(NCESub[[#This Row],[NCE]],Applicability[[#All],[NCE]:[NCE Description]],3,FALSE)</f>
        <v xml:space="preserve">Delivery point gas meas. device(s) does not exist, is not installed or used correctly, or not in use. </v>
      </c>
      <c r="F100" s="76" t="s">
        <v>278</v>
      </c>
      <c r="G100" s="73" t="s">
        <v>788</v>
      </c>
      <c r="H100" s="329">
        <v>1</v>
      </c>
      <c r="I100" s="233">
        <f>_xlfn.NUMBERVALUE(LEFT(NCESub[[#This Row],[NCE]],LEN(NCESub[[#This Row],[NCE]])-1))</f>
        <v>1</v>
      </c>
      <c r="J100" s="238" t="str">
        <f>NCESub[[#This Row],[NCE]]&amp;NCESub[[#This Row],[Product]]</f>
        <v>1bGas</v>
      </c>
      <c r="K100" s="233" t="str">
        <f>VLOOKUP(NCESub[[#This Row],[NCE]],DisscussionPoints[[#All],[NCE]:[Discussion Points]],3,FALSE)</f>
        <v>Are you operating delivery point measurement or are you relying on the downstream receiver for delivery point measurement? How do you know the measurement device is installed and used correctly?</v>
      </c>
      <c r="L100" s="54"/>
      <c r="M100" s="55"/>
      <c r="N100" s="55"/>
      <c r="O100" s="55"/>
      <c r="P100" s="55"/>
      <c r="Q100" s="55"/>
      <c r="R100" s="125"/>
      <c r="S100" s="55"/>
      <c r="T100" s="297"/>
      <c r="U100" s="248"/>
      <c r="V100" s="249"/>
      <c r="W100" s="249"/>
      <c r="X100" s="248"/>
      <c r="Y100" s="247"/>
    </row>
    <row r="101" spans="1:25" ht="51" x14ac:dyDescent="0.2">
      <c r="A101" s="73" t="s">
        <v>476</v>
      </c>
      <c r="B101" s="75" t="s">
        <v>128</v>
      </c>
      <c r="C101" s="80" t="s">
        <v>535</v>
      </c>
      <c r="D101" s="75" t="s">
        <v>170</v>
      </c>
      <c r="E101" s="290" t="str">
        <f>VLOOKUP(NCESub[[#This Row],[NCE]],Applicability[[#All],[NCE]:[NCE Description]],3,FALSE)</f>
        <v xml:space="preserve">Delivery point gas meas. device(s) does not exist, is not installed or used correctly, or not in use. </v>
      </c>
      <c r="F101" s="76" t="s">
        <v>278</v>
      </c>
      <c r="G101" s="73" t="s">
        <v>789</v>
      </c>
      <c r="H101" s="329">
        <v>2</v>
      </c>
      <c r="I101" s="233">
        <f>_xlfn.NUMBERVALUE(LEFT(NCESub[[#This Row],[NCE]],LEN(NCESub[[#This Row],[NCE]])-1))</f>
        <v>1</v>
      </c>
      <c r="J101" s="238" t="str">
        <f>NCESub[[#This Row],[NCE]]&amp;NCESub[[#This Row],[Product]]</f>
        <v>1bGas</v>
      </c>
      <c r="K101" s="233" t="str">
        <f>VLOOKUP(NCESub[[#This Row],[NCE]],DisscussionPoints[[#All],[NCE]:[Discussion Points]],3,FALSE)</f>
        <v>Are you operating delivery point measurement or are you relying on the downstream receiver for delivery point measurement? How do you know the measurement device is installed and used correctly?</v>
      </c>
      <c r="L101" s="73"/>
      <c r="M101" s="55"/>
      <c r="N101" s="55"/>
      <c r="O101" s="55"/>
      <c r="P101" s="55"/>
      <c r="Q101" s="55"/>
      <c r="R101" s="125"/>
      <c r="S101" s="55"/>
      <c r="T101" s="296"/>
      <c r="U101" s="245"/>
      <c r="V101" s="246"/>
      <c r="W101" s="246"/>
      <c r="X101" s="245"/>
      <c r="Y101" s="244"/>
    </row>
    <row r="102" spans="1:25" ht="63.75" x14ac:dyDescent="0.2">
      <c r="A102" s="73" t="s">
        <v>489</v>
      </c>
      <c r="B102" s="75" t="s">
        <v>129</v>
      </c>
      <c r="C102" s="77" t="s">
        <v>666</v>
      </c>
      <c r="D102" s="75" t="s">
        <v>170</v>
      </c>
      <c r="E102" s="290" t="str">
        <f>VLOOKUP(NCESub[[#This Row],[NCE]],Applicability[[#All],[NCE]:[NCE Description]],3,FALSE)</f>
        <v>Delivery point hydrocarbon liquid meas. device(s) does not exist, is not installed or used correctly, or not in use.</v>
      </c>
      <c r="F102" s="76" t="s">
        <v>279</v>
      </c>
      <c r="G102" s="73" t="s">
        <v>788</v>
      </c>
      <c r="H102" s="329">
        <v>6</v>
      </c>
      <c r="I102" s="233">
        <f>_xlfn.NUMBERVALUE(LEFT(NCESub[[#This Row],[NCE]],LEN(NCESub[[#This Row],[NCE]])-1))</f>
        <v>1</v>
      </c>
      <c r="J102" s="238" t="str">
        <f>NCESub[[#This Row],[NCE]]&amp;NCESub[[#This Row],[Product]]</f>
        <v>1cHydrocarbon Liquid</v>
      </c>
      <c r="K102" s="233" t="str">
        <f>VLOOKUP(NCESub[[#This Row],[NCE]],DisscussionPoints[[#All],[NCE]:[Discussion Points]],3,FALSE)</f>
        <v>Are you operating delivery point measurement or are you relying on the downstream receiver for receipt point measurement? How do you know the measurement device is installed and used correctly?</v>
      </c>
      <c r="L102" s="54"/>
      <c r="M102" s="55"/>
      <c r="N102" s="55"/>
      <c r="O102" s="55"/>
      <c r="P102" s="55"/>
      <c r="Q102" s="55"/>
      <c r="R102" s="125"/>
      <c r="S102" s="55"/>
      <c r="T102" s="297"/>
      <c r="U102" s="248"/>
      <c r="V102" s="249"/>
      <c r="W102" s="249"/>
      <c r="X102" s="248"/>
      <c r="Y102" s="247"/>
    </row>
    <row r="103" spans="1:25" ht="51" x14ac:dyDescent="0.2">
      <c r="A103" s="73" t="s">
        <v>490</v>
      </c>
      <c r="B103" s="75" t="s">
        <v>129</v>
      </c>
      <c r="C103" s="80" t="s">
        <v>536</v>
      </c>
      <c r="D103" s="75" t="s">
        <v>170</v>
      </c>
      <c r="E103" s="290" t="str">
        <f>VLOOKUP(NCESub[[#This Row],[NCE]],Applicability[[#All],[NCE]:[NCE Description]],3,FALSE)</f>
        <v>Delivery point hydrocarbon liquid meas. device(s) does not exist, is not installed or used correctly, or not in use.</v>
      </c>
      <c r="F103" s="76" t="s">
        <v>279</v>
      </c>
      <c r="G103" s="73" t="s">
        <v>789</v>
      </c>
      <c r="H103" s="329">
        <v>7</v>
      </c>
      <c r="I103" s="233">
        <f>_xlfn.NUMBERVALUE(LEFT(NCESub[[#This Row],[NCE]],LEN(NCESub[[#This Row],[NCE]])-1))</f>
        <v>1</v>
      </c>
      <c r="J103" s="238" t="str">
        <f>NCESub[[#This Row],[NCE]]&amp;NCESub[[#This Row],[Product]]</f>
        <v>1cHydrocarbon Liquid</v>
      </c>
      <c r="K103" s="233" t="str">
        <f>VLOOKUP(NCESub[[#This Row],[NCE]],DisscussionPoints[[#All],[NCE]:[Discussion Points]],3,FALSE)</f>
        <v>Are you operating delivery point measurement or are you relying on the downstream receiver for receipt point measurement? How do you know the measurement device is installed and used correctly?</v>
      </c>
      <c r="L103" s="73"/>
      <c r="M103" s="55"/>
      <c r="N103" s="55"/>
      <c r="O103" s="55"/>
      <c r="P103" s="55"/>
      <c r="Q103" s="55"/>
      <c r="R103" s="125"/>
      <c r="S103" s="55"/>
      <c r="T103" s="296"/>
      <c r="U103" s="245"/>
      <c r="V103" s="246"/>
      <c r="W103" s="246"/>
      <c r="X103" s="245"/>
      <c r="Y103" s="244"/>
    </row>
    <row r="104" spans="1:25" ht="89.25" x14ac:dyDescent="0.2">
      <c r="A104" s="73" t="s">
        <v>491</v>
      </c>
      <c r="B104" s="75" t="s">
        <v>130</v>
      </c>
      <c r="C104" s="80" t="s">
        <v>731</v>
      </c>
      <c r="D104" s="75" t="s">
        <v>171</v>
      </c>
      <c r="E104" s="290" t="str">
        <f>VLOOKUP(NCESub[[#This Row],[NCE]],Applicability[[#All],[NCE]:[NCE Description]],3,FALSE)</f>
        <v>Delivery point produced water meas. device(s does not exist, is not installed or used correctly, or not in use.</v>
      </c>
      <c r="F104" s="76" t="s">
        <v>277</v>
      </c>
      <c r="G104" s="73" t="s">
        <v>788</v>
      </c>
      <c r="H104" s="329">
        <v>11</v>
      </c>
      <c r="I104" s="233">
        <f>_xlfn.NUMBERVALUE(LEFT(NCESub[[#This Row],[NCE]],LEN(NCESub[[#This Row],[NCE]])-1))</f>
        <v>1</v>
      </c>
      <c r="J104" s="238" t="str">
        <f>NCESub[[#This Row],[NCE]]&amp;NCESub[[#This Row],[Product]]</f>
        <v>1dWater</v>
      </c>
      <c r="K104" s="233" t="str">
        <f>VLOOKUP(NCESub[[#This Row],[NCE]],DisscussionPoints[[#All],[NCE]:[Discussion Points]],3,FALSE)</f>
        <v>Are you operating delivery point measurement or are you relying on the downstream receiver for receipt point measurement? How do you know the measurement device is installed and used correctly?</v>
      </c>
      <c r="L104" s="73"/>
      <c r="M104" s="55"/>
      <c r="N104" s="55"/>
      <c r="O104" s="55"/>
      <c r="P104" s="55"/>
      <c r="Q104" s="55"/>
      <c r="R104" s="125"/>
      <c r="S104" s="55"/>
      <c r="T104" s="297"/>
      <c r="U104" s="248"/>
      <c r="V104" s="249"/>
      <c r="W104" s="249"/>
      <c r="X104" s="248"/>
      <c r="Y104" s="247"/>
    </row>
    <row r="105" spans="1:25" ht="89.25" x14ac:dyDescent="0.2">
      <c r="A105" s="73" t="s">
        <v>492</v>
      </c>
      <c r="B105" s="75" t="s">
        <v>130</v>
      </c>
      <c r="C105" s="80" t="s">
        <v>732</v>
      </c>
      <c r="D105" s="75" t="s">
        <v>171</v>
      </c>
      <c r="E105" s="290" t="str">
        <f>VLOOKUP(NCESub[[#This Row],[NCE]],Applicability[[#All],[NCE]:[NCE Description]],3,FALSE)</f>
        <v>Delivery point produced water meas. device(s does not exist, is not installed or used correctly, or not in use.</v>
      </c>
      <c r="F105" s="76" t="s">
        <v>277</v>
      </c>
      <c r="G105" s="73" t="s">
        <v>789</v>
      </c>
      <c r="H105" s="329">
        <v>12</v>
      </c>
      <c r="I105" s="233">
        <f>_xlfn.NUMBERVALUE(LEFT(NCESub[[#This Row],[NCE]],LEN(NCESub[[#This Row],[NCE]])-1))</f>
        <v>1</v>
      </c>
      <c r="J105" s="238" t="str">
        <f>NCESub[[#This Row],[NCE]]&amp;NCESub[[#This Row],[Product]]</f>
        <v>1dWater</v>
      </c>
      <c r="K105" s="233" t="str">
        <f>VLOOKUP(NCESub[[#This Row],[NCE]],DisscussionPoints[[#All],[NCE]:[Discussion Points]],3,FALSE)</f>
        <v>Are you operating delivery point measurement or are you relying on the downstream receiver for receipt point measurement? How do you know the measurement device is installed and used correctly?</v>
      </c>
      <c r="L105" s="73"/>
      <c r="M105" s="55"/>
      <c r="N105" s="55"/>
      <c r="O105" s="55"/>
      <c r="P105" s="55"/>
      <c r="Q105" s="55"/>
      <c r="R105" s="125"/>
      <c r="S105" s="55"/>
      <c r="T105" s="296"/>
      <c r="U105" s="245"/>
      <c r="V105" s="246"/>
      <c r="W105" s="246"/>
      <c r="X105" s="245"/>
      <c r="Y105" s="244"/>
    </row>
    <row r="106" spans="1:25" ht="51" x14ac:dyDescent="0.2">
      <c r="A106" s="73" t="s">
        <v>477</v>
      </c>
      <c r="B106" s="75" t="s">
        <v>131</v>
      </c>
      <c r="C106" s="80" t="s">
        <v>667</v>
      </c>
      <c r="D106" s="75" t="s">
        <v>170</v>
      </c>
      <c r="E106" s="290" t="str">
        <f>VLOOKUP(NCESub[[#This Row],[NCE]],Applicability[[#All],[NCE]:[NCE Description]],3,FALSE)</f>
        <v xml:space="preserve">Gas meter(s) does not exist, is not installed or used correctly, or not in use. </v>
      </c>
      <c r="F106" s="76" t="s">
        <v>278</v>
      </c>
      <c r="G106" s="73" t="s">
        <v>788</v>
      </c>
      <c r="H106" s="329">
        <v>1</v>
      </c>
      <c r="I106" s="233">
        <f>_xlfn.NUMBERVALUE(LEFT(NCESub[[#This Row],[NCE]],LEN(NCESub[[#This Row],[NCE]])-1))</f>
        <v>1</v>
      </c>
      <c r="J106" s="238" t="str">
        <f>NCESub[[#This Row],[NCE]]&amp;NCESub[[#This Row],[Product]]</f>
        <v>1eGas</v>
      </c>
      <c r="K106" s="233" t="str">
        <f>VLOOKUP(NCESub[[#This Row],[NCE]],DisscussionPoints[[#All],[NCE]:[Discussion Points]],3,FALSE)</f>
        <v>Are you operating receipt point measurement or are you relying on the upstream shipper for receipt point measurement? How do you know the measurement device is installed and used correctly?</v>
      </c>
      <c r="L106" s="73"/>
      <c r="M106" s="55"/>
      <c r="N106" s="55"/>
      <c r="O106" s="55"/>
      <c r="P106" s="55"/>
      <c r="Q106" s="55"/>
      <c r="R106" s="125"/>
      <c r="S106" s="55"/>
      <c r="T106" s="297"/>
      <c r="U106" s="248"/>
      <c r="V106" s="249"/>
      <c r="W106" s="249"/>
      <c r="X106" s="248"/>
      <c r="Y106" s="247"/>
    </row>
    <row r="107" spans="1:25" ht="51" x14ac:dyDescent="0.2">
      <c r="A107" s="73" t="s">
        <v>478</v>
      </c>
      <c r="B107" s="75" t="s">
        <v>131</v>
      </c>
      <c r="C107" s="80" t="s">
        <v>537</v>
      </c>
      <c r="D107" s="75" t="s">
        <v>170</v>
      </c>
      <c r="E107" s="290" t="str">
        <f>VLOOKUP(NCESub[[#This Row],[NCE]],Applicability[[#All],[NCE]:[NCE Description]],3,FALSE)</f>
        <v xml:space="preserve">Gas meter(s) does not exist, is not installed or used correctly, or not in use. </v>
      </c>
      <c r="F107" s="76" t="s">
        <v>278</v>
      </c>
      <c r="G107" s="73" t="s">
        <v>789</v>
      </c>
      <c r="H107" s="329">
        <v>2</v>
      </c>
      <c r="I107" s="233">
        <f>_xlfn.NUMBERVALUE(LEFT(NCESub[[#This Row],[NCE]],LEN(NCESub[[#This Row],[NCE]])-1))</f>
        <v>1</v>
      </c>
      <c r="J107" s="238" t="str">
        <f>NCESub[[#This Row],[NCE]]&amp;NCESub[[#This Row],[Product]]</f>
        <v>1eGas</v>
      </c>
      <c r="K107" s="233" t="str">
        <f>VLOOKUP(NCESub[[#This Row],[NCE]],DisscussionPoints[[#All],[NCE]:[Discussion Points]],3,FALSE)</f>
        <v>Are you operating receipt point measurement or are you relying on the upstream shipper for receipt point measurement? How do you know the measurement device is installed and used correctly?</v>
      </c>
      <c r="L107" s="73"/>
      <c r="M107" s="55"/>
      <c r="N107" s="55"/>
      <c r="O107" s="55"/>
      <c r="P107" s="55"/>
      <c r="Q107" s="55"/>
      <c r="R107" s="125"/>
      <c r="S107" s="55"/>
      <c r="T107" s="296"/>
      <c r="U107" s="245"/>
      <c r="V107" s="246"/>
      <c r="W107" s="246"/>
      <c r="X107" s="245"/>
      <c r="Y107" s="244"/>
    </row>
    <row r="108" spans="1:25" ht="63.75" x14ac:dyDescent="0.2">
      <c r="A108" s="73" t="s">
        <v>481</v>
      </c>
      <c r="B108" s="75" t="s">
        <v>76</v>
      </c>
      <c r="C108" s="80" t="s">
        <v>766</v>
      </c>
      <c r="D108" s="75" t="s">
        <v>171</v>
      </c>
      <c r="E108" s="290" t="str">
        <f>VLOOKUP(NCESub[[#This Row],[NCE]],Applicability[[#All],[NCE]:[NCE Description]],3,FALSE)</f>
        <v>Inappropriate Flare system design and operation</v>
      </c>
      <c r="F108" s="76" t="s">
        <v>278</v>
      </c>
      <c r="G108" s="73" t="s">
        <v>788</v>
      </c>
      <c r="H108" s="329">
        <v>1</v>
      </c>
      <c r="I108" s="233">
        <f>_xlfn.NUMBERVALUE(LEFT(NCESub[[#This Row],[NCE]],LEN(NCESub[[#This Row],[NCE]])-1))</f>
        <v>1</v>
      </c>
      <c r="J108" s="238" t="str">
        <f>NCESub[[#This Row],[NCE]]&amp;NCESub[[#This Row],[Product]]</f>
        <v>1fGas</v>
      </c>
      <c r="K108" s="233" t="str">
        <f>VLOOKUP(NCESub[[#This Row],[NCE]],DisscussionPoints[[#All],[NCE]:[Discussion Points]],3,FALSE)</f>
        <v>Are you metering flared volumes where the average volume is greater than 0.5 e3m3/d? How do you know the flare system is installed and used correctly? Are you estimating the flared volumes reasonably where the average volume is less than 0.5 e3m3/d?</v>
      </c>
      <c r="L108" s="73"/>
      <c r="M108" s="55"/>
      <c r="N108" s="55"/>
      <c r="O108" s="55"/>
      <c r="P108" s="55"/>
      <c r="Q108" s="55"/>
      <c r="R108" s="125"/>
      <c r="S108" s="55"/>
      <c r="T108" s="297"/>
      <c r="U108" s="248"/>
      <c r="V108" s="249"/>
      <c r="W108" s="249"/>
      <c r="X108" s="248"/>
      <c r="Y108" s="247"/>
    </row>
    <row r="109" spans="1:25" ht="63.75" x14ac:dyDescent="0.2">
      <c r="A109" s="73" t="s">
        <v>482</v>
      </c>
      <c r="B109" s="75" t="s">
        <v>76</v>
      </c>
      <c r="C109" s="80" t="s">
        <v>538</v>
      </c>
      <c r="D109" s="75" t="s">
        <v>171</v>
      </c>
      <c r="E109" s="290" t="str">
        <f>VLOOKUP(NCESub[[#This Row],[NCE]],Applicability[[#All],[NCE]:[NCE Description]],3,FALSE)</f>
        <v>Inappropriate Flare system design and operation</v>
      </c>
      <c r="F109" s="76" t="s">
        <v>278</v>
      </c>
      <c r="G109" s="73" t="s">
        <v>789</v>
      </c>
      <c r="H109" s="329">
        <v>2</v>
      </c>
      <c r="I109" s="233">
        <f>_xlfn.NUMBERVALUE(LEFT(NCESub[[#This Row],[NCE]],LEN(NCESub[[#This Row],[NCE]])-1))</f>
        <v>1</v>
      </c>
      <c r="J109" s="238" t="str">
        <f>NCESub[[#This Row],[NCE]]&amp;NCESub[[#This Row],[Product]]</f>
        <v>1fGas</v>
      </c>
      <c r="K109" s="233" t="str">
        <f>VLOOKUP(NCESub[[#This Row],[NCE]],DisscussionPoints[[#All],[NCE]:[Discussion Points]],3,FALSE)</f>
        <v>Are you metering flared volumes where the average volume is greater than 0.5 e3m3/d? How do you know the flare system is installed and used correctly? Are you estimating the flared volumes reasonably where the average volume is less than 0.5 e3m3/d?</v>
      </c>
      <c r="L109" s="73"/>
      <c r="M109" s="55"/>
      <c r="N109" s="55"/>
      <c r="O109" s="55"/>
      <c r="P109" s="55"/>
      <c r="Q109" s="55"/>
      <c r="R109" s="125"/>
      <c r="S109" s="55"/>
      <c r="T109" s="296"/>
      <c r="U109" s="245"/>
      <c r="V109" s="246"/>
      <c r="W109" s="246"/>
      <c r="X109" s="245"/>
      <c r="Y109" s="244"/>
    </row>
    <row r="110" spans="1:25" ht="51" x14ac:dyDescent="0.2">
      <c r="A110" s="73" t="s">
        <v>479</v>
      </c>
      <c r="B110" s="75" t="s">
        <v>107</v>
      </c>
      <c r="C110" s="80" t="s">
        <v>668</v>
      </c>
      <c r="D110" s="75" t="s">
        <v>171</v>
      </c>
      <c r="E110" s="290" t="str">
        <f>VLOOKUP(NCESub[[#This Row],[NCE]],Applicability[[#All],[NCE]:[NCE Description]],3,FALSE)</f>
        <v>Injection / disposal meas. device(s) does not exist, is not installed or used correctly, or not in use.</v>
      </c>
      <c r="F110" s="76" t="s">
        <v>278</v>
      </c>
      <c r="G110" s="73" t="s">
        <v>788</v>
      </c>
      <c r="H110" s="329">
        <v>1</v>
      </c>
      <c r="I110" s="233">
        <f>_xlfn.NUMBERVALUE(LEFT(NCESub[[#This Row],[NCE]],LEN(NCESub[[#This Row],[NCE]])-1))</f>
        <v>1</v>
      </c>
      <c r="J110" s="238" t="str">
        <f>NCESub[[#This Row],[NCE]]&amp;NCESub[[#This Row],[Product]]</f>
        <v>1gGas</v>
      </c>
      <c r="K110" s="233" t="str">
        <f>VLOOKUP(NCESub[[#This Row],[NCE]],DisscussionPoints[[#All],[NCE]:[Discussion Points]],3,FALSE)</f>
        <v>Are you operating gas disposal or injection wells? How do you know the measurement device is installed and used correctly? This requirement also applies to miscible floods.</v>
      </c>
      <c r="L110" s="73"/>
      <c r="M110" s="55"/>
      <c r="N110" s="55"/>
      <c r="O110" s="55"/>
      <c r="P110" s="55"/>
      <c r="Q110" s="55"/>
      <c r="R110" s="125"/>
      <c r="S110" s="55"/>
      <c r="T110" s="297"/>
      <c r="U110" s="248"/>
      <c r="V110" s="249"/>
      <c r="W110" s="249"/>
      <c r="X110" s="248"/>
      <c r="Y110" s="247"/>
    </row>
    <row r="111" spans="1:25" ht="51" x14ac:dyDescent="0.2">
      <c r="A111" s="73" t="s">
        <v>480</v>
      </c>
      <c r="B111" s="75" t="s">
        <v>107</v>
      </c>
      <c r="C111" s="80" t="s">
        <v>539</v>
      </c>
      <c r="D111" s="75" t="s">
        <v>171</v>
      </c>
      <c r="E111" s="290" t="str">
        <f>VLOOKUP(NCESub[[#This Row],[NCE]],Applicability[[#All],[NCE]:[NCE Description]],3,FALSE)</f>
        <v>Injection / disposal meas. device(s) does not exist, is not installed or used correctly, or not in use.</v>
      </c>
      <c r="F111" s="76" t="s">
        <v>278</v>
      </c>
      <c r="G111" s="73" t="s">
        <v>789</v>
      </c>
      <c r="H111" s="329">
        <v>2</v>
      </c>
      <c r="I111" s="233">
        <f>_xlfn.NUMBERVALUE(LEFT(NCESub[[#This Row],[NCE]],LEN(NCESub[[#This Row],[NCE]])-1))</f>
        <v>1</v>
      </c>
      <c r="J111" s="238" t="str">
        <f>NCESub[[#This Row],[NCE]]&amp;NCESub[[#This Row],[Product]]</f>
        <v>1gGas</v>
      </c>
      <c r="K111" s="233" t="str">
        <f>VLOOKUP(NCESub[[#This Row],[NCE]],DisscussionPoints[[#All],[NCE]:[Discussion Points]],3,FALSE)</f>
        <v>Are you operating gas disposal or injection wells? How do you know the measurement device is installed and used correctly? This requirement also applies to miscible floods.</v>
      </c>
      <c r="L111" s="73"/>
      <c r="M111" s="55"/>
      <c r="N111" s="55"/>
      <c r="O111" s="55"/>
      <c r="P111" s="55"/>
      <c r="Q111" s="55"/>
      <c r="R111" s="125"/>
      <c r="S111" s="55"/>
      <c r="T111" s="296"/>
      <c r="U111" s="245"/>
      <c r="V111" s="246"/>
      <c r="W111" s="246"/>
      <c r="X111" s="245"/>
      <c r="Y111" s="244"/>
    </row>
    <row r="112" spans="1:25" ht="51" x14ac:dyDescent="0.2">
      <c r="A112" s="73" t="s">
        <v>493</v>
      </c>
      <c r="B112" s="75" t="s">
        <v>107</v>
      </c>
      <c r="C112" s="77" t="s">
        <v>1407</v>
      </c>
      <c r="D112" s="75" t="s">
        <v>171</v>
      </c>
      <c r="E112" s="290" t="str">
        <f>VLOOKUP(NCESub[[#This Row],[NCE]],Applicability[[#All],[NCE]:[NCE Description]],3,FALSE)</f>
        <v>Injection / disposal meas. device(s) does not exist, is not installed or used correctly, or not in use.</v>
      </c>
      <c r="F112" s="76" t="s">
        <v>277</v>
      </c>
      <c r="G112" s="73" t="s">
        <v>788</v>
      </c>
      <c r="H112" s="329">
        <v>11</v>
      </c>
      <c r="I112" s="233">
        <f>_xlfn.NUMBERVALUE(LEFT(NCESub[[#This Row],[NCE]],LEN(NCESub[[#This Row],[NCE]])-1))</f>
        <v>1</v>
      </c>
      <c r="J112" s="238" t="str">
        <f>NCESub[[#This Row],[NCE]]&amp;NCESub[[#This Row],[Product]]</f>
        <v>1gWater</v>
      </c>
      <c r="K112" s="233" t="str">
        <f>VLOOKUP(NCESub[[#This Row],[NCE]],DisscussionPoints[[#All],[NCE]:[Discussion Points]],3,FALSE)</f>
        <v>Are you operating gas disposal or injection wells? How do you know the measurement device is installed and used correctly? This requirement also applies to miscible floods.</v>
      </c>
      <c r="L112" s="73"/>
      <c r="M112" s="55"/>
      <c r="N112" s="55"/>
      <c r="O112" s="55"/>
      <c r="P112" s="55"/>
      <c r="Q112" s="55"/>
      <c r="R112" s="125"/>
      <c r="S112" s="55"/>
      <c r="T112" s="297"/>
      <c r="U112" s="248"/>
      <c r="V112" s="249"/>
      <c r="W112" s="249"/>
      <c r="X112" s="248"/>
      <c r="Y112" s="247"/>
    </row>
    <row r="113" spans="1:25" ht="51" x14ac:dyDescent="0.2">
      <c r="A113" s="73" t="s">
        <v>494</v>
      </c>
      <c r="B113" s="75" t="s">
        <v>107</v>
      </c>
      <c r="C113" s="77" t="s">
        <v>1408</v>
      </c>
      <c r="D113" s="75" t="s">
        <v>171</v>
      </c>
      <c r="E113" s="290" t="str">
        <f>VLOOKUP(NCESub[[#This Row],[NCE]],Applicability[[#All],[NCE]:[NCE Description]],3,FALSE)</f>
        <v>Injection / disposal meas. device(s) does not exist, is not installed or used correctly, or not in use.</v>
      </c>
      <c r="F113" s="76" t="s">
        <v>277</v>
      </c>
      <c r="G113" s="73" t="s">
        <v>788</v>
      </c>
      <c r="H113" s="329">
        <v>11</v>
      </c>
      <c r="I113" s="233">
        <f>_xlfn.NUMBERVALUE(LEFT(NCESub[[#This Row],[NCE]],LEN(NCESub[[#This Row],[NCE]])-1))</f>
        <v>1</v>
      </c>
      <c r="J113" s="238" t="str">
        <f>NCESub[[#This Row],[NCE]]&amp;NCESub[[#This Row],[Product]]</f>
        <v>1gWater</v>
      </c>
      <c r="K113" s="233" t="str">
        <f>VLOOKUP(NCESub[[#This Row],[NCE]],DisscussionPoints[[#All],[NCE]:[Discussion Points]],3,FALSE)</f>
        <v>Are you operating gas disposal or injection wells? How do you know the measurement device is installed and used correctly? This requirement also applies to miscible floods.</v>
      </c>
      <c r="L113" s="73"/>
      <c r="M113" s="55"/>
      <c r="N113" s="55"/>
      <c r="O113" s="55"/>
      <c r="P113" s="55"/>
      <c r="Q113" s="55"/>
      <c r="R113" s="125"/>
      <c r="S113" s="55"/>
      <c r="T113" s="296"/>
      <c r="U113" s="245"/>
      <c r="V113" s="246"/>
      <c r="W113" s="246"/>
      <c r="X113" s="245"/>
      <c r="Y113" s="244"/>
    </row>
    <row r="114" spans="1:25" ht="63.75" x14ac:dyDescent="0.2">
      <c r="A114" s="73" t="s">
        <v>1406</v>
      </c>
      <c r="B114" s="75" t="s">
        <v>107</v>
      </c>
      <c r="C114" s="77" t="s">
        <v>1409</v>
      </c>
      <c r="D114" s="75" t="s">
        <v>171</v>
      </c>
      <c r="E114" s="290" t="str">
        <f>VLOOKUP(NCESub[[#This Row],[NCE]],Applicability[[#All],[NCE]:[NCE Description]],3,FALSE)</f>
        <v>Injection / disposal meas. device(s) does not exist, is not installed or used correctly, or not in use.</v>
      </c>
      <c r="F114" s="76" t="s">
        <v>277</v>
      </c>
      <c r="G114" s="73" t="s">
        <v>788</v>
      </c>
      <c r="H114" s="329">
        <v>11</v>
      </c>
      <c r="I114" s="233">
        <f>_xlfn.NUMBERVALUE(LEFT(NCESub[[#This Row],[NCE]],LEN(NCESub[[#This Row],[NCE]])-1))</f>
        <v>1</v>
      </c>
      <c r="J114" s="238" t="str">
        <f>NCESub[[#This Row],[NCE]]&amp;NCESub[[#This Row],[Product]]</f>
        <v>1gWater</v>
      </c>
      <c r="K114" s="233" t="str">
        <f>VLOOKUP(NCESub[[#This Row],[NCE]],DisscussionPoints[[#All],[NCE]:[Discussion Points]],3,FALSE)</f>
        <v>Are you operating gas disposal or injection wells? How do you know the measurement device is installed and used correctly? This requirement also applies to miscible floods.</v>
      </c>
      <c r="L114" s="73"/>
      <c r="M114" s="55"/>
      <c r="N114" s="55"/>
      <c r="O114" s="55"/>
      <c r="P114" s="55"/>
      <c r="Q114" s="55"/>
      <c r="R114" s="125"/>
      <c r="S114" s="55"/>
      <c r="T114" s="297"/>
      <c r="U114" s="248"/>
      <c r="V114" s="249"/>
      <c r="W114" s="249"/>
      <c r="X114" s="248"/>
      <c r="Y114" s="247"/>
    </row>
    <row r="115" spans="1:25" ht="51" x14ac:dyDescent="0.2">
      <c r="A115" s="73" t="s">
        <v>1411</v>
      </c>
      <c r="B115" s="75" t="s">
        <v>107</v>
      </c>
      <c r="C115" s="80" t="s">
        <v>540</v>
      </c>
      <c r="D115" s="75" t="s">
        <v>171</v>
      </c>
      <c r="E115" s="290" t="str">
        <f>VLOOKUP(NCESub[[#This Row],[NCE]],Applicability[[#All],[NCE]:[NCE Description]],3,FALSE)</f>
        <v>Injection / disposal meas. device(s) does not exist, is not installed or used correctly, or not in use.</v>
      </c>
      <c r="F115" s="76" t="s">
        <v>277</v>
      </c>
      <c r="G115" s="73" t="s">
        <v>789</v>
      </c>
      <c r="H115" s="329">
        <v>12</v>
      </c>
      <c r="I115" s="233">
        <f>_xlfn.NUMBERVALUE(LEFT(NCESub[[#This Row],[NCE]],LEN(NCESub[[#This Row],[NCE]])-1))</f>
        <v>1</v>
      </c>
      <c r="J115" s="238" t="str">
        <f>NCESub[[#This Row],[NCE]]&amp;NCESub[[#This Row],[Product]]</f>
        <v>1gWater</v>
      </c>
      <c r="K115" s="233" t="str">
        <f>VLOOKUP(NCESub[[#This Row],[NCE]],DisscussionPoints[[#All],[NCE]:[Discussion Points]],3,FALSE)</f>
        <v>Are you operating gas disposal or injection wells? How do you know the measurement device is installed and used correctly? This requirement also applies to miscible floods.</v>
      </c>
      <c r="L115" s="73"/>
      <c r="M115" s="55"/>
      <c r="N115" s="55"/>
      <c r="O115" s="55"/>
      <c r="P115" s="55"/>
      <c r="Q115" s="55"/>
      <c r="R115" s="125"/>
      <c r="S115" s="55"/>
      <c r="T115" s="296"/>
      <c r="U115" s="245"/>
      <c r="V115" s="246"/>
      <c r="W115" s="246"/>
      <c r="X115" s="245"/>
      <c r="Y115" s="244"/>
    </row>
    <row r="116" spans="1:25" ht="51" x14ac:dyDescent="0.2">
      <c r="A116" s="73" t="s">
        <v>483</v>
      </c>
      <c r="B116" s="75" t="s">
        <v>54</v>
      </c>
      <c r="C116" s="80" t="s">
        <v>669</v>
      </c>
      <c r="D116" s="75" t="s">
        <v>171</v>
      </c>
      <c r="E116" s="290" t="str">
        <f>VLOOKUP(NCESub[[#This Row],[NCE]],Applicability[[#All],[NCE]:[NCE Description]],3,FALSE)</f>
        <v xml:space="preserve">Test gas or effluent meas. device(s) does not exist, is not installed or used correctly, or not in use. </v>
      </c>
      <c r="F116" s="76" t="s">
        <v>278</v>
      </c>
      <c r="G116" s="73" t="s">
        <v>788</v>
      </c>
      <c r="H116" s="329">
        <v>1</v>
      </c>
      <c r="I116" s="233">
        <f>_xlfn.NUMBERVALUE(LEFT(NCESub[[#This Row],[NCE]],LEN(NCESub[[#This Row],[NCE]])-1))</f>
        <v>1</v>
      </c>
      <c r="J116" s="238" t="str">
        <f>NCESub[[#This Row],[NCE]]&amp;NCESub[[#This Row],[Product]]</f>
        <v>1hGas</v>
      </c>
      <c r="K116" s="233" t="str">
        <f>VLOOKUP(NCESub[[#This Row],[NCE]],DisscussionPoints[[#All],[NCE]:[Discussion Points]],3,FALSE)</f>
        <v>Are you operating a 2 or 3 phase test separator? Metering of the gas leg is required for accurate well test measurement. How do you know the measurement device is installed and used correctly?</v>
      </c>
      <c r="L116" s="73"/>
      <c r="M116" s="55"/>
      <c r="N116" s="55"/>
      <c r="O116" s="55"/>
      <c r="P116" s="55"/>
      <c r="Q116" s="55"/>
      <c r="R116" s="125"/>
      <c r="S116" s="55"/>
      <c r="T116" s="297"/>
      <c r="U116" s="248"/>
      <c r="V116" s="249"/>
      <c r="W116" s="249"/>
      <c r="X116" s="248"/>
      <c r="Y116" s="247"/>
    </row>
    <row r="117" spans="1:25" ht="51" x14ac:dyDescent="0.2">
      <c r="A117" s="73" t="s">
        <v>484</v>
      </c>
      <c r="B117" s="75" t="s">
        <v>54</v>
      </c>
      <c r="C117" s="80" t="s">
        <v>670</v>
      </c>
      <c r="D117" s="75" t="s">
        <v>171</v>
      </c>
      <c r="E117" s="290" t="str">
        <f>VLOOKUP(NCESub[[#This Row],[NCE]],Applicability[[#All],[NCE]:[NCE Description]],3,FALSE)</f>
        <v xml:space="preserve">Test gas or effluent meas. device(s) does not exist, is not installed or used correctly, or not in use. </v>
      </c>
      <c r="F117" s="76" t="s">
        <v>278</v>
      </c>
      <c r="G117" s="73" t="s">
        <v>789</v>
      </c>
      <c r="H117" s="329">
        <v>2</v>
      </c>
      <c r="I117" s="233">
        <f>_xlfn.NUMBERVALUE(LEFT(NCESub[[#This Row],[NCE]],LEN(NCESub[[#This Row],[NCE]])-1))</f>
        <v>1</v>
      </c>
      <c r="J117" s="238" t="str">
        <f>NCESub[[#This Row],[NCE]]&amp;NCESub[[#This Row],[Product]]</f>
        <v>1hGas</v>
      </c>
      <c r="K117" s="233" t="str">
        <f>VLOOKUP(NCESub[[#This Row],[NCE]],DisscussionPoints[[#All],[NCE]:[Discussion Points]],3,FALSE)</f>
        <v>Are you operating a 2 or 3 phase test separator? Metering of the gas leg is required for accurate well test measurement. How do you know the measurement device is installed and used correctly?</v>
      </c>
      <c r="L117" s="73"/>
      <c r="M117" s="55"/>
      <c r="N117" s="55"/>
      <c r="O117" s="55"/>
      <c r="P117" s="55"/>
      <c r="Q117" s="55"/>
      <c r="R117" s="125"/>
      <c r="S117" s="55"/>
      <c r="T117" s="296"/>
      <c r="U117" s="245"/>
      <c r="V117" s="246"/>
      <c r="W117" s="246"/>
      <c r="X117" s="245"/>
      <c r="Y117" s="244"/>
    </row>
    <row r="118" spans="1:25" ht="63.75" x14ac:dyDescent="0.2">
      <c r="A118" s="73" t="s">
        <v>495</v>
      </c>
      <c r="B118" s="75" t="s">
        <v>123</v>
      </c>
      <c r="C118" s="80" t="s">
        <v>747</v>
      </c>
      <c r="D118" s="75" t="s">
        <v>171</v>
      </c>
      <c r="E118" s="290" t="str">
        <f>VLOOKUP(NCESub[[#This Row],[NCE]],Applicability[[#All],[NCE]:[NCE Description]],3,FALSE)</f>
        <v xml:space="preserve">Test hydrocarbon liquid meas. device(s) does not exist, is not installed or used correctly, or not in use. </v>
      </c>
      <c r="F118" s="76" t="s">
        <v>279</v>
      </c>
      <c r="G118" s="73" t="s">
        <v>788</v>
      </c>
      <c r="H118" s="329">
        <v>6</v>
      </c>
      <c r="I118" s="233">
        <f>_xlfn.NUMBERVALUE(LEFT(NCESub[[#This Row],[NCE]],LEN(NCESub[[#This Row],[NCE]])-1))</f>
        <v>1</v>
      </c>
      <c r="J118" s="238" t="str">
        <f>NCESub[[#This Row],[NCE]]&amp;NCESub[[#This Row],[Product]]</f>
        <v>1iHydrocarbon Liquid</v>
      </c>
      <c r="K118" s="30" t="str">
        <f>VLOOKUP(NCESub[[#This Row],[NCE]],DisscussionPoints[[#All],[NCE]:[Discussion Points]],3,FALSE)</f>
        <v>Are you operating a 2 or 3 phase test separator? Metering of the liquids or oil leg is required for accurate well test measurement. How do you know the measurement device is installed and used correctly?</v>
      </c>
      <c r="L118" s="73"/>
      <c r="M118" s="55"/>
      <c r="N118" s="55"/>
      <c r="O118" s="55"/>
      <c r="P118" s="55"/>
      <c r="Q118" s="55"/>
      <c r="R118" s="125"/>
      <c r="S118" s="55"/>
      <c r="T118" s="297"/>
      <c r="U118" s="248"/>
      <c r="V118" s="249"/>
      <c r="W118" s="249"/>
      <c r="X118" s="248"/>
      <c r="Y118" s="247"/>
    </row>
    <row r="119" spans="1:25" ht="63.75" x14ac:dyDescent="0.2">
      <c r="A119" s="73" t="s">
        <v>496</v>
      </c>
      <c r="B119" s="75" t="s">
        <v>123</v>
      </c>
      <c r="C119" s="80" t="s">
        <v>748</v>
      </c>
      <c r="D119" s="75" t="s">
        <v>171</v>
      </c>
      <c r="E119" s="290" t="str">
        <f>VLOOKUP(NCESub[[#This Row],[NCE]],Applicability[[#All],[NCE]:[NCE Description]],3,FALSE)</f>
        <v xml:space="preserve">Test hydrocarbon liquid meas. device(s) does not exist, is not installed or used correctly, or not in use. </v>
      </c>
      <c r="F119" s="76" t="s">
        <v>279</v>
      </c>
      <c r="G119" s="73" t="s">
        <v>789</v>
      </c>
      <c r="H119" s="329">
        <v>7</v>
      </c>
      <c r="I119" s="233">
        <f>_xlfn.NUMBERVALUE(LEFT(NCESub[[#This Row],[NCE]],LEN(NCESub[[#This Row],[NCE]])-1))</f>
        <v>1</v>
      </c>
      <c r="J119" s="238" t="str">
        <f>NCESub[[#This Row],[NCE]]&amp;NCESub[[#This Row],[Product]]</f>
        <v>1iHydrocarbon Liquid</v>
      </c>
      <c r="K119" s="233" t="str">
        <f>VLOOKUP(NCESub[[#This Row],[NCE]],DisscussionPoints[[#All],[NCE]:[Discussion Points]],3,FALSE)</f>
        <v>Are you operating a 2 or 3 phase test separator? Metering of the liquids or oil leg is required for accurate well test measurement. How do you know the measurement device is installed and used correctly?</v>
      </c>
      <c r="L119" s="73"/>
      <c r="M119" s="55"/>
      <c r="N119" s="55"/>
      <c r="O119" s="55"/>
      <c r="P119" s="55"/>
      <c r="Q119" s="55"/>
      <c r="R119" s="125"/>
      <c r="S119" s="55"/>
      <c r="T119" s="296"/>
      <c r="U119" s="245"/>
      <c r="V119" s="246"/>
      <c r="W119" s="246"/>
      <c r="X119" s="245"/>
      <c r="Y119" s="244"/>
    </row>
    <row r="120" spans="1:25" ht="63.75" x14ac:dyDescent="0.2">
      <c r="A120" s="73" t="s">
        <v>497</v>
      </c>
      <c r="B120" s="75" t="s">
        <v>124</v>
      </c>
      <c r="C120" s="80" t="s">
        <v>671</v>
      </c>
      <c r="D120" s="75" t="s">
        <v>171</v>
      </c>
      <c r="E120" s="290" t="str">
        <f>VLOOKUP(NCESub[[#This Row],[NCE]],Applicability[[#All],[NCE]:[NCE Description]],3,FALSE)</f>
        <v xml:space="preserve">Test water meas. device(s) does not exist, is not installed or used correctly, or not in use. </v>
      </c>
      <c r="F120" s="76" t="s">
        <v>277</v>
      </c>
      <c r="G120" s="73" t="s">
        <v>788</v>
      </c>
      <c r="H120" s="329">
        <v>11</v>
      </c>
      <c r="I120" s="233">
        <f>_xlfn.NUMBERVALUE(LEFT(NCESub[[#This Row],[NCE]],LEN(NCESub[[#This Row],[NCE]])-1))</f>
        <v>1</v>
      </c>
      <c r="J120" s="238" t="str">
        <f>NCESub[[#This Row],[NCE]]&amp;NCESub[[#This Row],[Product]]</f>
        <v>1jWater</v>
      </c>
      <c r="K120" s="233" t="str">
        <f>VLOOKUP(NCESub[[#This Row],[NCE]],DisscussionPoints[[#All],[NCE]:[Discussion Points]],3,FALSE)</f>
        <v>Are you operating a 2 or 3 phase test separator? Metering of the liquids or water leg is required for accurate well test measurement. How do you know the measurement device is installed and used correctly?</v>
      </c>
      <c r="L120" s="73"/>
      <c r="M120" s="55"/>
      <c r="N120" s="55"/>
      <c r="O120" s="55"/>
      <c r="P120" s="55"/>
      <c r="Q120" s="55"/>
      <c r="R120" s="125"/>
      <c r="S120" s="55"/>
      <c r="T120" s="297"/>
      <c r="U120" s="248"/>
      <c r="V120" s="249"/>
      <c r="W120" s="249"/>
      <c r="X120" s="248"/>
      <c r="Y120" s="247"/>
    </row>
    <row r="121" spans="1:25" ht="63.75" x14ac:dyDescent="0.2">
      <c r="A121" s="73" t="s">
        <v>498</v>
      </c>
      <c r="B121" s="75" t="s">
        <v>124</v>
      </c>
      <c r="C121" s="80" t="s">
        <v>541</v>
      </c>
      <c r="D121" s="75" t="s">
        <v>171</v>
      </c>
      <c r="E121" s="290" t="str">
        <f>VLOOKUP(NCESub[[#This Row],[NCE]],Applicability[[#All],[NCE]:[NCE Description]],3,FALSE)</f>
        <v xml:space="preserve">Test water meas. device(s) does not exist, is not installed or used correctly, or not in use. </v>
      </c>
      <c r="F121" s="76" t="s">
        <v>277</v>
      </c>
      <c r="G121" s="73" t="s">
        <v>789</v>
      </c>
      <c r="H121" s="329">
        <v>12</v>
      </c>
      <c r="I121" s="233">
        <f>_xlfn.NUMBERVALUE(LEFT(NCESub[[#This Row],[NCE]],LEN(NCESub[[#This Row],[NCE]])-1))</f>
        <v>1</v>
      </c>
      <c r="J121" s="238" t="str">
        <f>NCESub[[#This Row],[NCE]]&amp;NCESub[[#This Row],[Product]]</f>
        <v>1jWater</v>
      </c>
      <c r="K121" s="233" t="str">
        <f>VLOOKUP(NCESub[[#This Row],[NCE]],DisscussionPoints[[#All],[NCE]:[Discussion Points]],3,FALSE)</f>
        <v>Are you operating a 2 or 3 phase test separator? Metering of the liquids or water leg is required for accurate well test measurement. How do you know the measurement device is installed and used correctly?</v>
      </c>
      <c r="L121" s="73"/>
      <c r="M121" s="55"/>
      <c r="N121" s="55"/>
      <c r="O121" s="55"/>
      <c r="P121" s="55"/>
      <c r="Q121" s="55"/>
      <c r="R121" s="125"/>
      <c r="S121" s="55"/>
      <c r="T121" s="296"/>
      <c r="U121" s="245"/>
      <c r="V121" s="246"/>
      <c r="W121" s="246"/>
      <c r="X121" s="245"/>
      <c r="Y121" s="244"/>
    </row>
    <row r="122" spans="1:25" ht="38.25" x14ac:dyDescent="0.2">
      <c r="A122" s="73" t="s">
        <v>768</v>
      </c>
      <c r="B122" s="75" t="s">
        <v>125</v>
      </c>
      <c r="C122" s="80" t="s">
        <v>770</v>
      </c>
      <c r="D122" s="75" t="s">
        <v>171</v>
      </c>
      <c r="E122" s="290" t="str">
        <f>VLOOKUP(NCESub[[#This Row],[NCE]],Applicability[[#All],[NCE]:[NCE Description]],3,FALSE)</f>
        <v>Inaccurate Header Markings</v>
      </c>
      <c r="F122" s="76" t="s">
        <v>278</v>
      </c>
      <c r="G122" s="73" t="s">
        <v>788</v>
      </c>
      <c r="H122" s="329">
        <v>1</v>
      </c>
      <c r="I122" s="233">
        <f>_xlfn.NUMBERVALUE(LEFT(NCESub[[#This Row],[NCE]],LEN(NCESub[[#This Row],[NCE]])-1))</f>
        <v>1</v>
      </c>
      <c r="J122" s="238" t="str">
        <f>NCESub[[#This Row],[NCE]]&amp;NCESub[[#This Row],[Product]]</f>
        <v>1kGas</v>
      </c>
      <c r="K122" s="233" t="str">
        <f>VLOOKUP(NCESub[[#This Row],[NCE]],DisscussionPoints[[#All],[NCE]:[Discussion Points]],3,FALSE)</f>
        <v xml:space="preserve">How do you know the header markings are correct? </v>
      </c>
      <c r="L122" s="73"/>
      <c r="M122" s="55"/>
      <c r="N122" s="55"/>
      <c r="O122" s="55"/>
      <c r="P122" s="55"/>
      <c r="Q122" s="55"/>
      <c r="R122" s="125"/>
      <c r="S122" s="55"/>
      <c r="T122" s="297"/>
      <c r="U122" s="248"/>
      <c r="V122" s="249"/>
      <c r="W122" s="249"/>
      <c r="X122" s="248"/>
      <c r="Y122" s="247"/>
    </row>
    <row r="123" spans="1:25" ht="38.25" x14ac:dyDescent="0.2">
      <c r="A123" s="73" t="s">
        <v>769</v>
      </c>
      <c r="B123" s="75" t="s">
        <v>125</v>
      </c>
      <c r="C123" s="80" t="s">
        <v>771</v>
      </c>
      <c r="D123" s="75" t="s">
        <v>171</v>
      </c>
      <c r="E123" s="290" t="str">
        <f>VLOOKUP(NCESub[[#This Row],[NCE]],Applicability[[#All],[NCE]:[NCE Description]],3,FALSE)</f>
        <v>Inaccurate Header Markings</v>
      </c>
      <c r="F123" s="76" t="s">
        <v>278</v>
      </c>
      <c r="G123" s="73" t="s">
        <v>789</v>
      </c>
      <c r="H123" s="329">
        <v>2</v>
      </c>
      <c r="I123" s="233">
        <f>_xlfn.NUMBERVALUE(LEFT(NCESub[[#This Row],[NCE]],LEN(NCESub[[#This Row],[NCE]])-1))</f>
        <v>1</v>
      </c>
      <c r="J123" s="238" t="str">
        <f>NCESub[[#This Row],[NCE]]&amp;NCESub[[#This Row],[Product]]</f>
        <v>1kGas</v>
      </c>
      <c r="K123" s="233" t="str">
        <f>VLOOKUP(NCESub[[#This Row],[NCE]],DisscussionPoints[[#All],[NCE]:[Discussion Points]],3,FALSE)</f>
        <v xml:space="preserve">How do you know the header markings are correct? </v>
      </c>
      <c r="L123" s="73"/>
      <c r="M123" s="55"/>
      <c r="N123" s="55"/>
      <c r="O123" s="55"/>
      <c r="P123" s="55"/>
      <c r="Q123" s="55"/>
      <c r="R123" s="125"/>
      <c r="S123" s="55"/>
      <c r="T123" s="296"/>
      <c r="U123" s="245"/>
      <c r="V123" s="246"/>
      <c r="W123" s="246"/>
      <c r="X123" s="245"/>
      <c r="Y123" s="244"/>
    </row>
    <row r="124" spans="1:25" ht="38.25" x14ac:dyDescent="0.2">
      <c r="A124" s="73" t="s">
        <v>499</v>
      </c>
      <c r="B124" s="75" t="s">
        <v>125</v>
      </c>
      <c r="C124" s="80" t="s">
        <v>672</v>
      </c>
      <c r="D124" s="75" t="s">
        <v>171</v>
      </c>
      <c r="E124" s="290" t="str">
        <f>VLOOKUP(NCESub[[#This Row],[NCE]],Applicability[[#All],[NCE]:[NCE Description]],3,FALSE)</f>
        <v>Inaccurate Header Markings</v>
      </c>
      <c r="F124" s="76" t="s">
        <v>279</v>
      </c>
      <c r="G124" s="73" t="s">
        <v>788</v>
      </c>
      <c r="H124" s="329">
        <v>6</v>
      </c>
      <c r="I124" s="233">
        <f>_xlfn.NUMBERVALUE(LEFT(NCESub[[#This Row],[NCE]],LEN(NCESub[[#This Row],[NCE]])-1))</f>
        <v>1</v>
      </c>
      <c r="J124" s="238" t="str">
        <f>NCESub[[#This Row],[NCE]]&amp;NCESub[[#This Row],[Product]]</f>
        <v>1kHydrocarbon Liquid</v>
      </c>
      <c r="K124" s="233" t="str">
        <f>VLOOKUP(NCESub[[#This Row],[NCE]],DisscussionPoints[[#All],[NCE]:[Discussion Points]],3,FALSE)</f>
        <v xml:space="preserve">How do you know the header markings are correct? </v>
      </c>
      <c r="L124" s="73"/>
      <c r="M124" s="55"/>
      <c r="N124" s="55"/>
      <c r="O124" s="55"/>
      <c r="P124" s="55"/>
      <c r="Q124" s="55"/>
      <c r="R124" s="125"/>
      <c r="S124" s="55"/>
      <c r="T124" s="297"/>
      <c r="U124" s="248"/>
      <c r="V124" s="249"/>
      <c r="W124" s="249"/>
      <c r="X124" s="248"/>
      <c r="Y124" s="247"/>
    </row>
    <row r="125" spans="1:25" ht="38.25" x14ac:dyDescent="0.2">
      <c r="A125" s="73" t="s">
        <v>500</v>
      </c>
      <c r="B125" s="75" t="s">
        <v>125</v>
      </c>
      <c r="C125" s="80" t="s">
        <v>673</v>
      </c>
      <c r="D125" s="75" t="s">
        <v>171</v>
      </c>
      <c r="E125" s="290" t="str">
        <f>VLOOKUP(NCESub[[#This Row],[NCE]],Applicability[[#All],[NCE]:[NCE Description]],3,FALSE)</f>
        <v>Inaccurate Header Markings</v>
      </c>
      <c r="F125" s="76" t="s">
        <v>279</v>
      </c>
      <c r="G125" s="73" t="s">
        <v>789</v>
      </c>
      <c r="H125" s="329">
        <v>7</v>
      </c>
      <c r="I125" s="233">
        <f>_xlfn.NUMBERVALUE(LEFT(NCESub[[#This Row],[NCE]],LEN(NCESub[[#This Row],[NCE]])-1))</f>
        <v>1</v>
      </c>
      <c r="J125" s="238" t="str">
        <f>NCESub[[#This Row],[NCE]]&amp;NCESub[[#This Row],[Product]]</f>
        <v>1kHydrocarbon Liquid</v>
      </c>
      <c r="K125" s="233" t="str">
        <f>VLOOKUP(NCESub[[#This Row],[NCE]],DisscussionPoints[[#All],[NCE]:[Discussion Points]],3,FALSE)</f>
        <v xml:space="preserve">How do you know the header markings are correct? </v>
      </c>
      <c r="L125" s="73"/>
      <c r="M125" s="55"/>
      <c r="N125" s="55"/>
      <c r="O125" s="55"/>
      <c r="P125" s="55"/>
      <c r="Q125" s="55"/>
      <c r="R125" s="125"/>
      <c r="S125" s="55"/>
      <c r="T125" s="296"/>
      <c r="U125" s="245"/>
      <c r="V125" s="246"/>
      <c r="W125" s="246"/>
      <c r="X125" s="245"/>
      <c r="Y125" s="244"/>
    </row>
    <row r="126" spans="1:25" ht="63.75" x14ac:dyDescent="0.2">
      <c r="A126" s="73" t="s">
        <v>485</v>
      </c>
      <c r="B126" s="75" t="s">
        <v>132</v>
      </c>
      <c r="C126" s="80" t="s">
        <v>674</v>
      </c>
      <c r="D126" s="75" t="s">
        <v>171</v>
      </c>
      <c r="E126" s="290" t="str">
        <f>VLOOKUP(NCESub[[#This Row],[NCE]],Applicability[[#All],[NCE]:[NCE Description]],3,FALSE)</f>
        <v>Well meas. inappropriate for battery.</v>
      </c>
      <c r="F126" s="76" t="s">
        <v>278</v>
      </c>
      <c r="G126" s="73" t="s">
        <v>788</v>
      </c>
      <c r="H126" s="329">
        <v>1</v>
      </c>
      <c r="I126" s="233">
        <f>_xlfn.NUMBERVALUE(LEFT(NCESub[[#This Row],[NCE]],LEN(NCESub[[#This Row],[NCE]])-1))</f>
        <v>1</v>
      </c>
      <c r="J126" s="238" t="str">
        <f>NCESub[[#This Row],[NCE]]&amp;NCESub[[#This Row],[Product]]</f>
        <v>1lGas</v>
      </c>
      <c r="K126" s="233" t="str">
        <f>VLOOKUP(NCESub[[#This Row],[NCE]],DisscussionPoints[[#All],[NCE]:[Discussion Points]],3,FALSE)</f>
        <v>All wells at a prorated battery must be prorated. All wells at a measured battery must be measured. Are you wet measuring gas production? An effluent meter and test taps must be present at the wellhead. How do you know well measurement is appropriate?</v>
      </c>
      <c r="L126" s="73"/>
      <c r="M126" s="55"/>
      <c r="N126" s="55"/>
      <c r="O126" s="55"/>
      <c r="P126" s="55"/>
      <c r="Q126" s="55"/>
      <c r="R126" s="125"/>
      <c r="S126" s="55"/>
      <c r="T126" s="297"/>
      <c r="U126" s="248"/>
      <c r="V126" s="249"/>
      <c r="W126" s="249"/>
      <c r="X126" s="248"/>
      <c r="Y126" s="247"/>
    </row>
    <row r="127" spans="1:25" ht="63.75" x14ac:dyDescent="0.2">
      <c r="A127" s="73" t="s">
        <v>486</v>
      </c>
      <c r="B127" s="75" t="s">
        <v>132</v>
      </c>
      <c r="C127" s="80" t="s">
        <v>855</v>
      </c>
      <c r="D127" s="75" t="s">
        <v>171</v>
      </c>
      <c r="E127" s="290" t="str">
        <f>VLOOKUP(NCESub[[#This Row],[NCE]],Applicability[[#All],[NCE]:[NCE Description]],3,FALSE)</f>
        <v>Well meas. inappropriate for battery.</v>
      </c>
      <c r="F127" s="76" t="s">
        <v>278</v>
      </c>
      <c r="G127" s="73" t="s">
        <v>789</v>
      </c>
      <c r="H127" s="329">
        <v>2</v>
      </c>
      <c r="I127" s="233">
        <f>_xlfn.NUMBERVALUE(LEFT(NCESub[[#This Row],[NCE]],LEN(NCESub[[#This Row],[NCE]])-1))</f>
        <v>1</v>
      </c>
      <c r="J127" s="238" t="str">
        <f>NCESub[[#This Row],[NCE]]&amp;NCESub[[#This Row],[Product]]</f>
        <v>1lGas</v>
      </c>
      <c r="K127" s="233" t="str">
        <f>VLOOKUP(NCESub[[#This Row],[NCE]],DisscussionPoints[[#All],[NCE]:[Discussion Points]],3,FALSE)</f>
        <v>All wells at a prorated battery must be prorated. All wells at a measured battery must be measured. Are you wet measuring gas production? An effluent meter and test taps must be present at the wellhead. How do you know well measurement is appropriate?</v>
      </c>
      <c r="L127" s="73"/>
      <c r="M127" s="55"/>
      <c r="N127" s="55"/>
      <c r="O127" s="55"/>
      <c r="P127" s="55"/>
      <c r="Q127" s="55"/>
      <c r="R127" s="125"/>
      <c r="S127" s="55"/>
      <c r="T127" s="296"/>
      <c r="U127" s="245"/>
      <c r="V127" s="246"/>
      <c r="W127" s="246"/>
      <c r="X127" s="245"/>
      <c r="Y127" s="244"/>
    </row>
    <row r="128" spans="1:25" ht="63.75" x14ac:dyDescent="0.2">
      <c r="A128" s="73" t="s">
        <v>501</v>
      </c>
      <c r="B128" s="75" t="s">
        <v>132</v>
      </c>
      <c r="C128" s="80" t="s">
        <v>675</v>
      </c>
      <c r="D128" s="75" t="s">
        <v>171</v>
      </c>
      <c r="E128" s="290" t="str">
        <f>VLOOKUP(NCESub[[#This Row],[NCE]],Applicability[[#All],[NCE]:[NCE Description]],3,FALSE)</f>
        <v>Well meas. inappropriate for battery.</v>
      </c>
      <c r="F128" s="76" t="s">
        <v>279</v>
      </c>
      <c r="G128" s="73" t="s">
        <v>788</v>
      </c>
      <c r="H128" s="329">
        <v>6</v>
      </c>
      <c r="I128" s="233">
        <f>_xlfn.NUMBERVALUE(LEFT(NCESub[[#This Row],[NCE]],LEN(NCESub[[#This Row],[NCE]])-1))</f>
        <v>1</v>
      </c>
      <c r="J128" s="238" t="str">
        <f>NCESub[[#This Row],[NCE]]&amp;NCESub[[#This Row],[Product]]</f>
        <v>1lHydrocarbon Liquid</v>
      </c>
      <c r="K128" s="233" t="str">
        <f>VLOOKUP(NCESub[[#This Row],[NCE]],DisscussionPoints[[#All],[NCE]:[Discussion Points]],3,FALSE)</f>
        <v>All wells at a prorated battery must be prorated. All wells at a measured battery must be measured. Are you wet measuring gas production? An effluent meter and test taps must be present at the wellhead. How do you know well measurement is appropriate?</v>
      </c>
      <c r="L128" s="73"/>
      <c r="M128" s="55"/>
      <c r="N128" s="55"/>
      <c r="O128" s="55"/>
      <c r="P128" s="55"/>
      <c r="Q128" s="55"/>
      <c r="R128" s="125"/>
      <c r="S128" s="55"/>
      <c r="T128" s="297"/>
      <c r="U128" s="248"/>
      <c r="V128" s="249"/>
      <c r="W128" s="249"/>
      <c r="X128" s="248"/>
      <c r="Y128" s="247"/>
    </row>
    <row r="129" spans="1:25" ht="63.75" x14ac:dyDescent="0.2">
      <c r="A129" s="73" t="s">
        <v>502</v>
      </c>
      <c r="B129" s="75" t="s">
        <v>132</v>
      </c>
      <c r="C129" s="80" t="s">
        <v>542</v>
      </c>
      <c r="D129" s="75" t="s">
        <v>171</v>
      </c>
      <c r="E129" s="290" t="str">
        <f>VLOOKUP(NCESub[[#This Row],[NCE]],Applicability[[#All],[NCE]:[NCE Description]],3,FALSE)</f>
        <v>Well meas. inappropriate for battery.</v>
      </c>
      <c r="F129" s="76" t="s">
        <v>279</v>
      </c>
      <c r="G129" s="73" t="s">
        <v>789</v>
      </c>
      <c r="H129" s="329">
        <v>7</v>
      </c>
      <c r="I129" s="233">
        <f>_xlfn.NUMBERVALUE(LEFT(NCESub[[#This Row],[NCE]],LEN(NCESub[[#This Row],[NCE]])-1))</f>
        <v>1</v>
      </c>
      <c r="J129" s="238" t="str">
        <f>NCESub[[#This Row],[NCE]]&amp;NCESub[[#This Row],[Product]]</f>
        <v>1lHydrocarbon Liquid</v>
      </c>
      <c r="K129" s="233" t="str">
        <f>VLOOKUP(NCESub[[#This Row],[NCE]],DisscussionPoints[[#All],[NCE]:[Discussion Points]],3,FALSE)</f>
        <v>All wells at a prorated battery must be prorated. All wells at a measured battery must be measured. Are you wet measuring gas production? An effluent meter and test taps must be present at the wellhead. How do you know well measurement is appropriate?</v>
      </c>
      <c r="L129" s="74"/>
      <c r="M129" s="55"/>
      <c r="N129" s="55"/>
      <c r="O129" s="55"/>
      <c r="P129" s="55"/>
      <c r="Q129" s="55"/>
      <c r="R129" s="125"/>
      <c r="S129" s="55"/>
      <c r="T129" s="296"/>
      <c r="U129" s="299"/>
      <c r="V129" s="300"/>
      <c r="W129" s="300"/>
      <c r="X129" s="299"/>
      <c r="Y129" s="244"/>
    </row>
    <row r="130" spans="1:25" ht="63.75" x14ac:dyDescent="0.2">
      <c r="A130" s="73" t="s">
        <v>503</v>
      </c>
      <c r="B130" s="75" t="s">
        <v>132</v>
      </c>
      <c r="C130" s="80" t="s">
        <v>676</v>
      </c>
      <c r="D130" s="75" t="s">
        <v>171</v>
      </c>
      <c r="E130" s="290" t="str">
        <f>VLOOKUP(NCESub[[#This Row],[NCE]],Applicability[[#All],[NCE]:[NCE Description]],3,FALSE)</f>
        <v>Well meas. inappropriate for battery.</v>
      </c>
      <c r="F130" s="76" t="s">
        <v>277</v>
      </c>
      <c r="G130" s="73" t="s">
        <v>788</v>
      </c>
      <c r="H130" s="329">
        <v>11</v>
      </c>
      <c r="I130" s="233">
        <f>_xlfn.NUMBERVALUE(LEFT(NCESub[[#This Row],[NCE]],LEN(NCESub[[#This Row],[NCE]])-1))</f>
        <v>1</v>
      </c>
      <c r="J130" s="238" t="str">
        <f>NCESub[[#This Row],[NCE]]&amp;NCESub[[#This Row],[Product]]</f>
        <v>1lWater</v>
      </c>
      <c r="K130" s="30" t="str">
        <f>VLOOKUP(NCESub[[#This Row],[NCE]],DisscussionPoints[[#All],[NCE]:[Discussion Points]],3,FALSE)</f>
        <v>All wells at a prorated battery must be prorated. All wells at a measured battery must be measured. Are you wet measuring gas production? An effluent meter and test taps must be present at the wellhead. How do you know well measurement is appropriate?</v>
      </c>
      <c r="L130" s="74"/>
      <c r="M130" s="55"/>
      <c r="N130" s="55"/>
      <c r="O130" s="55"/>
      <c r="P130" s="55"/>
      <c r="Q130" s="55"/>
      <c r="R130" s="125"/>
      <c r="S130" s="55"/>
      <c r="T130" s="297"/>
      <c r="U130" s="301"/>
      <c r="V130" s="302"/>
      <c r="W130" s="302"/>
      <c r="X130" s="301"/>
      <c r="Y130" s="247"/>
    </row>
    <row r="131" spans="1:25" ht="63.75" x14ac:dyDescent="0.2">
      <c r="A131" s="73" t="s">
        <v>504</v>
      </c>
      <c r="B131" s="75" t="s">
        <v>132</v>
      </c>
      <c r="C131" s="80" t="s">
        <v>543</v>
      </c>
      <c r="D131" s="75" t="s">
        <v>171</v>
      </c>
      <c r="E131" s="290" t="str">
        <f>VLOOKUP(NCESub[[#This Row],[NCE]],Applicability[[#All],[NCE]:[NCE Description]],3,FALSE)</f>
        <v>Well meas. inappropriate for battery.</v>
      </c>
      <c r="F131" s="76" t="s">
        <v>277</v>
      </c>
      <c r="G131" s="73" t="s">
        <v>789</v>
      </c>
      <c r="H131" s="329">
        <v>12</v>
      </c>
      <c r="I131" s="233">
        <f>_xlfn.NUMBERVALUE(LEFT(NCESub[[#This Row],[NCE]],LEN(NCESub[[#This Row],[NCE]])-1))</f>
        <v>1</v>
      </c>
      <c r="J131" s="238" t="str">
        <f>NCESub[[#This Row],[NCE]]&amp;NCESub[[#This Row],[Product]]</f>
        <v>1lWater</v>
      </c>
      <c r="K131" s="233" t="str">
        <f>VLOOKUP(NCESub[[#This Row],[NCE]],DisscussionPoints[[#All],[NCE]:[Discussion Points]],3,FALSE)</f>
        <v>All wells at a prorated battery must be prorated. All wells at a measured battery must be measured. Are you wet measuring gas production? An effluent meter and test taps must be present at the wellhead. How do you know well measurement is appropriate?</v>
      </c>
      <c r="L131" s="74"/>
      <c r="M131" s="55"/>
      <c r="N131" s="55"/>
      <c r="O131" s="55"/>
      <c r="P131" s="55"/>
      <c r="Q131" s="55"/>
      <c r="R131" s="125"/>
      <c r="S131" s="55"/>
      <c r="T131" s="296"/>
      <c r="U131" s="245"/>
      <c r="V131" s="246"/>
      <c r="W131" s="246"/>
      <c r="X131" s="245"/>
      <c r="Y131" s="244"/>
    </row>
    <row r="132" spans="1:25" ht="114.75" x14ac:dyDescent="0.2">
      <c r="A132" s="74" t="s">
        <v>796</v>
      </c>
      <c r="B132" s="78" t="s">
        <v>634</v>
      </c>
      <c r="C132" s="80" t="s">
        <v>1711</v>
      </c>
      <c r="D132" s="78" t="s">
        <v>170</v>
      </c>
      <c r="E132" s="290" t="str">
        <f>VLOOKUP(NCESub[[#This Row],[NCE]],Applicability[[#All],[NCE]:[NCE Description]],3,FALSE)</f>
        <v>Inaccurate interfaces between systems at commissioning. Added by Yogi, Mel and Mark.</v>
      </c>
      <c r="F132" s="79" t="s">
        <v>278</v>
      </c>
      <c r="G132" s="73" t="s">
        <v>788</v>
      </c>
      <c r="H132" s="329">
        <v>1</v>
      </c>
      <c r="I132" s="233">
        <f>_xlfn.NUMBERVALUE(LEFT(NCESub[[#This Row],[NCE]],LEN(NCESub[[#This Row],[NCE]])-1))</f>
        <v>1</v>
      </c>
      <c r="J132" s="238" t="str">
        <f>NCESub[[#This Row],[NCE]]&amp;NCESub[[#This Row],[Product]]</f>
        <v>1mGas</v>
      </c>
      <c r="K132" s="233" t="str">
        <f>VLOOKUP(NCESub[[#This Row],[NCE]],DisscussionPoints[[#All],[NCE]:[Discussion Points]],3,FALSE)</f>
        <v>An end-to-end test from the sensor in the field, likely at the wellhead, to the production accounting system is necessary to ensure: Systems have the same view of the well and battery configuration. System interfaces are configured correctly. How do you know an end-to-end test was successfully completed?</v>
      </c>
      <c r="L132" s="73"/>
      <c r="M132" s="55"/>
      <c r="N132" s="55"/>
      <c r="O132" s="55"/>
      <c r="P132" s="55"/>
      <c r="Q132" s="55"/>
      <c r="R132" s="125"/>
      <c r="S132" s="55"/>
      <c r="T132" s="297"/>
      <c r="U132" s="248"/>
      <c r="V132" s="249"/>
      <c r="W132" s="249"/>
      <c r="X132" s="248"/>
      <c r="Y132" s="247"/>
    </row>
    <row r="133" spans="1:25" ht="89.25" x14ac:dyDescent="0.2">
      <c r="A133" s="74" t="s">
        <v>799</v>
      </c>
      <c r="B133" s="78" t="s">
        <v>634</v>
      </c>
      <c r="C133" s="80" t="s">
        <v>856</v>
      </c>
      <c r="D133" s="78" t="s">
        <v>170</v>
      </c>
      <c r="E133" s="290" t="str">
        <f>VLOOKUP(NCESub[[#This Row],[NCE]],Applicability[[#All],[NCE]:[NCE Description]],3,FALSE)</f>
        <v>Inaccurate interfaces between systems at commissioning. Added by Yogi, Mel and Mark.</v>
      </c>
      <c r="F133" s="79" t="s">
        <v>278</v>
      </c>
      <c r="G133" s="73" t="s">
        <v>789</v>
      </c>
      <c r="H133" s="329">
        <v>2</v>
      </c>
      <c r="I133" s="233">
        <f>_xlfn.NUMBERVALUE(LEFT(NCESub[[#This Row],[NCE]],LEN(NCESub[[#This Row],[NCE]])-1))</f>
        <v>1</v>
      </c>
      <c r="J133" s="238" t="str">
        <f>NCESub[[#This Row],[NCE]]&amp;NCESub[[#This Row],[Product]]</f>
        <v>1mGas</v>
      </c>
      <c r="K133" s="233" t="str">
        <f>VLOOKUP(NCESub[[#This Row],[NCE]],DisscussionPoints[[#All],[NCE]:[Discussion Points]],3,FALSE)</f>
        <v>An end-to-end test from the sensor in the field, likely at the wellhead, to the production accounting system is necessary to ensure: Systems have the same view of the well and battery configuration. System interfaces are configured correctly. How do you know an end-to-end test was successfully completed?</v>
      </c>
      <c r="L133" s="73"/>
      <c r="M133" s="55"/>
      <c r="N133" s="55"/>
      <c r="O133" s="55"/>
      <c r="P133" s="55"/>
      <c r="Q133" s="55"/>
      <c r="R133" s="125"/>
      <c r="S133" s="55"/>
      <c r="T133" s="296"/>
      <c r="U133" s="245"/>
      <c r="V133" s="246"/>
      <c r="W133" s="246"/>
      <c r="X133" s="245"/>
      <c r="Y133" s="244"/>
    </row>
    <row r="134" spans="1:25" ht="102" x14ac:dyDescent="0.2">
      <c r="A134" s="74" t="s">
        <v>797</v>
      </c>
      <c r="B134" s="78" t="s">
        <v>634</v>
      </c>
      <c r="C134" s="80" t="s">
        <v>733</v>
      </c>
      <c r="D134" s="78" t="s">
        <v>170</v>
      </c>
      <c r="E134" s="290" t="str">
        <f>VLOOKUP(NCESub[[#This Row],[NCE]],Applicability[[#All],[NCE]:[NCE Description]],3,FALSE)</f>
        <v>Inaccurate interfaces between systems at commissioning. Added by Yogi, Mel and Mark.</v>
      </c>
      <c r="F134" s="79" t="s">
        <v>279</v>
      </c>
      <c r="G134" s="73" t="s">
        <v>788</v>
      </c>
      <c r="H134" s="329">
        <v>6</v>
      </c>
      <c r="I134" s="233">
        <f>_xlfn.NUMBERVALUE(LEFT(NCESub[[#This Row],[NCE]],LEN(NCESub[[#This Row],[NCE]])-1))</f>
        <v>1</v>
      </c>
      <c r="J134" s="238" t="str">
        <f>NCESub[[#This Row],[NCE]]&amp;NCESub[[#This Row],[Product]]</f>
        <v>1mHydrocarbon Liquid</v>
      </c>
      <c r="K134" s="233" t="str">
        <f>VLOOKUP(NCESub[[#This Row],[NCE]],DisscussionPoints[[#All],[NCE]:[Discussion Points]],3,FALSE)</f>
        <v>An end-to-end test from the sensor in the field, likely at the wellhead, to the production accounting system is necessary to ensure: Systems have the same view of the well and battery configuration. System interfaces are configured correctly. How do you know an end-to-end test was successfully completed?</v>
      </c>
      <c r="L134" s="73"/>
      <c r="M134" s="55"/>
      <c r="N134" s="55"/>
      <c r="O134" s="55"/>
      <c r="P134" s="55"/>
      <c r="Q134" s="55"/>
      <c r="R134" s="125"/>
      <c r="S134" s="55"/>
      <c r="T134" s="297"/>
      <c r="U134" s="248"/>
      <c r="V134" s="249"/>
      <c r="W134" s="249"/>
      <c r="X134" s="248"/>
      <c r="Y134" s="247"/>
    </row>
    <row r="135" spans="1:25" ht="102" x14ac:dyDescent="0.2">
      <c r="A135" s="74" t="s">
        <v>800</v>
      </c>
      <c r="B135" s="78" t="s">
        <v>634</v>
      </c>
      <c r="C135" s="80" t="s">
        <v>857</v>
      </c>
      <c r="D135" s="78" t="s">
        <v>170</v>
      </c>
      <c r="E135" s="290" t="str">
        <f>VLOOKUP(NCESub[[#This Row],[NCE]],Applicability[[#All],[NCE]:[NCE Description]],3,FALSE)</f>
        <v>Inaccurate interfaces between systems at commissioning. Added by Yogi, Mel and Mark.</v>
      </c>
      <c r="F135" s="79" t="s">
        <v>279</v>
      </c>
      <c r="G135" s="73" t="s">
        <v>789</v>
      </c>
      <c r="H135" s="329">
        <v>7</v>
      </c>
      <c r="I135" s="233">
        <f>_xlfn.NUMBERVALUE(LEFT(NCESub[[#This Row],[NCE]],LEN(NCESub[[#This Row],[NCE]])-1))</f>
        <v>1</v>
      </c>
      <c r="J135" s="238" t="str">
        <f>NCESub[[#This Row],[NCE]]&amp;NCESub[[#This Row],[Product]]</f>
        <v>1mHydrocarbon Liquid</v>
      </c>
      <c r="K135" s="233" t="str">
        <f>VLOOKUP(NCESub[[#This Row],[NCE]],DisscussionPoints[[#All],[NCE]:[Discussion Points]],3,FALSE)</f>
        <v>An end-to-end test from the sensor in the field, likely at the wellhead, to the production accounting system is necessary to ensure: Systems have the same view of the well and battery configuration. System interfaces are configured correctly. How do you know an end-to-end test was successfully completed?</v>
      </c>
      <c r="L135" s="73"/>
      <c r="M135" s="55"/>
      <c r="N135" s="55"/>
      <c r="O135" s="55"/>
      <c r="P135" s="55"/>
      <c r="Q135" s="55"/>
      <c r="R135" s="125"/>
      <c r="S135" s="55"/>
      <c r="T135" s="296"/>
      <c r="U135" s="245"/>
      <c r="V135" s="246"/>
      <c r="W135" s="246"/>
      <c r="X135" s="245"/>
      <c r="Y135" s="244"/>
    </row>
    <row r="136" spans="1:25" ht="89.25" x14ac:dyDescent="0.2">
      <c r="A136" s="74" t="s">
        <v>798</v>
      </c>
      <c r="B136" s="78" t="s">
        <v>634</v>
      </c>
      <c r="C136" s="80" t="s">
        <v>734</v>
      </c>
      <c r="D136" s="78" t="s">
        <v>170</v>
      </c>
      <c r="E136" s="290" t="str">
        <f>VLOOKUP(NCESub[[#This Row],[NCE]],Applicability[[#All],[NCE]:[NCE Description]],3,FALSE)</f>
        <v>Inaccurate interfaces between systems at commissioning. Added by Yogi, Mel and Mark.</v>
      </c>
      <c r="F136" s="79" t="s">
        <v>277</v>
      </c>
      <c r="G136" s="73" t="s">
        <v>788</v>
      </c>
      <c r="H136" s="329">
        <v>11</v>
      </c>
      <c r="I136" s="233">
        <f>_xlfn.NUMBERVALUE(LEFT(NCESub[[#This Row],[NCE]],LEN(NCESub[[#This Row],[NCE]])-1))</f>
        <v>1</v>
      </c>
      <c r="J136" s="238" t="str">
        <f>NCESub[[#This Row],[NCE]]&amp;NCESub[[#This Row],[Product]]</f>
        <v>1mWater</v>
      </c>
      <c r="K136" s="233" t="str">
        <f>VLOOKUP(NCESub[[#This Row],[NCE]],DisscussionPoints[[#All],[NCE]:[Discussion Points]],3,FALSE)</f>
        <v>An end-to-end test from the sensor in the field, likely at the wellhead, to the production accounting system is necessary to ensure: Systems have the same view of the well and battery configuration. System interfaces are configured correctly. How do you know an end-to-end test was successfully completed?</v>
      </c>
      <c r="L136" s="73"/>
      <c r="M136" s="55"/>
      <c r="N136" s="55"/>
      <c r="O136" s="55"/>
      <c r="P136" s="55"/>
      <c r="Q136" s="55"/>
      <c r="R136" s="125"/>
      <c r="S136" s="55"/>
      <c r="T136" s="297"/>
      <c r="U136" s="248"/>
      <c r="V136" s="249"/>
      <c r="W136" s="249"/>
      <c r="X136" s="248"/>
      <c r="Y136" s="247"/>
    </row>
    <row r="137" spans="1:25" ht="89.25" x14ac:dyDescent="0.2">
      <c r="A137" s="74" t="s">
        <v>801</v>
      </c>
      <c r="B137" s="78" t="s">
        <v>634</v>
      </c>
      <c r="C137" s="80" t="s">
        <v>854</v>
      </c>
      <c r="D137" s="78" t="s">
        <v>170</v>
      </c>
      <c r="E137" s="290" t="str">
        <f>VLOOKUP(NCESub[[#This Row],[NCE]],Applicability[[#All],[NCE]:[NCE Description]],3,FALSE)</f>
        <v>Inaccurate interfaces between systems at commissioning. Added by Yogi, Mel and Mark.</v>
      </c>
      <c r="F137" s="79" t="s">
        <v>277</v>
      </c>
      <c r="G137" s="73" t="s">
        <v>789</v>
      </c>
      <c r="H137" s="329">
        <v>12</v>
      </c>
      <c r="I137" s="233">
        <f>_xlfn.NUMBERVALUE(LEFT(NCESub[[#This Row],[NCE]],LEN(NCESub[[#This Row],[NCE]])-1))</f>
        <v>1</v>
      </c>
      <c r="J137" s="238" t="str">
        <f>NCESub[[#This Row],[NCE]]&amp;NCESub[[#This Row],[Product]]</f>
        <v>1mWater</v>
      </c>
      <c r="K137" s="233" t="str">
        <f>VLOOKUP(NCESub[[#This Row],[NCE]],DisscussionPoints[[#All],[NCE]:[Discussion Points]],3,FALSE)</f>
        <v>An end-to-end test from the sensor in the field, likely at the wellhead, to the production accounting system is necessary to ensure: Systems have the same view of the well and battery configuration. System interfaces are configured correctly. How do you know an end-to-end test was successfully completed?</v>
      </c>
      <c r="L137" s="73"/>
      <c r="M137" s="55"/>
      <c r="N137" s="55"/>
      <c r="O137" s="55"/>
      <c r="P137" s="55"/>
      <c r="Q137" s="55"/>
      <c r="R137" s="125"/>
      <c r="S137" s="55"/>
      <c r="T137" s="296"/>
      <c r="U137" s="245"/>
      <c r="V137" s="246"/>
      <c r="W137" s="246"/>
      <c r="X137" s="245"/>
      <c r="Y137" s="244"/>
    </row>
    <row r="138" spans="1:25" ht="51" x14ac:dyDescent="0.2">
      <c r="A138" s="73" t="s">
        <v>283</v>
      </c>
      <c r="B138" s="75" t="s">
        <v>65</v>
      </c>
      <c r="C138" s="80" t="s">
        <v>544</v>
      </c>
      <c r="D138" s="75" t="s">
        <v>171</v>
      </c>
      <c r="E138" s="290" t="str">
        <f>VLOOKUP(NCESub[[#This Row],[NCE]],Applicability[[#All],[NCE]:[NCE Description]],3,FALSE)</f>
        <v>Meas. device(s) calibrated/proven inappropriately and not within required frequency.</v>
      </c>
      <c r="F138" s="76" t="s">
        <v>278</v>
      </c>
      <c r="G138" s="73" t="s">
        <v>280</v>
      </c>
      <c r="H138" s="329">
        <v>3</v>
      </c>
      <c r="I138" s="233">
        <f>_xlfn.NUMBERVALUE(LEFT(NCESub[[#This Row],[NCE]],LEN(NCESub[[#This Row],[NCE]])-1))</f>
        <v>2</v>
      </c>
      <c r="J138" s="238" t="str">
        <f>NCESub[[#This Row],[NCE]]&amp;NCESub[[#This Row],[Product]]</f>
        <v>2aGas</v>
      </c>
      <c r="K138" s="233" t="str">
        <f>VLOOKUP(NCESub[[#This Row],[NCE]],DisscussionPoints[[#All],[NCE]:[Discussion Points]],3,FALSE)</f>
        <v>Do you have a schedule of what meters require calibration and when? How do you know the schedule conforms to the calibration / proving frequency requirements?</v>
      </c>
      <c r="L138" s="73"/>
      <c r="M138" s="55"/>
      <c r="N138" s="55"/>
      <c r="O138" s="55"/>
      <c r="P138" s="55"/>
      <c r="Q138" s="55"/>
      <c r="R138" s="125"/>
      <c r="S138" s="55"/>
      <c r="T138" s="297"/>
      <c r="U138" s="248"/>
      <c r="V138" s="249"/>
      <c r="W138" s="249"/>
      <c r="X138" s="248"/>
      <c r="Y138" s="247"/>
    </row>
    <row r="139" spans="1:25" ht="51" x14ac:dyDescent="0.2">
      <c r="A139" s="73" t="s">
        <v>284</v>
      </c>
      <c r="B139" s="75" t="s">
        <v>65</v>
      </c>
      <c r="C139" s="80" t="s">
        <v>545</v>
      </c>
      <c r="D139" s="75" t="s">
        <v>171</v>
      </c>
      <c r="E139" s="290" t="str">
        <f>VLOOKUP(NCESub[[#This Row],[NCE]],Applicability[[#All],[NCE]:[NCE Description]],3,FALSE)</f>
        <v>Meas. device(s) calibrated/proven inappropriately and not within required frequency.</v>
      </c>
      <c r="F139" s="76" t="s">
        <v>279</v>
      </c>
      <c r="G139" s="73" t="s">
        <v>280</v>
      </c>
      <c r="H139" s="329">
        <v>8</v>
      </c>
      <c r="I139" s="233">
        <f>_xlfn.NUMBERVALUE(LEFT(NCESub[[#This Row],[NCE]],LEN(NCESub[[#This Row],[NCE]])-1))</f>
        <v>2</v>
      </c>
      <c r="J139" s="238" t="str">
        <f>NCESub[[#This Row],[NCE]]&amp;NCESub[[#This Row],[Product]]</f>
        <v>2aHydrocarbon Liquid</v>
      </c>
      <c r="K139" s="233" t="str">
        <f>VLOOKUP(NCESub[[#This Row],[NCE]],DisscussionPoints[[#All],[NCE]:[Discussion Points]],3,FALSE)</f>
        <v>Do you have a schedule of what meters require calibration and when? How do you know the schedule conforms to the calibration / proving frequency requirements?</v>
      </c>
      <c r="L139" s="73"/>
      <c r="M139" s="55"/>
      <c r="N139" s="55"/>
      <c r="O139" s="55"/>
      <c r="P139" s="55"/>
      <c r="Q139" s="55"/>
      <c r="R139" s="125"/>
      <c r="S139" s="55"/>
      <c r="T139" s="296"/>
      <c r="U139" s="245"/>
      <c r="V139" s="246"/>
      <c r="W139" s="246"/>
      <c r="X139" s="245"/>
      <c r="Y139" s="244"/>
    </row>
    <row r="140" spans="1:25" ht="63.75" x14ac:dyDescent="0.2">
      <c r="A140" s="73" t="s">
        <v>285</v>
      </c>
      <c r="B140" s="75" t="s">
        <v>65</v>
      </c>
      <c r="C140" s="77" t="s">
        <v>516</v>
      </c>
      <c r="D140" s="75" t="s">
        <v>171</v>
      </c>
      <c r="E140" s="290" t="str">
        <f>VLOOKUP(NCESub[[#This Row],[NCE]],Applicability[[#All],[NCE]:[NCE Description]],3,FALSE)</f>
        <v>Meas. device(s) calibrated/proven inappropriately and not within required frequency.</v>
      </c>
      <c r="F140" s="76" t="s">
        <v>277</v>
      </c>
      <c r="G140" s="73" t="s">
        <v>280</v>
      </c>
      <c r="H140" s="329">
        <v>13</v>
      </c>
      <c r="I140" s="233">
        <f>_xlfn.NUMBERVALUE(LEFT(NCESub[[#This Row],[NCE]],LEN(NCESub[[#This Row],[NCE]])-1))</f>
        <v>2</v>
      </c>
      <c r="J140" s="238" t="str">
        <f>NCESub[[#This Row],[NCE]]&amp;NCESub[[#This Row],[Product]]</f>
        <v>2aWater</v>
      </c>
      <c r="K140" s="233" t="str">
        <f>VLOOKUP(NCESub[[#This Row],[NCE]],DisscussionPoints[[#All],[NCE]:[Discussion Points]],3,FALSE)</f>
        <v>Do you have a schedule of what meters require calibration and when? How do you know the schedule conforms to the calibration / proving frequency requirements?</v>
      </c>
      <c r="L140" s="73"/>
      <c r="M140" s="55"/>
      <c r="N140" s="55"/>
      <c r="O140" s="55"/>
      <c r="P140" s="55"/>
      <c r="Q140" s="55"/>
      <c r="R140" s="125"/>
      <c r="S140" s="55"/>
      <c r="T140" s="297"/>
      <c r="U140" s="248"/>
      <c r="V140" s="249"/>
      <c r="W140" s="249"/>
      <c r="X140" s="248"/>
      <c r="Y140" s="247"/>
    </row>
    <row r="141" spans="1:25" ht="38.25" x14ac:dyDescent="0.2">
      <c r="A141" s="73" t="s">
        <v>286</v>
      </c>
      <c r="B141" s="75" t="s">
        <v>152</v>
      </c>
      <c r="C141" s="80" t="s">
        <v>546</v>
      </c>
      <c r="D141" s="75" t="s">
        <v>171</v>
      </c>
      <c r="E141" s="290" t="str">
        <f>VLOOKUP(NCESub[[#This Row],[NCE]],Applicability[[#All],[NCE]:[NCE Description]],3,FALSE)</f>
        <v>Pressure and temperature corrections inaccurately determined.</v>
      </c>
      <c r="F141" s="76" t="s">
        <v>278</v>
      </c>
      <c r="G141" s="73" t="s">
        <v>280</v>
      </c>
      <c r="H141" s="329">
        <v>3</v>
      </c>
      <c r="I141" s="233">
        <f>_xlfn.NUMBERVALUE(LEFT(NCESub[[#This Row],[NCE]],LEN(NCESub[[#This Row],[NCE]])-1))</f>
        <v>2</v>
      </c>
      <c r="J141" s="238" t="str">
        <f>NCESub[[#This Row],[NCE]]&amp;NCESub[[#This Row],[Product]]</f>
        <v>2bGas</v>
      </c>
      <c r="K141" s="233" t="str">
        <f>VLOOKUP(NCESub[[#This Row],[NCE]],DisscussionPoints[[#All],[NCE]:[Discussion Points]],3,FALSE)</f>
        <v>How do you know pressure and temperature corrections are accurate?</v>
      </c>
      <c r="L141" s="73"/>
      <c r="M141" s="55"/>
      <c r="N141" s="55"/>
      <c r="O141" s="55"/>
      <c r="P141" s="55"/>
      <c r="Q141" s="55"/>
      <c r="R141" s="125"/>
      <c r="S141" s="55"/>
      <c r="T141" s="296"/>
      <c r="U141" s="245"/>
      <c r="V141" s="246"/>
      <c r="W141" s="246"/>
      <c r="X141" s="245"/>
      <c r="Y141" s="244"/>
    </row>
    <row r="142" spans="1:25" ht="51" x14ac:dyDescent="0.2">
      <c r="A142" s="73" t="s">
        <v>287</v>
      </c>
      <c r="B142" s="75" t="s">
        <v>152</v>
      </c>
      <c r="C142" s="80" t="s">
        <v>547</v>
      </c>
      <c r="D142" s="75" t="s">
        <v>171</v>
      </c>
      <c r="E142" s="290" t="str">
        <f>VLOOKUP(NCESub[[#This Row],[NCE]],Applicability[[#All],[NCE]:[NCE Description]],3,FALSE)</f>
        <v>Pressure and temperature corrections inaccurately determined.</v>
      </c>
      <c r="F142" s="76" t="s">
        <v>279</v>
      </c>
      <c r="G142" s="73" t="s">
        <v>280</v>
      </c>
      <c r="H142" s="329">
        <v>8</v>
      </c>
      <c r="I142" s="233">
        <f>_xlfn.NUMBERVALUE(LEFT(NCESub[[#This Row],[NCE]],LEN(NCESub[[#This Row],[NCE]])-1))</f>
        <v>2</v>
      </c>
      <c r="J142" s="238" t="str">
        <f>NCESub[[#This Row],[NCE]]&amp;NCESub[[#This Row],[Product]]</f>
        <v>2bHydrocarbon Liquid</v>
      </c>
      <c r="K142" s="233" t="str">
        <f>VLOOKUP(NCESub[[#This Row],[NCE]],DisscussionPoints[[#All],[NCE]:[Discussion Points]],3,FALSE)</f>
        <v>How do you know pressure and temperature corrections are accurate?</v>
      </c>
      <c r="L142" s="73"/>
      <c r="M142" s="55"/>
      <c r="N142" s="55"/>
      <c r="O142" s="55"/>
      <c r="P142" s="55"/>
      <c r="Q142" s="55"/>
      <c r="R142" s="125"/>
      <c r="S142" s="55"/>
      <c r="T142" s="297"/>
      <c r="U142" s="248"/>
      <c r="V142" s="249"/>
      <c r="W142" s="249"/>
      <c r="X142" s="248"/>
      <c r="Y142" s="247"/>
    </row>
    <row r="143" spans="1:25" ht="51" x14ac:dyDescent="0.2">
      <c r="A143" s="73" t="s">
        <v>288</v>
      </c>
      <c r="B143" s="75" t="s">
        <v>153</v>
      </c>
      <c r="C143" s="80" t="s">
        <v>677</v>
      </c>
      <c r="D143" s="75" t="s">
        <v>171</v>
      </c>
      <c r="E143" s="290" t="str">
        <f>VLOOKUP(NCESub[[#This Row],[NCE]],Applicability[[#All],[NCE]:[NCE Description]],3,FALSE)</f>
        <v>Inappropriate application of PC / TC.</v>
      </c>
      <c r="F143" s="76" t="s">
        <v>278</v>
      </c>
      <c r="G143" s="73" t="s">
        <v>280</v>
      </c>
      <c r="H143" s="329">
        <v>3</v>
      </c>
      <c r="I143" s="233">
        <f>_xlfn.NUMBERVALUE(LEFT(NCESub[[#This Row],[NCE]],LEN(NCESub[[#This Row],[NCE]])-1))</f>
        <v>2</v>
      </c>
      <c r="J143" s="238" t="str">
        <f>NCESub[[#This Row],[NCE]]&amp;NCESub[[#This Row],[Product]]</f>
        <v>2cGas</v>
      </c>
      <c r="K143" s="233" t="str">
        <f>VLOOKUP(NCESub[[#This Row],[NCE]],DisscussionPoints[[#All],[NCE]:[Discussion Points]],3,FALSE)</f>
        <v>How do you know pressure and temperature corrections are applied appropriately to volumetric calculations.</v>
      </c>
      <c r="L143" s="73"/>
      <c r="M143" s="55"/>
      <c r="N143" s="55"/>
      <c r="O143" s="55"/>
      <c r="P143" s="55"/>
      <c r="Q143" s="55"/>
      <c r="R143" s="125"/>
      <c r="S143" s="55"/>
      <c r="T143" s="296"/>
      <c r="U143" s="245"/>
      <c r="V143" s="246"/>
      <c r="W143" s="246"/>
      <c r="X143" s="245"/>
      <c r="Y143" s="244"/>
    </row>
    <row r="144" spans="1:25" ht="38.25" x14ac:dyDescent="0.2">
      <c r="A144" s="73" t="s">
        <v>289</v>
      </c>
      <c r="B144" s="75" t="s">
        <v>153</v>
      </c>
      <c r="C144" s="80" t="s">
        <v>678</v>
      </c>
      <c r="D144" s="75" t="s">
        <v>171</v>
      </c>
      <c r="E144" s="290" t="str">
        <f>VLOOKUP(NCESub[[#This Row],[NCE]],Applicability[[#All],[NCE]:[NCE Description]],3,FALSE)</f>
        <v>Inappropriate application of PC / TC.</v>
      </c>
      <c r="F144" s="76" t="s">
        <v>279</v>
      </c>
      <c r="G144" s="73" t="s">
        <v>280</v>
      </c>
      <c r="H144" s="329">
        <v>8</v>
      </c>
      <c r="I144" s="233">
        <f>_xlfn.NUMBERVALUE(LEFT(NCESub[[#This Row],[NCE]],LEN(NCESub[[#This Row],[NCE]])-1))</f>
        <v>2</v>
      </c>
      <c r="J144" s="238" t="str">
        <f>NCESub[[#This Row],[NCE]]&amp;NCESub[[#This Row],[Product]]</f>
        <v>2cHydrocarbon Liquid</v>
      </c>
      <c r="K144" s="233" t="str">
        <f>VLOOKUP(NCESub[[#This Row],[NCE]],DisscussionPoints[[#All],[NCE]:[Discussion Points]],3,FALSE)</f>
        <v>How do you know pressure and temperature corrections are applied appropriately to volumetric calculations.</v>
      </c>
      <c r="L144" s="73"/>
      <c r="M144" s="55"/>
      <c r="N144" s="55"/>
      <c r="O144" s="55"/>
      <c r="P144" s="55"/>
      <c r="Q144" s="55"/>
      <c r="R144" s="125"/>
      <c r="S144" s="55"/>
      <c r="T144" s="297"/>
      <c r="U144" s="248"/>
      <c r="V144" s="249"/>
      <c r="W144" s="249"/>
      <c r="X144" s="248"/>
      <c r="Y144" s="247"/>
    </row>
    <row r="145" spans="1:25" ht="63.75" x14ac:dyDescent="0.2">
      <c r="A145" s="73" t="s">
        <v>290</v>
      </c>
      <c r="B145" s="75" t="s">
        <v>133</v>
      </c>
      <c r="C145" s="80" t="s">
        <v>1726</v>
      </c>
      <c r="D145" s="75" t="s">
        <v>171</v>
      </c>
      <c r="E145" s="290" t="str">
        <f>VLOOKUP(NCESub[[#This Row],[NCE]],Applicability[[#All],[NCE]:[NCE Description]],3,FALSE)</f>
        <v>Gas and condensate composition and density not updated to the required frequency.</v>
      </c>
      <c r="F145" s="76" t="s">
        <v>278</v>
      </c>
      <c r="G145" s="73" t="s">
        <v>280</v>
      </c>
      <c r="H145" s="329">
        <v>3</v>
      </c>
      <c r="I145" s="233">
        <f>_xlfn.NUMBERVALUE(LEFT(NCESub[[#This Row],[NCE]],LEN(NCESub[[#This Row],[NCE]])-1))</f>
        <v>3</v>
      </c>
      <c r="J145" s="238" t="str">
        <f>NCESub[[#This Row],[NCE]]&amp;NCESub[[#This Row],[Product]]</f>
        <v>3aGas</v>
      </c>
      <c r="K145" s="233" t="str">
        <f>VLOOKUP(NCESub[[#This Row],[NCE]],DisscussionPoints[[#All],[NCE]:[Discussion Points]],3,FALSE)</f>
        <v>How do you know composition and density is updated from the accepted gas analysis report? Accurate and complete composition and density information is required in systems for accurate volumetric calculations.</v>
      </c>
      <c r="L145" s="73"/>
      <c r="M145" s="55"/>
      <c r="N145" s="55"/>
      <c r="O145" s="55"/>
      <c r="P145" s="55"/>
      <c r="Q145" s="55"/>
      <c r="R145" s="125"/>
      <c r="S145" s="55"/>
      <c r="T145" s="296"/>
      <c r="U145" s="245"/>
      <c r="V145" s="246"/>
      <c r="W145" s="246"/>
      <c r="X145" s="245"/>
      <c r="Y145" s="244"/>
    </row>
    <row r="146" spans="1:25" ht="63.75" x14ac:dyDescent="0.2">
      <c r="A146" s="73" t="s">
        <v>1724</v>
      </c>
      <c r="B146" s="75" t="s">
        <v>133</v>
      </c>
      <c r="C146" s="80" t="s">
        <v>1727</v>
      </c>
      <c r="D146" s="75" t="s">
        <v>171</v>
      </c>
      <c r="E146" s="290" t="str">
        <f>VLOOKUP(NCESub[[#This Row],[NCE]],Applicability[[#All],[NCE]:[NCE Description]],3,FALSE)</f>
        <v>Gas and condensate composition and density not updated to the required frequency.</v>
      </c>
      <c r="F146" s="76" t="s">
        <v>278</v>
      </c>
      <c r="G146" s="73" t="s">
        <v>280</v>
      </c>
      <c r="H146" s="329">
        <v>4</v>
      </c>
      <c r="I146" s="233">
        <f>_xlfn.NUMBERVALUE(LEFT(NCESub[[#This Row],[NCE]],LEN(NCESub[[#This Row],[NCE]])-1))</f>
        <v>3</v>
      </c>
      <c r="J146" s="238" t="str">
        <f>NCESub[[#This Row],[NCE]]&amp;NCESub[[#This Row],[Product]]</f>
        <v>3aGas</v>
      </c>
      <c r="K146" s="233" t="str">
        <f>VLOOKUP(NCESub[[#This Row],[NCE]],DisscussionPoints[[#All],[NCE]:[Discussion Points]],3,FALSE)</f>
        <v>How do you know composition and density is updated from the accepted gas analysis report? Accurate and complete composition and density information is required in systems for accurate volumetric calculations.</v>
      </c>
      <c r="L146" s="73"/>
      <c r="M146" s="55"/>
      <c r="N146" s="55"/>
      <c r="O146" s="55"/>
      <c r="P146" s="55"/>
      <c r="Q146" s="55"/>
      <c r="R146" s="125"/>
      <c r="S146" s="55"/>
      <c r="T146" s="297"/>
      <c r="U146" s="248"/>
      <c r="V146" s="249"/>
      <c r="W146" s="249"/>
      <c r="X146" s="248"/>
      <c r="Y146" s="247"/>
    </row>
    <row r="147" spans="1:25" ht="63.75" x14ac:dyDescent="0.2">
      <c r="A147" s="73" t="s">
        <v>1725</v>
      </c>
      <c r="B147" s="75" t="s">
        <v>133</v>
      </c>
      <c r="C147" s="80" t="s">
        <v>1728</v>
      </c>
      <c r="D147" s="75" t="s">
        <v>171</v>
      </c>
      <c r="E147" s="290" t="str">
        <f>VLOOKUP(NCESub[[#This Row],[NCE]],Applicability[[#All],[NCE]:[NCE Description]],3,FALSE)</f>
        <v>Gas and condensate composition and density not updated to the required frequency.</v>
      </c>
      <c r="F147" s="76" t="s">
        <v>278</v>
      </c>
      <c r="G147" s="73" t="s">
        <v>280</v>
      </c>
      <c r="H147" s="329">
        <v>5</v>
      </c>
      <c r="I147" s="233">
        <f>_xlfn.NUMBERVALUE(LEFT(NCESub[[#This Row],[NCE]],LEN(NCESub[[#This Row],[NCE]])-1))</f>
        <v>3</v>
      </c>
      <c r="J147" s="238" t="str">
        <f>NCESub[[#This Row],[NCE]]&amp;NCESub[[#This Row],[Product]]</f>
        <v>3aGas</v>
      </c>
      <c r="K147" s="233" t="str">
        <f>VLOOKUP(NCESub[[#This Row],[NCE]],DisscussionPoints[[#All],[NCE]:[Discussion Points]],3,FALSE)</f>
        <v>How do you know composition and density is updated from the accepted gas analysis report? Accurate and complete composition and density information is required in systems for accurate volumetric calculations.</v>
      </c>
      <c r="L147" s="73"/>
      <c r="M147" s="55"/>
      <c r="N147" s="55"/>
      <c r="O147" s="55"/>
      <c r="P147" s="55"/>
      <c r="Q147" s="55"/>
      <c r="R147" s="125"/>
      <c r="S147" s="55"/>
      <c r="T147" s="296"/>
      <c r="U147" s="245"/>
      <c r="V147" s="246"/>
      <c r="W147" s="246"/>
      <c r="X147" s="245"/>
      <c r="Y147" s="244"/>
    </row>
    <row r="148" spans="1:25" ht="63.75" x14ac:dyDescent="0.2">
      <c r="A148" s="73" t="s">
        <v>291</v>
      </c>
      <c r="B148" s="75" t="s">
        <v>133</v>
      </c>
      <c r="C148" s="80" t="s">
        <v>1410</v>
      </c>
      <c r="D148" s="75" t="s">
        <v>171</v>
      </c>
      <c r="E148" s="290" t="str">
        <f>VLOOKUP(NCESub[[#This Row],[NCE]],Applicability[[#All],[NCE]:[NCE Description]],3,FALSE)</f>
        <v>Gas and condensate composition and density not updated to the required frequency.</v>
      </c>
      <c r="F148" s="76" t="s">
        <v>279</v>
      </c>
      <c r="G148" s="73" t="s">
        <v>280</v>
      </c>
      <c r="H148" s="329">
        <v>8</v>
      </c>
      <c r="I148" s="233">
        <f>_xlfn.NUMBERVALUE(LEFT(NCESub[[#This Row],[NCE]],LEN(NCESub[[#This Row],[NCE]])-1))</f>
        <v>3</v>
      </c>
      <c r="J148" s="238" t="str">
        <f>NCESub[[#This Row],[NCE]]&amp;NCESub[[#This Row],[Product]]</f>
        <v>3aHydrocarbon Liquid</v>
      </c>
      <c r="K148" s="233" t="str">
        <f>VLOOKUP(NCESub[[#This Row],[NCE]],DisscussionPoints[[#All],[NCE]:[Discussion Points]],3,FALSE)</f>
        <v>How do you know composition and density is updated from the accepted gas analysis report? Accurate and complete composition and density information is required in systems for accurate volumetric calculations.</v>
      </c>
      <c r="L148" s="73"/>
      <c r="M148" s="55"/>
      <c r="N148" s="55"/>
      <c r="O148" s="55"/>
      <c r="P148" s="55"/>
      <c r="Q148" s="55"/>
      <c r="R148" s="125"/>
      <c r="S148" s="55"/>
      <c r="T148" s="297"/>
      <c r="U148" s="248"/>
      <c r="V148" s="249"/>
      <c r="W148" s="249"/>
      <c r="X148" s="248"/>
      <c r="Y148" s="247"/>
    </row>
    <row r="149" spans="1:25" ht="51" x14ac:dyDescent="0.2">
      <c r="A149" s="73" t="s">
        <v>292</v>
      </c>
      <c r="B149" s="75" t="s">
        <v>63</v>
      </c>
      <c r="C149" s="80" t="s">
        <v>548</v>
      </c>
      <c r="D149" s="75" t="s">
        <v>170</v>
      </c>
      <c r="E149" s="290" t="str">
        <f>VLOOKUP(NCESub[[#This Row],[NCE]],Applicability[[#All],[NCE]:[NCE Description]],3,FALSE)</f>
        <v>Inaccurate Acid Gas Measurement</v>
      </c>
      <c r="F149" s="76" t="s">
        <v>278</v>
      </c>
      <c r="G149" s="73" t="s">
        <v>280</v>
      </c>
      <c r="H149" s="329">
        <v>3</v>
      </c>
      <c r="I149" s="233">
        <f>_xlfn.NUMBERVALUE(LEFT(NCESub[[#This Row],[NCE]],LEN(NCESub[[#This Row],[NCE]])-1))</f>
        <v>3</v>
      </c>
      <c r="J149" s="238" t="str">
        <f>NCESub[[#This Row],[NCE]]&amp;NCESub[[#This Row],[Product]]</f>
        <v>3bGas</v>
      </c>
      <c r="K149" s="233" t="str">
        <f>VLOOKUP(NCESub[[#This Row],[NCE]],DisscussionPoints[[#All],[NCE]:[Discussion Points]],3,FALSE)</f>
        <v>How do you know acid gas is measured accurately? This measurement is required to determine volumes for reporting to the AER on the S-30 Monthly Gas Processing Plant Sulphur Balance Report.</v>
      </c>
      <c r="L149" s="73"/>
      <c r="M149" s="55"/>
      <c r="N149" s="55"/>
      <c r="O149" s="55"/>
      <c r="P149" s="55"/>
      <c r="Q149" s="55"/>
      <c r="R149" s="125"/>
      <c r="S149" s="55"/>
      <c r="T149" s="296"/>
      <c r="U149" s="245"/>
      <c r="V149" s="246"/>
      <c r="W149" s="246"/>
      <c r="X149" s="245"/>
      <c r="Y149" s="244"/>
    </row>
    <row r="150" spans="1:25" ht="38.25" x14ac:dyDescent="0.2">
      <c r="A150" s="73" t="s">
        <v>293</v>
      </c>
      <c r="B150" s="75" t="s">
        <v>204</v>
      </c>
      <c r="C150" s="80" t="s">
        <v>679</v>
      </c>
      <c r="D150" s="75" t="s">
        <v>171</v>
      </c>
      <c r="E150" s="290" t="str">
        <f>VLOOKUP(NCESub[[#This Row],[NCE]],Applicability[[#All],[NCE]:[NCE Description]],3,FALSE)</f>
        <v>Inaccurate flash-gas estimation.</v>
      </c>
      <c r="F150" s="76" t="s">
        <v>278</v>
      </c>
      <c r="G150" s="73" t="s">
        <v>280</v>
      </c>
      <c r="H150" s="329">
        <v>3</v>
      </c>
      <c r="I150" s="233">
        <f>_xlfn.NUMBERVALUE(LEFT(NCESub[[#This Row],[NCE]],LEN(NCESub[[#This Row],[NCE]])-1))</f>
        <v>3</v>
      </c>
      <c r="J150" s="238" t="str">
        <f>NCESub[[#This Row],[NCE]]&amp;NCESub[[#This Row],[Product]]</f>
        <v>3cGas</v>
      </c>
      <c r="K150" s="233" t="str">
        <f>VLOOKUP(NCESub[[#This Row],[NCE]],DisscussionPoints[[#All],[NCE]:[Discussion Points]],3,FALSE)</f>
        <v>How do you know flash-gas volume is estimated accurately from tanks to report vent gas volumes?</v>
      </c>
      <c r="L150" s="73"/>
      <c r="M150" s="55"/>
      <c r="N150" s="55"/>
      <c r="O150" s="55"/>
      <c r="P150" s="55"/>
      <c r="Q150" s="55"/>
      <c r="R150" s="125"/>
      <c r="S150" s="55"/>
      <c r="T150" s="297"/>
      <c r="U150" s="248"/>
      <c r="V150" s="249"/>
      <c r="W150" s="249"/>
      <c r="X150" s="248"/>
      <c r="Y150" s="247"/>
    </row>
    <row r="151" spans="1:25" ht="25.5" x14ac:dyDescent="0.2">
      <c r="A151" s="73" t="s">
        <v>294</v>
      </c>
      <c r="B151" s="75" t="s">
        <v>134</v>
      </c>
      <c r="C151" s="80" t="s">
        <v>735</v>
      </c>
      <c r="D151" s="75" t="s">
        <v>171</v>
      </c>
      <c r="E151" s="290" t="str">
        <f>VLOOKUP(NCESub[[#This Row],[NCE]],Applicability[[#All],[NCE]:[NCE Description]],3,FALSE)</f>
        <v>Inaccurate Volume Calculations</v>
      </c>
      <c r="F151" s="76" t="s">
        <v>278</v>
      </c>
      <c r="G151" s="73" t="s">
        <v>280</v>
      </c>
      <c r="H151" s="329">
        <v>3</v>
      </c>
      <c r="I151" s="233">
        <f>_xlfn.NUMBERVALUE(LEFT(NCESub[[#This Row],[NCE]],LEN(NCESub[[#This Row],[NCE]])-1))</f>
        <v>3</v>
      </c>
      <c r="J151" s="238" t="str">
        <f>NCESub[[#This Row],[NCE]]&amp;NCESub[[#This Row],[Product]]</f>
        <v>3dGas</v>
      </c>
      <c r="K151" s="233" t="str">
        <f>VLOOKUP(NCESub[[#This Row],[NCE]],DisscussionPoints[[#All],[NCE]:[Discussion Points]],3,FALSE)</f>
        <v>How do you calculate your weekly gas production volume?</v>
      </c>
      <c r="L151" s="73"/>
      <c r="M151" s="55"/>
      <c r="N151" s="55"/>
      <c r="O151" s="55"/>
      <c r="P151" s="55"/>
      <c r="Q151" s="55"/>
      <c r="R151" s="125"/>
      <c r="S151" s="55"/>
      <c r="T151" s="296"/>
      <c r="U151" s="245"/>
      <c r="V151" s="246"/>
      <c r="W151" s="246"/>
      <c r="X151" s="245"/>
      <c r="Y151" s="244"/>
    </row>
    <row r="152" spans="1:25" ht="38.25" x14ac:dyDescent="0.2">
      <c r="A152" s="73" t="s">
        <v>720</v>
      </c>
      <c r="B152" s="75" t="s">
        <v>134</v>
      </c>
      <c r="C152" s="80" t="s">
        <v>736</v>
      </c>
      <c r="D152" s="75" t="s">
        <v>171</v>
      </c>
      <c r="E152" s="290" t="str">
        <f>VLOOKUP(NCESub[[#This Row],[NCE]],Applicability[[#All],[NCE]:[NCE Description]],3,FALSE)</f>
        <v>Inaccurate Volume Calculations</v>
      </c>
      <c r="F152" s="76" t="s">
        <v>279</v>
      </c>
      <c r="G152" s="73" t="s">
        <v>280</v>
      </c>
      <c r="H152" s="329">
        <v>8</v>
      </c>
      <c r="I152" s="233">
        <f>_xlfn.NUMBERVALUE(LEFT(NCESub[[#This Row],[NCE]],LEN(NCESub[[#This Row],[NCE]])-1))</f>
        <v>3</v>
      </c>
      <c r="J152" s="238" t="str">
        <f>NCESub[[#This Row],[NCE]]&amp;NCESub[[#This Row],[Product]]</f>
        <v>3dHydrocarbon Liquid</v>
      </c>
      <c r="K152" s="233" t="str">
        <f>VLOOKUP(NCESub[[#This Row],[NCE]],DisscussionPoints[[#All],[NCE]:[Discussion Points]],3,FALSE)</f>
        <v>How do you calculate your weekly gas production volume?</v>
      </c>
      <c r="L152" s="73"/>
      <c r="M152" s="55"/>
      <c r="N152" s="55"/>
      <c r="O152" s="55"/>
      <c r="P152" s="55"/>
      <c r="Q152" s="55"/>
      <c r="R152" s="125"/>
      <c r="S152" s="55"/>
      <c r="T152" s="297"/>
      <c r="U152" s="248"/>
      <c r="V152" s="249"/>
      <c r="W152" s="249"/>
      <c r="X152" s="248"/>
      <c r="Y152" s="247"/>
    </row>
    <row r="153" spans="1:25" ht="38.25" x14ac:dyDescent="0.2">
      <c r="A153" s="73" t="s">
        <v>721</v>
      </c>
      <c r="B153" s="75" t="s">
        <v>134</v>
      </c>
      <c r="C153" s="80" t="s">
        <v>737</v>
      </c>
      <c r="D153" s="75" t="s">
        <v>171</v>
      </c>
      <c r="E153" s="290" t="str">
        <f>VLOOKUP(NCESub[[#This Row],[NCE]],Applicability[[#All],[NCE]:[NCE Description]],3,FALSE)</f>
        <v>Inaccurate Volume Calculations</v>
      </c>
      <c r="F153" s="76" t="s">
        <v>277</v>
      </c>
      <c r="G153" s="73" t="s">
        <v>280</v>
      </c>
      <c r="H153" s="329">
        <v>13</v>
      </c>
      <c r="I153" s="233">
        <f>_xlfn.NUMBERVALUE(LEFT(NCESub[[#This Row],[NCE]],LEN(NCESub[[#This Row],[NCE]])-1))</f>
        <v>3</v>
      </c>
      <c r="J153" s="238" t="str">
        <f>NCESub[[#This Row],[NCE]]&amp;NCESub[[#This Row],[Product]]</f>
        <v>3dWater</v>
      </c>
      <c r="K153" s="233" t="str">
        <f>VLOOKUP(NCESub[[#This Row],[NCE]],DisscussionPoints[[#All],[NCE]:[Discussion Points]],3,FALSE)</f>
        <v>How do you calculate your weekly gas production volume?</v>
      </c>
      <c r="L153" s="73"/>
      <c r="M153" s="55"/>
      <c r="N153" s="55"/>
      <c r="O153" s="55"/>
      <c r="P153" s="55"/>
      <c r="Q153" s="55"/>
      <c r="R153" s="125"/>
      <c r="S153" s="55"/>
      <c r="T153" s="296"/>
      <c r="U153" s="245"/>
      <c r="V153" s="246"/>
      <c r="W153" s="246"/>
      <c r="X153" s="245"/>
      <c r="Y153" s="244"/>
    </row>
    <row r="154" spans="1:25" ht="63.75" x14ac:dyDescent="0.2">
      <c r="A154" s="73" t="s">
        <v>295</v>
      </c>
      <c r="B154" s="75" t="s">
        <v>89</v>
      </c>
      <c r="C154" s="80" t="s">
        <v>549</v>
      </c>
      <c r="D154" s="75" t="s">
        <v>171</v>
      </c>
      <c r="E154" s="290" t="str">
        <f>VLOOKUP(NCESub[[#This Row],[NCE]],Applicability[[#All],[NCE]:[NCE Description]],3,FALSE)</f>
        <v>Inaccurate gas chart quality and documentation</v>
      </c>
      <c r="F154" s="76" t="s">
        <v>278</v>
      </c>
      <c r="G154" s="73" t="s">
        <v>280</v>
      </c>
      <c r="H154" s="329">
        <v>3</v>
      </c>
      <c r="I154" s="233">
        <f>_xlfn.NUMBERVALUE(LEFT(NCESub[[#This Row],[NCE]],LEN(NCESub[[#This Row],[NCE]])-1))</f>
        <v>3</v>
      </c>
      <c r="J154" s="238" t="str">
        <f>NCESub[[#This Row],[NCE]]&amp;NCESub[[#This Row],[Product]]</f>
        <v>3eGas</v>
      </c>
      <c r="K154" s="233" t="str">
        <f>VLOOKUP(NCESub[[#This Row],[NCE]],DisscussionPoints[[#All],[NCE]:[Discussion Points]],3,FALSE)</f>
        <v>The accuracy of gas volume measurement is directly impacted by the quality of the charts. Appropriate range, temperature reading and labelling of gas charts is required. How do you review the gas chart quality report provided by your gas chart reading vendor?</v>
      </c>
      <c r="L154" s="73"/>
      <c r="M154" s="55"/>
      <c r="N154" s="55"/>
      <c r="O154" s="55"/>
      <c r="P154" s="55"/>
      <c r="Q154" s="55"/>
      <c r="R154" s="125"/>
      <c r="S154" s="55"/>
      <c r="T154" s="297"/>
      <c r="U154" s="248"/>
      <c r="V154" s="249"/>
      <c r="W154" s="249"/>
      <c r="X154" s="248"/>
      <c r="Y154" s="247"/>
    </row>
    <row r="155" spans="1:25" ht="38.25" x14ac:dyDescent="0.2">
      <c r="A155" s="73" t="s">
        <v>296</v>
      </c>
      <c r="B155" s="75" t="s">
        <v>135</v>
      </c>
      <c r="C155" s="80" t="s">
        <v>550</v>
      </c>
      <c r="D155" s="75" t="s">
        <v>170</v>
      </c>
      <c r="E155" s="290" t="str">
        <f>VLOOKUP(NCESub[[#This Row],[NCE]],Applicability[[#All],[NCE]:[NCE Description]],3,FALSE)</f>
        <v>Inaccurate meas. of oil produced from a gas well.</v>
      </c>
      <c r="F155" s="76" t="s">
        <v>278</v>
      </c>
      <c r="G155" s="73" t="s">
        <v>280</v>
      </c>
      <c r="H155" s="329">
        <v>3</v>
      </c>
      <c r="I155" s="233">
        <f>_xlfn.NUMBERVALUE(LEFT(NCESub[[#This Row],[NCE]],LEN(NCESub[[#This Row],[NCE]])-1))</f>
        <v>3</v>
      </c>
      <c r="J155" s="238" t="str">
        <f>NCESub[[#This Row],[NCE]]&amp;NCESub[[#This Row],[Product]]</f>
        <v>3fGas</v>
      </c>
      <c r="K155" s="233" t="str">
        <f>VLOOKUP(NCESub[[#This Row],[NCE]],DisscussionPoints[[#All],[NCE]:[Discussion Points]],3,FALSE)</f>
        <v>How do you know if oil is produced from gas wells? It must be reported as a liquid oil production volume and not as a gas equivalent volume (GEV).</v>
      </c>
      <c r="L155" s="73"/>
      <c r="M155" s="55"/>
      <c r="N155" s="55"/>
      <c r="O155" s="55"/>
      <c r="P155" s="55"/>
      <c r="Q155" s="55"/>
      <c r="R155" s="125"/>
      <c r="S155" s="55"/>
      <c r="T155" s="296"/>
      <c r="U155" s="245"/>
      <c r="V155" s="246"/>
      <c r="W155" s="246"/>
      <c r="X155" s="245"/>
      <c r="Y155" s="244"/>
    </row>
    <row r="156" spans="1:25" ht="63.75" x14ac:dyDescent="0.2">
      <c r="A156" s="73" t="s">
        <v>297</v>
      </c>
      <c r="B156" s="75" t="s">
        <v>154</v>
      </c>
      <c r="C156" s="80" t="s">
        <v>1394</v>
      </c>
      <c r="D156" s="75" t="s">
        <v>171</v>
      </c>
      <c r="E156" s="290" t="str">
        <f>VLOOKUP(NCESub[[#This Row],[NCE]],Applicability[[#All],[NCE]:[NCE Description]],3,FALSE)</f>
        <v>Inappropriate application of PC / TC.</v>
      </c>
      <c r="F156" s="76" t="s">
        <v>278</v>
      </c>
      <c r="G156" s="73" t="s">
        <v>280</v>
      </c>
      <c r="H156" s="329">
        <v>3</v>
      </c>
      <c r="I156" s="233">
        <f>_xlfn.NUMBERVALUE(LEFT(NCESub[[#This Row],[NCE]],LEN(NCESub[[#This Row],[NCE]])-1))</f>
        <v>3</v>
      </c>
      <c r="J156" s="238" t="str">
        <f>NCESub[[#This Row],[NCE]]&amp;NCESub[[#This Row],[Product]]</f>
        <v>3gGas</v>
      </c>
      <c r="K156" s="233" t="str">
        <f>VLOOKUP(NCESub[[#This Row],[NCE]],DisscussionPoints[[#All],[NCE]:[Discussion Points]],3,FALSE)</f>
        <v>How do you know pressure and temperature corrections are accurate?</v>
      </c>
      <c r="L156" s="73"/>
      <c r="M156" s="55"/>
      <c r="N156" s="55"/>
      <c r="O156" s="55"/>
      <c r="P156" s="55"/>
      <c r="Q156" s="55"/>
      <c r="R156" s="125"/>
      <c r="S156" s="55"/>
      <c r="T156" s="297"/>
      <c r="U156" s="248"/>
      <c r="V156" s="249"/>
      <c r="W156" s="249"/>
      <c r="X156" s="248"/>
      <c r="Y156" s="247"/>
    </row>
    <row r="157" spans="1:25" ht="38.25" x14ac:dyDescent="0.2">
      <c r="A157" s="73" t="s">
        <v>298</v>
      </c>
      <c r="B157" s="75" t="s">
        <v>154</v>
      </c>
      <c r="C157" s="80" t="s">
        <v>551</v>
      </c>
      <c r="D157" s="75" t="s">
        <v>171</v>
      </c>
      <c r="E157" s="290" t="str">
        <f>VLOOKUP(NCESub[[#This Row],[NCE]],Applicability[[#All],[NCE]:[NCE Description]],3,FALSE)</f>
        <v>Inappropriate application of PC / TC.</v>
      </c>
      <c r="F157" s="76" t="s">
        <v>279</v>
      </c>
      <c r="G157" s="73" t="s">
        <v>280</v>
      </c>
      <c r="H157" s="329">
        <v>8</v>
      </c>
      <c r="I157" s="233">
        <f>_xlfn.NUMBERVALUE(LEFT(NCESub[[#This Row],[NCE]],LEN(NCESub[[#This Row],[NCE]])-1))</f>
        <v>3</v>
      </c>
      <c r="J157" s="238" t="str">
        <f>NCESub[[#This Row],[NCE]]&amp;NCESub[[#This Row],[Product]]</f>
        <v>3gHydrocarbon Liquid</v>
      </c>
      <c r="K157" s="233" t="str">
        <f>VLOOKUP(NCESub[[#This Row],[NCE]],DisscussionPoints[[#All],[NCE]:[Discussion Points]],3,FALSE)</f>
        <v>How do you know pressure and temperature corrections are accurate?</v>
      </c>
      <c r="L157" s="73"/>
      <c r="M157" s="55"/>
      <c r="N157" s="55"/>
      <c r="O157" s="55"/>
      <c r="P157" s="55"/>
      <c r="Q157" s="55"/>
      <c r="R157" s="125"/>
      <c r="S157" s="55"/>
      <c r="T157" s="296"/>
      <c r="U157" s="245"/>
      <c r="V157" s="246"/>
      <c r="W157" s="246"/>
      <c r="X157" s="245"/>
      <c r="Y157" s="244"/>
    </row>
    <row r="158" spans="1:25" ht="102" x14ac:dyDescent="0.2">
      <c r="A158" s="73" t="s">
        <v>299</v>
      </c>
      <c r="B158" s="75" t="s">
        <v>66</v>
      </c>
      <c r="C158" s="80" t="s">
        <v>552</v>
      </c>
      <c r="D158" s="75" t="s">
        <v>171</v>
      </c>
      <c r="E158" s="290" t="str">
        <f>VLOOKUP(NCESub[[#This Row],[NCE]],Applicability[[#All],[NCE]:[NCE Description]],3,FALSE)</f>
        <v>Hydrocarbon liquid blending factor inaccurately determined</v>
      </c>
      <c r="F158" s="76" t="s">
        <v>279</v>
      </c>
      <c r="G158" s="73" t="s">
        <v>280</v>
      </c>
      <c r="H158" s="329">
        <v>8</v>
      </c>
      <c r="I158" s="233">
        <f>_xlfn.NUMBERVALUE(LEFT(NCESub[[#This Row],[NCE]],LEN(NCESub[[#This Row],[NCE]])-1))</f>
        <v>4</v>
      </c>
      <c r="J158" s="238" t="str">
        <f>NCESub[[#This Row],[NCE]]&amp;NCESub[[#This Row],[Product]]</f>
        <v>4aHydrocarbon Liquid</v>
      </c>
      <c r="K158" s="295" t="str">
        <f>VLOOKUP(NCESub[[#This Row],[NCE]],DisscussionPoints[[#All],[NCE]:[Discussion Points]],3,FALSE)</f>
        <v>Blending occurs when two oils of dissimilar densities are mixed. The result is a combined hydrocarbon liquid volume that is less than the sum of the two original volumes. This shrinkage volume must be determined and properly applied to hydrocarbon volumes making up the liquid to ensure proper allocation and reporting. How do you know your blending factor is correct?</v>
      </c>
      <c r="L158" s="73"/>
      <c r="M158" s="55"/>
      <c r="N158" s="55"/>
      <c r="O158" s="55"/>
      <c r="P158" s="55"/>
      <c r="Q158" s="55"/>
      <c r="R158" s="125"/>
      <c r="S158" s="55"/>
      <c r="T158" s="297"/>
      <c r="U158" s="248"/>
      <c r="V158" s="249"/>
      <c r="W158" s="249"/>
      <c r="X158" s="248"/>
      <c r="Y158" s="247"/>
    </row>
    <row r="159" spans="1:25" ht="89.25" x14ac:dyDescent="0.2">
      <c r="A159" s="73" t="s">
        <v>300</v>
      </c>
      <c r="B159" s="75" t="s">
        <v>163</v>
      </c>
      <c r="C159" s="80" t="s">
        <v>680</v>
      </c>
      <c r="D159" s="75" t="s">
        <v>171</v>
      </c>
      <c r="E159" s="290" t="str">
        <f>VLOOKUP(NCESub[[#This Row],[NCE]],Applicability[[#All],[NCE]:[NCE Description]],3,FALSE)</f>
        <v>Inappropriate Liquid Sampling and S&amp;W procedures</v>
      </c>
      <c r="F159" s="76" t="s">
        <v>279</v>
      </c>
      <c r="G159" s="73" t="s">
        <v>280</v>
      </c>
      <c r="H159" s="329">
        <v>8</v>
      </c>
      <c r="I159" s="233">
        <f>_xlfn.NUMBERVALUE(LEFT(NCESub[[#This Row],[NCE]],LEN(NCESub[[#This Row],[NCE]])-1))</f>
        <v>4</v>
      </c>
      <c r="J159" s="238" t="str">
        <f>NCESub[[#This Row],[NCE]]&amp;NCESub[[#This Row],[Product]]</f>
        <v>4bHydrocarbon Liquid</v>
      </c>
      <c r="K159" s="295" t="str">
        <f>VLOOKUP(NCESub[[#This Row],[NCE]],DisscussionPoints[[#All],[NCE]:[Discussion Points]],3,FALSE)</f>
        <v>Do you have a schedule of what liquid samples are required and when? How do you know the schedule conforms to the sampling frequency requirements?</v>
      </c>
      <c r="L159" s="73"/>
      <c r="M159" s="55"/>
      <c r="N159" s="55"/>
      <c r="O159" s="55"/>
      <c r="P159" s="55"/>
      <c r="Q159" s="55"/>
      <c r="R159" s="125"/>
      <c r="S159" s="55"/>
      <c r="T159" s="296"/>
      <c r="U159" s="245"/>
      <c r="V159" s="246"/>
      <c r="W159" s="246"/>
      <c r="X159" s="245"/>
      <c r="Y159" s="244"/>
    </row>
    <row r="160" spans="1:25" ht="76.5" x14ac:dyDescent="0.2">
      <c r="A160" s="74" t="s">
        <v>681</v>
      </c>
      <c r="B160" s="78" t="s">
        <v>163</v>
      </c>
      <c r="C160" s="80" t="s">
        <v>705</v>
      </c>
      <c r="D160" s="78" t="s">
        <v>171</v>
      </c>
      <c r="E160" s="290" t="str">
        <f>VLOOKUP(NCESub[[#This Row],[NCE]],Applicability[[#All],[NCE]:[NCE Description]],3,FALSE)</f>
        <v>Inappropriate Liquid Sampling and S&amp;W procedures</v>
      </c>
      <c r="F160" s="79" t="s">
        <v>277</v>
      </c>
      <c r="G160" s="74" t="s">
        <v>280</v>
      </c>
      <c r="H160" s="329">
        <v>13</v>
      </c>
      <c r="I160" s="233">
        <f>_xlfn.NUMBERVALUE(LEFT(NCESub[[#This Row],[NCE]],LEN(NCESub[[#This Row],[NCE]])-1))</f>
        <v>4</v>
      </c>
      <c r="J160" s="238" t="str">
        <f>NCESub[[#This Row],[NCE]]&amp;NCESub[[#This Row],[Product]]</f>
        <v>4bWater</v>
      </c>
      <c r="K160" s="233" t="str">
        <f>VLOOKUP(NCESub[[#This Row],[NCE]],DisscussionPoints[[#All],[NCE]:[Discussion Points]],3,FALSE)</f>
        <v>Do you have a schedule of what liquid samples are required and when? How do you know the schedule conforms to the sampling frequency requirements?</v>
      </c>
      <c r="L160" s="73"/>
      <c r="M160" s="55"/>
      <c r="N160" s="55"/>
      <c r="O160" s="55"/>
      <c r="P160" s="55"/>
      <c r="Q160" s="55"/>
      <c r="R160" s="125"/>
      <c r="S160" s="55"/>
      <c r="T160" s="297"/>
      <c r="U160" s="248"/>
      <c r="V160" s="249"/>
      <c r="W160" s="249"/>
      <c r="X160" s="248"/>
      <c r="Y160" s="247"/>
    </row>
    <row r="161" spans="1:25" ht="63.75" x14ac:dyDescent="0.2">
      <c r="A161" s="73" t="s">
        <v>301</v>
      </c>
      <c r="B161" s="75" t="s">
        <v>165</v>
      </c>
      <c r="C161" s="80" t="s">
        <v>1712</v>
      </c>
      <c r="D161" s="75" t="s">
        <v>171</v>
      </c>
      <c r="E161" s="290" t="str">
        <f>VLOOKUP(NCESub[[#This Row],[NCE]],Applicability[[#All],[NCE]:[NCE Description]],3,FALSE)</f>
        <v>GIS inaccurately determined.</v>
      </c>
      <c r="F161" s="76" t="s">
        <v>279</v>
      </c>
      <c r="G161" s="73" t="s">
        <v>280</v>
      </c>
      <c r="H161" s="329">
        <v>8</v>
      </c>
      <c r="I161" s="233">
        <f>_xlfn.NUMBERVALUE(LEFT(NCESub[[#This Row],[NCE]],LEN(NCESub[[#This Row],[NCE]])-1))</f>
        <v>4</v>
      </c>
      <c r="J161" s="238" t="str">
        <f>NCESub[[#This Row],[NCE]]&amp;NCESub[[#This Row],[Product]]</f>
        <v>4cHydrocarbon Liquid</v>
      </c>
      <c r="K161" s="295" t="str">
        <f>VLOOKUP(NCESub[[#This Row],[NCE]],DisscussionPoints[[#All],[NCE]:[Discussion Points]],3,FALSE)</f>
        <v>Oil produced with gas must be reported as oil at stock tank conditions. The gas-in-solution (GIS) with the oil at the point of measurement must be estimated and added to the gas production volume. How do you know your GIS is correct?</v>
      </c>
      <c r="L161" s="73"/>
      <c r="M161" s="55"/>
      <c r="N161" s="55"/>
      <c r="O161" s="55"/>
      <c r="P161" s="55"/>
      <c r="Q161" s="55"/>
      <c r="R161" s="125"/>
      <c r="S161" s="55"/>
      <c r="T161" s="296"/>
      <c r="U161" s="245"/>
      <c r="V161" s="246"/>
      <c r="W161" s="246"/>
      <c r="X161" s="245"/>
      <c r="Y161" s="244"/>
    </row>
    <row r="162" spans="1:25" ht="89.25" x14ac:dyDescent="0.2">
      <c r="A162" s="73" t="s">
        <v>302</v>
      </c>
      <c r="B162" s="75" t="s">
        <v>67</v>
      </c>
      <c r="C162" s="80" t="s">
        <v>1713</v>
      </c>
      <c r="D162" s="75" t="s">
        <v>171</v>
      </c>
      <c r="E162" s="290" t="str">
        <f>VLOOKUP(NCESub[[#This Row],[NCE]],Applicability[[#All],[NCE]:[NCE Description]],3,FALSE)</f>
        <v>GE inaccurately determined.</v>
      </c>
      <c r="F162" s="76" t="s">
        <v>278</v>
      </c>
      <c r="G162" s="73" t="s">
        <v>280</v>
      </c>
      <c r="H162" s="329">
        <v>3</v>
      </c>
      <c r="I162" s="233">
        <f>_xlfn.NUMBERVALUE(LEFT(NCESub[[#This Row],[NCE]],LEN(NCESub[[#This Row],[NCE]])-1))</f>
        <v>4</v>
      </c>
      <c r="J162" s="238" t="str">
        <f>NCESub[[#This Row],[NCE]]&amp;NCESub[[#This Row],[Product]]</f>
        <v>4dGas</v>
      </c>
      <c r="K162" s="233" t="str">
        <f>VLOOKUP(NCESub[[#This Row],[NCE]],DisscussionPoints[[#All],[NCE]:[Discussion Points]],3,FALSE)</f>
        <v>If the condensate is not delivered for sale at the group measurement point, the Gas Equivalent Factor must be used to convert the liquid condensate volume determined during the test to a Gas Equivalent Volume, which will be added to the measured test gas volume to determine the total test gas volume. How do you know your GEF is correct?</v>
      </c>
      <c r="L162" s="73"/>
      <c r="M162" s="55"/>
      <c r="N162" s="55"/>
      <c r="O162" s="55"/>
      <c r="P162" s="55"/>
      <c r="Q162" s="55"/>
      <c r="R162" s="125"/>
      <c r="S162" s="55"/>
      <c r="T162" s="297"/>
      <c r="U162" s="248"/>
      <c r="V162" s="249"/>
      <c r="W162" s="249"/>
      <c r="X162" s="248"/>
      <c r="Y162" s="247"/>
    </row>
    <row r="163" spans="1:25" ht="76.5" x14ac:dyDescent="0.2">
      <c r="A163" s="74" t="s">
        <v>682</v>
      </c>
      <c r="B163" s="78" t="s">
        <v>646</v>
      </c>
      <c r="C163" s="80" t="s">
        <v>762</v>
      </c>
      <c r="D163" s="78" t="s">
        <v>171</v>
      </c>
      <c r="E163" s="290" t="str">
        <f>VLOOKUP(NCESub[[#This Row],[NCE]],Applicability[[#All],[NCE]:[NCE Description]],3,FALSE)</f>
        <v>Insufficient sampling. Added by Yogi, Mel and Mark.</v>
      </c>
      <c r="F163" s="79" t="s">
        <v>278</v>
      </c>
      <c r="G163" s="74" t="s">
        <v>280</v>
      </c>
      <c r="H163" s="329">
        <v>3</v>
      </c>
      <c r="I163" s="233">
        <f>_xlfn.NUMBERVALUE(LEFT(NCESub[[#This Row],[NCE]],LEN(NCESub[[#This Row],[NCE]])-1))</f>
        <v>4</v>
      </c>
      <c r="J163" s="238" t="str">
        <f>NCESub[[#This Row],[NCE]]&amp;NCESub[[#This Row],[Product]]</f>
        <v>4eGas</v>
      </c>
      <c r="K163" s="233" t="str">
        <f>VLOOKUP(NCESub[[#This Row],[NCE]],DisscussionPoints[[#All],[NCE]:[Discussion Points]],3,FALSE)</f>
        <v>Do you have a schedule of what gas samples are required and when? How do you know the schedule conforms to the sampling frequency requirements?</v>
      </c>
      <c r="L163" s="73"/>
      <c r="M163" s="55"/>
      <c r="N163" s="55"/>
      <c r="O163" s="55"/>
      <c r="P163" s="55"/>
      <c r="Q163" s="55"/>
      <c r="R163" s="125"/>
      <c r="S163" s="55"/>
      <c r="T163" s="296"/>
      <c r="U163" s="245"/>
      <c r="V163" s="246"/>
      <c r="W163" s="246"/>
      <c r="X163" s="245"/>
      <c r="Y163" s="244"/>
    </row>
    <row r="164" spans="1:25" ht="102" x14ac:dyDescent="0.2">
      <c r="A164" s="74" t="s">
        <v>683</v>
      </c>
      <c r="B164" s="78" t="s">
        <v>646</v>
      </c>
      <c r="C164" s="80" t="s">
        <v>1548</v>
      </c>
      <c r="D164" s="78" t="s">
        <v>171</v>
      </c>
      <c r="E164" s="291" t="str">
        <f>VLOOKUP(NCESub[[#This Row],[NCE]],Applicability[[#All],[NCE]:[NCE Description]],3,FALSE)</f>
        <v>Insufficient sampling. Added by Yogi, Mel and Mark.</v>
      </c>
      <c r="F164" s="79" t="s">
        <v>279</v>
      </c>
      <c r="G164" s="74" t="s">
        <v>280</v>
      </c>
      <c r="H164" s="329">
        <v>8</v>
      </c>
      <c r="I164" s="233">
        <f>_xlfn.NUMBERVALUE(LEFT(NCESub[[#This Row],[NCE]],LEN(NCESub[[#This Row],[NCE]])-1))</f>
        <v>4</v>
      </c>
      <c r="J164" s="238" t="str">
        <f>NCESub[[#This Row],[NCE]]&amp;NCESub[[#This Row],[Product]]</f>
        <v>4eHydrocarbon Liquid</v>
      </c>
      <c r="K164" s="233" t="str">
        <f>VLOOKUP(NCESub[[#This Row],[NCE]],DisscussionPoints[[#All],[NCE]:[Discussion Points]],3,FALSE)</f>
        <v>Do you have a schedule of what gas samples are required and when? How do you know the schedule conforms to the sampling frequency requirements?</v>
      </c>
      <c r="L164" s="73"/>
      <c r="M164" s="55"/>
      <c r="N164" s="55"/>
      <c r="O164" s="55"/>
      <c r="P164" s="55"/>
      <c r="Q164" s="55"/>
      <c r="R164" s="125"/>
      <c r="S164" s="55"/>
      <c r="T164" s="297"/>
      <c r="U164" s="248"/>
      <c r="V164" s="249"/>
      <c r="W164" s="249"/>
      <c r="X164" s="248"/>
      <c r="Y164" s="247"/>
    </row>
    <row r="165" spans="1:25" ht="63.75" x14ac:dyDescent="0.2">
      <c r="A165" s="74" t="s">
        <v>684</v>
      </c>
      <c r="B165" s="78" t="s">
        <v>648</v>
      </c>
      <c r="C165" s="80" t="s">
        <v>763</v>
      </c>
      <c r="D165" s="78" t="s">
        <v>171</v>
      </c>
      <c r="E165" s="290" t="str">
        <f>VLOOKUP(NCESub[[#This Row],[NCE]],Applicability[[#All],[NCE]:[NCE Description]],3,FALSE)</f>
        <v>Gas analysis data not reviewed. Added by Yogi, Mel and Mark.</v>
      </c>
      <c r="F165" s="79" t="s">
        <v>278</v>
      </c>
      <c r="G165" s="74" t="s">
        <v>280</v>
      </c>
      <c r="H165" s="329">
        <v>3</v>
      </c>
      <c r="I165" s="233">
        <f>_xlfn.NUMBERVALUE(LEFT(NCESub[[#This Row],[NCE]],LEN(NCESub[[#This Row],[NCE]])-1))</f>
        <v>4</v>
      </c>
      <c r="J165" s="238" t="str">
        <f>NCESub[[#This Row],[NCE]]&amp;NCESub[[#This Row],[Product]]</f>
        <v>4fGas</v>
      </c>
      <c r="K165" s="233" t="str">
        <f>VLOOKUP(NCESub[[#This Row],[NCE]],DisscussionPoints[[#All],[NCE]:[Discussion Points]],3,FALSE)</f>
        <v>The compositional analysis of gas and liquids is used to determine the Gas Equivalent Factor. How do you know the most recent approved gas analysis data is being applied to volume calculations? .</v>
      </c>
      <c r="L165" s="73"/>
      <c r="M165" s="55"/>
      <c r="N165" s="55"/>
      <c r="O165" s="55"/>
      <c r="P165" s="55"/>
      <c r="Q165" s="55"/>
      <c r="R165" s="125"/>
      <c r="S165" s="55"/>
      <c r="T165" s="296"/>
      <c r="U165" s="245"/>
      <c r="V165" s="246"/>
      <c r="W165" s="246"/>
      <c r="X165" s="245"/>
      <c r="Y165" s="244"/>
    </row>
    <row r="166" spans="1:25" ht="51" x14ac:dyDescent="0.2">
      <c r="A166" s="74" t="s">
        <v>685</v>
      </c>
      <c r="B166" s="78" t="s">
        <v>649</v>
      </c>
      <c r="C166" s="80" t="s">
        <v>686</v>
      </c>
      <c r="D166" s="78" t="s">
        <v>171</v>
      </c>
      <c r="E166" s="290" t="str">
        <f>VLOOKUP(NCESub[[#This Row],[NCE]],Applicability[[#All],[NCE]:[NCE Description]],3,FALSE)</f>
        <v>Third party sampling not witnessed. Added by Yogi, Mel and Mark.</v>
      </c>
      <c r="F166" s="79" t="s">
        <v>278</v>
      </c>
      <c r="G166" s="74" t="s">
        <v>280</v>
      </c>
      <c r="H166" s="329">
        <v>3</v>
      </c>
      <c r="I166" s="233">
        <f>_xlfn.NUMBERVALUE(LEFT(NCESub[[#This Row],[NCE]],LEN(NCESub[[#This Row],[NCE]])-1))</f>
        <v>4</v>
      </c>
      <c r="J166" s="238" t="str">
        <f>NCESub[[#This Row],[NCE]]&amp;NCESub[[#This Row],[Product]]</f>
        <v>4gGas</v>
      </c>
      <c r="K166" s="233" t="str">
        <f>VLOOKUP(NCESub[[#This Row],[NCE]],DisscussionPoints[[#All],[NCE]:[Discussion Points]],3,FALSE)</f>
        <v>How do you know if field staff witness have witnessed third party gas sampling procedures?</v>
      </c>
      <c r="L166" s="73"/>
      <c r="M166" s="55"/>
      <c r="N166" s="55"/>
      <c r="O166" s="55"/>
      <c r="P166" s="55"/>
      <c r="Q166" s="55"/>
      <c r="R166" s="125"/>
      <c r="S166" s="55"/>
      <c r="T166" s="297"/>
      <c r="U166" s="248"/>
      <c r="V166" s="249"/>
      <c r="W166" s="249"/>
      <c r="X166" s="248"/>
      <c r="Y166" s="247"/>
    </row>
    <row r="167" spans="1:25" ht="51" x14ac:dyDescent="0.2">
      <c r="A167" s="73" t="s">
        <v>303</v>
      </c>
      <c r="B167" s="75" t="s">
        <v>99</v>
      </c>
      <c r="C167" s="80" t="s">
        <v>1714</v>
      </c>
      <c r="D167" s="75" t="s">
        <v>171</v>
      </c>
      <c r="E167" s="290" t="str">
        <f>VLOOKUP(NCESub[[#This Row],[NCE]],Applicability[[#All],[NCE]:[NCE Description]],3,FALSE)</f>
        <v>GOR inaccurately determined and to required frequency</v>
      </c>
      <c r="F167" s="76" t="s">
        <v>278</v>
      </c>
      <c r="G167" s="73" t="s">
        <v>280</v>
      </c>
      <c r="H167" s="329">
        <v>3</v>
      </c>
      <c r="I167" s="233">
        <f>_xlfn.NUMBERVALUE(LEFT(NCESub[[#This Row],[NCE]],LEN(NCESub[[#This Row],[NCE]])-1))</f>
        <v>5</v>
      </c>
      <c r="J167" s="238" t="str">
        <f>NCESub[[#This Row],[NCE]]&amp;NCESub[[#This Row],[Product]]</f>
        <v>5aGas</v>
      </c>
      <c r="K167" s="233" t="str">
        <f>VLOOKUP(NCESub[[#This Row],[NCE]],DisscussionPoints[[#All],[NCE]:[Discussion Points]],3,FALSE)</f>
        <v>How do you know if you have any gas measurement exemptions that allow for the use of GOR?</v>
      </c>
      <c r="L167" s="73"/>
      <c r="M167" s="55"/>
      <c r="N167" s="55"/>
      <c r="O167" s="55"/>
      <c r="P167" s="55"/>
      <c r="Q167" s="55"/>
      <c r="R167" s="125"/>
      <c r="S167" s="55"/>
      <c r="T167" s="296"/>
      <c r="U167" s="245"/>
      <c r="V167" s="246"/>
      <c r="W167" s="246"/>
      <c r="X167" s="245"/>
      <c r="Y167" s="244"/>
    </row>
    <row r="168" spans="1:25" ht="38.25" x14ac:dyDescent="0.2">
      <c r="A168" s="73" t="s">
        <v>304</v>
      </c>
      <c r="B168" s="75" t="s">
        <v>117</v>
      </c>
      <c r="C168" s="80" t="s">
        <v>750</v>
      </c>
      <c r="D168" s="75" t="s">
        <v>171</v>
      </c>
      <c r="E168" s="290" t="str">
        <f>VLOOKUP(NCESub[[#This Row],[NCE]],Applicability[[#All],[NCE]:[NCE Description]],3,FALSE)</f>
        <v>Inaccurate Accounting and Reporting of load fluid</v>
      </c>
      <c r="F168" s="76" t="s">
        <v>279</v>
      </c>
      <c r="G168" s="73" t="s">
        <v>281</v>
      </c>
      <c r="H168" s="329">
        <v>10</v>
      </c>
      <c r="I168" s="233">
        <f>_xlfn.NUMBERVALUE(LEFT(NCESub[[#This Row],[NCE]],LEN(NCESub[[#This Row],[NCE]])-1))</f>
        <v>5</v>
      </c>
      <c r="J168" s="238" t="str">
        <f>NCESub[[#This Row],[NCE]]&amp;NCESub[[#This Row],[Product]]</f>
        <v>5bHydrocarbon Liquid</v>
      </c>
      <c r="K168" s="233" t="str">
        <f>VLOOKUP(NCESub[[#This Row],[NCE]],DisscussionPoints[[#All],[NCE]:[Discussion Points]],3,FALSE)</f>
        <v>How do you know the volumes of load oil used during workovers are correct</v>
      </c>
      <c r="L168" s="73"/>
      <c r="M168" s="55"/>
      <c r="N168" s="55"/>
      <c r="O168" s="55"/>
      <c r="P168" s="55"/>
      <c r="Q168" s="55"/>
      <c r="R168" s="125"/>
      <c r="S168" s="55"/>
      <c r="T168" s="297"/>
      <c r="U168" s="248"/>
      <c r="V168" s="249"/>
      <c r="W168" s="249"/>
      <c r="X168" s="248"/>
      <c r="Y168" s="247"/>
    </row>
    <row r="169" spans="1:25" ht="38.25" x14ac:dyDescent="0.2">
      <c r="A169" s="73" t="s">
        <v>305</v>
      </c>
      <c r="B169" s="75" t="s">
        <v>117</v>
      </c>
      <c r="C169" s="80" t="s">
        <v>767</v>
      </c>
      <c r="D169" s="75" t="s">
        <v>171</v>
      </c>
      <c r="E169" s="290" t="str">
        <f>VLOOKUP(NCESub[[#This Row],[NCE]],Applicability[[#All],[NCE]:[NCE Description]],3,FALSE)</f>
        <v>Inaccurate Accounting and Reporting of load fluid</v>
      </c>
      <c r="F169" s="76" t="s">
        <v>277</v>
      </c>
      <c r="G169" s="73" t="s">
        <v>281</v>
      </c>
      <c r="H169" s="329">
        <v>15</v>
      </c>
      <c r="I169" s="233">
        <f>_xlfn.NUMBERVALUE(LEFT(NCESub[[#This Row],[NCE]],LEN(NCESub[[#This Row],[NCE]])-1))</f>
        <v>5</v>
      </c>
      <c r="J169" s="238" t="str">
        <f>NCESub[[#This Row],[NCE]]&amp;NCESub[[#This Row],[Product]]</f>
        <v>5bWater</v>
      </c>
      <c r="K169" s="233" t="str">
        <f>VLOOKUP(NCESub[[#This Row],[NCE]],DisscussionPoints[[#All],[NCE]:[Discussion Points]],3,FALSE)</f>
        <v>How do you know the volumes of load oil used during workovers are correct</v>
      </c>
      <c r="L169" s="73"/>
      <c r="M169" s="55"/>
      <c r="N169" s="55"/>
      <c r="O169" s="55"/>
      <c r="P169" s="55"/>
      <c r="Q169" s="55"/>
      <c r="R169" s="125"/>
      <c r="S169" s="55"/>
      <c r="T169" s="296"/>
      <c r="U169" s="245"/>
      <c r="V169" s="246"/>
      <c r="W169" s="246"/>
      <c r="X169" s="245"/>
      <c r="Y169" s="244"/>
    </row>
    <row r="170" spans="1:25" ht="38.25" x14ac:dyDescent="0.2">
      <c r="A170" s="73" t="s">
        <v>306</v>
      </c>
      <c r="B170" s="75" t="s">
        <v>68</v>
      </c>
      <c r="C170" s="80" t="s">
        <v>1715</v>
      </c>
      <c r="D170" s="75" t="s">
        <v>171</v>
      </c>
      <c r="E170" s="290" t="str">
        <f>VLOOKUP(NCESub[[#This Row],[NCE]],Applicability[[#All],[NCE]:[NCE Description]],3,FALSE)</f>
        <v>Inaccurate flash-gas estimation.</v>
      </c>
      <c r="F170" s="76" t="s">
        <v>278</v>
      </c>
      <c r="G170" s="73" t="s">
        <v>280</v>
      </c>
      <c r="H170" s="329">
        <v>3</v>
      </c>
      <c r="I170" s="233">
        <f>_xlfn.NUMBERVALUE(LEFT(NCESub[[#This Row],[NCE]],LEN(NCESub[[#This Row],[NCE]])-1))</f>
        <v>5</v>
      </c>
      <c r="J170" s="238" t="str">
        <f>NCESub[[#This Row],[NCE]]&amp;NCESub[[#This Row],[Product]]</f>
        <v>5cGas</v>
      </c>
      <c r="K170" s="233" t="str">
        <f>VLOOKUP(NCESub[[#This Row],[NCE]],DisscussionPoints[[#All],[NCE]:[Discussion Points]],3,FALSE)</f>
        <v>How do you know flash gas volumes from tanks is accurately reported?</v>
      </c>
      <c r="L170" s="73"/>
      <c r="M170" s="55"/>
      <c r="N170" s="55"/>
      <c r="O170" s="55"/>
      <c r="P170" s="55"/>
      <c r="Q170" s="55"/>
      <c r="R170" s="125"/>
      <c r="S170" s="55"/>
      <c r="T170" s="297"/>
      <c r="U170" s="248"/>
      <c r="V170" s="249"/>
      <c r="W170" s="249"/>
      <c r="X170" s="248"/>
      <c r="Y170" s="247"/>
    </row>
    <row r="171" spans="1:25" ht="63.75" x14ac:dyDescent="0.2">
      <c r="A171" s="73" t="s">
        <v>307</v>
      </c>
      <c r="B171" s="75" t="s">
        <v>90</v>
      </c>
      <c r="C171" s="80" t="s">
        <v>1716</v>
      </c>
      <c r="D171" s="75" t="s">
        <v>171</v>
      </c>
      <c r="E171" s="290" t="str">
        <f>VLOOKUP(NCESub[[#This Row],[NCE]],Applicability[[#All],[NCE]:[NCE Description]],3,FALSE)</f>
        <v>Inaccurate gas chart quality and documentation</v>
      </c>
      <c r="F171" s="76" t="s">
        <v>278</v>
      </c>
      <c r="G171" s="73" t="s">
        <v>280</v>
      </c>
      <c r="H171" s="329">
        <v>3</v>
      </c>
      <c r="I171" s="233">
        <f>_xlfn.NUMBERVALUE(LEFT(NCESub[[#This Row],[NCE]],LEN(NCESub[[#This Row],[NCE]])-1))</f>
        <v>5</v>
      </c>
      <c r="J171" s="238" t="str">
        <f>NCESub[[#This Row],[NCE]]&amp;NCESub[[#This Row],[Product]]</f>
        <v>5dGas</v>
      </c>
      <c r="K171" s="233" t="str">
        <f>VLOOKUP(NCESub[[#This Row],[NCE]],DisscussionPoints[[#All],[NCE]:[Discussion Points]],3,FALSE)</f>
        <v>How do you know gas volumes are measured accurately at the test separator?</v>
      </c>
      <c r="L171" s="73"/>
      <c r="M171" s="55"/>
      <c r="N171" s="55"/>
      <c r="O171" s="55"/>
      <c r="P171" s="55"/>
      <c r="Q171" s="55"/>
      <c r="R171" s="125"/>
      <c r="S171" s="55"/>
      <c r="T171" s="296"/>
      <c r="U171" s="245"/>
      <c r="V171" s="246"/>
      <c r="W171" s="246"/>
      <c r="X171" s="245"/>
      <c r="Y171" s="244"/>
    </row>
    <row r="172" spans="1:25" ht="38.25" x14ac:dyDescent="0.2">
      <c r="A172" s="73" t="s">
        <v>308</v>
      </c>
      <c r="B172" s="75" t="s">
        <v>90</v>
      </c>
      <c r="C172" s="80" t="s">
        <v>738</v>
      </c>
      <c r="D172" s="75" t="s">
        <v>171</v>
      </c>
      <c r="E172" s="290" t="str">
        <f>VLOOKUP(NCESub[[#This Row],[NCE]],Applicability[[#All],[NCE]:[NCE Description]],3,FALSE)</f>
        <v>Inaccurate gas chart quality and documentation</v>
      </c>
      <c r="F172" s="76" t="s">
        <v>278</v>
      </c>
      <c r="G172" s="73" t="s">
        <v>282</v>
      </c>
      <c r="H172" s="329">
        <v>4</v>
      </c>
      <c r="I172" s="233">
        <f>_xlfn.NUMBERVALUE(LEFT(NCESub[[#This Row],[NCE]],LEN(NCESub[[#This Row],[NCE]])-1))</f>
        <v>5</v>
      </c>
      <c r="J172" s="238" t="str">
        <f>NCESub[[#This Row],[NCE]]&amp;NCESub[[#This Row],[Product]]</f>
        <v>5dGas</v>
      </c>
      <c r="K172" s="295" t="str">
        <f>VLOOKUP(NCESub[[#This Row],[NCE]],DisscussionPoints[[#All],[NCE]:[Discussion Points]],3,FALSE)</f>
        <v>How do you know gas volumes are measured accurately at the test separator?</v>
      </c>
      <c r="L172" s="73"/>
      <c r="M172" s="55"/>
      <c r="N172" s="55"/>
      <c r="O172" s="55"/>
      <c r="P172" s="55"/>
      <c r="Q172" s="55"/>
      <c r="R172" s="125"/>
      <c r="S172" s="55"/>
      <c r="T172" s="297"/>
      <c r="U172" s="248"/>
      <c r="V172" s="249"/>
      <c r="W172" s="249"/>
      <c r="X172" s="248"/>
      <c r="Y172" s="247"/>
    </row>
    <row r="173" spans="1:25" ht="63.75" x14ac:dyDescent="0.2">
      <c r="A173" s="73" t="s">
        <v>309</v>
      </c>
      <c r="B173" s="75" t="s">
        <v>118</v>
      </c>
      <c r="C173" s="80" t="s">
        <v>533</v>
      </c>
      <c r="D173" s="75" t="s">
        <v>171</v>
      </c>
      <c r="E173" s="290" t="str">
        <f>VLOOKUP(NCESub[[#This Row],[NCE]],Applicability[[#All],[NCE]:[NCE Description]],3,FALSE)</f>
        <v>Inaccurate load fluid procedures.</v>
      </c>
      <c r="F173" s="76" t="s">
        <v>279</v>
      </c>
      <c r="G173" s="73" t="s">
        <v>280</v>
      </c>
      <c r="H173" s="329">
        <v>8</v>
      </c>
      <c r="I173" s="233">
        <f>_xlfn.NUMBERVALUE(LEFT(NCESub[[#This Row],[NCE]],LEN(NCESub[[#This Row],[NCE]])-1))</f>
        <v>5</v>
      </c>
      <c r="J173" s="238" t="str">
        <f>NCESub[[#This Row],[NCE]]&amp;NCESub[[#This Row],[Product]]</f>
        <v>5eHydrocarbon Liquid</v>
      </c>
      <c r="K173" s="233" t="str">
        <f>VLOOKUP(NCESub[[#This Row],[NCE]],DisscussionPoints[[#All],[NCE]:[Discussion Points]],3,FALSE)</f>
        <v>How do you know the volumes of load oil used during workovers are correctly accounted for during production tests?</v>
      </c>
      <c r="L173" s="73"/>
      <c r="M173" s="55"/>
      <c r="N173" s="55"/>
      <c r="O173" s="55"/>
      <c r="P173" s="55"/>
      <c r="Q173" s="55"/>
      <c r="R173" s="125"/>
      <c r="S173" s="55"/>
      <c r="T173" s="296"/>
      <c r="U173" s="245"/>
      <c r="V173" s="246"/>
      <c r="W173" s="246"/>
      <c r="X173" s="245"/>
      <c r="Y173" s="244"/>
    </row>
    <row r="174" spans="1:25" ht="76.5" x14ac:dyDescent="0.2">
      <c r="A174" s="73" t="s">
        <v>310</v>
      </c>
      <c r="B174" s="75" t="s">
        <v>118</v>
      </c>
      <c r="C174" s="77" t="s">
        <v>1732</v>
      </c>
      <c r="D174" s="75" t="s">
        <v>171</v>
      </c>
      <c r="E174" s="290" t="str">
        <f>VLOOKUP(NCESub[[#This Row],[NCE]],Applicability[[#All],[NCE]:[NCE Description]],3,FALSE)</f>
        <v>Inaccurate load fluid procedures.</v>
      </c>
      <c r="F174" s="76" t="s">
        <v>277</v>
      </c>
      <c r="G174" s="73" t="s">
        <v>280</v>
      </c>
      <c r="H174" s="329">
        <v>13</v>
      </c>
      <c r="I174" s="233">
        <f>_xlfn.NUMBERVALUE(LEFT(NCESub[[#This Row],[NCE]],LEN(NCESub[[#This Row],[NCE]])-1))</f>
        <v>5</v>
      </c>
      <c r="J174" s="238" t="str">
        <f>NCESub[[#This Row],[NCE]]&amp;NCESub[[#This Row],[Product]]</f>
        <v>5eWater</v>
      </c>
      <c r="K174" s="233" t="str">
        <f>VLOOKUP(NCESub[[#This Row],[NCE]],DisscussionPoints[[#All],[NCE]:[Discussion Points]],3,FALSE)</f>
        <v>How do you know the volumes of load oil used during workovers are correctly accounted for during production tests?</v>
      </c>
      <c r="L174" s="73"/>
      <c r="M174" s="55"/>
      <c r="N174" s="55"/>
      <c r="O174" s="55"/>
      <c r="P174" s="55"/>
      <c r="Q174" s="55"/>
      <c r="R174" s="125"/>
      <c r="S174" s="55"/>
      <c r="T174" s="297"/>
      <c r="U174" s="248"/>
      <c r="V174" s="249"/>
      <c r="W174" s="249"/>
      <c r="X174" s="248"/>
      <c r="Y174" s="247"/>
    </row>
    <row r="175" spans="1:25" ht="51" x14ac:dyDescent="0.2">
      <c r="A175" s="73" t="s">
        <v>311</v>
      </c>
      <c r="B175" s="75" t="s">
        <v>126</v>
      </c>
      <c r="C175" s="80" t="s">
        <v>555</v>
      </c>
      <c r="D175" s="75" t="s">
        <v>171</v>
      </c>
      <c r="E175" s="290" t="str">
        <f>VLOOKUP(NCESub[[#This Row],[NCE]],Applicability[[#All],[NCE]:[NCE Description]],3,FALSE)</f>
        <v>Inaccurate Proration Testing procedures</v>
      </c>
      <c r="F175" s="76" t="s">
        <v>279</v>
      </c>
      <c r="G175" s="73" t="s">
        <v>280</v>
      </c>
      <c r="H175" s="329">
        <v>8</v>
      </c>
      <c r="I175" s="233">
        <f>_xlfn.NUMBERVALUE(LEFT(NCESub[[#This Row],[NCE]],LEN(NCESub[[#This Row],[NCE]])-1))</f>
        <v>5</v>
      </c>
      <c r="J175" s="238" t="str">
        <f>NCESub[[#This Row],[NCE]]&amp;NCESub[[#This Row],[Product]]</f>
        <v>5fHydrocarbon Liquid</v>
      </c>
      <c r="K175" s="233" t="str">
        <f>VLOOKUP(NCESub[[#This Row],[NCE]],DisscussionPoints[[#All],[NCE]:[Discussion Points]],3,FALSE)</f>
        <v>Do you have a schedule for well test frequency and duration? How do you know the schedule conforms to the well test frequency requirements?</v>
      </c>
      <c r="L175" s="73"/>
      <c r="M175" s="55"/>
      <c r="N175" s="55"/>
      <c r="O175" s="55"/>
      <c r="P175" s="55"/>
      <c r="Q175" s="55"/>
      <c r="R175" s="125"/>
      <c r="S175" s="55"/>
      <c r="T175" s="296"/>
      <c r="U175" s="245"/>
      <c r="V175" s="246"/>
      <c r="W175" s="246"/>
      <c r="X175" s="245"/>
      <c r="Y175" s="244"/>
    </row>
    <row r="176" spans="1:25" ht="38.25" x14ac:dyDescent="0.2">
      <c r="A176" s="73" t="s">
        <v>312</v>
      </c>
      <c r="B176" s="75" t="s">
        <v>127</v>
      </c>
      <c r="C176" s="80" t="s">
        <v>556</v>
      </c>
      <c r="D176" s="75" t="s">
        <v>171</v>
      </c>
      <c r="E176" s="290" t="str">
        <f>VLOOKUP(NCESub[[#This Row],[NCE]],Applicability[[#All],[NCE]:[NCE Description]],3,FALSE)</f>
        <v>Inaccurate well production hours reported</v>
      </c>
      <c r="F176" s="76" t="s">
        <v>279</v>
      </c>
      <c r="G176" s="73" t="s">
        <v>282</v>
      </c>
      <c r="H176" s="329">
        <v>9</v>
      </c>
      <c r="I176" s="233">
        <f>_xlfn.NUMBERVALUE(LEFT(NCESub[[#This Row],[NCE]],LEN(NCESub[[#This Row],[NCE]])-1))</f>
        <v>5</v>
      </c>
      <c r="J176" s="238" t="str">
        <f>NCESub[[#This Row],[NCE]]&amp;NCESub[[#This Row],[Product]]</f>
        <v>5gHydrocarbon Liquid</v>
      </c>
      <c r="K176" s="233" t="str">
        <f>VLOOKUP(NCESub[[#This Row],[NCE]],DisscussionPoints[[#All],[NCE]:[Discussion Points]],3,FALSE)</f>
        <v>How do you know well test durations are recorded accurately?</v>
      </c>
      <c r="L176" s="73"/>
      <c r="M176" s="55"/>
      <c r="N176" s="55"/>
      <c r="O176" s="55"/>
      <c r="P176" s="55"/>
      <c r="Q176" s="55"/>
      <c r="R176" s="125"/>
      <c r="S176" s="55"/>
      <c r="T176" s="297"/>
      <c r="U176" s="248"/>
      <c r="V176" s="249"/>
      <c r="W176" s="249"/>
      <c r="X176" s="248"/>
      <c r="Y176" s="247"/>
    </row>
    <row r="177" spans="1:25" ht="63.75" x14ac:dyDescent="0.2">
      <c r="A177" s="73" t="s">
        <v>313</v>
      </c>
      <c r="B177" s="75" t="s">
        <v>166</v>
      </c>
      <c r="C177" s="80" t="s">
        <v>1717</v>
      </c>
      <c r="D177" s="75" t="s">
        <v>171</v>
      </c>
      <c r="E177" s="290" t="str">
        <f>VLOOKUP(NCESub[[#This Row],[NCE]],Applicability[[#All],[NCE]:[NCE Description]],3,FALSE)</f>
        <v>Inappropriate application of GIS.</v>
      </c>
      <c r="F177" s="76" t="s">
        <v>279</v>
      </c>
      <c r="G177" s="73" t="s">
        <v>281</v>
      </c>
      <c r="H177" s="329">
        <v>10</v>
      </c>
      <c r="I177" s="233">
        <f>_xlfn.NUMBERVALUE(LEFT(NCESub[[#This Row],[NCE]],LEN(NCESub[[#This Row],[NCE]])-1))</f>
        <v>5</v>
      </c>
      <c r="J177" s="238" t="str">
        <f>NCESub[[#This Row],[NCE]]&amp;NCESub[[#This Row],[Product]]</f>
        <v>5hHydrocarbon Liquid</v>
      </c>
      <c r="K177" s="233" t="str">
        <f>VLOOKUP(NCESub[[#This Row],[NCE]],DisscussionPoints[[#All],[NCE]:[Discussion Points]],3,FALSE)</f>
        <v>Oil produced with gas must be reported as oil at stock tank conditions. The gas-in-solution (GIS) with the oil at the point of measurement must be estimated and added to the gas production volume. How do you know your GIS is correct?</v>
      </c>
      <c r="L177" s="54"/>
      <c r="M177" s="55"/>
      <c r="N177" s="55"/>
      <c r="O177" s="55"/>
      <c r="P177" s="55"/>
      <c r="Q177" s="55"/>
      <c r="R177" s="125"/>
      <c r="S177" s="55"/>
      <c r="T177" s="296"/>
      <c r="U177" s="245"/>
      <c r="V177" s="246"/>
      <c r="W177" s="246"/>
      <c r="X177" s="245"/>
      <c r="Y177" s="244"/>
    </row>
    <row r="178" spans="1:25" ht="38.25" x14ac:dyDescent="0.2">
      <c r="A178" s="73" t="s">
        <v>314</v>
      </c>
      <c r="B178" s="75" t="s">
        <v>100</v>
      </c>
      <c r="C178" s="80" t="s">
        <v>1710</v>
      </c>
      <c r="D178" s="75" t="s">
        <v>171</v>
      </c>
      <c r="E178" s="290" t="str">
        <f>VLOOKUP(NCESub[[#This Row],[NCE]],Applicability[[#All],[NCE]:[NCE Description]],3,FALSE)</f>
        <v>Inappropriate application of GOR.</v>
      </c>
      <c r="F178" s="76" t="s">
        <v>279</v>
      </c>
      <c r="G178" s="73" t="s">
        <v>281</v>
      </c>
      <c r="H178" s="329">
        <v>10</v>
      </c>
      <c r="I178" s="233">
        <f>_xlfn.NUMBERVALUE(LEFT(NCESub[[#This Row],[NCE]],LEN(NCESub[[#This Row],[NCE]])-1))</f>
        <v>5</v>
      </c>
      <c r="J178" s="238" t="str">
        <f>NCESub[[#This Row],[NCE]]&amp;NCESub[[#This Row],[Product]]</f>
        <v>5iHydrocarbon Liquid</v>
      </c>
      <c r="K178" s="233" t="str">
        <f>VLOOKUP(NCESub[[#This Row],[NCE]],DisscussionPoints[[#All],[NCE]:[Discussion Points]],3,FALSE)</f>
        <v>Are you using well level or a field-level GOR   to calculate gas production at the well level? How do you know your GOR is correct?</v>
      </c>
      <c r="L178" s="73"/>
      <c r="M178" s="55"/>
      <c r="N178" s="55"/>
      <c r="O178" s="55"/>
      <c r="P178" s="55"/>
      <c r="Q178" s="55"/>
      <c r="R178" s="125"/>
      <c r="S178" s="55"/>
      <c r="T178" s="297"/>
      <c r="U178" s="248"/>
      <c r="V178" s="249"/>
      <c r="W178" s="249"/>
      <c r="X178" s="248"/>
      <c r="Y178" s="247"/>
    </row>
    <row r="179" spans="1:25" ht="38.25" x14ac:dyDescent="0.2">
      <c r="A179" s="73" t="s">
        <v>315</v>
      </c>
      <c r="B179" s="75" t="s">
        <v>55</v>
      </c>
      <c r="C179" s="80" t="s">
        <v>1718</v>
      </c>
      <c r="D179" s="75" t="s">
        <v>171</v>
      </c>
      <c r="E179" s="290" t="str">
        <f>VLOOKUP(NCESub[[#This Row],[NCE]],Applicability[[#All],[NCE]:[NCE Description]],3,FALSE)</f>
        <v>Inappropriate application of WGR.</v>
      </c>
      <c r="F179" s="76" t="s">
        <v>277</v>
      </c>
      <c r="G179" s="73" t="s">
        <v>280</v>
      </c>
      <c r="H179" s="329">
        <v>13</v>
      </c>
      <c r="I179" s="233">
        <f>_xlfn.NUMBERVALUE(LEFT(NCESub[[#This Row],[NCE]],LEN(NCESub[[#This Row],[NCE]])-1))</f>
        <v>5</v>
      </c>
      <c r="J179" s="238" t="str">
        <f>NCESub[[#This Row],[NCE]]&amp;NCESub[[#This Row],[Product]]</f>
        <v>5jWater</v>
      </c>
      <c r="K179" s="233" t="str">
        <f>VLOOKUP(NCESub[[#This Row],[NCE]],DisscussionPoints[[#All],[NCE]:[Discussion Points]],3,FALSE)</f>
        <v>Are you using a WGR to calculate water production at the well level? How do you know your WGR is correct?</v>
      </c>
      <c r="L179" s="54"/>
      <c r="M179" s="55"/>
      <c r="N179" s="55"/>
      <c r="O179" s="55"/>
      <c r="P179" s="55"/>
      <c r="Q179" s="55"/>
      <c r="R179" s="125"/>
      <c r="S179" s="55"/>
      <c r="T179" s="296"/>
      <c r="U179" s="245"/>
      <c r="V179" s="246"/>
      <c r="W179" s="246"/>
      <c r="X179" s="245"/>
      <c r="Y179" s="244"/>
    </row>
    <row r="180" spans="1:25" ht="38.25" x14ac:dyDescent="0.2">
      <c r="A180" s="73" t="s">
        <v>316</v>
      </c>
      <c r="B180" s="75" t="s">
        <v>164</v>
      </c>
      <c r="C180" s="80" t="s">
        <v>739</v>
      </c>
      <c r="D180" s="75" t="s">
        <v>171</v>
      </c>
      <c r="E180" s="290" t="str">
        <f>VLOOKUP(NCESub[[#This Row],[NCE]],Applicability[[#All],[NCE]:[NCE Description]],3,FALSE)</f>
        <v>Inappropriate Liquid Sampling and S&amp;W procedures</v>
      </c>
      <c r="F180" s="76" t="s">
        <v>279</v>
      </c>
      <c r="G180" s="73" t="s">
        <v>282</v>
      </c>
      <c r="H180" s="329">
        <v>9</v>
      </c>
      <c r="I180" s="233">
        <f>_xlfn.NUMBERVALUE(LEFT(NCESub[[#This Row],[NCE]],LEN(NCESub[[#This Row],[NCE]])-1))</f>
        <v>5</v>
      </c>
      <c r="J180" s="238" t="str">
        <f>NCESub[[#This Row],[NCE]]&amp;NCESub[[#This Row],[Product]]</f>
        <v>5kHydrocarbon Liquid</v>
      </c>
      <c r="K180" s="233" t="str">
        <f>VLOOKUP(NCESub[[#This Row],[NCE]],DisscussionPoints[[#All],[NCE]:[Discussion Points]],3,FALSE)</f>
        <v>Do you have a schedule of what samples are required and when? How do you know the schedule conforms to the well test frequency requirements?</v>
      </c>
      <c r="L180" s="73"/>
      <c r="M180" s="55"/>
      <c r="N180" s="55"/>
      <c r="O180" s="55"/>
      <c r="P180" s="55"/>
      <c r="Q180" s="55"/>
      <c r="R180" s="125"/>
      <c r="S180" s="55"/>
      <c r="T180" s="297"/>
      <c r="U180" s="248"/>
      <c r="V180" s="249"/>
      <c r="W180" s="249"/>
      <c r="X180" s="248"/>
      <c r="Y180" s="247"/>
    </row>
    <row r="181" spans="1:25" ht="38.25" x14ac:dyDescent="0.2">
      <c r="A181" s="73" t="s">
        <v>317</v>
      </c>
      <c r="B181" s="75" t="s">
        <v>164</v>
      </c>
      <c r="C181" s="80" t="s">
        <v>740</v>
      </c>
      <c r="D181" s="75" t="s">
        <v>171</v>
      </c>
      <c r="E181" s="290" t="str">
        <f>VLOOKUP(NCESub[[#This Row],[NCE]],Applicability[[#All],[NCE]:[NCE Description]],3,FALSE)</f>
        <v>Inappropriate Liquid Sampling and S&amp;W procedures</v>
      </c>
      <c r="F181" s="76" t="s">
        <v>277</v>
      </c>
      <c r="G181" s="73" t="s">
        <v>282</v>
      </c>
      <c r="H181" s="329">
        <v>14</v>
      </c>
      <c r="I181" s="233">
        <f>_xlfn.NUMBERVALUE(LEFT(NCESub[[#This Row],[NCE]],LEN(NCESub[[#This Row],[NCE]])-1))</f>
        <v>5</v>
      </c>
      <c r="J181" s="238" t="str">
        <f>NCESub[[#This Row],[NCE]]&amp;NCESub[[#This Row],[Product]]</f>
        <v>5kWater</v>
      </c>
      <c r="K181" s="233" t="str">
        <f>VLOOKUP(NCESub[[#This Row],[NCE]],DisscussionPoints[[#All],[NCE]:[Discussion Points]],3,FALSE)</f>
        <v>Do you have a schedule of what samples are required and when? How do you know the schedule conforms to the well test frequency requirements?</v>
      </c>
      <c r="L181" s="54"/>
      <c r="M181" s="55"/>
      <c r="N181" s="55"/>
      <c r="O181" s="55"/>
      <c r="P181" s="55"/>
      <c r="Q181" s="55"/>
      <c r="R181" s="125"/>
      <c r="S181" s="55"/>
      <c r="T181" s="296"/>
      <c r="U181" s="245"/>
      <c r="V181" s="246"/>
      <c r="W181" s="246"/>
      <c r="X181" s="245"/>
      <c r="Y181" s="244"/>
    </row>
    <row r="182" spans="1:25" ht="51" x14ac:dyDescent="0.2">
      <c r="A182" s="73" t="s">
        <v>318</v>
      </c>
      <c r="B182" s="75" t="s">
        <v>56</v>
      </c>
      <c r="C182" s="80" t="s">
        <v>1719</v>
      </c>
      <c r="D182" s="75" t="s">
        <v>171</v>
      </c>
      <c r="E182" s="290" t="str">
        <f>VLOOKUP(NCESub[[#This Row],[NCE]],Applicability[[#All],[NCE]:[NCE Description]],3,FALSE)</f>
        <v>ECF inaccurately determined and to required frequency</v>
      </c>
      <c r="F182" s="76" t="s">
        <v>278</v>
      </c>
      <c r="G182" s="73" t="s">
        <v>280</v>
      </c>
      <c r="H182" s="329">
        <v>3</v>
      </c>
      <c r="I182" s="233">
        <f>_xlfn.NUMBERVALUE(LEFT(NCESub[[#This Row],[NCE]],LEN(NCESub[[#This Row],[NCE]])-1))</f>
        <v>6</v>
      </c>
      <c r="J182" s="238" t="str">
        <f>NCESub[[#This Row],[NCE]]&amp;NCESub[[#This Row],[Product]]</f>
        <v>6aGas</v>
      </c>
      <c r="K182" s="233" t="str">
        <f>VLOOKUP(NCESub[[#This Row],[NCE]],DisscussionPoints[[#All],[NCE]:[Discussion Points]],3,FALSE)</f>
        <v>Do you have a schedule of what Liquid Gas Ratio (LGR) tests for wet effluent wells are required and when? How do you know the schedule conforms to the testing requirements?</v>
      </c>
      <c r="L182" s="73"/>
      <c r="M182" s="55"/>
      <c r="N182" s="55"/>
      <c r="O182" s="55"/>
      <c r="P182" s="55"/>
      <c r="Q182" s="55"/>
      <c r="R182" s="125"/>
      <c r="S182" s="55"/>
      <c r="T182" s="297"/>
      <c r="U182" s="248"/>
      <c r="V182" s="249"/>
      <c r="W182" s="249"/>
      <c r="X182" s="248"/>
      <c r="Y182" s="247"/>
    </row>
    <row r="183" spans="1:25" ht="89.25" x14ac:dyDescent="0.2">
      <c r="A183" s="73" t="s">
        <v>319</v>
      </c>
      <c r="B183" s="75" t="s">
        <v>69</v>
      </c>
      <c r="C183" s="80" t="s">
        <v>1720</v>
      </c>
      <c r="D183" s="75" t="s">
        <v>171</v>
      </c>
      <c r="E183" s="290" t="str">
        <f>VLOOKUP(NCESub[[#This Row],[NCE]],Applicability[[#All],[NCE]:[NCE Description]],3,FALSE)</f>
        <v>GE inaccurately determined.</v>
      </c>
      <c r="F183" s="76" t="s">
        <v>278</v>
      </c>
      <c r="G183" s="73" t="s">
        <v>282</v>
      </c>
      <c r="H183" s="329">
        <v>4</v>
      </c>
      <c r="I183" s="233">
        <f>_xlfn.NUMBERVALUE(LEFT(NCESub[[#This Row],[NCE]],LEN(NCESub[[#This Row],[NCE]])-1))</f>
        <v>6</v>
      </c>
      <c r="J183" s="238" t="str">
        <f>NCESub[[#This Row],[NCE]]&amp;NCESub[[#This Row],[Product]]</f>
        <v>6bGas</v>
      </c>
      <c r="K183" s="233" t="str">
        <f>VLOOKUP(NCESub[[#This Row],[NCE]],DisscussionPoints[[#All],[NCE]:[Discussion Points]],3,FALSE)</f>
        <v>The Gas Equivalent Factor must be used to convert the liquid condensate volume determined during the test to a Gas Equivalent Volume, which will be added to the measured test gas volume to determine the total test gas volume if the condensate is not delivered for sale at the group measurement point. How do you know your calculated GEF is correct?</v>
      </c>
      <c r="L183" s="73"/>
      <c r="M183" s="55"/>
      <c r="N183" s="55"/>
      <c r="O183" s="55"/>
      <c r="P183" s="55"/>
      <c r="Q183" s="55"/>
      <c r="R183" s="125"/>
      <c r="S183" s="55"/>
      <c r="T183" s="296"/>
      <c r="U183" s="245"/>
      <c r="V183" s="246"/>
      <c r="W183" s="246"/>
      <c r="X183" s="245"/>
      <c r="Y183" s="244"/>
    </row>
    <row r="184" spans="1:25" ht="25.5" x14ac:dyDescent="0.2">
      <c r="A184" s="73" t="s">
        <v>320</v>
      </c>
      <c r="B184" s="75" t="s">
        <v>92</v>
      </c>
      <c r="C184" s="80" t="s">
        <v>1721</v>
      </c>
      <c r="D184" s="75" t="s">
        <v>171</v>
      </c>
      <c r="E184" s="290" t="str">
        <f>VLOOKUP(NCESub[[#This Row],[NCE]],Applicability[[#All],[NCE]:[NCE Description]],3,FALSE)</f>
        <v>Inaccurate gas chart quality and documentation</v>
      </c>
      <c r="F184" s="76" t="s">
        <v>278</v>
      </c>
      <c r="G184" s="73" t="s">
        <v>280</v>
      </c>
      <c r="H184" s="329">
        <v>3</v>
      </c>
      <c r="I184" s="233">
        <f>_xlfn.NUMBERVALUE(LEFT(NCESub[[#This Row],[NCE]],LEN(NCESub[[#This Row],[NCE]])-1))</f>
        <v>6</v>
      </c>
      <c r="J184" s="238" t="str">
        <f>NCESub[[#This Row],[NCE]]&amp;NCESub[[#This Row],[Product]]</f>
        <v>6cGas</v>
      </c>
      <c r="K184" s="233" t="str">
        <f>VLOOKUP(NCESub[[#This Row],[NCE]],DisscussionPoints[[#All],[NCE]:[Discussion Points]],3,FALSE)</f>
        <v>How do you know the quality of gas charts created as a product of well tests is reviewed?</v>
      </c>
      <c r="L184" s="73"/>
      <c r="M184" s="55"/>
      <c r="N184" s="55"/>
      <c r="O184" s="55"/>
      <c r="P184" s="55"/>
      <c r="Q184" s="55"/>
      <c r="R184" s="125"/>
      <c r="S184" s="55"/>
      <c r="T184" s="297"/>
      <c r="U184" s="248"/>
      <c r="V184" s="249"/>
      <c r="W184" s="249"/>
      <c r="X184" s="248"/>
      <c r="Y184" s="247"/>
    </row>
    <row r="185" spans="1:25" ht="25.5" x14ac:dyDescent="0.2">
      <c r="A185" s="73" t="s">
        <v>321</v>
      </c>
      <c r="B185" s="75" t="s">
        <v>92</v>
      </c>
      <c r="C185" s="80" t="s">
        <v>557</v>
      </c>
      <c r="D185" s="75" t="s">
        <v>171</v>
      </c>
      <c r="E185" s="290" t="str">
        <f>VLOOKUP(NCESub[[#This Row],[NCE]],Applicability[[#All],[NCE]:[NCE Description]],3,FALSE)</f>
        <v>Inaccurate gas chart quality and documentation</v>
      </c>
      <c r="F185" s="76" t="s">
        <v>278</v>
      </c>
      <c r="G185" s="73" t="s">
        <v>282</v>
      </c>
      <c r="H185" s="329">
        <v>4</v>
      </c>
      <c r="I185" s="233">
        <f>_xlfn.NUMBERVALUE(LEFT(NCESub[[#This Row],[NCE]],LEN(NCESub[[#This Row],[NCE]])-1))</f>
        <v>6</v>
      </c>
      <c r="J185" s="238" t="str">
        <f>NCESub[[#This Row],[NCE]]&amp;NCESub[[#This Row],[Product]]</f>
        <v>6cGas</v>
      </c>
      <c r="K185" s="233" t="str">
        <f>VLOOKUP(NCESub[[#This Row],[NCE]],DisscussionPoints[[#All],[NCE]:[Discussion Points]],3,FALSE)</f>
        <v>How do you know the quality of gas charts created as a product of well tests is reviewed?</v>
      </c>
      <c r="L185" s="73"/>
      <c r="M185" s="55"/>
      <c r="N185" s="55"/>
      <c r="O185" s="55"/>
      <c r="P185" s="55"/>
      <c r="Q185" s="55"/>
      <c r="R185" s="125"/>
      <c r="S185" s="55"/>
      <c r="T185" s="296"/>
      <c r="U185" s="245"/>
      <c r="V185" s="246"/>
      <c r="W185" s="246"/>
      <c r="X185" s="245"/>
      <c r="Y185" s="244"/>
    </row>
    <row r="186" spans="1:25" ht="38.25" x14ac:dyDescent="0.2">
      <c r="A186" s="73" t="s">
        <v>322</v>
      </c>
      <c r="B186" s="75" t="s">
        <v>57</v>
      </c>
      <c r="C186" s="80" t="s">
        <v>558</v>
      </c>
      <c r="D186" s="75" t="s">
        <v>171</v>
      </c>
      <c r="E186" s="290" t="str">
        <f>VLOOKUP(NCESub[[#This Row],[NCE]],Applicability[[#All],[NCE]:[NCE Description]],3,FALSE)</f>
        <v>Inaccurate Gas Volume Calculations</v>
      </c>
      <c r="F186" s="76" t="s">
        <v>278</v>
      </c>
      <c r="G186" s="73" t="s">
        <v>282</v>
      </c>
      <c r="H186" s="329">
        <v>4</v>
      </c>
      <c r="I186" s="233">
        <f>_xlfn.NUMBERVALUE(LEFT(NCESub[[#This Row],[NCE]],LEN(NCESub[[#This Row],[NCE]])-1))</f>
        <v>6</v>
      </c>
      <c r="J186" s="238" t="str">
        <f>NCESub[[#This Row],[NCE]]&amp;NCESub[[#This Row],[Product]]</f>
        <v>6dGas</v>
      </c>
      <c r="K186" s="295" t="str">
        <f>VLOOKUP(NCESub[[#This Row],[NCE]],DisscussionPoints[[#All],[NCE]:[Discussion Points]],3,FALSE)</f>
        <v>How do you know the gas volume calculations of gas charts provided by your gas chart reading vendor are accurate?</v>
      </c>
      <c r="L186" s="73"/>
      <c r="M186" s="55"/>
      <c r="N186" s="55"/>
      <c r="O186" s="55"/>
      <c r="P186" s="55"/>
      <c r="Q186" s="55"/>
      <c r="R186" s="125"/>
      <c r="S186" s="55"/>
      <c r="T186" s="297"/>
      <c r="U186" s="248"/>
      <c r="V186" s="249"/>
      <c r="W186" s="249"/>
      <c r="X186" s="248"/>
      <c r="Y186" s="247"/>
    </row>
    <row r="187" spans="1:25" ht="38.25" x14ac:dyDescent="0.2">
      <c r="A187" s="73" t="s">
        <v>323</v>
      </c>
      <c r="B187" s="75" t="s">
        <v>58</v>
      </c>
      <c r="C187" s="80" t="s">
        <v>559</v>
      </c>
      <c r="D187" s="75" t="s">
        <v>171</v>
      </c>
      <c r="E187" s="290" t="str">
        <f>VLOOKUP(NCESub[[#This Row],[NCE]],Applicability[[#All],[NCE]:[NCE Description]],3,FALSE)</f>
        <v>Inaccurate Proration Testing procedures</v>
      </c>
      <c r="F187" s="76" t="s">
        <v>278</v>
      </c>
      <c r="G187" s="73" t="s">
        <v>280</v>
      </c>
      <c r="H187" s="329">
        <v>3</v>
      </c>
      <c r="I187" s="233">
        <f>_xlfn.NUMBERVALUE(LEFT(NCESub[[#This Row],[NCE]],LEN(NCESub[[#This Row],[NCE]])-1))</f>
        <v>6</v>
      </c>
      <c r="J187" s="238" t="str">
        <f>NCESub[[#This Row],[NCE]]&amp;NCESub[[#This Row],[Product]]</f>
        <v>6eGas</v>
      </c>
      <c r="K187" s="233" t="str">
        <f>VLOOKUP(NCESub[[#This Row],[NCE]],DisscussionPoints[[#All],[NCE]:[Discussion Points]],3,FALSE)</f>
        <v>How do you know the test procedures at gas effluent batteries or wet measured wells meet requirements?</v>
      </c>
      <c r="L187" s="73"/>
      <c r="M187" s="55"/>
      <c r="N187" s="55"/>
      <c r="O187" s="55"/>
      <c r="P187" s="55"/>
      <c r="Q187" s="55"/>
      <c r="R187" s="125"/>
      <c r="S187" s="55"/>
      <c r="T187" s="296"/>
      <c r="U187" s="245"/>
      <c r="V187" s="246"/>
      <c r="W187" s="246"/>
      <c r="X187" s="245"/>
      <c r="Y187" s="244"/>
    </row>
    <row r="188" spans="1:25" ht="25.5" x14ac:dyDescent="0.2">
      <c r="A188" s="73" t="s">
        <v>324</v>
      </c>
      <c r="B188" s="75" t="s">
        <v>93</v>
      </c>
      <c r="C188" s="80" t="s">
        <v>560</v>
      </c>
      <c r="D188" s="75" t="s">
        <v>171</v>
      </c>
      <c r="E188" s="290" t="str">
        <f>VLOOKUP(NCESub[[#This Row],[NCE]],Applicability[[#All],[NCE]:[NCE Description]],3,FALSE)</f>
        <v>Inaccurate well production hours reported</v>
      </c>
      <c r="F188" s="76" t="s">
        <v>278</v>
      </c>
      <c r="G188" s="73" t="s">
        <v>282</v>
      </c>
      <c r="H188" s="329">
        <v>4</v>
      </c>
      <c r="I188" s="233">
        <f>_xlfn.NUMBERVALUE(LEFT(NCESub[[#This Row],[NCE]],LEN(NCESub[[#This Row],[NCE]])-1))</f>
        <v>6</v>
      </c>
      <c r="J188" s="238" t="str">
        <f>NCESub[[#This Row],[NCE]]&amp;NCESub[[#This Row],[Product]]</f>
        <v>6fGas</v>
      </c>
      <c r="K188" s="295" t="str">
        <f>VLOOKUP(NCESub[[#This Row],[NCE]],DisscussionPoints[[#All],[NCE]:[Discussion Points]],3,FALSE)</f>
        <v>How do you know the well test duration is accurate?</v>
      </c>
      <c r="L188" s="73"/>
      <c r="M188" s="55"/>
      <c r="N188" s="55"/>
      <c r="O188" s="55"/>
      <c r="P188" s="55"/>
      <c r="Q188" s="55"/>
      <c r="R188" s="125"/>
      <c r="S188" s="55"/>
      <c r="T188" s="297"/>
      <c r="U188" s="248"/>
      <c r="V188" s="249"/>
      <c r="W188" s="249"/>
      <c r="X188" s="248"/>
      <c r="Y188" s="247"/>
    </row>
    <row r="189" spans="1:25" s="81" customFormat="1" ht="89.25" x14ac:dyDescent="0.2">
      <c r="A189" s="73" t="s">
        <v>325</v>
      </c>
      <c r="B189" s="75" t="s">
        <v>103</v>
      </c>
      <c r="C189" s="80" t="s">
        <v>561</v>
      </c>
      <c r="D189" s="75" t="s">
        <v>171</v>
      </c>
      <c r="E189" s="290" t="str">
        <f>VLOOKUP(NCESub[[#This Row],[NCE]],Applicability[[#All],[NCE]:[NCE Description]],3,FALSE)</f>
        <v>Inappropriate application of GEF.</v>
      </c>
      <c r="F189" s="76" t="s">
        <v>278</v>
      </c>
      <c r="G189" s="73" t="s">
        <v>280</v>
      </c>
      <c r="H189" s="329">
        <v>3</v>
      </c>
      <c r="I189" s="233">
        <f>_xlfn.NUMBERVALUE(LEFT(NCESub[[#This Row],[NCE]],LEN(NCESub[[#This Row],[NCE]])-1))</f>
        <v>6</v>
      </c>
      <c r="J189" s="238" t="str">
        <f>NCESub[[#This Row],[NCE]]&amp;NCESub[[#This Row],[Product]]</f>
        <v>6gGas</v>
      </c>
      <c r="K189" s="233" t="str">
        <f>VLOOKUP(NCESub[[#This Row],[NCE]],DisscussionPoints[[#All],[NCE]:[Discussion Points]],3,FALSE)</f>
        <v>The Gas Equivalent Factor must be used to convert the liquid condensate volume determined during the test to a Gas Equivalent Volume, which will be added to the measured test gas volume to determine the total test gas volume if the condensate is not delivered for sale at the group measurement point. How do you know your calculated GEF is correct?</v>
      </c>
      <c r="L189" s="73"/>
      <c r="T189" s="296"/>
      <c r="U189" s="245"/>
      <c r="V189" s="246"/>
      <c r="W189" s="246"/>
      <c r="X189" s="245"/>
      <c r="Y189" s="244"/>
    </row>
    <row r="190" spans="1:25" ht="38.25" x14ac:dyDescent="0.2">
      <c r="A190" s="73" t="s">
        <v>326</v>
      </c>
      <c r="B190" s="75" t="s">
        <v>94</v>
      </c>
      <c r="C190" s="80" t="s">
        <v>741</v>
      </c>
      <c r="D190" s="75" t="s">
        <v>171</v>
      </c>
      <c r="E190" s="290" t="str">
        <f>VLOOKUP(NCESub[[#This Row],[NCE]],Applicability[[#All],[NCE]:[NCE Description]],3,FALSE)</f>
        <v>Inappropriate Liquid Sampling and S&amp;W procedures</v>
      </c>
      <c r="F190" s="76" t="s">
        <v>279</v>
      </c>
      <c r="G190" s="73" t="s">
        <v>280</v>
      </c>
      <c r="H190" s="329">
        <v>8</v>
      </c>
      <c r="I190" s="233">
        <f>_xlfn.NUMBERVALUE(LEFT(NCESub[[#This Row],[NCE]],LEN(NCESub[[#This Row],[NCE]])-1))</f>
        <v>6</v>
      </c>
      <c r="J190" s="238" t="str">
        <f>NCESub[[#This Row],[NCE]]&amp;NCESub[[#This Row],[Product]]</f>
        <v>6hHydrocarbon Liquid</v>
      </c>
      <c r="K190" s="233" t="str">
        <f>VLOOKUP(NCESub[[#This Row],[NCE]],DisscussionPoints[[#All],[NCE]:[Discussion Points]],3,FALSE)</f>
        <v>Do you have a schedule of what samples are required and when? How do you know the schedule conforms to the sampling frequency requirements?</v>
      </c>
      <c r="L190" s="73"/>
      <c r="M190" s="55"/>
      <c r="N190" s="55"/>
      <c r="O190" s="55"/>
      <c r="P190" s="55"/>
      <c r="Q190" s="55"/>
      <c r="R190" s="125"/>
      <c r="S190" s="55"/>
      <c r="T190" s="297"/>
      <c r="U190" s="248"/>
      <c r="V190" s="249"/>
      <c r="W190" s="249"/>
      <c r="X190" s="248"/>
      <c r="Y190" s="247"/>
    </row>
    <row r="191" spans="1:25" ht="38.25" x14ac:dyDescent="0.2">
      <c r="A191" s="73" t="s">
        <v>327</v>
      </c>
      <c r="B191" s="75" t="s">
        <v>94</v>
      </c>
      <c r="C191" s="80" t="s">
        <v>562</v>
      </c>
      <c r="D191" s="75" t="s">
        <v>171</v>
      </c>
      <c r="E191" s="290" t="str">
        <f>VLOOKUP(NCESub[[#This Row],[NCE]],Applicability[[#All],[NCE]:[NCE Description]],3,FALSE)</f>
        <v>Inappropriate Liquid Sampling and S&amp;W procedures</v>
      </c>
      <c r="F191" s="76" t="s">
        <v>277</v>
      </c>
      <c r="G191" s="73" t="s">
        <v>280</v>
      </c>
      <c r="H191" s="329">
        <v>13</v>
      </c>
      <c r="I191" s="233">
        <f>_xlfn.NUMBERVALUE(LEFT(NCESub[[#This Row],[NCE]],LEN(NCESub[[#This Row],[NCE]])-1))</f>
        <v>6</v>
      </c>
      <c r="J191" s="238" t="str">
        <f>NCESub[[#This Row],[NCE]]&amp;NCESub[[#This Row],[Product]]</f>
        <v>6hWater</v>
      </c>
      <c r="K191" s="233" t="str">
        <f>VLOOKUP(NCESub[[#This Row],[NCE]],DisscussionPoints[[#All],[NCE]:[Discussion Points]],3,FALSE)</f>
        <v>Do you have a schedule of what samples are required and when? How do you know the schedule conforms to the sampling frequency requirements?</v>
      </c>
      <c r="L191" s="73"/>
      <c r="M191" s="55"/>
      <c r="N191" s="55"/>
      <c r="O191" s="55"/>
      <c r="P191" s="55"/>
      <c r="Q191" s="55"/>
      <c r="R191" s="125"/>
      <c r="S191" s="55"/>
      <c r="T191" s="296"/>
      <c r="U191" s="245"/>
      <c r="V191" s="246"/>
      <c r="W191" s="246"/>
      <c r="X191" s="245"/>
      <c r="Y191" s="244"/>
    </row>
    <row r="192" spans="1:25" ht="51" x14ac:dyDescent="0.2">
      <c r="A192" s="73" t="s">
        <v>328</v>
      </c>
      <c r="B192" s="75" t="s">
        <v>59</v>
      </c>
      <c r="C192" s="80" t="s">
        <v>563</v>
      </c>
      <c r="D192" s="75" t="s">
        <v>171</v>
      </c>
      <c r="E192" s="290" t="str">
        <f>VLOOKUP(NCESub[[#This Row],[NCE]],Applicability[[#All],[NCE]:[NCE Description]],3,FALSE)</f>
        <v>WGR inaccurately determined and to required frequency</v>
      </c>
      <c r="F192" s="76" t="s">
        <v>277</v>
      </c>
      <c r="G192" s="73" t="s">
        <v>280</v>
      </c>
      <c r="H192" s="329">
        <v>13</v>
      </c>
      <c r="I192" s="233">
        <f>_xlfn.NUMBERVALUE(LEFT(NCESub[[#This Row],[NCE]],LEN(NCESub[[#This Row],[NCE]])-1))</f>
        <v>6</v>
      </c>
      <c r="J192" s="238" t="str">
        <f>NCESub[[#This Row],[NCE]]&amp;NCESub[[#This Row],[Product]]</f>
        <v>6iWater</v>
      </c>
      <c r="K192" s="233" t="str">
        <f>VLOOKUP(NCESub[[#This Row],[NCE]],DisscussionPoints[[#All],[NCE]:[Discussion Points]],3,FALSE)</f>
        <v xml:space="preserve">How do you know your WGR is correct? </v>
      </c>
      <c r="L192" s="73"/>
      <c r="M192" s="55"/>
      <c r="N192" s="55"/>
      <c r="O192" s="55"/>
      <c r="P192" s="55"/>
      <c r="Q192" s="55"/>
      <c r="R192" s="125"/>
      <c r="S192" s="55"/>
      <c r="T192" s="297"/>
      <c r="U192" s="248"/>
      <c r="V192" s="249"/>
      <c r="W192" s="249"/>
      <c r="X192" s="248"/>
      <c r="Y192" s="247"/>
    </row>
    <row r="193" spans="1:25" ht="25.5" x14ac:dyDescent="0.2">
      <c r="A193" s="73" t="s">
        <v>329</v>
      </c>
      <c r="B193" s="75" t="s">
        <v>95</v>
      </c>
      <c r="C193" s="80" t="s">
        <v>564</v>
      </c>
      <c r="D193" s="75" t="s">
        <v>171</v>
      </c>
      <c r="E193" s="290" t="str">
        <f>VLOOKUP(NCESub[[#This Row],[NCE]],Applicability[[#All],[NCE]:[NCE Description]],3,FALSE)</f>
        <v>Gas and condensate composition and density not updated to the required frequency.</v>
      </c>
      <c r="F193" s="76" t="s">
        <v>278</v>
      </c>
      <c r="G193" s="73" t="s">
        <v>280</v>
      </c>
      <c r="H193" s="329">
        <v>3</v>
      </c>
      <c r="I193" s="233">
        <f>_xlfn.NUMBERVALUE(LEFT(NCESub[[#This Row],[NCE]],LEN(NCESub[[#This Row],[NCE]])-1))</f>
        <v>7</v>
      </c>
      <c r="J193" s="238" t="str">
        <f>NCESub[[#This Row],[NCE]]&amp;NCESub[[#This Row],[Product]]</f>
        <v>7aGas</v>
      </c>
      <c r="K193" s="233" t="str">
        <f>VLOOKUP(NCESub[[#This Row],[NCE]],DisscussionPoints[[#All],[NCE]:[Discussion Points]],3,FALSE)</f>
        <v>What is your procedure to update end devices? How do you know end devices are up to date?</v>
      </c>
      <c r="L193" s="73"/>
      <c r="M193" s="55"/>
      <c r="N193" s="55"/>
      <c r="O193" s="55"/>
      <c r="P193" s="55"/>
      <c r="Q193" s="55"/>
      <c r="R193" s="125"/>
      <c r="S193" s="55"/>
      <c r="T193" s="296"/>
      <c r="U193" s="245"/>
      <c r="V193" s="246"/>
      <c r="W193" s="246"/>
      <c r="X193" s="245"/>
      <c r="Y193" s="244"/>
    </row>
    <row r="194" spans="1:25" ht="25.5" x14ac:dyDescent="0.2">
      <c r="A194" s="73" t="s">
        <v>330</v>
      </c>
      <c r="B194" s="75" t="s">
        <v>96</v>
      </c>
      <c r="C194" s="80" t="s">
        <v>565</v>
      </c>
      <c r="D194" s="75" t="s">
        <v>170</v>
      </c>
      <c r="E194" s="290" t="str">
        <f>VLOOKUP(NCESub[[#This Row],[NCE]],Applicability[[#All],[NCE]:[NCE Description]],3,FALSE)</f>
        <v>Inaccurate Gas Volume Calculations</v>
      </c>
      <c r="F194" s="76" t="s">
        <v>278</v>
      </c>
      <c r="G194" s="73" t="s">
        <v>280</v>
      </c>
      <c r="H194" s="329">
        <v>3</v>
      </c>
      <c r="I194" s="233">
        <f>_xlfn.NUMBERVALUE(LEFT(NCESub[[#This Row],[NCE]],LEN(NCESub[[#This Row],[NCE]])-1))</f>
        <v>7</v>
      </c>
      <c r="J194" s="238" t="str">
        <f>NCESub[[#This Row],[NCE]]&amp;NCESub[[#This Row],[Product]]</f>
        <v>7bGas</v>
      </c>
      <c r="K194" s="233" t="str">
        <f>VLOOKUP(NCESub[[#This Row],[NCE]],DisscussionPoints[[#All],[NCE]:[Discussion Points]],3,FALSE)</f>
        <v>How do you know the gas volume calculations in your end devices are correct?</v>
      </c>
      <c r="L194" s="73"/>
      <c r="M194" s="55"/>
      <c r="N194" s="55"/>
      <c r="O194" s="55"/>
      <c r="P194" s="55"/>
      <c r="Q194" s="55"/>
      <c r="R194" s="125"/>
      <c r="S194" s="55"/>
      <c r="T194" s="297"/>
      <c r="U194" s="301"/>
      <c r="V194" s="302"/>
      <c r="W194" s="302"/>
      <c r="X194" s="301"/>
      <c r="Y194" s="247"/>
    </row>
    <row r="195" spans="1:25" ht="38.25" x14ac:dyDescent="0.2">
      <c r="A195" s="73" t="s">
        <v>331</v>
      </c>
      <c r="B195" s="75" t="s">
        <v>97</v>
      </c>
      <c r="C195" s="80" t="s">
        <v>566</v>
      </c>
      <c r="D195" s="75" t="s">
        <v>170</v>
      </c>
      <c r="E195" s="290" t="str">
        <f>VLOOKUP(NCESub[[#This Row],[NCE]],Applicability[[#All],[NCE]:[NCE Description]],3,FALSE)</f>
        <v>Inadequate Production Audit Trail</v>
      </c>
      <c r="F195" s="76" t="s">
        <v>278</v>
      </c>
      <c r="G195" s="73" t="s">
        <v>280</v>
      </c>
      <c r="H195" s="329">
        <v>3</v>
      </c>
      <c r="I195" s="233">
        <f>_xlfn.NUMBERVALUE(LEFT(NCESub[[#This Row],[NCE]],LEN(NCESub[[#This Row],[NCE]])-1))</f>
        <v>7</v>
      </c>
      <c r="J195" s="238" t="str">
        <f>NCESub[[#This Row],[NCE]]&amp;NCESub[[#This Row],[Product]]</f>
        <v>7cGas</v>
      </c>
      <c r="K195" s="233" t="str">
        <f>VLOOKUP(NCESub[[#This Row],[NCE]],DisscussionPoints[[#All],[NCE]:[Discussion Points]],3,FALSE)</f>
        <v>How do you know your EFM devices have an audit trail that meets the requirements of Directive 017 section 4.3.6?</v>
      </c>
      <c r="L195" s="73"/>
      <c r="M195" s="55"/>
      <c r="N195" s="55"/>
      <c r="O195" s="55"/>
      <c r="P195" s="55"/>
      <c r="Q195" s="55"/>
      <c r="R195" s="125"/>
      <c r="S195" s="55"/>
      <c r="T195" s="296"/>
      <c r="U195" s="299"/>
      <c r="V195" s="300"/>
      <c r="W195" s="300"/>
      <c r="X195" s="299"/>
      <c r="Y195" s="244"/>
    </row>
    <row r="196" spans="1:25" ht="63.75" x14ac:dyDescent="0.2">
      <c r="A196" s="54" t="s">
        <v>722</v>
      </c>
      <c r="B196" s="70" t="s">
        <v>716</v>
      </c>
      <c r="C196" s="176" t="s">
        <v>723</v>
      </c>
      <c r="D196" s="68" t="s">
        <v>170</v>
      </c>
      <c r="E196" s="290" t="str">
        <f>VLOOKUP(NCESub[[#This Row],[NCE]],Applicability[[#All],[NCE]:[NCE Description]],3,FALSE)</f>
        <v>Documentation exists that within two weeks of installation of the EFM end device, the 7 performance evaluation tests were performed to ensure accurate calculation of volumes.</v>
      </c>
      <c r="F196" s="71" t="s">
        <v>278</v>
      </c>
      <c r="G196" s="54" t="s">
        <v>788</v>
      </c>
      <c r="H196" s="329">
        <v>1</v>
      </c>
      <c r="I196" s="233">
        <f>_xlfn.NUMBERVALUE(LEFT(NCESub[[#This Row],[NCE]],LEN(NCESub[[#This Row],[NCE]])-1))</f>
        <v>7</v>
      </c>
      <c r="J196" s="238" t="str">
        <f>NCESub[[#This Row],[NCE]]&amp;NCESub[[#This Row],[Product]]</f>
        <v>7dGas</v>
      </c>
      <c r="K196" s="233" t="str">
        <f>VLOOKUP(NCESub[[#This Row],[NCE]],DisscussionPoints[[#All],[NCE]:[Discussion Points]],3,FALSE)</f>
        <v>How do you know the EFM performance tests specified in Directive 017 section 4.3.6 were completed on your devices?</v>
      </c>
      <c r="L196" s="73"/>
      <c r="M196" s="55"/>
      <c r="N196" s="55"/>
      <c r="O196" s="55"/>
      <c r="P196" s="55"/>
      <c r="Q196" s="55"/>
      <c r="R196" s="125"/>
      <c r="S196" s="55"/>
      <c r="T196" s="297"/>
      <c r="U196" s="248"/>
      <c r="V196" s="249"/>
      <c r="W196" s="249"/>
      <c r="X196" s="248"/>
      <c r="Y196" s="247"/>
    </row>
    <row r="197" spans="1:25" ht="51" x14ac:dyDescent="0.2">
      <c r="A197" s="54" t="s">
        <v>724</v>
      </c>
      <c r="B197" s="70" t="s">
        <v>716</v>
      </c>
      <c r="C197" s="176" t="s">
        <v>749</v>
      </c>
      <c r="D197" s="68" t="s">
        <v>170</v>
      </c>
      <c r="E197" s="290" t="str">
        <f>VLOOKUP(NCESub[[#This Row],[NCE]],Applicability[[#All],[NCE]:[NCE Description]],3,FALSE)</f>
        <v>Documentation exists that within two weeks of installation of the EFM end device, the 7 performance evaluation tests were performed to ensure accurate calculation of volumes.</v>
      </c>
      <c r="F197" s="71" t="s">
        <v>278</v>
      </c>
      <c r="G197" s="54" t="s">
        <v>789</v>
      </c>
      <c r="H197" s="329">
        <v>2</v>
      </c>
      <c r="I197" s="233">
        <f>_xlfn.NUMBERVALUE(LEFT(NCESub[[#This Row],[NCE]],LEN(NCESub[[#This Row],[NCE]])-1))</f>
        <v>7</v>
      </c>
      <c r="J197" s="238" t="str">
        <f>NCESub[[#This Row],[NCE]]&amp;NCESub[[#This Row],[Product]]</f>
        <v>7dGas</v>
      </c>
      <c r="K197" s="233" t="str">
        <f>VLOOKUP(NCESub[[#This Row],[NCE]],DisscussionPoints[[#All],[NCE]:[Discussion Points]],3,FALSE)</f>
        <v>How do you know the EFM performance tests specified in Directive 017 section 4.3.6 were completed on your devices?</v>
      </c>
      <c r="L197" s="73"/>
      <c r="M197" s="55"/>
      <c r="N197" s="55"/>
      <c r="O197" s="55"/>
      <c r="P197" s="55"/>
      <c r="Q197" s="55"/>
      <c r="R197" s="125"/>
      <c r="S197" s="55"/>
      <c r="T197" s="296"/>
      <c r="U197" s="245"/>
      <c r="V197" s="246"/>
      <c r="W197" s="246"/>
      <c r="X197" s="245"/>
      <c r="Y197" s="244"/>
    </row>
    <row r="198" spans="1:25" ht="63.75" x14ac:dyDescent="0.2">
      <c r="A198" s="54" t="s">
        <v>725</v>
      </c>
      <c r="B198" s="70" t="s">
        <v>716</v>
      </c>
      <c r="C198" s="176" t="s">
        <v>726</v>
      </c>
      <c r="D198" s="68" t="s">
        <v>170</v>
      </c>
      <c r="E198" s="290" t="str">
        <f>VLOOKUP(NCESub[[#This Row],[NCE]],Applicability[[#All],[NCE]:[NCE Description]],3,FALSE)</f>
        <v>Documentation exists that within two weeks of installation of the EFM end device, the 7 performance evaluation tests were performed to ensure accurate calculation of volumes.</v>
      </c>
      <c r="F198" s="71" t="s">
        <v>279</v>
      </c>
      <c r="G198" s="54" t="s">
        <v>788</v>
      </c>
      <c r="H198" s="329">
        <v>6</v>
      </c>
      <c r="I198" s="233">
        <f>_xlfn.NUMBERVALUE(LEFT(NCESub[[#This Row],[NCE]],LEN(NCESub[[#This Row],[NCE]])-1))</f>
        <v>7</v>
      </c>
      <c r="J198" s="238" t="str">
        <f>NCESub[[#This Row],[NCE]]&amp;NCESub[[#This Row],[Product]]</f>
        <v>7dHydrocarbon Liquid</v>
      </c>
      <c r="K198" s="233" t="str">
        <f>VLOOKUP(NCESub[[#This Row],[NCE]],DisscussionPoints[[#All],[NCE]:[Discussion Points]],3,FALSE)</f>
        <v>How do you know the EFM performance tests specified in Directive 017 section 4.3.6 were completed on your devices?</v>
      </c>
      <c r="L198" s="73"/>
      <c r="M198" s="55"/>
      <c r="N198" s="55"/>
      <c r="O198" s="55"/>
      <c r="P198" s="55"/>
      <c r="Q198" s="55"/>
      <c r="R198" s="125"/>
      <c r="S198" s="55"/>
      <c r="T198" s="297"/>
      <c r="U198" s="248"/>
      <c r="V198" s="249"/>
      <c r="W198" s="249"/>
      <c r="X198" s="248"/>
      <c r="Y198" s="247"/>
    </row>
    <row r="199" spans="1:25" ht="63.75" x14ac:dyDescent="0.2">
      <c r="A199" s="54" t="s">
        <v>727</v>
      </c>
      <c r="B199" s="70" t="s">
        <v>716</v>
      </c>
      <c r="C199" s="176" t="s">
        <v>742</v>
      </c>
      <c r="D199" s="68" t="s">
        <v>170</v>
      </c>
      <c r="E199" s="290" t="str">
        <f>VLOOKUP(NCESub[[#This Row],[NCE]],Applicability[[#All],[NCE]:[NCE Description]],3,FALSE)</f>
        <v>Documentation exists that within two weeks of installation of the EFM end device, the 7 performance evaluation tests were performed to ensure accurate calculation of volumes.</v>
      </c>
      <c r="F199" s="71" t="s">
        <v>279</v>
      </c>
      <c r="G199" s="54" t="s">
        <v>789</v>
      </c>
      <c r="H199" s="329">
        <v>7</v>
      </c>
      <c r="I199" s="233">
        <f>_xlfn.NUMBERVALUE(LEFT(NCESub[[#This Row],[NCE]],LEN(NCESub[[#This Row],[NCE]])-1))</f>
        <v>7</v>
      </c>
      <c r="J199" s="238" t="str">
        <f>NCESub[[#This Row],[NCE]]&amp;NCESub[[#This Row],[Product]]</f>
        <v>7dHydrocarbon Liquid</v>
      </c>
      <c r="K199" s="233" t="str">
        <f>VLOOKUP(NCESub[[#This Row],[NCE]],DisscussionPoints[[#All],[NCE]:[Discussion Points]],3,FALSE)</f>
        <v>How do you know the EFM performance tests specified in Directive 017 section 4.3.6 were completed on your devices?</v>
      </c>
      <c r="L199" s="73"/>
      <c r="M199" s="55"/>
      <c r="N199" s="55"/>
      <c r="O199" s="55"/>
      <c r="P199" s="55"/>
      <c r="Q199" s="55"/>
      <c r="R199" s="125"/>
      <c r="S199" s="55"/>
      <c r="T199" s="296"/>
      <c r="U199" s="245"/>
      <c r="V199" s="246"/>
      <c r="W199" s="246"/>
      <c r="X199" s="245"/>
      <c r="Y199" s="244"/>
    </row>
    <row r="200" spans="1:25" ht="63.75" x14ac:dyDescent="0.2">
      <c r="A200" s="54" t="s">
        <v>728</v>
      </c>
      <c r="B200" s="70" t="s">
        <v>716</v>
      </c>
      <c r="C200" s="176" t="s">
        <v>729</v>
      </c>
      <c r="D200" s="68" t="s">
        <v>170</v>
      </c>
      <c r="E200" s="290" t="str">
        <f>VLOOKUP(NCESub[[#This Row],[NCE]],Applicability[[#All],[NCE]:[NCE Description]],3,FALSE)</f>
        <v>Documentation exists that within two weeks of installation of the EFM end device, the 7 performance evaluation tests were performed to ensure accurate calculation of volumes.</v>
      </c>
      <c r="F200" s="71" t="s">
        <v>277</v>
      </c>
      <c r="G200" s="54" t="s">
        <v>788</v>
      </c>
      <c r="H200" s="329">
        <v>11</v>
      </c>
      <c r="I200" s="233">
        <f>_xlfn.NUMBERVALUE(LEFT(NCESub[[#This Row],[NCE]],LEN(NCESub[[#This Row],[NCE]])-1))</f>
        <v>7</v>
      </c>
      <c r="J200" s="238" t="str">
        <f>NCESub[[#This Row],[NCE]]&amp;NCESub[[#This Row],[Product]]</f>
        <v>7dWater</v>
      </c>
      <c r="K200" s="233" t="str">
        <f>VLOOKUP(NCESub[[#This Row],[NCE]],DisscussionPoints[[#All],[NCE]:[Discussion Points]],3,FALSE)</f>
        <v>How do you know the EFM performance tests specified in Directive 017 section 4.3.6 were completed on your devices?</v>
      </c>
      <c r="L200" s="73"/>
      <c r="M200" s="55"/>
      <c r="N200" s="55"/>
      <c r="O200" s="55"/>
      <c r="P200" s="55"/>
      <c r="Q200" s="55"/>
      <c r="R200" s="125"/>
      <c r="S200" s="55"/>
      <c r="T200" s="297"/>
      <c r="U200" s="248"/>
      <c r="V200" s="249"/>
      <c r="W200" s="249"/>
      <c r="X200" s="248"/>
      <c r="Y200" s="247"/>
    </row>
    <row r="201" spans="1:25" ht="51" x14ac:dyDescent="0.2">
      <c r="A201" s="54" t="s">
        <v>730</v>
      </c>
      <c r="B201" s="70" t="s">
        <v>716</v>
      </c>
      <c r="C201" s="176" t="s">
        <v>743</v>
      </c>
      <c r="D201" s="68" t="s">
        <v>170</v>
      </c>
      <c r="E201" s="290" t="str">
        <f>VLOOKUP(NCESub[[#This Row],[NCE]],Applicability[[#All],[NCE]:[NCE Description]],3,FALSE)</f>
        <v>Documentation exists that within two weeks of installation of the EFM end device, the 7 performance evaluation tests were performed to ensure accurate calculation of volumes.</v>
      </c>
      <c r="F201" s="71" t="s">
        <v>277</v>
      </c>
      <c r="G201" s="54" t="s">
        <v>789</v>
      </c>
      <c r="H201" s="329">
        <v>12</v>
      </c>
      <c r="I201" s="233">
        <f>_xlfn.NUMBERVALUE(LEFT(NCESub[[#This Row],[NCE]],LEN(NCESub[[#This Row],[NCE]])-1))</f>
        <v>7</v>
      </c>
      <c r="J201" s="238" t="str">
        <f>NCESub[[#This Row],[NCE]]&amp;NCESub[[#This Row],[Product]]</f>
        <v>7dWater</v>
      </c>
      <c r="K201" s="233" t="str">
        <f>VLOOKUP(NCESub[[#This Row],[NCE]],DisscussionPoints[[#All],[NCE]:[Discussion Points]],3,FALSE)</f>
        <v>How do you know the EFM performance tests specified in Directive 017 section 4.3.6 were completed on your devices?</v>
      </c>
      <c r="L201" s="73"/>
      <c r="M201" s="55"/>
      <c r="N201" s="55"/>
      <c r="O201" s="55"/>
      <c r="P201" s="55"/>
      <c r="Q201" s="55"/>
      <c r="R201" s="125"/>
      <c r="S201" s="55"/>
      <c r="T201" s="296"/>
      <c r="U201" s="245"/>
      <c r="V201" s="246"/>
      <c r="W201" s="246"/>
      <c r="X201" s="245"/>
      <c r="Y201" s="244"/>
    </row>
    <row r="202" spans="1:25" ht="25.5" x14ac:dyDescent="0.2">
      <c r="A202" s="73" t="s">
        <v>332</v>
      </c>
      <c r="B202" s="75" t="s">
        <v>136</v>
      </c>
      <c r="C202" s="80" t="s">
        <v>567</v>
      </c>
      <c r="D202" s="75" t="s">
        <v>171</v>
      </c>
      <c r="E202" s="290" t="str">
        <f>VLOOKUP(NCESub[[#This Row],[NCE]],Applicability[[#All],[NCE]:[NCE Description]],3,FALSE)</f>
        <v>Inaccurate Field production records</v>
      </c>
      <c r="F202" s="76" t="s">
        <v>278</v>
      </c>
      <c r="G202" s="73" t="s">
        <v>282</v>
      </c>
      <c r="H202" s="329">
        <v>4</v>
      </c>
      <c r="I202" s="233">
        <f>_xlfn.NUMBERVALUE(LEFT(NCESub[[#This Row],[NCE]],LEN(NCESub[[#This Row],[NCE]])-1))</f>
        <v>8</v>
      </c>
      <c r="J202" s="238" t="str">
        <f>NCESub[[#This Row],[NCE]]&amp;NCESub[[#This Row],[Product]]</f>
        <v>8aGas</v>
      </c>
      <c r="K202" s="295" t="str">
        <f>VLOOKUP(NCESub[[#This Row],[NCE]],DisscussionPoints[[#All],[NCE]:[Discussion Points]],3,FALSE)</f>
        <v>How do you know your field records are accurate and complete?</v>
      </c>
      <c r="L202" s="73"/>
      <c r="M202" s="55"/>
      <c r="N202" s="55"/>
      <c r="O202" s="55"/>
      <c r="P202" s="55"/>
      <c r="Q202" s="55"/>
      <c r="R202" s="125"/>
      <c r="S202" s="55"/>
      <c r="T202" s="297"/>
      <c r="U202" s="248"/>
      <c r="V202" s="249"/>
      <c r="W202" s="249"/>
      <c r="X202" s="248"/>
      <c r="Y202" s="247"/>
    </row>
    <row r="203" spans="1:25" ht="25.5" x14ac:dyDescent="0.2">
      <c r="A203" s="73" t="s">
        <v>333</v>
      </c>
      <c r="B203" s="75" t="s">
        <v>136</v>
      </c>
      <c r="C203" s="80" t="s">
        <v>744</v>
      </c>
      <c r="D203" s="75" t="s">
        <v>171</v>
      </c>
      <c r="E203" s="290" t="str">
        <f>VLOOKUP(NCESub[[#This Row],[NCE]],Applicability[[#All],[NCE]:[NCE Description]],3,FALSE)</f>
        <v>Inaccurate Field production records</v>
      </c>
      <c r="F203" s="76" t="s">
        <v>279</v>
      </c>
      <c r="G203" s="73" t="s">
        <v>282</v>
      </c>
      <c r="H203" s="329">
        <v>9</v>
      </c>
      <c r="I203" s="233">
        <f>_xlfn.NUMBERVALUE(LEFT(NCESub[[#This Row],[NCE]],LEN(NCESub[[#This Row],[NCE]])-1))</f>
        <v>8</v>
      </c>
      <c r="J203" s="238" t="str">
        <f>NCESub[[#This Row],[NCE]]&amp;NCESub[[#This Row],[Product]]</f>
        <v>8aHydrocarbon Liquid</v>
      </c>
      <c r="K203" s="233" t="str">
        <f>VLOOKUP(NCESub[[#This Row],[NCE]],DisscussionPoints[[#All],[NCE]:[Discussion Points]],3,FALSE)</f>
        <v>How do you know your field records are accurate and complete?</v>
      </c>
      <c r="L203" s="73"/>
      <c r="M203" s="55"/>
      <c r="N203" s="55"/>
      <c r="O203" s="55"/>
      <c r="P203" s="55"/>
      <c r="Q203" s="55"/>
      <c r="R203" s="125"/>
      <c r="S203" s="55"/>
      <c r="T203" s="296"/>
      <c r="U203" s="245"/>
      <c r="V203" s="246"/>
      <c r="W203" s="246"/>
      <c r="X203" s="245"/>
      <c r="Y203" s="244"/>
    </row>
    <row r="204" spans="1:25" ht="38.25" x14ac:dyDescent="0.2">
      <c r="A204" s="73" t="s">
        <v>334</v>
      </c>
      <c r="B204" s="75" t="s">
        <v>136</v>
      </c>
      <c r="C204" s="77" t="s">
        <v>517</v>
      </c>
      <c r="D204" s="75" t="s">
        <v>171</v>
      </c>
      <c r="E204" s="290" t="str">
        <f>VLOOKUP(NCESub[[#This Row],[NCE]],Applicability[[#All],[NCE]:[NCE Description]],3,FALSE)</f>
        <v>Inaccurate Field production records</v>
      </c>
      <c r="F204" s="76" t="s">
        <v>277</v>
      </c>
      <c r="G204" s="73" t="s">
        <v>282</v>
      </c>
      <c r="H204" s="329">
        <v>14</v>
      </c>
      <c r="I204" s="233">
        <f>_xlfn.NUMBERVALUE(LEFT(NCESub[[#This Row],[NCE]],LEN(NCESub[[#This Row],[NCE]])-1))</f>
        <v>8</v>
      </c>
      <c r="J204" s="238" t="str">
        <f>NCESub[[#This Row],[NCE]]&amp;NCESub[[#This Row],[Product]]</f>
        <v>8aWater</v>
      </c>
      <c r="K204" s="233" t="str">
        <f>VLOOKUP(NCESub[[#This Row],[NCE]],DisscussionPoints[[#All],[NCE]:[Discussion Points]],3,FALSE)</f>
        <v>How do you know your field records are accurate and complete?</v>
      </c>
      <c r="L204" s="73"/>
      <c r="M204" s="55"/>
      <c r="N204" s="55"/>
      <c r="O204" s="55"/>
      <c r="P204" s="55"/>
      <c r="Q204" s="55"/>
      <c r="R204" s="125"/>
      <c r="S204" s="55"/>
      <c r="T204" s="297"/>
      <c r="U204" s="248"/>
      <c r="V204" s="249"/>
      <c r="W204" s="249"/>
      <c r="X204" s="248"/>
      <c r="Y204" s="247"/>
    </row>
    <row r="205" spans="1:25" ht="38.25" x14ac:dyDescent="0.2">
      <c r="A205" s="73" t="s">
        <v>335</v>
      </c>
      <c r="B205" s="75" t="s">
        <v>91</v>
      </c>
      <c r="C205" s="80" t="s">
        <v>1547</v>
      </c>
      <c r="D205" s="75" t="s">
        <v>171</v>
      </c>
      <c r="E205" s="290" t="str">
        <f>VLOOKUP(NCESub[[#This Row],[NCE]],Applicability[[#All],[NCE]:[NCE Description]],3,FALSE)</f>
        <v>Inaccurate gas chart quality and documentation</v>
      </c>
      <c r="F205" s="76" t="s">
        <v>278</v>
      </c>
      <c r="G205" s="73" t="s">
        <v>282</v>
      </c>
      <c r="H205" s="329">
        <v>4</v>
      </c>
      <c r="I205" s="233">
        <f>_xlfn.NUMBERVALUE(LEFT(NCESub[[#This Row],[NCE]],LEN(NCESub[[#This Row],[NCE]])-1))</f>
        <v>8</v>
      </c>
      <c r="J205" s="238" t="str">
        <f>NCESub[[#This Row],[NCE]]&amp;NCESub[[#This Row],[Product]]</f>
        <v>8bGas</v>
      </c>
      <c r="K205" s="295" t="str">
        <f>VLOOKUP(NCESub[[#This Row],[NCE]],DisscussionPoints[[#All],[NCE]:[Discussion Points]],3,FALSE)</f>
        <v>How do you check the quality of your gas charts?</v>
      </c>
      <c r="L205" s="73"/>
      <c r="M205" s="55"/>
      <c r="N205" s="55"/>
      <c r="O205" s="55"/>
      <c r="P205" s="55"/>
      <c r="Q205" s="55"/>
      <c r="R205" s="125"/>
      <c r="S205" s="55"/>
      <c r="T205" s="296"/>
      <c r="U205" s="245"/>
      <c r="V205" s="246"/>
      <c r="W205" s="246"/>
      <c r="X205" s="245"/>
      <c r="Y205" s="244"/>
    </row>
    <row r="206" spans="1:25" ht="25.5" x14ac:dyDescent="0.2">
      <c r="A206" s="73" t="s">
        <v>336</v>
      </c>
      <c r="B206" s="75" t="s">
        <v>119</v>
      </c>
      <c r="C206" s="80" t="s">
        <v>568</v>
      </c>
      <c r="D206" s="75" t="s">
        <v>171</v>
      </c>
      <c r="E206" s="290" t="str">
        <f>VLOOKUP(NCESub[[#This Row],[NCE]],Applicability[[#All],[NCE]:[NCE Description]],3,FALSE)</f>
        <v>Inaccurate load fluid procedures.</v>
      </c>
      <c r="F206" s="76" t="s">
        <v>279</v>
      </c>
      <c r="G206" s="73" t="s">
        <v>282</v>
      </c>
      <c r="H206" s="329">
        <v>9</v>
      </c>
      <c r="I206" s="233">
        <f>_xlfn.NUMBERVALUE(LEFT(NCESub[[#This Row],[NCE]],LEN(NCESub[[#This Row],[NCE]])-1))</f>
        <v>8</v>
      </c>
      <c r="J206" s="238" t="str">
        <f>NCESub[[#This Row],[NCE]]&amp;NCESub[[#This Row],[Product]]</f>
        <v>8cHydrocarbon Liquid</v>
      </c>
      <c r="K206" s="233" t="str">
        <f>VLOOKUP(NCESub[[#This Row],[NCE]],DisscussionPoints[[#All],[NCE]:[Discussion Points]],3,FALSE)</f>
        <v>How do you know the volumes of load oil used during workovers are correct</v>
      </c>
      <c r="L206" s="73"/>
      <c r="M206" s="55"/>
      <c r="N206" s="55"/>
      <c r="O206" s="55"/>
      <c r="P206" s="55"/>
      <c r="Q206" s="55"/>
      <c r="R206" s="125"/>
      <c r="S206" s="55"/>
      <c r="T206" s="297"/>
      <c r="U206" s="248"/>
      <c r="V206" s="249"/>
      <c r="W206" s="249"/>
      <c r="X206" s="248"/>
      <c r="Y206" s="247"/>
    </row>
    <row r="207" spans="1:25" ht="38.25" x14ac:dyDescent="0.2">
      <c r="A207" s="73" t="s">
        <v>337</v>
      </c>
      <c r="B207" s="75" t="s">
        <v>119</v>
      </c>
      <c r="C207" s="80" t="s">
        <v>1412</v>
      </c>
      <c r="D207" s="75" t="s">
        <v>171</v>
      </c>
      <c r="E207" s="290" t="str">
        <f>VLOOKUP(NCESub[[#This Row],[NCE]],Applicability[[#All],[NCE]:[NCE Description]],3,FALSE)</f>
        <v>Inaccurate load fluid procedures.</v>
      </c>
      <c r="F207" s="76" t="s">
        <v>277</v>
      </c>
      <c r="G207" s="73" t="s">
        <v>282</v>
      </c>
      <c r="H207" s="329">
        <v>14</v>
      </c>
      <c r="I207" s="233">
        <f>_xlfn.NUMBERVALUE(LEFT(NCESub[[#This Row],[NCE]],LEN(NCESub[[#This Row],[NCE]])-1))</f>
        <v>8</v>
      </c>
      <c r="J207" s="238" t="str">
        <f>NCESub[[#This Row],[NCE]]&amp;NCESub[[#This Row],[Product]]</f>
        <v>8cWater</v>
      </c>
      <c r="K207" s="233" t="str">
        <f>VLOOKUP(NCESub[[#This Row],[NCE]],DisscussionPoints[[#All],[NCE]:[Discussion Points]],3,FALSE)</f>
        <v>How do you know the volumes of load oil used during workovers are correct</v>
      </c>
      <c r="L207" s="73"/>
      <c r="M207" s="55"/>
      <c r="N207" s="55"/>
      <c r="O207" s="55"/>
      <c r="P207" s="55"/>
      <c r="Q207" s="55"/>
      <c r="R207" s="125"/>
      <c r="S207" s="55"/>
      <c r="T207" s="296"/>
      <c r="U207" s="245"/>
      <c r="V207" s="246"/>
      <c r="W207" s="246"/>
      <c r="X207" s="245"/>
      <c r="Y207" s="244"/>
    </row>
    <row r="208" spans="1:25" ht="38.25" x14ac:dyDescent="0.2">
      <c r="A208" s="73" t="s">
        <v>338</v>
      </c>
      <c r="B208" s="75" t="s">
        <v>160</v>
      </c>
      <c r="C208" s="80" t="s">
        <v>569</v>
      </c>
      <c r="D208" s="75" t="s">
        <v>171</v>
      </c>
      <c r="E208" s="290" t="str">
        <f>VLOOKUP(NCESub[[#This Row],[NCE]],Applicability[[#All],[NCE]:[NCE Description]],3,FALSE)</f>
        <v>Inaccurate well production hours reported</v>
      </c>
      <c r="F208" s="76" t="s">
        <v>278</v>
      </c>
      <c r="G208" s="73" t="s">
        <v>282</v>
      </c>
      <c r="H208" s="329">
        <v>4</v>
      </c>
      <c r="I208" s="233">
        <f>_xlfn.NUMBERVALUE(LEFT(NCESub[[#This Row],[NCE]],LEN(NCESub[[#This Row],[NCE]])-1))</f>
        <v>8</v>
      </c>
      <c r="J208" s="238" t="str">
        <f>NCESub[[#This Row],[NCE]]&amp;NCESub[[#This Row],[Product]]</f>
        <v>8dGas</v>
      </c>
      <c r="K208" s="233" t="str">
        <f>VLOOKUP(NCESub[[#This Row],[NCE]],DisscussionPoints[[#All],[NCE]:[Discussion Points]],3,FALSE)</f>
        <v>How do know the recorded gas well production hours are correct?</v>
      </c>
      <c r="L208" s="73"/>
      <c r="M208" s="55"/>
      <c r="N208" s="55"/>
      <c r="O208" s="55"/>
      <c r="P208" s="55"/>
      <c r="Q208" s="55"/>
      <c r="R208" s="125"/>
      <c r="S208" s="55"/>
      <c r="T208" s="297"/>
      <c r="U208" s="248"/>
      <c r="V208" s="249"/>
      <c r="W208" s="249"/>
      <c r="X208" s="248"/>
      <c r="Y208" s="247"/>
    </row>
    <row r="209" spans="1:25" ht="51" x14ac:dyDescent="0.2">
      <c r="A209" s="73" t="s">
        <v>339</v>
      </c>
      <c r="B209" s="75" t="s">
        <v>160</v>
      </c>
      <c r="C209" s="80" t="s">
        <v>570</v>
      </c>
      <c r="D209" s="75" t="s">
        <v>171</v>
      </c>
      <c r="E209" s="290" t="str">
        <f>VLOOKUP(NCESub[[#This Row],[NCE]],Applicability[[#All],[NCE]:[NCE Description]],3,FALSE)</f>
        <v>Inaccurate well production hours reported</v>
      </c>
      <c r="F209" s="76" t="s">
        <v>279</v>
      </c>
      <c r="G209" s="73" t="s">
        <v>282</v>
      </c>
      <c r="H209" s="329">
        <v>9</v>
      </c>
      <c r="I209" s="233">
        <f>_xlfn.NUMBERVALUE(LEFT(NCESub[[#This Row],[NCE]],LEN(NCESub[[#This Row],[NCE]])-1))</f>
        <v>8</v>
      </c>
      <c r="J209" s="238" t="str">
        <f>NCESub[[#This Row],[NCE]]&amp;NCESub[[#This Row],[Product]]</f>
        <v>8dHydrocarbon Liquid</v>
      </c>
      <c r="K209" s="233" t="str">
        <f>VLOOKUP(NCESub[[#This Row],[NCE]],DisscussionPoints[[#All],[NCE]:[Discussion Points]],3,FALSE)</f>
        <v>How do know the recorded gas well production hours are correct?</v>
      </c>
      <c r="L209" s="73"/>
      <c r="M209" s="55"/>
      <c r="N209" s="55"/>
      <c r="O209" s="55"/>
      <c r="P209" s="55"/>
      <c r="Q209" s="55"/>
      <c r="R209" s="125"/>
      <c r="S209" s="55"/>
      <c r="T209" s="296"/>
      <c r="U209" s="245"/>
      <c r="V209" s="246"/>
      <c r="W209" s="246"/>
      <c r="X209" s="245"/>
      <c r="Y209" s="244"/>
    </row>
    <row r="210" spans="1:25" ht="51" x14ac:dyDescent="0.2">
      <c r="A210" s="73" t="s">
        <v>470</v>
      </c>
      <c r="B210" s="75" t="s">
        <v>160</v>
      </c>
      <c r="C210" s="80" t="s">
        <v>745</v>
      </c>
      <c r="D210" s="75" t="s">
        <v>171</v>
      </c>
      <c r="E210" s="290" t="str">
        <f>VLOOKUP(NCESub[[#This Row],[NCE]],Applicability[[#All],[NCE]:[NCE Description]],3,FALSE)</f>
        <v>Inaccurate well production hours reported</v>
      </c>
      <c r="F210" s="76" t="s">
        <v>277</v>
      </c>
      <c r="G210" s="73" t="s">
        <v>282</v>
      </c>
      <c r="H210" s="329">
        <v>14</v>
      </c>
      <c r="I210" s="233">
        <f>_xlfn.NUMBERVALUE(LEFT(NCESub[[#This Row],[NCE]],LEN(NCESub[[#This Row],[NCE]])-1))</f>
        <v>8</v>
      </c>
      <c r="J210" s="238" t="str">
        <f>NCESub[[#This Row],[NCE]]&amp;NCESub[[#This Row],[Product]]</f>
        <v>8dWater</v>
      </c>
      <c r="K210" s="233" t="str">
        <f>VLOOKUP(NCESub[[#This Row],[NCE]],DisscussionPoints[[#All],[NCE]:[Discussion Points]],3,FALSE)</f>
        <v>How do know the recorded gas well production hours are correct?</v>
      </c>
      <c r="L210" s="73"/>
      <c r="M210" s="55"/>
      <c r="N210" s="55"/>
      <c r="O210" s="55"/>
      <c r="P210" s="55"/>
      <c r="Q210" s="55"/>
      <c r="R210" s="125"/>
      <c r="S210" s="55"/>
      <c r="T210" s="297"/>
      <c r="U210" s="248"/>
      <c r="V210" s="249"/>
      <c r="W210" s="249"/>
      <c r="X210" s="248"/>
      <c r="Y210" s="247"/>
    </row>
    <row r="211" spans="1:25" ht="38.25" x14ac:dyDescent="0.2">
      <c r="A211" s="73" t="s">
        <v>471</v>
      </c>
      <c r="B211" s="75" t="s">
        <v>160</v>
      </c>
      <c r="C211" s="80" t="s">
        <v>746</v>
      </c>
      <c r="D211" s="75" t="s">
        <v>171</v>
      </c>
      <c r="E211" s="290" t="str">
        <f>VLOOKUP(NCESub[[#This Row],[NCE]],Applicability[[#All],[NCE]:[NCE Description]],3,FALSE)</f>
        <v>Inaccurate well production hours reported</v>
      </c>
      <c r="F211" s="76" t="s">
        <v>277</v>
      </c>
      <c r="G211" s="73" t="s">
        <v>282</v>
      </c>
      <c r="H211" s="329">
        <v>14</v>
      </c>
      <c r="I211" s="233">
        <f>_xlfn.NUMBERVALUE(LEFT(NCESub[[#This Row],[NCE]],LEN(NCESub[[#This Row],[NCE]])-1))</f>
        <v>8</v>
      </c>
      <c r="J211" s="238" t="str">
        <f>NCESub[[#This Row],[NCE]]&amp;NCESub[[#This Row],[Product]]</f>
        <v>8dWater</v>
      </c>
      <c r="K211" s="233" t="str">
        <f>VLOOKUP(NCESub[[#This Row],[NCE]],DisscussionPoints[[#All],[NCE]:[Discussion Points]],3,FALSE)</f>
        <v>How do know the recorded gas well production hours are correct?</v>
      </c>
      <c r="L211" s="73"/>
      <c r="M211" s="55"/>
      <c r="N211" s="55"/>
      <c r="O211" s="55"/>
      <c r="P211" s="55"/>
      <c r="Q211" s="55"/>
      <c r="R211" s="125"/>
      <c r="S211" s="55"/>
      <c r="T211" s="296"/>
      <c r="U211" s="245"/>
      <c r="V211" s="246"/>
      <c r="W211" s="246"/>
      <c r="X211" s="245"/>
      <c r="Y211" s="244"/>
    </row>
    <row r="212" spans="1:25" ht="25.5" x14ac:dyDescent="0.2">
      <c r="A212" s="73" t="s">
        <v>340</v>
      </c>
      <c r="B212" s="75" t="s">
        <v>137</v>
      </c>
      <c r="C212" s="80" t="s">
        <v>571</v>
      </c>
      <c r="D212" s="75" t="s">
        <v>170</v>
      </c>
      <c r="E212" s="290" t="str">
        <f>VLOOKUP(NCESub[[#This Row],[NCE]],Applicability[[#All],[NCE]:[NCE Description]],3,FALSE)</f>
        <v>Inadequate Production Audit Trail</v>
      </c>
      <c r="F212" s="76" t="s">
        <v>278</v>
      </c>
      <c r="G212" s="73" t="s">
        <v>282</v>
      </c>
      <c r="H212" s="329">
        <v>4</v>
      </c>
      <c r="I212" s="233">
        <f>_xlfn.NUMBERVALUE(LEFT(NCESub[[#This Row],[NCE]],LEN(NCESub[[#This Row],[NCE]])-1))</f>
        <v>8</v>
      </c>
      <c r="J212" s="238" t="str">
        <f>NCESub[[#This Row],[NCE]]&amp;NCESub[[#This Row],[Product]]</f>
        <v>8eGas</v>
      </c>
      <c r="K212" s="233" t="str">
        <f>VLOOKUP(NCESub[[#This Row],[NCE]],DisscussionPoints[[#All],[NCE]:[Discussion Points]],3,FALSE)</f>
        <v>How do you know your historic production records are accurate and complete?</v>
      </c>
      <c r="L212" s="73"/>
      <c r="M212" s="55"/>
      <c r="N212" s="55"/>
      <c r="O212" s="55"/>
      <c r="P212" s="55"/>
      <c r="Q212" s="55"/>
      <c r="R212" s="125"/>
      <c r="S212" s="55"/>
      <c r="T212" s="297"/>
      <c r="U212" s="248"/>
      <c r="V212" s="249"/>
      <c r="W212" s="249"/>
      <c r="X212" s="248"/>
      <c r="Y212" s="247"/>
    </row>
    <row r="213" spans="1:25" ht="25.5" x14ac:dyDescent="0.2">
      <c r="A213" s="73" t="s">
        <v>341</v>
      </c>
      <c r="B213" s="75" t="s">
        <v>137</v>
      </c>
      <c r="C213" s="80" t="s">
        <v>572</v>
      </c>
      <c r="D213" s="75" t="s">
        <v>170</v>
      </c>
      <c r="E213" s="290" t="str">
        <f>VLOOKUP(NCESub[[#This Row],[NCE]],Applicability[[#All],[NCE]:[NCE Description]],3,FALSE)</f>
        <v>Inadequate Production Audit Trail</v>
      </c>
      <c r="F213" s="76" t="s">
        <v>279</v>
      </c>
      <c r="G213" s="73" t="s">
        <v>282</v>
      </c>
      <c r="H213" s="329">
        <v>9</v>
      </c>
      <c r="I213" s="233">
        <f>_xlfn.NUMBERVALUE(LEFT(NCESub[[#This Row],[NCE]],LEN(NCESub[[#This Row],[NCE]])-1))</f>
        <v>8</v>
      </c>
      <c r="J213" s="238" t="str">
        <f>NCESub[[#This Row],[NCE]]&amp;NCESub[[#This Row],[Product]]</f>
        <v>8eHydrocarbon Liquid</v>
      </c>
      <c r="K213" s="233" t="str">
        <f>VLOOKUP(NCESub[[#This Row],[NCE]],DisscussionPoints[[#All],[NCE]:[Discussion Points]],3,FALSE)</f>
        <v>How do you know your historic production records are accurate and complete?</v>
      </c>
      <c r="L213" s="73"/>
      <c r="M213" s="55"/>
      <c r="N213" s="55"/>
      <c r="O213" s="55"/>
      <c r="P213" s="55"/>
      <c r="Q213" s="55"/>
      <c r="R213" s="125"/>
      <c r="S213" s="55"/>
      <c r="T213" s="296"/>
      <c r="U213" s="245"/>
      <c r="V213" s="246"/>
      <c r="W213" s="246"/>
      <c r="X213" s="245"/>
      <c r="Y213" s="244"/>
    </row>
    <row r="214" spans="1:25" ht="25.5" x14ac:dyDescent="0.2">
      <c r="A214" s="73" t="s">
        <v>468</v>
      </c>
      <c r="B214" s="75" t="s">
        <v>137</v>
      </c>
      <c r="C214" s="80" t="s">
        <v>573</v>
      </c>
      <c r="D214" s="75" t="s">
        <v>170</v>
      </c>
      <c r="E214" s="290" t="str">
        <f>VLOOKUP(NCESub[[#This Row],[NCE]],Applicability[[#All],[NCE]:[NCE Description]],3,FALSE)</f>
        <v>Inadequate Production Audit Trail</v>
      </c>
      <c r="F214" s="76" t="s">
        <v>277</v>
      </c>
      <c r="G214" s="73" t="s">
        <v>282</v>
      </c>
      <c r="H214" s="329">
        <v>14</v>
      </c>
      <c r="I214" s="233">
        <f>_xlfn.NUMBERVALUE(LEFT(NCESub[[#This Row],[NCE]],LEN(NCESub[[#This Row],[NCE]])-1))</f>
        <v>8</v>
      </c>
      <c r="J214" s="238" t="str">
        <f>NCESub[[#This Row],[NCE]]&amp;NCESub[[#This Row],[Product]]</f>
        <v>8eWater</v>
      </c>
      <c r="K214" s="233" t="str">
        <f>VLOOKUP(NCESub[[#This Row],[NCE]],DisscussionPoints[[#All],[NCE]:[Discussion Points]],3,FALSE)</f>
        <v>How do you know your historic production records are accurate and complete?</v>
      </c>
      <c r="L214" s="73"/>
      <c r="M214" s="55"/>
      <c r="N214" s="55"/>
      <c r="O214" s="55"/>
      <c r="P214" s="55"/>
      <c r="Q214" s="55"/>
      <c r="R214" s="125"/>
      <c r="S214" s="55"/>
      <c r="T214" s="297"/>
      <c r="U214" s="248"/>
      <c r="V214" s="249"/>
      <c r="W214" s="249"/>
      <c r="X214" s="248"/>
      <c r="Y214" s="247"/>
    </row>
    <row r="215" spans="1:25" ht="25.5" x14ac:dyDescent="0.2">
      <c r="A215" s="73" t="s">
        <v>469</v>
      </c>
      <c r="B215" s="75" t="s">
        <v>137</v>
      </c>
      <c r="C215" s="80" t="s">
        <v>574</v>
      </c>
      <c r="D215" s="75" t="s">
        <v>170</v>
      </c>
      <c r="E215" s="290" t="str">
        <f>VLOOKUP(NCESub[[#This Row],[NCE]],Applicability[[#All],[NCE]:[NCE Description]],3,FALSE)</f>
        <v>Inadequate Production Audit Trail</v>
      </c>
      <c r="F215" s="76" t="s">
        <v>277</v>
      </c>
      <c r="G215" s="73" t="s">
        <v>282</v>
      </c>
      <c r="H215" s="329">
        <v>14</v>
      </c>
      <c r="I215" s="233">
        <f>_xlfn.NUMBERVALUE(LEFT(NCESub[[#This Row],[NCE]],LEN(NCESub[[#This Row],[NCE]])-1))</f>
        <v>8</v>
      </c>
      <c r="J215" s="238" t="str">
        <f>NCESub[[#This Row],[NCE]]&amp;NCESub[[#This Row],[Product]]</f>
        <v>8eWater</v>
      </c>
      <c r="K215" s="233" t="str">
        <f>VLOOKUP(NCESub[[#This Row],[NCE]],DisscussionPoints[[#All],[NCE]:[Discussion Points]],3,FALSE)</f>
        <v>How do you know your historic production records are accurate and complete?</v>
      </c>
      <c r="L215" s="73"/>
      <c r="M215" s="55"/>
      <c r="N215" s="55"/>
      <c r="O215" s="55"/>
      <c r="P215" s="55"/>
      <c r="Q215" s="55"/>
      <c r="R215" s="125"/>
      <c r="S215" s="55"/>
      <c r="T215" s="296"/>
      <c r="U215" s="245"/>
      <c r="V215" s="246"/>
      <c r="W215" s="246"/>
      <c r="X215" s="245"/>
      <c r="Y215" s="244"/>
    </row>
    <row r="216" spans="1:25" ht="63.75" x14ac:dyDescent="0.2">
      <c r="A216" s="73" t="s">
        <v>342</v>
      </c>
      <c r="B216" s="75" t="s">
        <v>167</v>
      </c>
      <c r="C216" s="80" t="s">
        <v>1722</v>
      </c>
      <c r="D216" s="75" t="s">
        <v>171</v>
      </c>
      <c r="E216" s="290" t="str">
        <f>VLOOKUP(NCESub[[#This Row],[NCE]],Applicability[[#All],[NCE]:[NCE Description]],3,FALSE)</f>
        <v>Inappropriate application of GIS.</v>
      </c>
      <c r="F216" s="76" t="s">
        <v>278</v>
      </c>
      <c r="G216" s="73" t="s">
        <v>282</v>
      </c>
      <c r="H216" s="329">
        <v>4</v>
      </c>
      <c r="I216" s="233">
        <f>_xlfn.NUMBERVALUE(LEFT(NCESub[[#This Row],[NCE]],LEN(NCESub[[#This Row],[NCE]])-1))</f>
        <v>8</v>
      </c>
      <c r="J216" s="238" t="str">
        <f>NCESub[[#This Row],[NCE]]&amp;NCESub[[#This Row],[Product]]</f>
        <v>8fGas</v>
      </c>
      <c r="K216" s="233" t="str">
        <f>VLOOKUP(NCESub[[#This Row],[NCE]],DisscussionPoints[[#All],[NCE]:[Discussion Points]],3,FALSE)</f>
        <v xml:space="preserve">Oil produced in conjunction with gas must be reported as oil at stock tank conditions. The GIS with the oil at the point of measurement must be estimated and added to the gas production volume. How do you know your calculated GIS is correct? </v>
      </c>
      <c r="L216" s="73"/>
      <c r="M216" s="55"/>
      <c r="N216" s="55"/>
      <c r="O216" s="55"/>
      <c r="P216" s="55"/>
      <c r="Q216" s="55"/>
      <c r="R216" s="125"/>
      <c r="S216" s="55"/>
      <c r="T216" s="297"/>
      <c r="U216" s="248"/>
      <c r="V216" s="249"/>
      <c r="W216" s="249"/>
      <c r="X216" s="248"/>
      <c r="Y216" s="247"/>
    </row>
    <row r="217" spans="1:25" ht="38.25" x14ac:dyDescent="0.2">
      <c r="A217" s="73" t="s">
        <v>343</v>
      </c>
      <c r="B217" s="75" t="s">
        <v>101</v>
      </c>
      <c r="C217" s="80" t="s">
        <v>575</v>
      </c>
      <c r="D217" s="75" t="s">
        <v>171</v>
      </c>
      <c r="E217" s="290" t="str">
        <f>VLOOKUP(NCESub[[#This Row],[NCE]],Applicability[[#All],[NCE]:[NCE Description]],3,FALSE)</f>
        <v>Inappropriate application of GOR.</v>
      </c>
      <c r="F217" s="76" t="s">
        <v>278</v>
      </c>
      <c r="G217" s="73" t="s">
        <v>282</v>
      </c>
      <c r="H217" s="329">
        <v>4</v>
      </c>
      <c r="I217" s="233">
        <f>_xlfn.NUMBERVALUE(LEFT(NCESub[[#This Row],[NCE]],LEN(NCESub[[#This Row],[NCE]])-1))</f>
        <v>8</v>
      </c>
      <c r="J217" s="238" t="str">
        <f>NCESub[[#This Row],[NCE]]&amp;NCESub[[#This Row],[Product]]</f>
        <v>8gGas</v>
      </c>
      <c r="K217" s="233" t="str">
        <f>VLOOKUP(NCESub[[#This Row],[NCE]],DisscussionPoints[[#All],[NCE]:[Discussion Points]],3,FALSE)</f>
        <v>How do you know if there are any gas measurement exemptions for the property being evaluated?</v>
      </c>
      <c r="L217" s="73"/>
      <c r="M217" s="55"/>
      <c r="N217" s="55"/>
      <c r="O217" s="55"/>
      <c r="P217" s="55"/>
      <c r="Q217" s="55"/>
      <c r="R217" s="125"/>
      <c r="S217" s="55"/>
      <c r="T217" s="296"/>
      <c r="U217" s="245"/>
      <c r="V217" s="246"/>
      <c r="W217" s="246"/>
      <c r="X217" s="245"/>
      <c r="Y217" s="244"/>
    </row>
    <row r="218" spans="1:25" ht="51" x14ac:dyDescent="0.2">
      <c r="A218" s="73" t="s">
        <v>344</v>
      </c>
      <c r="B218" s="75" t="s">
        <v>155</v>
      </c>
      <c r="C218" s="80" t="s">
        <v>576</v>
      </c>
      <c r="D218" s="75" t="s">
        <v>171</v>
      </c>
      <c r="E218" s="290" t="str">
        <f>VLOOKUP(NCESub[[#This Row],[NCE]],Applicability[[#All],[NCE]:[NCE Description]],3,FALSE)</f>
        <v>Inappropriate application of PC / TC.</v>
      </c>
      <c r="F218" s="76" t="s">
        <v>278</v>
      </c>
      <c r="G218" s="73" t="s">
        <v>282</v>
      </c>
      <c r="H218" s="329">
        <v>4</v>
      </c>
      <c r="I218" s="233">
        <f>_xlfn.NUMBERVALUE(LEFT(NCESub[[#This Row],[NCE]],LEN(NCESub[[#This Row],[NCE]])-1))</f>
        <v>8</v>
      </c>
      <c r="J218" s="238" t="str">
        <f>NCESub[[#This Row],[NCE]]&amp;NCESub[[#This Row],[Product]]</f>
        <v>8hGas</v>
      </c>
      <c r="K218" s="233" t="str">
        <f>VLOOKUP(NCESub[[#This Row],[NCE]],DisscussionPoints[[#All],[NCE]:[Discussion Points]],3,FALSE)</f>
        <v>Pressure and temperature corrections are required for accurate gas volumetric calculations for all types of meters. How do you know your pressure and temperature corrections are correct?</v>
      </c>
      <c r="L218" s="73"/>
      <c r="M218" s="55"/>
      <c r="N218" s="55"/>
      <c r="O218" s="55"/>
      <c r="P218" s="55"/>
      <c r="Q218" s="55"/>
      <c r="R218" s="125"/>
      <c r="S218" s="55"/>
      <c r="T218" s="297"/>
      <c r="U218" s="248"/>
      <c r="V218" s="249"/>
      <c r="W218" s="249"/>
      <c r="X218" s="248"/>
      <c r="Y218" s="247"/>
    </row>
    <row r="219" spans="1:25" ht="51" x14ac:dyDescent="0.2">
      <c r="A219" s="73" t="s">
        <v>345</v>
      </c>
      <c r="B219" s="75" t="s">
        <v>155</v>
      </c>
      <c r="C219" s="80" t="s">
        <v>687</v>
      </c>
      <c r="D219" s="75" t="s">
        <v>171</v>
      </c>
      <c r="E219" s="290" t="str">
        <f>VLOOKUP(NCESub[[#This Row],[NCE]],Applicability[[#All],[NCE]:[NCE Description]],3,FALSE)</f>
        <v>Inappropriate application of PC / TC.</v>
      </c>
      <c r="F219" s="76" t="s">
        <v>279</v>
      </c>
      <c r="G219" s="73" t="s">
        <v>282</v>
      </c>
      <c r="H219" s="329">
        <v>9</v>
      </c>
      <c r="I219" s="233">
        <f>_xlfn.NUMBERVALUE(LEFT(NCESub[[#This Row],[NCE]],LEN(NCESub[[#This Row],[NCE]])-1))</f>
        <v>8</v>
      </c>
      <c r="J219" s="238" t="str">
        <f>NCESub[[#This Row],[NCE]]&amp;NCESub[[#This Row],[Product]]</f>
        <v>8hHydrocarbon Liquid</v>
      </c>
      <c r="K219" s="233" t="str">
        <f>VLOOKUP(NCESub[[#This Row],[NCE]],DisscussionPoints[[#All],[NCE]:[Discussion Points]],3,FALSE)</f>
        <v>Pressure and temperature corrections are required for accurate gas volumetric calculations for all types of meters. How do you know your pressure and temperature corrections are correct?</v>
      </c>
      <c r="L219" s="73"/>
      <c r="M219" s="55"/>
      <c r="N219" s="55"/>
      <c r="O219" s="55"/>
      <c r="P219" s="55"/>
      <c r="Q219" s="55"/>
      <c r="R219" s="125"/>
      <c r="S219" s="55"/>
      <c r="T219" s="296"/>
      <c r="U219" s="245"/>
      <c r="V219" s="246"/>
      <c r="W219" s="246"/>
      <c r="X219" s="245"/>
      <c r="Y219" s="244"/>
    </row>
    <row r="220" spans="1:25" ht="25.5" x14ac:dyDescent="0.2">
      <c r="A220" s="73" t="s">
        <v>346</v>
      </c>
      <c r="B220" s="75" t="s">
        <v>60</v>
      </c>
      <c r="C220" s="80" t="s">
        <v>577</v>
      </c>
      <c r="D220" s="75" t="s">
        <v>171</v>
      </c>
      <c r="E220" s="290" t="str">
        <f>VLOOKUP(NCESub[[#This Row],[NCE]],Applicability[[#All],[NCE]:[NCE Description]],3,FALSE)</f>
        <v>Inappropriate application of WGR.</v>
      </c>
      <c r="F220" s="76" t="s">
        <v>277</v>
      </c>
      <c r="G220" s="73" t="s">
        <v>282</v>
      </c>
      <c r="H220" s="329">
        <v>14</v>
      </c>
      <c r="I220" s="233">
        <f>_xlfn.NUMBERVALUE(LEFT(NCESub[[#This Row],[NCE]],LEN(NCESub[[#This Row],[NCE]])-1))</f>
        <v>8</v>
      </c>
      <c r="J220" s="238" t="str">
        <f>NCESub[[#This Row],[NCE]]&amp;NCESub[[#This Row],[Product]]</f>
        <v>8iWater</v>
      </c>
      <c r="K220" s="233" t="str">
        <f>VLOOKUP(NCESub[[#This Row],[NCE]],DisscussionPoints[[#All],[NCE]:[Discussion Points]],3,FALSE)</f>
        <v>How do you know your calculated Water Gas Ratios are correct?</v>
      </c>
      <c r="L220" s="73"/>
      <c r="M220" s="55"/>
      <c r="N220" s="55"/>
      <c r="O220" s="55"/>
      <c r="P220" s="55"/>
      <c r="Q220" s="55"/>
      <c r="R220" s="125"/>
      <c r="S220" s="55"/>
      <c r="T220" s="297"/>
      <c r="U220" s="248"/>
      <c r="V220" s="249"/>
      <c r="W220" s="249"/>
      <c r="X220" s="248"/>
      <c r="Y220" s="247"/>
    </row>
    <row r="221" spans="1:25" ht="25.5" x14ac:dyDescent="0.2">
      <c r="A221" s="73" t="s">
        <v>347</v>
      </c>
      <c r="B221" s="75" t="s">
        <v>112</v>
      </c>
      <c r="C221" s="80" t="s">
        <v>578</v>
      </c>
      <c r="D221" s="75" t="s">
        <v>171</v>
      </c>
      <c r="E221" s="290" t="str">
        <f>VLOOKUP(NCESub[[#This Row],[NCE]],Applicability[[#All],[NCE]:[NCE Description]],3,FALSE)</f>
        <v>Inaccurate Inventory Determination.</v>
      </c>
      <c r="F221" s="76" t="s">
        <v>279</v>
      </c>
      <c r="G221" s="73" t="s">
        <v>282</v>
      </c>
      <c r="H221" s="329">
        <v>9</v>
      </c>
      <c r="I221" s="233">
        <f>_xlfn.NUMBERVALUE(LEFT(NCESub[[#This Row],[NCE]],LEN(NCESub[[#This Row],[NCE]])-1))</f>
        <v>8</v>
      </c>
      <c r="J221" s="238" t="str">
        <f>NCESub[[#This Row],[NCE]]&amp;NCESub[[#This Row],[Product]]</f>
        <v>8jHydrocarbon Liquid</v>
      </c>
      <c r="K221" s="233" t="str">
        <f>VLOOKUP(NCESub[[#This Row],[NCE]],DisscussionPoints[[#All],[NCE]:[Discussion Points]],3,FALSE)</f>
        <v>How do you know your hydrocarbon liquid inventory is correct?</v>
      </c>
      <c r="L221" s="73"/>
      <c r="M221" s="55"/>
      <c r="N221" s="55"/>
      <c r="O221" s="55"/>
      <c r="P221" s="55"/>
      <c r="Q221" s="55"/>
      <c r="R221" s="125"/>
      <c r="S221" s="55"/>
      <c r="T221" s="296"/>
      <c r="U221" s="245"/>
      <c r="V221" s="246"/>
      <c r="W221" s="246"/>
      <c r="X221" s="245"/>
      <c r="Y221" s="244"/>
    </row>
    <row r="222" spans="1:25" ht="25.5" x14ac:dyDescent="0.2">
      <c r="A222" s="73" t="s">
        <v>348</v>
      </c>
      <c r="B222" s="75" t="s">
        <v>112</v>
      </c>
      <c r="C222" s="80" t="s">
        <v>579</v>
      </c>
      <c r="D222" s="75" t="s">
        <v>171</v>
      </c>
      <c r="E222" s="290" t="str">
        <f>VLOOKUP(NCESub[[#This Row],[NCE]],Applicability[[#All],[NCE]:[NCE Description]],3,FALSE)</f>
        <v>Inaccurate Inventory Determination.</v>
      </c>
      <c r="F222" s="76" t="s">
        <v>277</v>
      </c>
      <c r="G222" s="73" t="s">
        <v>282</v>
      </c>
      <c r="H222" s="329">
        <v>14</v>
      </c>
      <c r="I222" s="233">
        <f>_xlfn.NUMBERVALUE(LEFT(NCESub[[#This Row],[NCE]],LEN(NCESub[[#This Row],[NCE]])-1))</f>
        <v>8</v>
      </c>
      <c r="J222" s="238" t="str">
        <f>NCESub[[#This Row],[NCE]]&amp;NCESub[[#This Row],[Product]]</f>
        <v>8jWater</v>
      </c>
      <c r="K222" s="233" t="str">
        <f>VLOOKUP(NCESub[[#This Row],[NCE]],DisscussionPoints[[#All],[NCE]:[Discussion Points]],3,FALSE)</f>
        <v>How do you know your hydrocarbon liquid inventory is correct?</v>
      </c>
      <c r="L222" s="73"/>
      <c r="M222" s="55"/>
      <c r="N222" s="55"/>
      <c r="O222" s="55"/>
      <c r="P222" s="55"/>
      <c r="Q222" s="55"/>
      <c r="R222" s="125"/>
      <c r="S222" s="55"/>
      <c r="T222" s="297"/>
      <c r="U222" s="248"/>
      <c r="V222" s="249"/>
      <c r="W222" s="249"/>
      <c r="X222" s="248"/>
      <c r="Y222" s="247"/>
    </row>
    <row r="223" spans="1:25" ht="25.5" x14ac:dyDescent="0.2">
      <c r="A223" s="73" t="s">
        <v>349</v>
      </c>
      <c r="B223" s="75" t="s">
        <v>113</v>
      </c>
      <c r="C223" s="80" t="s">
        <v>580</v>
      </c>
      <c r="D223" s="75" t="s">
        <v>171</v>
      </c>
      <c r="E223" s="290" t="str">
        <f>VLOOKUP(NCESub[[#This Row],[NCE]],Applicability[[#All],[NCE]:[NCE Description]],3,FALSE)</f>
        <v>Inaccurate Accounting and Reporting of hydrocarbon liquid inventories</v>
      </c>
      <c r="F223" s="76" t="s">
        <v>279</v>
      </c>
      <c r="G223" s="73" t="s">
        <v>281</v>
      </c>
      <c r="H223" s="329">
        <v>10</v>
      </c>
      <c r="I223" s="233">
        <f>_xlfn.NUMBERVALUE(LEFT(NCESub[[#This Row],[NCE]],LEN(NCESub[[#This Row],[NCE]])-1))</f>
        <v>8</v>
      </c>
      <c r="J223" s="238" t="str">
        <f>NCESub[[#This Row],[NCE]]&amp;NCESub[[#This Row],[Product]]</f>
        <v>8kHydrocarbon Liquid</v>
      </c>
      <c r="K223" s="233" t="str">
        <f>VLOOKUP(NCESub[[#This Row],[NCE]],DisscussionPoints[[#All],[NCE]:[Discussion Points]],3,FALSE)</f>
        <v>How do you know the hydrocarbon liquid inventory reported by the field is correct?</v>
      </c>
      <c r="L223" s="73"/>
      <c r="M223" s="55"/>
      <c r="N223" s="55"/>
      <c r="O223" s="55"/>
      <c r="P223" s="55"/>
      <c r="Q223" s="55"/>
      <c r="R223" s="125"/>
      <c r="S223" s="55"/>
      <c r="T223" s="296"/>
      <c r="U223" s="245"/>
      <c r="V223" s="246"/>
      <c r="W223" s="246"/>
      <c r="X223" s="245"/>
      <c r="Y223" s="244"/>
    </row>
    <row r="224" spans="1:25" ht="25.5" x14ac:dyDescent="0.2">
      <c r="A224" s="73" t="s">
        <v>350</v>
      </c>
      <c r="B224" s="75" t="s">
        <v>120</v>
      </c>
      <c r="C224" s="80" t="s">
        <v>1413</v>
      </c>
      <c r="D224" s="75" t="s">
        <v>171</v>
      </c>
      <c r="E224" s="290" t="str">
        <f>VLOOKUP(NCESub[[#This Row],[NCE]],Applicability[[#All],[NCE]:[NCE Description]],3,FALSE)</f>
        <v>Inaccurate Accounting and Reporting of load fluid.</v>
      </c>
      <c r="F224" s="76" t="s">
        <v>279</v>
      </c>
      <c r="G224" s="73" t="s">
        <v>281</v>
      </c>
      <c r="H224" s="329">
        <v>10</v>
      </c>
      <c r="I224" s="233">
        <f>_xlfn.NUMBERVALUE(LEFT(NCESub[[#This Row],[NCE]],LEN(NCESub[[#This Row],[NCE]])-1))</f>
        <v>8</v>
      </c>
      <c r="J224" s="238" t="str">
        <f>NCESub[[#This Row],[NCE]]&amp;NCESub[[#This Row],[Product]]</f>
        <v>8lHydrocarbon Liquid</v>
      </c>
      <c r="K224" s="233" t="str">
        <f>VLOOKUP(NCESub[[#This Row],[NCE]],DisscussionPoints[[#All],[NCE]:[Discussion Points]],3,FALSE)</f>
        <v>How do you know the volumes of load oil used during workovers are correct</v>
      </c>
      <c r="L224" s="73"/>
      <c r="M224" s="55"/>
      <c r="N224" s="55"/>
      <c r="O224" s="55"/>
      <c r="P224" s="55"/>
      <c r="Q224" s="55"/>
      <c r="R224" s="125"/>
      <c r="S224" s="55"/>
      <c r="T224" s="297"/>
      <c r="U224" s="248"/>
      <c r="V224" s="249"/>
      <c r="W224" s="249"/>
      <c r="X224" s="248"/>
      <c r="Y224" s="247"/>
    </row>
    <row r="225" spans="1:25" ht="25.5" x14ac:dyDescent="0.2">
      <c r="A225" s="73" t="s">
        <v>351</v>
      </c>
      <c r="B225" s="75" t="s">
        <v>120</v>
      </c>
      <c r="C225" s="80" t="s">
        <v>1414</v>
      </c>
      <c r="D225" s="75" t="s">
        <v>171</v>
      </c>
      <c r="E225" s="290" t="str">
        <f>VLOOKUP(NCESub[[#This Row],[NCE]],Applicability[[#All],[NCE]:[NCE Description]],3,FALSE)</f>
        <v>Inaccurate Accounting and Reporting of load fluid.</v>
      </c>
      <c r="F225" s="76" t="s">
        <v>277</v>
      </c>
      <c r="G225" s="73" t="s">
        <v>281</v>
      </c>
      <c r="H225" s="329">
        <v>15</v>
      </c>
      <c r="I225" s="233">
        <f>_xlfn.NUMBERVALUE(LEFT(NCESub[[#This Row],[NCE]],LEN(NCESub[[#This Row],[NCE]])-1))</f>
        <v>8</v>
      </c>
      <c r="J225" s="238" t="str">
        <f>NCESub[[#This Row],[NCE]]&amp;NCESub[[#This Row],[Product]]</f>
        <v>8lWater</v>
      </c>
      <c r="K225" s="233" t="str">
        <f>VLOOKUP(NCESub[[#This Row],[NCE]],DisscussionPoints[[#All],[NCE]:[Discussion Points]],3,FALSE)</f>
        <v>How do you know the volumes of load oil used during workovers are correct</v>
      </c>
      <c r="L225" s="73"/>
      <c r="M225" s="55"/>
      <c r="N225" s="55"/>
      <c r="O225" s="55"/>
      <c r="P225" s="55"/>
      <c r="Q225" s="55"/>
      <c r="R225" s="125"/>
      <c r="S225" s="55"/>
      <c r="T225" s="296"/>
      <c r="U225" s="245"/>
      <c r="V225" s="246"/>
      <c r="W225" s="246"/>
      <c r="X225" s="245"/>
      <c r="Y225" s="244"/>
    </row>
    <row r="226" spans="1:25" ht="25.5" x14ac:dyDescent="0.2">
      <c r="A226" s="73" t="s">
        <v>352</v>
      </c>
      <c r="B226" s="75" t="s">
        <v>114</v>
      </c>
      <c r="C226" s="80" t="s">
        <v>581</v>
      </c>
      <c r="D226" s="75" t="s">
        <v>171</v>
      </c>
      <c r="E226" s="290" t="str">
        <f>VLOOKUP(NCESub[[#This Row],[NCE]],Applicability[[#All],[NCE]:[NCE Description]],3,FALSE)</f>
        <v>Inaccurate Accounting and Reporting of water inventories.</v>
      </c>
      <c r="F226" s="76" t="s">
        <v>277</v>
      </c>
      <c r="G226" s="73" t="s">
        <v>281</v>
      </c>
      <c r="H226" s="329">
        <v>15</v>
      </c>
      <c r="I226" s="233">
        <f>_xlfn.NUMBERVALUE(LEFT(NCESub[[#This Row],[NCE]],LEN(NCESub[[#This Row],[NCE]])-1))</f>
        <v>8</v>
      </c>
      <c r="J226" s="238" t="str">
        <f>NCESub[[#This Row],[NCE]]&amp;NCESub[[#This Row],[Product]]</f>
        <v>8mWater</v>
      </c>
      <c r="K226" s="233" t="str">
        <f>VLOOKUP(NCESub[[#This Row],[NCE]],DisscussionPoints[[#All],[NCE]:[Discussion Points]],3,FALSE)</f>
        <v>How do you know the water inventory reported by the field is correct?</v>
      </c>
      <c r="L226" s="73"/>
      <c r="M226" s="55"/>
      <c r="N226" s="55"/>
      <c r="O226" s="55"/>
      <c r="P226" s="55"/>
      <c r="Q226" s="55"/>
      <c r="R226" s="125"/>
      <c r="S226" s="55"/>
      <c r="T226" s="297"/>
      <c r="U226" s="248"/>
      <c r="V226" s="249"/>
      <c r="W226" s="249"/>
      <c r="X226" s="248"/>
      <c r="Y226" s="247"/>
    </row>
    <row r="227" spans="1:25" ht="102" x14ac:dyDescent="0.2">
      <c r="A227" s="74" t="s">
        <v>688</v>
      </c>
      <c r="B227" s="78" t="s">
        <v>650</v>
      </c>
      <c r="C227" s="80" t="s">
        <v>689</v>
      </c>
      <c r="D227" s="78" t="s">
        <v>170</v>
      </c>
      <c r="E227" s="290" t="str">
        <f>VLOOKUP(NCESub[[#This Row],[NCE]],Applicability[[#All],[NCE]:[NCE Description]],3,FALSE)</f>
        <v>Inaccurate interfaces between systems. Added by Yogi, Mel and Mark.</v>
      </c>
      <c r="F227" s="79" t="s">
        <v>278</v>
      </c>
      <c r="G227" s="74" t="s">
        <v>282</v>
      </c>
      <c r="H227" s="329">
        <v>4</v>
      </c>
      <c r="I227" s="233">
        <f>_xlfn.NUMBERVALUE(LEFT(NCESub[[#This Row],[NCE]],LEN(NCESub[[#This Row],[NCE]])-1))</f>
        <v>8</v>
      </c>
      <c r="J227" s="238" t="str">
        <f>NCESub[[#This Row],[NCE]]&amp;NCESub[[#This Row],[Product]]</f>
        <v>8nGas</v>
      </c>
      <c r="K227" s="233" t="str">
        <f>VLOOKUP(NCESub[[#This Row],[NCE]],DisscussionPoints[[#All],[NCE]:[Discussion Points]],3,FALSE)</f>
        <v>How do you know your interfaces from the sensor in the field to the production accounting system are configured correctly?</v>
      </c>
      <c r="L227" s="73"/>
      <c r="M227" s="55"/>
      <c r="N227" s="55"/>
      <c r="O227" s="55"/>
      <c r="P227" s="55"/>
      <c r="Q227" s="55"/>
      <c r="R227" s="125"/>
      <c r="S227" s="55"/>
      <c r="T227" s="296"/>
      <c r="U227" s="245"/>
      <c r="V227" s="246"/>
      <c r="W227" s="246"/>
      <c r="X227" s="245"/>
      <c r="Y227" s="244"/>
    </row>
    <row r="228" spans="1:25" ht="102" x14ac:dyDescent="0.2">
      <c r="A228" s="74" t="s">
        <v>690</v>
      </c>
      <c r="B228" s="78" t="s">
        <v>650</v>
      </c>
      <c r="C228" s="80" t="s">
        <v>691</v>
      </c>
      <c r="D228" s="78" t="s">
        <v>170</v>
      </c>
      <c r="E228" s="290" t="str">
        <f>VLOOKUP(NCESub[[#This Row],[NCE]],Applicability[[#All],[NCE]:[NCE Description]],3,FALSE)</f>
        <v>Inaccurate interfaces between systems. Added by Yogi, Mel and Mark.</v>
      </c>
      <c r="F228" s="79" t="s">
        <v>279</v>
      </c>
      <c r="G228" s="74" t="s">
        <v>282</v>
      </c>
      <c r="H228" s="329">
        <v>9</v>
      </c>
      <c r="I228" s="233">
        <f>_xlfn.NUMBERVALUE(LEFT(NCESub[[#This Row],[NCE]],LEN(NCESub[[#This Row],[NCE]])-1))</f>
        <v>8</v>
      </c>
      <c r="J228" s="238" t="str">
        <f>NCESub[[#This Row],[NCE]]&amp;NCESub[[#This Row],[Product]]</f>
        <v>8nHydrocarbon Liquid</v>
      </c>
      <c r="K228" s="233" t="str">
        <f>VLOOKUP(NCESub[[#This Row],[NCE]],DisscussionPoints[[#All],[NCE]:[Discussion Points]],3,FALSE)</f>
        <v>How do you know your interfaces from the sensor in the field to the production accounting system are configured correctly?</v>
      </c>
      <c r="L228" s="73"/>
      <c r="M228" s="55"/>
      <c r="N228" s="55"/>
      <c r="O228" s="55"/>
      <c r="P228" s="55"/>
      <c r="Q228" s="55"/>
      <c r="R228" s="125"/>
      <c r="S228" s="55"/>
      <c r="T228" s="297"/>
      <c r="U228" s="248"/>
      <c r="V228" s="249"/>
      <c r="W228" s="249"/>
      <c r="X228" s="248"/>
      <c r="Y228" s="247"/>
    </row>
    <row r="229" spans="1:25" ht="89.25" x14ac:dyDescent="0.2">
      <c r="A229" s="74" t="s">
        <v>692</v>
      </c>
      <c r="B229" s="78" t="s">
        <v>650</v>
      </c>
      <c r="C229" s="80" t="s">
        <v>693</v>
      </c>
      <c r="D229" s="78" t="s">
        <v>170</v>
      </c>
      <c r="E229" s="290" t="str">
        <f>VLOOKUP(NCESub[[#This Row],[NCE]],Applicability[[#All],[NCE]:[NCE Description]],3,FALSE)</f>
        <v>Inaccurate interfaces between systems. Added by Yogi, Mel and Mark.</v>
      </c>
      <c r="F229" s="79" t="s">
        <v>277</v>
      </c>
      <c r="G229" s="74" t="s">
        <v>282</v>
      </c>
      <c r="H229" s="329">
        <v>14</v>
      </c>
      <c r="I229" s="233">
        <f>_xlfn.NUMBERVALUE(LEFT(NCESub[[#This Row],[NCE]],LEN(NCESub[[#This Row],[NCE]])-1))</f>
        <v>8</v>
      </c>
      <c r="J229" s="238" t="str">
        <f>NCESub[[#This Row],[NCE]]&amp;NCESub[[#This Row],[Product]]</f>
        <v>8nWater</v>
      </c>
      <c r="K229" s="233" t="str">
        <f>VLOOKUP(NCESub[[#This Row],[NCE]],DisscussionPoints[[#All],[NCE]:[Discussion Points]],3,FALSE)</f>
        <v>How do you know your interfaces from the sensor in the field to the production accounting system are configured correctly?</v>
      </c>
      <c r="L229" s="73"/>
      <c r="M229" s="55"/>
      <c r="N229" s="55"/>
      <c r="O229" s="55"/>
      <c r="P229" s="55"/>
      <c r="Q229" s="55"/>
      <c r="R229" s="125"/>
      <c r="S229" s="55"/>
      <c r="T229" s="296"/>
      <c r="U229" s="245"/>
      <c r="V229" s="246"/>
      <c r="W229" s="246"/>
      <c r="X229" s="245"/>
      <c r="Y229" s="244"/>
    </row>
    <row r="230" spans="1:25" ht="38.25" x14ac:dyDescent="0.2">
      <c r="A230" s="73" t="s">
        <v>353</v>
      </c>
      <c r="B230" s="75" t="s">
        <v>138</v>
      </c>
      <c r="C230" s="80" t="s">
        <v>1415</v>
      </c>
      <c r="D230" s="75" t="s">
        <v>170</v>
      </c>
      <c r="E230" s="290" t="str">
        <f>VLOOKUP(NCESub[[#This Row],[NCE]],Applicability[[#All],[NCE]:[NCE Description]],3,FALSE)</f>
        <v>Inaccurate Accounting and Reporting of hydrocarbon liquid dispositions</v>
      </c>
      <c r="F230" s="76" t="s">
        <v>279</v>
      </c>
      <c r="G230" s="73" t="s">
        <v>281</v>
      </c>
      <c r="H230" s="329">
        <v>10</v>
      </c>
      <c r="I230" s="233">
        <f>_xlfn.NUMBERVALUE(LEFT(NCESub[[#This Row],[NCE]],LEN(NCESub[[#This Row],[NCE]])-1))</f>
        <v>9</v>
      </c>
      <c r="J230" s="238" t="str">
        <f>NCESub[[#This Row],[NCE]]&amp;NCESub[[#This Row],[Product]]</f>
        <v>9aHydrocarbon Liquid</v>
      </c>
      <c r="K230" s="233" t="str">
        <f>VLOOKUP(NCESub[[#This Row],[NCE]],DisscussionPoints[[#All],[NCE]:[Discussion Points]],3,FALSE)</f>
        <v>How do you know that hydrocarbon liquid dispositions reported in the field are correct?</v>
      </c>
      <c r="L230" s="73"/>
      <c r="M230" s="55"/>
      <c r="N230" s="55"/>
      <c r="O230" s="55"/>
      <c r="P230" s="55"/>
      <c r="Q230" s="55"/>
      <c r="R230" s="125"/>
      <c r="S230" s="55"/>
      <c r="T230" s="297"/>
      <c r="U230" s="248"/>
      <c r="V230" s="249"/>
      <c r="W230" s="249"/>
      <c r="X230" s="248"/>
      <c r="Y230" s="247"/>
    </row>
    <row r="231" spans="1:25" ht="38.25" x14ac:dyDescent="0.2">
      <c r="A231" s="73" t="s">
        <v>354</v>
      </c>
      <c r="B231" s="75" t="s">
        <v>139</v>
      </c>
      <c r="C231" s="80" t="s">
        <v>1416</v>
      </c>
      <c r="D231" s="75" t="s">
        <v>170</v>
      </c>
      <c r="E231" s="290" t="str">
        <f>VLOOKUP(NCESub[[#This Row],[NCE]],Applicability[[#All],[NCE]:[NCE Description]],3,FALSE)</f>
        <v>Inaccurate Accounting and Reporting of hydrocarbon liquid receipts.</v>
      </c>
      <c r="F231" s="76" t="s">
        <v>279</v>
      </c>
      <c r="G231" s="73" t="s">
        <v>281</v>
      </c>
      <c r="H231" s="329">
        <v>10</v>
      </c>
      <c r="I231" s="233">
        <f>_xlfn.NUMBERVALUE(LEFT(NCESub[[#This Row],[NCE]],LEN(NCESub[[#This Row],[NCE]])-1))</f>
        <v>9</v>
      </c>
      <c r="J231" s="238" t="str">
        <f>NCESub[[#This Row],[NCE]]&amp;NCESub[[#This Row],[Product]]</f>
        <v>9bHydrocarbon Liquid</v>
      </c>
      <c r="K231" s="233" t="str">
        <f>VLOOKUP(NCESub[[#This Row],[NCE]],DisscussionPoints[[#All],[NCE]:[Discussion Points]],3,FALSE)</f>
        <v>How do you know hydrocarbon liquid receipts in the field are reported correctly?</v>
      </c>
      <c r="L231" s="73"/>
      <c r="M231" s="55"/>
      <c r="N231" s="55"/>
      <c r="O231" s="55"/>
      <c r="P231" s="55"/>
      <c r="Q231" s="55"/>
      <c r="R231" s="125"/>
      <c r="S231" s="55"/>
      <c r="T231" s="296"/>
      <c r="U231" s="245"/>
      <c r="V231" s="246"/>
      <c r="W231" s="246"/>
      <c r="X231" s="245"/>
      <c r="Y231" s="244"/>
    </row>
    <row r="232" spans="1:25" ht="25.5" x14ac:dyDescent="0.2">
      <c r="A232" s="73" t="s">
        <v>355</v>
      </c>
      <c r="B232" s="75" t="s">
        <v>121</v>
      </c>
      <c r="C232" s="80" t="s">
        <v>1417</v>
      </c>
      <c r="D232" s="75" t="s">
        <v>171</v>
      </c>
      <c r="E232" s="290" t="str">
        <f>VLOOKUP(NCESub[[#This Row],[NCE]],Applicability[[#All],[NCE]:[NCE Description]],3,FALSE)</f>
        <v>Inaccurate Accounting and Reporting of load fluid.</v>
      </c>
      <c r="F232" s="76" t="s">
        <v>279</v>
      </c>
      <c r="G232" s="73" t="s">
        <v>281</v>
      </c>
      <c r="H232" s="329">
        <v>10</v>
      </c>
      <c r="I232" s="233">
        <f>_xlfn.NUMBERVALUE(LEFT(NCESub[[#This Row],[NCE]],LEN(NCESub[[#This Row],[NCE]])-1))</f>
        <v>9</v>
      </c>
      <c r="J232" s="238" t="str">
        <f>NCESub[[#This Row],[NCE]]&amp;NCESub[[#This Row],[Product]]</f>
        <v>9cHydrocarbon Liquid</v>
      </c>
      <c r="K232" s="233" t="str">
        <f>VLOOKUP(NCESub[[#This Row],[NCE]],DisscussionPoints[[#All],[NCE]:[Discussion Points]],3,FALSE)</f>
        <v>How do you know the volumes of trucked load oil used during workovers are correct</v>
      </c>
      <c r="L232" s="73"/>
      <c r="M232" s="55"/>
      <c r="N232" s="55"/>
      <c r="O232" s="55"/>
      <c r="P232" s="55"/>
      <c r="Q232" s="55"/>
      <c r="R232" s="125"/>
      <c r="S232" s="55"/>
      <c r="T232" s="297"/>
      <c r="U232" s="248"/>
      <c r="V232" s="249"/>
      <c r="W232" s="249"/>
      <c r="X232" s="248"/>
      <c r="Y232" s="247"/>
    </row>
    <row r="233" spans="1:25" ht="25.5" x14ac:dyDescent="0.2">
      <c r="A233" s="73" t="s">
        <v>356</v>
      </c>
      <c r="B233" s="75" t="s">
        <v>121</v>
      </c>
      <c r="C233" s="80" t="s">
        <v>582</v>
      </c>
      <c r="D233" s="75" t="s">
        <v>171</v>
      </c>
      <c r="E233" s="290" t="str">
        <f>VLOOKUP(NCESub[[#This Row],[NCE]],Applicability[[#All],[NCE]:[NCE Description]],3,FALSE)</f>
        <v>Inaccurate Accounting and Reporting of load fluid.</v>
      </c>
      <c r="F233" s="76" t="s">
        <v>277</v>
      </c>
      <c r="G233" s="73" t="s">
        <v>281</v>
      </c>
      <c r="H233" s="329">
        <v>15</v>
      </c>
      <c r="I233" s="233">
        <f>_xlfn.NUMBERVALUE(LEFT(NCESub[[#This Row],[NCE]],LEN(NCESub[[#This Row],[NCE]])-1))</f>
        <v>9</v>
      </c>
      <c r="J233" s="238" t="str">
        <f>NCESub[[#This Row],[NCE]]&amp;NCESub[[#This Row],[Product]]</f>
        <v>9cWater</v>
      </c>
      <c r="K233" s="295" t="str">
        <f>VLOOKUP(NCESub[[#This Row],[NCE]],DisscussionPoints[[#All],[NCE]:[Discussion Points]],3,FALSE)</f>
        <v>How do you know the volumes of trucked load oil used during workovers are correct</v>
      </c>
      <c r="L233" s="73"/>
      <c r="M233" s="55"/>
      <c r="N233" s="55"/>
      <c r="O233" s="55"/>
      <c r="P233" s="55"/>
      <c r="Q233" s="55"/>
      <c r="R233" s="125"/>
      <c r="S233" s="55"/>
      <c r="T233" s="296"/>
      <c r="U233" s="245"/>
      <c r="V233" s="246"/>
      <c r="W233" s="246"/>
      <c r="X233" s="245"/>
      <c r="Y233" s="244"/>
    </row>
    <row r="234" spans="1:25" ht="25.5" x14ac:dyDescent="0.2">
      <c r="A234" s="73" t="s">
        <v>357</v>
      </c>
      <c r="B234" s="75" t="s">
        <v>108</v>
      </c>
      <c r="C234" s="80" t="s">
        <v>583</v>
      </c>
      <c r="D234" s="75" t="s">
        <v>171</v>
      </c>
      <c r="E234" s="290" t="str">
        <f>VLOOKUP(NCESub[[#This Row],[NCE]],Applicability[[#All],[NCE]:[NCE Description]],3,FALSE)</f>
        <v>Inaccurate Accounting and Reporting of water dispositions.</v>
      </c>
      <c r="F234" s="76" t="s">
        <v>277</v>
      </c>
      <c r="G234" s="73" t="s">
        <v>281</v>
      </c>
      <c r="H234" s="329">
        <v>15</v>
      </c>
      <c r="I234" s="233">
        <f>_xlfn.NUMBERVALUE(LEFT(NCESub[[#This Row],[NCE]],LEN(NCESub[[#This Row],[NCE]])-1))</f>
        <v>9</v>
      </c>
      <c r="J234" s="238" t="str">
        <f>NCESub[[#This Row],[NCE]]&amp;NCESub[[#This Row],[Product]]</f>
        <v>9dWater</v>
      </c>
      <c r="K234" s="295" t="str">
        <f>VLOOKUP(NCESub[[#This Row],[NCE]],DisscussionPoints[[#All],[NCE]:[Discussion Points]],3,FALSE)</f>
        <v>How do you know the volumes of water dispositions reported in the field are correct?</v>
      </c>
      <c r="L234" s="74"/>
      <c r="M234" s="55"/>
      <c r="N234" s="55"/>
      <c r="O234" s="55"/>
      <c r="P234" s="55"/>
      <c r="Q234" s="55"/>
      <c r="R234" s="125"/>
      <c r="S234" s="55"/>
      <c r="T234" s="297"/>
      <c r="U234" s="303"/>
      <c r="V234" s="249"/>
      <c r="W234" s="249"/>
      <c r="X234" s="248"/>
      <c r="Y234" s="247"/>
    </row>
    <row r="235" spans="1:25" ht="25.5" x14ac:dyDescent="0.2">
      <c r="A235" s="73" t="s">
        <v>358</v>
      </c>
      <c r="B235" s="75" t="s">
        <v>109</v>
      </c>
      <c r="C235" s="80" t="s">
        <v>584</v>
      </c>
      <c r="D235" s="75" t="s">
        <v>171</v>
      </c>
      <c r="E235" s="290" t="str">
        <f>VLOOKUP(NCESub[[#This Row],[NCE]],Applicability[[#All],[NCE]:[NCE Description]],3,FALSE)</f>
        <v>Inaccurate Accounting and Reporting of water receipts.</v>
      </c>
      <c r="F235" s="76" t="s">
        <v>277</v>
      </c>
      <c r="G235" s="73" t="s">
        <v>281</v>
      </c>
      <c r="H235" s="329">
        <v>15</v>
      </c>
      <c r="I235" s="233">
        <f>_xlfn.NUMBERVALUE(LEFT(NCESub[[#This Row],[NCE]],LEN(NCESub[[#This Row],[NCE]])-1))</f>
        <v>9</v>
      </c>
      <c r="J235" s="238" t="str">
        <f>NCESub[[#This Row],[NCE]]&amp;NCESub[[#This Row],[Product]]</f>
        <v>9eWater</v>
      </c>
      <c r="K235" s="295" t="str">
        <f>VLOOKUP(NCESub[[#This Row],[NCE]],DisscussionPoints[[#All],[NCE]:[Discussion Points]],3,FALSE)</f>
        <v>How do you report water receipts in the field?</v>
      </c>
      <c r="L235" s="74"/>
      <c r="M235" s="55"/>
      <c r="N235" s="55"/>
      <c r="O235" s="55"/>
      <c r="P235" s="55"/>
      <c r="Q235" s="55"/>
      <c r="R235" s="125"/>
      <c r="S235" s="55"/>
      <c r="T235" s="296"/>
      <c r="U235" s="245"/>
      <c r="V235" s="246"/>
      <c r="W235" s="246"/>
      <c r="X235" s="245"/>
      <c r="Y235" s="244"/>
    </row>
    <row r="236" spans="1:25" ht="25.5" x14ac:dyDescent="0.2">
      <c r="A236" s="73" t="s">
        <v>359</v>
      </c>
      <c r="B236" s="75" t="s">
        <v>169</v>
      </c>
      <c r="C236" s="80" t="s">
        <v>630</v>
      </c>
      <c r="D236" s="75" t="s">
        <v>171</v>
      </c>
      <c r="E236" s="290" t="str">
        <f>VLOOKUP(NCESub[[#This Row],[NCE]],Applicability[[#All],[NCE]:[NCE Description]],3,FALSE)</f>
        <v>Inaccurate Inventory Determination.</v>
      </c>
      <c r="F236" s="76" t="s">
        <v>279</v>
      </c>
      <c r="G236" s="73" t="s">
        <v>280</v>
      </c>
      <c r="H236" s="329">
        <v>8</v>
      </c>
      <c r="I236" s="233">
        <f>_xlfn.NUMBERVALUE(LEFT(NCESub[[#This Row],[NCE]],LEN(NCESub[[#This Row],[NCE]])-1))</f>
        <v>9</v>
      </c>
      <c r="J236" s="238" t="str">
        <f>NCESub[[#This Row],[NCE]]&amp;NCESub[[#This Row],[Product]]</f>
        <v>9fHydrocarbon Liquid</v>
      </c>
      <c r="K236" s="233" t="str">
        <f>VLOOKUP(NCESub[[#This Row],[NCE]],DisscussionPoints[[#All],[NCE]:[Discussion Points]],3,FALSE)</f>
        <v>How do you know the volumes of hydrocarbon liquid reported from trucking is correct?</v>
      </c>
      <c r="L236" s="74"/>
      <c r="M236" s="55"/>
      <c r="N236" s="55"/>
      <c r="O236" s="55"/>
      <c r="P236" s="55"/>
      <c r="Q236" s="55"/>
      <c r="R236" s="125"/>
      <c r="S236" s="55"/>
      <c r="T236" s="297"/>
      <c r="U236" s="248"/>
      <c r="V236" s="249"/>
      <c r="W236" s="249"/>
      <c r="X236" s="248"/>
      <c r="Y236" s="247"/>
    </row>
    <row r="237" spans="1:25" ht="25.5" x14ac:dyDescent="0.2">
      <c r="A237" s="73" t="s">
        <v>360</v>
      </c>
      <c r="B237" s="75" t="s">
        <v>169</v>
      </c>
      <c r="C237" s="80" t="s">
        <v>631</v>
      </c>
      <c r="D237" s="75" t="s">
        <v>171</v>
      </c>
      <c r="E237" s="290" t="str">
        <f>VLOOKUP(NCESub[[#This Row],[NCE]],Applicability[[#All],[NCE]:[NCE Description]],3,FALSE)</f>
        <v>Inaccurate Inventory Determination.</v>
      </c>
      <c r="F237" s="76" t="s">
        <v>277</v>
      </c>
      <c r="G237" s="73" t="s">
        <v>280</v>
      </c>
      <c r="H237" s="329">
        <v>13</v>
      </c>
      <c r="I237" s="233">
        <f>_xlfn.NUMBERVALUE(LEFT(NCESub[[#This Row],[NCE]],LEN(NCESub[[#This Row],[NCE]])-1))</f>
        <v>9</v>
      </c>
      <c r="J237" s="238" t="str">
        <f>NCESub[[#This Row],[NCE]]&amp;NCESub[[#This Row],[Product]]</f>
        <v>9fWater</v>
      </c>
      <c r="K237" s="233" t="str">
        <f>VLOOKUP(NCESub[[#This Row],[NCE]],DisscussionPoints[[#All],[NCE]:[Discussion Points]],3,FALSE)</f>
        <v>How do you know the volumes of hydrocarbon liquid reported from trucking is correct?</v>
      </c>
    </row>
    <row r="238" spans="1:25" ht="51" x14ac:dyDescent="0.2">
      <c r="A238" s="73" t="s">
        <v>361</v>
      </c>
      <c r="B238" s="75" t="s">
        <v>156</v>
      </c>
      <c r="C238" s="80" t="s">
        <v>1731</v>
      </c>
      <c r="D238" s="75" t="s">
        <v>171</v>
      </c>
      <c r="E238" s="290" t="str">
        <f>VLOOKUP(NCESub[[#This Row],[NCE]],Applicability[[#All],[NCE]:[NCE Description]],3,FALSE)</f>
        <v>Inappropriate application of PC/TC.</v>
      </c>
      <c r="F238" s="76" t="s">
        <v>279</v>
      </c>
      <c r="G238" s="73" t="s">
        <v>280</v>
      </c>
      <c r="H238" s="329">
        <v>8</v>
      </c>
      <c r="I238" s="233">
        <f>_xlfn.NUMBERVALUE(LEFT(NCESub[[#This Row],[NCE]],LEN(NCESub[[#This Row],[NCE]])-1))</f>
        <v>9</v>
      </c>
      <c r="J238" s="238" t="str">
        <f>NCESub[[#This Row],[NCE]]&amp;NCESub[[#This Row],[Product]]</f>
        <v>9gHydrocarbon Liquid</v>
      </c>
      <c r="K238" s="233" t="str">
        <f>VLOOKUP(NCESub[[#This Row],[NCE]],DisscussionPoints[[#All],[NCE]:[Discussion Points]],3,FALSE)</f>
        <v>How do you know if you need to apply temperature corrections for truck meters?</v>
      </c>
    </row>
    <row r="242" spans="1:2" x14ac:dyDescent="0.2">
      <c r="A242" s="72" t="s">
        <v>509</v>
      </c>
      <c r="B242" s="177">
        <v>41928</v>
      </c>
    </row>
    <row r="243" spans="1:2" ht="178.5" x14ac:dyDescent="0.2">
      <c r="A243" s="72">
        <v>1</v>
      </c>
      <c r="B243" s="178" t="s">
        <v>510</v>
      </c>
    </row>
    <row r="244" spans="1:2" ht="38.25" x14ac:dyDescent="0.2">
      <c r="A244" s="72">
        <v>2</v>
      </c>
      <c r="B244" s="178" t="s">
        <v>511</v>
      </c>
    </row>
    <row r="245" spans="1:2" ht="51" x14ac:dyDescent="0.2">
      <c r="A245" s="72">
        <v>3</v>
      </c>
      <c r="B245" s="178" t="s">
        <v>512</v>
      </c>
    </row>
    <row r="246" spans="1:2" ht="178.5" x14ac:dyDescent="0.2">
      <c r="A246" s="72">
        <v>4</v>
      </c>
      <c r="B246" s="178" t="s">
        <v>513</v>
      </c>
    </row>
    <row r="247" spans="1:2" ht="127.5" x14ac:dyDescent="0.2">
      <c r="A247" s="72">
        <v>5</v>
      </c>
      <c r="B247" s="178" t="s">
        <v>514</v>
      </c>
    </row>
    <row r="248" spans="1:2" x14ac:dyDescent="0.2">
      <c r="A248" s="72">
        <v>6</v>
      </c>
      <c r="B248" s="179" t="s">
        <v>1549</v>
      </c>
    </row>
    <row r="249" spans="1:2" ht="127.5" x14ac:dyDescent="0.2">
      <c r="A249" s="72">
        <v>7</v>
      </c>
      <c r="B249" s="180" t="s">
        <v>787</v>
      </c>
    </row>
    <row r="250" spans="1:2" x14ac:dyDescent="0.2">
      <c r="A250" s="72">
        <v>8</v>
      </c>
      <c r="B250" s="179" t="s">
        <v>846</v>
      </c>
    </row>
    <row r="251" spans="1:2" x14ac:dyDescent="0.2">
      <c r="A251" s="72">
        <v>9</v>
      </c>
      <c r="B251" s="179" t="s">
        <v>1071</v>
      </c>
    </row>
  </sheetData>
  <sortState ref="T2:Y29">
    <sortCondition ref="T2:T29"/>
  </sortState>
  <pageMargins left="0.7" right="0.7" top="0.75" bottom="0.75" header="0.3" footer="0.3"/>
  <pageSetup orientation="portrait" horizontalDpi="300" verticalDpi="300"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92D050"/>
  </sheetPr>
  <dimension ref="A1:I143"/>
  <sheetViews>
    <sheetView topLeftCell="D1" zoomScale="80" zoomScaleNormal="80" workbookViewId="0">
      <selection activeCell="I2" sqref="I2:I9"/>
    </sheetView>
  </sheetViews>
  <sheetFormatPr defaultRowHeight="12.75" x14ac:dyDescent="0.2"/>
  <cols>
    <col min="1" max="1" width="11.7109375" hidden="1" customWidth="1"/>
    <col min="2" max="2" width="93.28515625" hidden="1" customWidth="1"/>
    <col min="3" max="3" width="194.5703125" hidden="1" customWidth="1"/>
    <col min="4" max="4" width="4.85546875" customWidth="1"/>
    <col min="5" max="5" width="10.140625" style="294" customWidth="1"/>
    <col min="6" max="6" width="9.140625" style="294"/>
    <col min="7" max="7" width="54.28515625" style="40" customWidth="1"/>
    <col min="8" max="8" width="44.85546875" style="40" customWidth="1"/>
    <col min="9" max="9" width="32" style="41" customWidth="1"/>
  </cols>
  <sheetData>
    <row r="1" spans="1:8" x14ac:dyDescent="0.2">
      <c r="E1" s="294" t="s">
        <v>173</v>
      </c>
      <c r="F1" s="294" t="s">
        <v>11</v>
      </c>
      <c r="G1" s="40" t="s">
        <v>45</v>
      </c>
      <c r="H1" s="40" t="s">
        <v>1546</v>
      </c>
    </row>
    <row r="2" spans="1:8" ht="63.75" x14ac:dyDescent="0.2">
      <c r="E2" s="294">
        <v>1</v>
      </c>
      <c r="F2" s="294" t="s">
        <v>83</v>
      </c>
      <c r="G2" s="40" t="str">
        <f>VLOOKUP('Discussion Pts.'!$F2,NCESub[[#Data],[NCE]:[NCE Component Description1]],2,FALSE)</f>
        <v>For existing facilities, the disposition delivery point fresh/brackish water measurement device exists, is installed and used correctly for a source water facility.</v>
      </c>
      <c r="H2" s="41" t="s">
        <v>1594</v>
      </c>
    </row>
    <row r="3" spans="1:8" ht="63.75" x14ac:dyDescent="0.2">
      <c r="A3" s="23" t="s">
        <v>173</v>
      </c>
      <c r="B3" s="23" t="s">
        <v>11</v>
      </c>
      <c r="C3" s="23" t="s">
        <v>1546</v>
      </c>
      <c r="D3" s="23"/>
      <c r="E3" s="294">
        <v>1</v>
      </c>
      <c r="F3" s="294" t="s">
        <v>128</v>
      </c>
      <c r="G3" s="40" t="str">
        <f>VLOOKUP('Discussion Pts.'!$F3,NCESub[[#Data],[NCE]:[NCE Component Description1]],2,FALSE)</f>
        <v>For existing facilities, the disposition delivery point gas measurement device exists, is installed and used correctly.</v>
      </c>
      <c r="H3" s="41" t="s">
        <v>1594</v>
      </c>
    </row>
    <row r="4" spans="1:8" ht="63.75" x14ac:dyDescent="0.2">
      <c r="A4">
        <v>1</v>
      </c>
      <c r="B4" t="s">
        <v>83</v>
      </c>
      <c r="C4" t="s">
        <v>1432</v>
      </c>
      <c r="F4" s="294" t="s">
        <v>129</v>
      </c>
      <c r="G4" s="40" t="str">
        <f>VLOOKUP('Discussion Pts.'!$F4,NCESub[[#Data],[NCE]:[NCE Component Description1]],2,FALSE)</f>
        <v>For existing facilities, the disposition delivery point hydrocarbon liquid measurement device exists, is installed and used correctly.</v>
      </c>
      <c r="H4" s="41" t="s">
        <v>1595</v>
      </c>
    </row>
    <row r="5" spans="1:8" ht="63.75" x14ac:dyDescent="0.2">
      <c r="A5">
        <v>1</v>
      </c>
      <c r="B5" t="s">
        <v>128</v>
      </c>
      <c r="C5" t="s">
        <v>1591</v>
      </c>
      <c r="E5" s="294">
        <v>1</v>
      </c>
      <c r="F5" s="294" t="s">
        <v>130</v>
      </c>
      <c r="G5" s="40" t="str">
        <f>VLOOKUP('Discussion Pts.'!$F5,NCESub[[#Data],[NCE]:[NCE Component Description1]],2,FALSE)</f>
        <v>For existing facilities, the disposition delivery point measurement device exists for water produced in association with hydrocarbons, is installed and used correctly for an oil or gas effluent battery.</v>
      </c>
      <c r="H5" s="41" t="s">
        <v>1595</v>
      </c>
    </row>
    <row r="6" spans="1:8" ht="63.75" x14ac:dyDescent="0.2">
      <c r="A6">
        <v>1</v>
      </c>
      <c r="B6" t="s">
        <v>128</v>
      </c>
      <c r="C6" t="s">
        <v>1432</v>
      </c>
      <c r="E6" s="294">
        <v>1</v>
      </c>
      <c r="F6" s="294" t="s">
        <v>131</v>
      </c>
      <c r="G6" s="40" t="str">
        <f>VLOOKUP('Discussion Pts.'!$F6,NCESub[[#Data],[NCE]:[NCE Component Description1]],2,FALSE)</f>
        <v>For existing facilities, the receipt gas meter exists, is installed or used correctly.</v>
      </c>
      <c r="H6" s="41" t="s">
        <v>1596</v>
      </c>
    </row>
    <row r="7" spans="1:8" ht="76.5" x14ac:dyDescent="0.2">
      <c r="A7">
        <v>1</v>
      </c>
      <c r="B7" t="s">
        <v>129</v>
      </c>
      <c r="C7" t="s">
        <v>1432</v>
      </c>
      <c r="E7" s="294">
        <v>1</v>
      </c>
      <c r="F7" s="294" t="s">
        <v>76</v>
      </c>
      <c r="G7" s="40" t="str">
        <f>VLOOKUP('Discussion Pts.'!$F7,NCESub[[#Data],[NCE]:[NCE Component Description1]],2,FALSE)</f>
        <v>For existing facilities, the flare system exists, is installed and used correctly.</v>
      </c>
      <c r="H7" s="41" t="s">
        <v>1597</v>
      </c>
    </row>
    <row r="8" spans="1:8" ht="51" x14ac:dyDescent="0.2">
      <c r="A8">
        <v>1</v>
      </c>
      <c r="B8" t="s">
        <v>130</v>
      </c>
      <c r="C8" t="s">
        <v>1432</v>
      </c>
      <c r="E8" s="294">
        <v>1</v>
      </c>
      <c r="F8" s="294" t="s">
        <v>107</v>
      </c>
      <c r="G8" s="40" t="str">
        <f>VLOOKUP('Discussion Pts.'!$F8,NCESub[[#Data],[NCE]:[NCE Component Description1]],2,FALSE)</f>
        <v>For existing facilities, the gas injection/disposal measurement device exists, is  installed and used correctly.</v>
      </c>
      <c r="H8" s="41" t="s">
        <v>1598</v>
      </c>
    </row>
    <row r="9" spans="1:8" ht="63.75" x14ac:dyDescent="0.2">
      <c r="A9">
        <v>1</v>
      </c>
      <c r="B9" t="s">
        <v>131</v>
      </c>
      <c r="C9" t="s">
        <v>1581</v>
      </c>
      <c r="E9" s="294">
        <v>1</v>
      </c>
      <c r="F9" s="294" t="s">
        <v>54</v>
      </c>
      <c r="G9" s="40" t="str">
        <f>VLOOKUP('Discussion Pts.'!$F9,NCESub[[#Data],[NCE]:[NCE Component Description1]],2,FALSE)</f>
        <v>For existing test facilities, the gas measurement device exists, is installed and used correctly.</v>
      </c>
      <c r="H9" s="41" t="s">
        <v>1599</v>
      </c>
    </row>
    <row r="10" spans="1:8" ht="63.75" x14ac:dyDescent="0.2">
      <c r="A10">
        <v>1</v>
      </c>
      <c r="B10" t="s">
        <v>131</v>
      </c>
      <c r="C10" t="s">
        <v>1432</v>
      </c>
      <c r="E10" s="294">
        <v>1</v>
      </c>
      <c r="F10" s="294" t="s">
        <v>123</v>
      </c>
      <c r="G10" s="40" t="str">
        <f>VLOOKUP('Discussion Pts.'!$F10,NCESub[[#Data],[NCE]:[NCE Component Description1]],2,FALSE)</f>
        <v>For existing test facilities, the hydrocarbon liquid measurement device exists, is installed and used correctly for a proration oil battery or a gas effluent battery.</v>
      </c>
      <c r="H10" s="41" t="s">
        <v>1600</v>
      </c>
    </row>
    <row r="11" spans="1:8" ht="63.75" x14ac:dyDescent="0.2">
      <c r="A11">
        <v>1</v>
      </c>
      <c r="B11" t="s">
        <v>76</v>
      </c>
      <c r="C11" t="s">
        <v>1582</v>
      </c>
      <c r="E11" s="294">
        <v>1</v>
      </c>
      <c r="F11" s="294" t="s">
        <v>124</v>
      </c>
      <c r="G11" s="40" t="str">
        <f>VLOOKUP('Discussion Pts.'!$F11,NCESub[[#Data],[NCE]:[NCE Component Description1]],2,FALSE)</f>
        <v>For existing facilities, the test separator water measurement  device exists, is installed and used correctly.</v>
      </c>
      <c r="H11" s="41" t="s">
        <v>1601</v>
      </c>
    </row>
    <row r="12" spans="1:8" ht="25.5" x14ac:dyDescent="0.2">
      <c r="A12">
        <v>1</v>
      </c>
      <c r="B12" t="s">
        <v>76</v>
      </c>
      <c r="C12" t="s">
        <v>1432</v>
      </c>
      <c r="E12" s="294">
        <v>1</v>
      </c>
      <c r="F12" s="294" t="s">
        <v>125</v>
      </c>
      <c r="G12" s="40" t="str">
        <f>VLOOKUP('Discussion Pts.'!$F12,NCESub[[#Data],[NCE]:[NCE Component Description1]],2,FALSE)</f>
        <v>For existing facilities, there are accurate well markings at gas inlet header.</v>
      </c>
      <c r="H12" s="41" t="s">
        <v>1602</v>
      </c>
    </row>
    <row r="13" spans="1:8" ht="76.5" x14ac:dyDescent="0.2">
      <c r="A13">
        <v>1</v>
      </c>
      <c r="B13" t="s">
        <v>107</v>
      </c>
      <c r="C13" t="s">
        <v>1587</v>
      </c>
      <c r="E13" s="294">
        <v>1</v>
      </c>
      <c r="F13" s="294" t="s">
        <v>132</v>
      </c>
      <c r="G13" s="40" t="str">
        <f>VLOOKUP('Discussion Pts.'!$F13,NCESub[[#Data],[NCE]:[NCE Component Description1]],2,FALSE)</f>
        <v>For existing facilities, the well measurement is appropriate for gas prorated or measured battery.</v>
      </c>
      <c r="H13" s="41" t="s">
        <v>1603</v>
      </c>
    </row>
    <row r="14" spans="1:8" ht="89.25" x14ac:dyDescent="0.2">
      <c r="A14">
        <v>1</v>
      </c>
      <c r="B14" t="s">
        <v>107</v>
      </c>
      <c r="C14" t="s">
        <v>1432</v>
      </c>
      <c r="E14" s="294">
        <v>1</v>
      </c>
      <c r="F14" s="294" t="s">
        <v>634</v>
      </c>
      <c r="G14" s="40" t="str">
        <f>VLOOKUP('Discussion Pts.'!$F14,NCESub[[#Data],[NCE]:[NCE Component Description1]],2,FALSE)</f>
        <v>On commissioning of interfaces between end devices, Supervisory Control and Data Acquisition (SCADA), field data capture and production accounting systems, a review was conducted to ensure gas volume data are accurately and promptly transferred.</v>
      </c>
      <c r="H14" s="41" t="s">
        <v>1707</v>
      </c>
    </row>
    <row r="15" spans="1:8" ht="51" x14ac:dyDescent="0.2">
      <c r="A15">
        <v>1</v>
      </c>
      <c r="B15" t="s">
        <v>54</v>
      </c>
      <c r="C15" t="s">
        <v>1588</v>
      </c>
      <c r="E15" s="294">
        <v>2</v>
      </c>
      <c r="F15" s="294" t="s">
        <v>65</v>
      </c>
      <c r="G15" s="40" t="str">
        <f>VLOOKUP('Discussion Pts.'!$F15,NCESub[[#Data],[NCE]:[NCE Component Description1]],2,FALSE)</f>
        <v>Gas measurement device calibrated / proven appropriately and within required frequency.</v>
      </c>
      <c r="H15" s="41" t="s">
        <v>1604</v>
      </c>
    </row>
    <row r="16" spans="1:8" ht="25.5" x14ac:dyDescent="0.2">
      <c r="A16">
        <v>1</v>
      </c>
      <c r="B16" t="s">
        <v>54</v>
      </c>
      <c r="C16" t="s">
        <v>1432</v>
      </c>
      <c r="E16" s="294">
        <v>2</v>
      </c>
      <c r="F16" s="294" t="s">
        <v>152</v>
      </c>
      <c r="G16" s="40" t="str">
        <f>VLOOKUP('Discussion Pts.'!$F16,NCESub[[#Data],[NCE]:[NCE Component Description1]],2,FALSE)</f>
        <v>Gas Pressure/Temperature corrections accurately determined.</v>
      </c>
      <c r="H16" s="41" t="s">
        <v>1605</v>
      </c>
    </row>
    <row r="17" spans="1:8" ht="38.25" x14ac:dyDescent="0.2">
      <c r="A17">
        <v>1</v>
      </c>
      <c r="B17" t="s">
        <v>123</v>
      </c>
      <c r="C17" t="s">
        <v>1432</v>
      </c>
      <c r="E17" s="294">
        <v>2</v>
      </c>
      <c r="F17" s="294" t="s">
        <v>153</v>
      </c>
      <c r="G17" s="40" t="str">
        <f>VLOOKUP('Discussion Pts.'!$F17,NCESub[[#Data],[NCE]:[NCE Component Description1]],2,FALSE)</f>
        <v>Appropriate application of Pressure/Temperature corrections for gas measurement.</v>
      </c>
      <c r="H17" s="41" t="s">
        <v>1606</v>
      </c>
    </row>
    <row r="18" spans="1:8" ht="63.75" x14ac:dyDescent="0.2">
      <c r="A18">
        <v>1</v>
      </c>
      <c r="B18" t="s">
        <v>124</v>
      </c>
      <c r="C18" t="s">
        <v>1432</v>
      </c>
      <c r="E18" s="294">
        <v>3</v>
      </c>
      <c r="F18" s="294" t="s">
        <v>133</v>
      </c>
      <c r="G18" s="40" t="str">
        <f>VLOOKUP('Discussion Pts.'!$F18,NCESub[[#Data],[NCE]:[NCE Component Description1]],2,FALSE)</f>
        <v>Gas composition and density updated in SCADA systems.</v>
      </c>
      <c r="H18" s="41" t="s">
        <v>1607</v>
      </c>
    </row>
    <row r="19" spans="1:8" ht="63.75" x14ac:dyDescent="0.2">
      <c r="A19">
        <v>1</v>
      </c>
      <c r="B19" t="s">
        <v>125</v>
      </c>
      <c r="C19" t="s">
        <v>1583</v>
      </c>
      <c r="E19" s="294">
        <v>3</v>
      </c>
      <c r="F19" s="294" t="s">
        <v>63</v>
      </c>
      <c r="G19" s="40" t="str">
        <f>VLOOKUP('Discussion Pts.'!$F19,NCESub[[#Data],[NCE]:[NCE Component Description1]],2,FALSE)</f>
        <v>Accurate acid gas measurement.</v>
      </c>
      <c r="H19" s="41" t="s">
        <v>1608</v>
      </c>
    </row>
    <row r="20" spans="1:8" ht="25.5" x14ac:dyDescent="0.2">
      <c r="A20">
        <v>1</v>
      </c>
      <c r="B20" t="s">
        <v>125</v>
      </c>
      <c r="C20" t="s">
        <v>1432</v>
      </c>
      <c r="E20" s="294">
        <v>3</v>
      </c>
      <c r="F20" s="294" t="s">
        <v>204</v>
      </c>
      <c r="G20" s="40" t="str">
        <f>VLOOKUP('Discussion Pts.'!$F20,NCESub[[#Data],[NCE]:[NCE Component Description1]],2,FALSE)</f>
        <v>Accurate flash-gas estimation from hydrocarbon liquid and water tanks.</v>
      </c>
      <c r="H20" s="41" t="s">
        <v>1609</v>
      </c>
    </row>
    <row r="21" spans="1:8" ht="25.5" x14ac:dyDescent="0.2">
      <c r="A21">
        <v>1</v>
      </c>
      <c r="B21" t="s">
        <v>132</v>
      </c>
      <c r="C21" t="s">
        <v>1584</v>
      </c>
      <c r="E21" s="294">
        <v>3</v>
      </c>
      <c r="F21" s="294" t="s">
        <v>134</v>
      </c>
      <c r="G21" s="40" t="str">
        <f>VLOOKUP('Discussion Pts.'!$F21,NCESub[[#Data],[NCE]:[NCE Component Description1]],2,FALSE)</f>
        <v>Accurate daily or weekly gas production volume calculation.</v>
      </c>
      <c r="H21" s="41" t="s">
        <v>1592</v>
      </c>
    </row>
    <row r="22" spans="1:8" ht="76.5" x14ac:dyDescent="0.2">
      <c r="A22">
        <v>1</v>
      </c>
      <c r="B22" t="s">
        <v>132</v>
      </c>
      <c r="C22" t="s">
        <v>1432</v>
      </c>
      <c r="E22" s="294">
        <v>3</v>
      </c>
      <c r="F22" s="294" t="s">
        <v>89</v>
      </c>
      <c r="G22" s="40" t="str">
        <f>VLOOKUP('Discussion Pts.'!$F22,NCESub[[#Data],[NCE]:[NCE Component Description1]],2,FALSE)</f>
        <v>Accurate gas chart quality and documentation.</v>
      </c>
      <c r="H22" s="41" t="s">
        <v>1610</v>
      </c>
    </row>
    <row r="23" spans="1:8" ht="38.25" x14ac:dyDescent="0.2">
      <c r="A23">
        <v>1</v>
      </c>
      <c r="B23" t="s">
        <v>634</v>
      </c>
      <c r="C23" t="s">
        <v>1585</v>
      </c>
      <c r="E23" s="294">
        <v>3</v>
      </c>
      <c r="F23" s="294" t="s">
        <v>135</v>
      </c>
      <c r="G23" s="40" t="str">
        <f>VLOOKUP('Discussion Pts.'!$F23,NCESub[[#Data],[NCE]:[NCE Component Description1]],2,FALSE)</f>
        <v>Accurate measurement of oil in a gas well.</v>
      </c>
      <c r="H23" s="41" t="s">
        <v>1611</v>
      </c>
    </row>
    <row r="24" spans="1:8" ht="38.25" x14ac:dyDescent="0.2">
      <c r="A24">
        <v>1</v>
      </c>
      <c r="B24" t="s">
        <v>634</v>
      </c>
      <c r="C24" t="s">
        <v>1432</v>
      </c>
      <c r="E24" s="294">
        <v>3</v>
      </c>
      <c r="F24" s="294" t="s">
        <v>154</v>
      </c>
      <c r="G24" s="40" t="str">
        <f>VLOOKUP('Discussion Pts.'!$F24,NCESub[[#Data],[NCE]:[NCE Component Description1]],2,FALSE)</f>
        <v>Appropriate application of Pressure/Temperature corrections, especially required for positive displacement (PD) meters, for gas measurement.</v>
      </c>
      <c r="H24" s="41" t="s">
        <v>1605</v>
      </c>
    </row>
    <row r="25" spans="1:8" ht="102" x14ac:dyDescent="0.2">
      <c r="A25">
        <v>2</v>
      </c>
      <c r="B25" t="s">
        <v>65</v>
      </c>
      <c r="C25" t="s">
        <v>1432</v>
      </c>
      <c r="E25" s="294">
        <v>4</v>
      </c>
      <c r="F25" s="294" t="s">
        <v>66</v>
      </c>
      <c r="G25" s="40" t="str">
        <f>VLOOKUP('Discussion Pts.'!$F25,NCESub[[#Data],[NCE]:[NCE Component Description1]],2,FALSE)</f>
        <v>Hydrocarbon liquid blending factor accurately determined for diluent blending with heavy oil.</v>
      </c>
      <c r="H25" s="41" t="s">
        <v>1612</v>
      </c>
    </row>
    <row r="26" spans="1:8" ht="51" x14ac:dyDescent="0.2">
      <c r="A26">
        <v>2</v>
      </c>
      <c r="B26" t="s">
        <v>152</v>
      </c>
      <c r="C26" t="s">
        <v>1432</v>
      </c>
      <c r="E26" s="294">
        <v>4</v>
      </c>
      <c r="F26" s="294" t="s">
        <v>163</v>
      </c>
      <c r="G26" s="40" t="str">
        <f>VLOOKUP('Discussion Pts.'!$F26,NCESub[[#Data],[NCE]:[NCE Component Description1]],2,FALSE)</f>
        <v xml:space="preserve">Sufficient liquid samples are captured, analyzed and approved using acceptable equipment and that S&amp;W procedures are followed to ensure a correct measurement of hydrocarbon liquid volume.  </v>
      </c>
      <c r="H26" s="41" t="s">
        <v>1613</v>
      </c>
    </row>
    <row r="27" spans="1:8" ht="63.75" x14ac:dyDescent="0.2">
      <c r="A27">
        <v>2</v>
      </c>
      <c r="B27" t="s">
        <v>153</v>
      </c>
      <c r="C27" t="s">
        <v>1432</v>
      </c>
      <c r="E27" s="294">
        <v>4</v>
      </c>
      <c r="F27" s="294" t="s">
        <v>165</v>
      </c>
      <c r="G27" s="40" t="str">
        <f>VLOOKUP('Discussion Pts.'!$F27,NCESub[[#Data],[NCE]:[NCE Component Description1]],2,FALSE)</f>
        <v>Gas in Solution (GIS) accurately determined at test facility.</v>
      </c>
      <c r="H27" s="41" t="s">
        <v>1614</v>
      </c>
    </row>
    <row r="28" spans="1:8" ht="102" x14ac:dyDescent="0.2">
      <c r="A28">
        <v>3</v>
      </c>
      <c r="B28" t="s">
        <v>133</v>
      </c>
      <c r="C28" t="s">
        <v>1432</v>
      </c>
      <c r="E28" s="294">
        <v>4</v>
      </c>
      <c r="F28" s="294" t="s">
        <v>67</v>
      </c>
      <c r="G28" s="40" t="str">
        <f>VLOOKUP('Discussion Pts.'!$F28,NCESub[[#Data],[NCE]:[NCE Component Description1]],2,FALSE)</f>
        <v>Gas Equivalent factors (GEF) accurately determined for wet gas effluent.</v>
      </c>
      <c r="H28" s="41" t="s">
        <v>1615</v>
      </c>
    </row>
    <row r="29" spans="1:8" ht="38.25" x14ac:dyDescent="0.2">
      <c r="A29">
        <v>3</v>
      </c>
      <c r="B29" t="s">
        <v>63</v>
      </c>
      <c r="C29" t="s">
        <v>1432</v>
      </c>
      <c r="E29" s="294">
        <v>4</v>
      </c>
      <c r="F29" s="294" t="s">
        <v>646</v>
      </c>
      <c r="G29" s="40" t="str">
        <f>VLOOKUP('Discussion Pts.'!$F29,NCESub[[#Data],[NCE]:[NCE Component Description1]],2,FALSE)</f>
        <v xml:space="preserve">Sufficient gas samples are captured and analyzed using acceptable equipment and procedures at a frequency that will ensure a representative analysis of gas composition. </v>
      </c>
      <c r="H29" s="41" t="s">
        <v>1616</v>
      </c>
    </row>
    <row r="30" spans="1:8" ht="63.75" x14ac:dyDescent="0.2">
      <c r="A30">
        <v>3</v>
      </c>
      <c r="B30" t="s">
        <v>204</v>
      </c>
      <c r="C30" t="s">
        <v>1432</v>
      </c>
      <c r="E30" s="294">
        <v>4</v>
      </c>
      <c r="F30" s="294" t="s">
        <v>648</v>
      </c>
      <c r="G30" s="40" t="str">
        <f>VLOOKUP('Discussion Pts.'!$F30,NCESub[[#Data],[NCE]:[NCE Component Description1]],2,FALSE)</f>
        <v xml:space="preserve">Gas analysis data are appropriately reviewed and approved by qualified staff to be applied to gas volume and gas equivalent calculations. </v>
      </c>
      <c r="H30" s="41" t="s">
        <v>1617</v>
      </c>
    </row>
    <row r="31" spans="1:8" ht="25.5" x14ac:dyDescent="0.2">
      <c r="A31">
        <v>3</v>
      </c>
      <c r="B31" t="s">
        <v>134</v>
      </c>
      <c r="C31" t="s">
        <v>1432</v>
      </c>
      <c r="E31" s="294">
        <v>4</v>
      </c>
      <c r="F31" s="294" t="s">
        <v>649</v>
      </c>
      <c r="G31" s="40" t="str">
        <f>VLOOKUP('Discussion Pts.'!$F31,NCESub[[#Data],[NCE]:[NCE Component Description1]],2,FALSE)</f>
        <v>Sampling of gas by third parties is witnessed sufficiently often to ensure representative analysis of gas composition.</v>
      </c>
      <c r="H31" s="41" t="s">
        <v>1618</v>
      </c>
    </row>
    <row r="32" spans="1:8" ht="38.25" x14ac:dyDescent="0.2">
      <c r="A32">
        <v>3</v>
      </c>
      <c r="B32" t="s">
        <v>89</v>
      </c>
      <c r="C32" t="s">
        <v>1432</v>
      </c>
      <c r="E32" s="294">
        <v>5</v>
      </c>
      <c r="F32" s="294" t="s">
        <v>99</v>
      </c>
      <c r="G32" s="40" t="str">
        <f>VLOOKUP('Discussion Pts.'!$F32,NCESub[[#Data],[NCE]:[NCE Component Description1]],2,FALSE)</f>
        <v>Gas Oil Ratio (GOR) accurately determined and to required frequency for areas where gas measurement exemptions exist.</v>
      </c>
      <c r="H32" s="41" t="s">
        <v>1619</v>
      </c>
    </row>
    <row r="33" spans="1:8" ht="25.5" x14ac:dyDescent="0.2">
      <c r="A33">
        <v>3</v>
      </c>
      <c r="B33" t="s">
        <v>135</v>
      </c>
      <c r="C33" t="s">
        <v>1432</v>
      </c>
      <c r="E33" s="294">
        <v>5</v>
      </c>
      <c r="F33" s="294" t="s">
        <v>117</v>
      </c>
      <c r="G33" s="40" t="str">
        <f>VLOOKUP('Discussion Pts.'!$F33,NCESub[[#Data],[NCE]:[NCE Component Description1]],2,FALSE)</f>
        <v>Accurate accounting and reporting of load oil at a hydrocarbon liquid test facility.</v>
      </c>
      <c r="H33" s="41" t="s">
        <v>1620</v>
      </c>
    </row>
    <row r="34" spans="1:8" ht="25.5" x14ac:dyDescent="0.2">
      <c r="A34">
        <v>3</v>
      </c>
      <c r="B34" t="s">
        <v>154</v>
      </c>
      <c r="C34" t="s">
        <v>1432</v>
      </c>
      <c r="E34" s="294">
        <v>5</v>
      </c>
      <c r="F34" s="294" t="s">
        <v>68</v>
      </c>
      <c r="G34" s="40" t="str">
        <f>VLOOKUP('Discussion Pts.'!$F34,NCESub[[#Data],[NCE]:[NCE Component Description1]],2,FALSE)</f>
        <v>Accurate flash gas determination for gas volume recording on oil well tests.</v>
      </c>
      <c r="H34" s="41" t="s">
        <v>1621</v>
      </c>
    </row>
    <row r="35" spans="1:8" ht="25.5" x14ac:dyDescent="0.2">
      <c r="A35">
        <v>4</v>
      </c>
      <c r="B35" t="s">
        <v>66</v>
      </c>
      <c r="C35" t="s">
        <v>1432</v>
      </c>
      <c r="E35" s="294">
        <v>5</v>
      </c>
      <c r="F35" s="294" t="s">
        <v>90</v>
      </c>
      <c r="G35" s="40" t="str">
        <f>VLOOKUP('Discussion Pts.'!$F35,NCESub[[#Data],[NCE]:[NCE Component Description1]],2,FALSE)</f>
        <v>Accurate associated gas volumes - chart recorders or Remote Terminal Unit (RTU) functioning correctly for associated gas.</v>
      </c>
      <c r="H35" s="41" t="s">
        <v>1622</v>
      </c>
    </row>
    <row r="36" spans="1:8" ht="38.25" x14ac:dyDescent="0.2">
      <c r="A36">
        <v>4</v>
      </c>
      <c r="B36" t="s">
        <v>163</v>
      </c>
      <c r="C36" t="s">
        <v>1432</v>
      </c>
      <c r="E36" s="294">
        <v>5</v>
      </c>
      <c r="F36" s="294" t="s">
        <v>118</v>
      </c>
      <c r="G36" s="40" t="str">
        <f>VLOOKUP('Discussion Pts.'!$F36,NCESub[[#Data],[NCE]:[NCE Component Description1]],2,FALSE)</f>
        <v>Accurate load fluid measurement for load oil. Ensure load oil is subtracted from production entering the battery via the gathering system.</v>
      </c>
      <c r="H36" s="41" t="s">
        <v>1733</v>
      </c>
    </row>
    <row r="37" spans="1:8" ht="38.25" x14ac:dyDescent="0.2">
      <c r="A37">
        <v>4</v>
      </c>
      <c r="B37" t="s">
        <v>165</v>
      </c>
      <c r="C37" t="s">
        <v>1432</v>
      </c>
      <c r="E37" s="294">
        <v>5</v>
      </c>
      <c r="F37" s="294" t="s">
        <v>126</v>
      </c>
      <c r="G37" s="40" t="str">
        <f>VLOOKUP('Discussion Pts.'!$F37,NCESub[[#Data],[NCE]:[NCE Component Description1]],2,FALSE)</f>
        <v>Accurate hydrocarbon liquid proration test procedures (i.e., test frequency, intervals between tests).</v>
      </c>
      <c r="H37" s="41" t="s">
        <v>1709</v>
      </c>
    </row>
    <row r="38" spans="1:8" ht="25.5" x14ac:dyDescent="0.2">
      <c r="A38">
        <v>4</v>
      </c>
      <c r="B38" t="s">
        <v>67</v>
      </c>
      <c r="C38" t="s">
        <v>1432</v>
      </c>
      <c r="E38" s="294">
        <v>5</v>
      </c>
      <c r="F38" s="294" t="s">
        <v>127</v>
      </c>
      <c r="G38" s="40" t="str">
        <f>VLOOKUP('Discussion Pts.'!$F38,NCESub[[#Data],[NCE]:[NCE Component Description1]],2,FALSE)</f>
        <v>Accurate hydrocarbon liquid well test hours recorded at test separator.</v>
      </c>
      <c r="H38" s="41" t="s">
        <v>1623</v>
      </c>
    </row>
    <row r="39" spans="1:8" ht="63.75" x14ac:dyDescent="0.2">
      <c r="A39">
        <v>4</v>
      </c>
      <c r="B39" t="s">
        <v>646</v>
      </c>
      <c r="C39" t="s">
        <v>1432</v>
      </c>
      <c r="E39" s="294">
        <v>5</v>
      </c>
      <c r="F39" s="294" t="s">
        <v>166</v>
      </c>
      <c r="G39" s="40" t="str">
        <f>VLOOKUP('Discussion Pts.'!$F39,NCESub[[#Data],[NCE]:[NCE Component Description1]],2,FALSE)</f>
        <v>Accurate application of GIS (flash liberation of gas to stock tank conditions) for hydrocarbon liquid testing.</v>
      </c>
      <c r="H39" s="41" t="s">
        <v>1614</v>
      </c>
    </row>
    <row r="40" spans="1:8" ht="38.25" x14ac:dyDescent="0.2">
      <c r="A40">
        <v>4</v>
      </c>
      <c r="B40" t="s">
        <v>648</v>
      </c>
      <c r="C40" t="s">
        <v>1432</v>
      </c>
      <c r="E40" s="294">
        <v>5</v>
      </c>
      <c r="F40" s="294" t="s">
        <v>100</v>
      </c>
      <c r="G40" s="40" t="str">
        <f>VLOOKUP('Discussion Pts.'!$F40,NCESub[[#Data],[NCE]:[NCE Component Description1]],2,FALSE)</f>
        <v>Accurate application of GOR for heavy oil.</v>
      </c>
      <c r="H40" s="41" t="s">
        <v>1708</v>
      </c>
    </row>
    <row r="41" spans="1:8" ht="38.25" x14ac:dyDescent="0.2">
      <c r="A41">
        <v>4</v>
      </c>
      <c r="B41" t="s">
        <v>649</v>
      </c>
      <c r="C41" t="s">
        <v>1432</v>
      </c>
      <c r="E41" s="294">
        <v>5</v>
      </c>
      <c r="F41" s="294" t="s">
        <v>55</v>
      </c>
      <c r="G41" s="40" t="str">
        <f>VLOOKUP('Discussion Pts.'!$F41,NCESub[[#Data],[NCE]:[NCE Component Description1]],2,FALSE)</f>
        <v>Accurate application of Water Gas Ratios (WGR) for gas well.</v>
      </c>
      <c r="H41" s="41" t="s">
        <v>1624</v>
      </c>
    </row>
    <row r="42" spans="1:8" ht="38.25" x14ac:dyDescent="0.2">
      <c r="A42">
        <v>5</v>
      </c>
      <c r="B42" t="s">
        <v>99</v>
      </c>
      <c r="C42" t="s">
        <v>1432</v>
      </c>
      <c r="E42" s="294">
        <v>5</v>
      </c>
      <c r="F42" s="294" t="s">
        <v>164</v>
      </c>
      <c r="G42" s="40" t="str">
        <f>VLOOKUP('Discussion Pts.'!$F42,NCESub[[#Data],[NCE]:[NCE Component Description1]],2,FALSE)</f>
        <v>Appropriate hydrocarbon liquid sampling and S&amp;W procedures at test facility.</v>
      </c>
      <c r="H42" s="41" t="s">
        <v>1625</v>
      </c>
    </row>
    <row r="43" spans="1:8" ht="51" x14ac:dyDescent="0.2">
      <c r="A43">
        <v>5</v>
      </c>
      <c r="B43" t="s">
        <v>117</v>
      </c>
      <c r="C43" t="s">
        <v>1432</v>
      </c>
      <c r="E43" s="294">
        <v>6</v>
      </c>
      <c r="F43" s="294" t="s">
        <v>56</v>
      </c>
      <c r="G43" s="40" t="str">
        <f>VLOOKUP('Discussion Pts.'!$F43,NCESub[[#Data],[NCE]:[NCE Component Description1]],2,FALSE)</f>
        <v>Effluent Correction Factor (ECF) accurately determined and to required frequency for wet gas measurement.</v>
      </c>
      <c r="H43" s="41" t="s">
        <v>1626</v>
      </c>
    </row>
    <row r="44" spans="1:8" ht="102" x14ac:dyDescent="0.2">
      <c r="A44">
        <v>5</v>
      </c>
      <c r="B44" t="s">
        <v>68</v>
      </c>
      <c r="C44" t="s">
        <v>1432</v>
      </c>
      <c r="E44" s="294">
        <v>6</v>
      </c>
      <c r="F44" s="294" t="s">
        <v>69</v>
      </c>
      <c r="G44" s="40" t="str">
        <f>VLOOKUP('Discussion Pts.'!$F44,NCESub[[#Data],[NCE]:[NCE Component Description1]],2,FALSE)</f>
        <v>Gas Equivalent factors (GEF) accurately determined for wet gas effluent production.</v>
      </c>
      <c r="H44" s="41" t="s">
        <v>1627</v>
      </c>
    </row>
    <row r="45" spans="1:8" ht="25.5" x14ac:dyDescent="0.2">
      <c r="A45">
        <v>5</v>
      </c>
      <c r="B45" t="s">
        <v>90</v>
      </c>
      <c r="C45" t="s">
        <v>1432</v>
      </c>
      <c r="E45" s="294">
        <v>6</v>
      </c>
      <c r="F45" s="294" t="s">
        <v>92</v>
      </c>
      <c r="G45" s="40" t="str">
        <f>VLOOKUP('Discussion Pts.'!$F45,NCESub[[#Data],[NCE]:[NCE Component Description1]],2,FALSE)</f>
        <v>Accurate gas chart quality for well tests.</v>
      </c>
      <c r="H45" s="41" t="s">
        <v>1628</v>
      </c>
    </row>
    <row r="46" spans="1:8" ht="38.25" x14ac:dyDescent="0.2">
      <c r="A46">
        <v>5</v>
      </c>
      <c r="B46" t="s">
        <v>118</v>
      </c>
      <c r="C46" t="s">
        <v>1432</v>
      </c>
      <c r="E46" s="294">
        <v>6</v>
      </c>
      <c r="F46" s="294" t="s">
        <v>57</v>
      </c>
      <c r="G46" s="40" t="str">
        <f>VLOOKUP('Discussion Pts.'!$F46,NCESub[[#Data],[NCE]:[NCE Component Description1]],2,FALSE)</f>
        <v>Accurate test chart gas volume calculations.</v>
      </c>
      <c r="H46" s="41" t="s">
        <v>1629</v>
      </c>
    </row>
    <row r="47" spans="1:8" ht="38.25" x14ac:dyDescent="0.2">
      <c r="A47">
        <v>5</v>
      </c>
      <c r="B47" t="s">
        <v>126</v>
      </c>
      <c r="C47" t="s">
        <v>1432</v>
      </c>
      <c r="E47" s="294">
        <v>6</v>
      </c>
      <c r="F47" s="294" t="s">
        <v>58</v>
      </c>
      <c r="G47" s="40" t="str">
        <f>VLOOKUP('Discussion Pts.'!$F47,NCESub[[#Data],[NCE]:[NCE Component Description1]],2,FALSE)</f>
        <v>Accurate proration test procedures at gas effluent batteries or wet measured wells.</v>
      </c>
      <c r="H47" s="41" t="s">
        <v>1630</v>
      </c>
    </row>
    <row r="48" spans="1:8" ht="25.5" x14ac:dyDescent="0.2">
      <c r="A48">
        <v>5</v>
      </c>
      <c r="B48" t="s">
        <v>127</v>
      </c>
      <c r="C48" t="s">
        <v>1432</v>
      </c>
      <c r="E48" s="294">
        <v>6</v>
      </c>
      <c r="F48" s="294" t="s">
        <v>93</v>
      </c>
      <c r="G48" s="40" t="str">
        <f>VLOOKUP('Discussion Pts.'!$F48,NCESub[[#Data],[NCE]:[NCE Component Description1]],2,FALSE)</f>
        <v>Accurate recording of production hours per chart for gas well tests.</v>
      </c>
      <c r="H48" s="41" t="s">
        <v>1631</v>
      </c>
    </row>
    <row r="49" spans="1:8" ht="102" x14ac:dyDescent="0.2">
      <c r="A49">
        <v>5</v>
      </c>
      <c r="B49" t="s">
        <v>166</v>
      </c>
      <c r="C49" t="s">
        <v>1432</v>
      </c>
      <c r="E49" s="294">
        <v>6</v>
      </c>
      <c r="F49" s="294" t="s">
        <v>103</v>
      </c>
      <c r="G49" s="40" t="str">
        <f>VLOOKUP('Discussion Pts.'!$F49,NCESub[[#Data],[NCE]:[NCE Component Description1]],2,FALSE)</f>
        <v>Appropriate application of GEF for wet gas measurement.</v>
      </c>
      <c r="H49" s="41" t="s">
        <v>1627</v>
      </c>
    </row>
    <row r="50" spans="1:8" ht="38.25" x14ac:dyDescent="0.2">
      <c r="A50">
        <v>5</v>
      </c>
      <c r="B50" t="s">
        <v>100</v>
      </c>
      <c r="C50" t="s">
        <v>1432</v>
      </c>
      <c r="E50" s="294">
        <v>6</v>
      </c>
      <c r="F50" s="294" t="s">
        <v>94</v>
      </c>
      <c r="G50" s="40" t="str">
        <f>VLOOKUP('Discussion Pts.'!$F50,NCESub[[#Data],[NCE]:[NCE Component Description1]],2,FALSE)</f>
        <v>Appropriate hydrocarbon liquid sampling procedures for wet gas effluent wells.</v>
      </c>
      <c r="H50" s="41" t="s">
        <v>1632</v>
      </c>
    </row>
    <row r="51" spans="1:8" ht="25.5" x14ac:dyDescent="0.2">
      <c r="A51">
        <v>5</v>
      </c>
      <c r="B51" t="s">
        <v>55</v>
      </c>
      <c r="C51" t="s">
        <v>1432</v>
      </c>
      <c r="E51" s="294">
        <v>6</v>
      </c>
      <c r="F51" s="294" t="s">
        <v>59</v>
      </c>
      <c r="G51" s="40" t="str">
        <f>VLOOKUP('Discussion Pts.'!$F51,NCESub[[#Data],[NCE]:[NCE Component Description1]],2,FALSE)</f>
        <v>WGR accurately determined and to the required frequency concerning water gas ratios at wet measured wells.</v>
      </c>
      <c r="H51" s="41" t="s">
        <v>1633</v>
      </c>
    </row>
    <row r="52" spans="1:8" ht="25.5" x14ac:dyDescent="0.2">
      <c r="A52">
        <v>5</v>
      </c>
      <c r="B52" t="s">
        <v>164</v>
      </c>
      <c r="C52" t="s">
        <v>1432</v>
      </c>
      <c r="E52" s="294">
        <v>7</v>
      </c>
      <c r="F52" s="294" t="s">
        <v>95</v>
      </c>
      <c r="G52" s="40" t="str">
        <f>VLOOKUP('Discussion Pts.'!$F52,NCESub[[#Data],[NCE]:[NCE Component Description1]],2,FALSE)</f>
        <v>Gas composition and density updated in EFM end devices.</v>
      </c>
      <c r="H52" s="41" t="s">
        <v>1634</v>
      </c>
    </row>
    <row r="53" spans="1:8" ht="25.5" x14ac:dyDescent="0.2">
      <c r="A53">
        <v>6</v>
      </c>
      <c r="B53" t="s">
        <v>56</v>
      </c>
      <c r="C53" t="s">
        <v>1432</v>
      </c>
      <c r="E53" s="294">
        <v>7</v>
      </c>
      <c r="F53" s="294" t="s">
        <v>96</v>
      </c>
      <c r="G53" s="40" t="str">
        <f>VLOOKUP('Discussion Pts.'!$F53,NCESub[[#Data],[NCE]:[NCE Component Description1]],2,FALSE)</f>
        <v>Accurate gas volume calculations in EFM end devices.</v>
      </c>
      <c r="H53" s="41" t="s">
        <v>1635</v>
      </c>
    </row>
    <row r="54" spans="1:8" ht="38.25" x14ac:dyDescent="0.2">
      <c r="A54">
        <v>6</v>
      </c>
      <c r="B54" t="s">
        <v>69</v>
      </c>
      <c r="C54" t="s">
        <v>1432</v>
      </c>
      <c r="E54" s="294">
        <v>7</v>
      </c>
      <c r="F54" s="294" t="s">
        <v>97</v>
      </c>
      <c r="G54" s="40" t="str">
        <f>VLOOKUP('Discussion Pts.'!$F54,NCESub[[#Data],[NCE]:[NCE Component Description1]],2,FALSE)</f>
        <v>Adequate EFM audit trail for measurement end devices.</v>
      </c>
      <c r="H54" s="41" t="s">
        <v>1636</v>
      </c>
    </row>
    <row r="55" spans="1:8" ht="38.25" x14ac:dyDescent="0.2">
      <c r="A55">
        <v>6</v>
      </c>
      <c r="B55" t="s">
        <v>92</v>
      </c>
      <c r="C55" t="s">
        <v>1432</v>
      </c>
      <c r="E55" s="294">
        <v>7</v>
      </c>
      <c r="F55" s="294" t="s">
        <v>716</v>
      </c>
      <c r="G55" s="40" t="str">
        <f>VLOOKUP('Discussion Pts.'!$F55,NCESub[[#Data],[NCE]:[NCE Component Description1]],2,FALSE)</f>
        <v>For existing installations, EFM performance evaluation tests were performed to ensure accurate calculation of gas volumes.</v>
      </c>
      <c r="H55" s="41" t="s">
        <v>1637</v>
      </c>
    </row>
    <row r="56" spans="1:8" ht="25.5" x14ac:dyDescent="0.2">
      <c r="A56">
        <v>6</v>
      </c>
      <c r="B56" t="s">
        <v>57</v>
      </c>
      <c r="C56" t="s">
        <v>1432</v>
      </c>
      <c r="E56" s="294">
        <v>8</v>
      </c>
      <c r="F56" s="294" t="s">
        <v>136</v>
      </c>
      <c r="G56" s="40" t="str">
        <f>VLOOKUP('Discussion Pts.'!$F56,NCESub[[#Data],[NCE]:[NCE Component Description1]],2,FALSE)</f>
        <v>Accurate gas field production records.</v>
      </c>
      <c r="H56" s="41" t="s">
        <v>1638</v>
      </c>
    </row>
    <row r="57" spans="1:8" ht="25.5" x14ac:dyDescent="0.2">
      <c r="A57">
        <v>6</v>
      </c>
      <c r="B57" t="s">
        <v>58</v>
      </c>
      <c r="C57" t="s">
        <v>1432</v>
      </c>
      <c r="E57" s="294">
        <v>8</v>
      </c>
      <c r="F57" s="294" t="s">
        <v>91</v>
      </c>
      <c r="G57" s="40" t="str">
        <f>VLOOKUP('Discussion Pts.'!$F57,NCESub[[#Data],[NCE]:[NCE Component Description1]],2,FALSE)</f>
        <v>Accurate gas chart labelling, trace quality and temperature documentation.</v>
      </c>
      <c r="H57" s="41" t="s">
        <v>1639</v>
      </c>
    </row>
    <row r="58" spans="1:8" ht="25.5" x14ac:dyDescent="0.2">
      <c r="A58">
        <v>6</v>
      </c>
      <c r="B58" t="s">
        <v>93</v>
      </c>
      <c r="C58" t="s">
        <v>1432</v>
      </c>
      <c r="E58" s="294">
        <v>8</v>
      </c>
      <c r="F58" s="294" t="s">
        <v>119</v>
      </c>
      <c r="G58" s="40" t="str">
        <f>VLOOKUP('Discussion Pts.'!$F58,NCESub[[#Data],[NCE]:[NCE Component Description1]],2,FALSE)</f>
        <v>Accurate recording of load oil.</v>
      </c>
      <c r="H58" s="41" t="s">
        <v>1620</v>
      </c>
    </row>
    <row r="59" spans="1:8" ht="25.5" x14ac:dyDescent="0.2">
      <c r="A59">
        <v>6</v>
      </c>
      <c r="B59" t="s">
        <v>103</v>
      </c>
      <c r="C59" t="s">
        <v>1432</v>
      </c>
      <c r="E59" s="294">
        <v>8</v>
      </c>
      <c r="F59" s="294" t="s">
        <v>160</v>
      </c>
      <c r="G59" s="40" t="str">
        <f>VLOOKUP('Discussion Pts.'!$F59,NCESub[[#Data],[NCE]:[NCE Component Description1]],2,FALSE)</f>
        <v>Accurate recording of gas well daily production hours accumulated for the month.</v>
      </c>
      <c r="H59" s="41" t="s">
        <v>1640</v>
      </c>
    </row>
    <row r="60" spans="1:8" ht="25.5" x14ac:dyDescent="0.2">
      <c r="A60">
        <v>6</v>
      </c>
      <c r="B60" t="s">
        <v>94</v>
      </c>
      <c r="C60" t="s">
        <v>1432</v>
      </c>
      <c r="E60" s="294">
        <v>8</v>
      </c>
      <c r="F60" s="294" t="s">
        <v>137</v>
      </c>
      <c r="G60" s="40" t="str">
        <f>VLOOKUP('Discussion Pts.'!$F60,NCESub[[#Data],[NCE]:[NCE Component Description1]],2,FALSE)</f>
        <v>Adequate gas production audit trail.</v>
      </c>
      <c r="H60" s="41" t="s">
        <v>1641</v>
      </c>
    </row>
    <row r="61" spans="1:8" ht="63.75" x14ac:dyDescent="0.2">
      <c r="A61">
        <v>6</v>
      </c>
      <c r="B61" t="s">
        <v>59</v>
      </c>
      <c r="C61" t="s">
        <v>1432</v>
      </c>
      <c r="E61" s="294">
        <v>8</v>
      </c>
      <c r="F61" s="294" t="s">
        <v>167</v>
      </c>
      <c r="G61" s="40" t="str">
        <f>VLOOKUP('Discussion Pts.'!$F61,NCESub[[#Data],[NCE]:[NCE Component Description1]],2,FALSE)</f>
        <v>Accurate calculation of GIS (flash liberation of gas to stock tank conditions) on oil well tests.</v>
      </c>
      <c r="H61" s="41" t="s">
        <v>1642</v>
      </c>
    </row>
    <row r="62" spans="1:8" ht="38.25" x14ac:dyDescent="0.2">
      <c r="A62">
        <v>7</v>
      </c>
      <c r="B62" t="s">
        <v>95</v>
      </c>
      <c r="C62" t="s">
        <v>1432</v>
      </c>
      <c r="E62" s="294">
        <v>8</v>
      </c>
      <c r="F62" s="294" t="s">
        <v>101</v>
      </c>
      <c r="G62" s="40" t="str">
        <f>VLOOKUP('Discussion Pts.'!$F62,NCESub[[#Data],[NCE]:[NCE Component Description1]],2,FALSE)</f>
        <v>Accurate calculation of GOR where gas measurement exemption exists.</v>
      </c>
      <c r="H62" s="41" t="s">
        <v>1643</v>
      </c>
    </row>
    <row r="63" spans="1:8" ht="51" x14ac:dyDescent="0.2">
      <c r="A63">
        <v>7</v>
      </c>
      <c r="B63" t="s">
        <v>96</v>
      </c>
      <c r="C63" t="s">
        <v>1432</v>
      </c>
      <c r="E63" s="294">
        <v>8</v>
      </c>
      <c r="F63" s="294" t="s">
        <v>155</v>
      </c>
      <c r="G63" s="40" t="str">
        <f>VLOOKUP('Discussion Pts.'!$F63,NCESub[[#Data],[NCE]:[NCE Component Description1]],2,FALSE)</f>
        <v>Appropriate application of Pressure/Temperature corrections for gas production.</v>
      </c>
      <c r="H63" s="41" t="s">
        <v>1644</v>
      </c>
    </row>
    <row r="64" spans="1:8" ht="25.5" x14ac:dyDescent="0.2">
      <c r="A64">
        <v>7</v>
      </c>
      <c r="B64" t="s">
        <v>97</v>
      </c>
      <c r="C64" t="s">
        <v>1432</v>
      </c>
      <c r="E64" s="294">
        <v>8</v>
      </c>
      <c r="F64" s="294" t="s">
        <v>60</v>
      </c>
      <c r="G64" s="40" t="str">
        <f>VLOOKUP('Discussion Pts.'!$F64,NCESub[[#Data],[NCE]:[NCE Component Description1]],2,FALSE)</f>
        <v>Accurate calculation of WGR (Water Gas Ratios).</v>
      </c>
      <c r="H64" s="41" t="s">
        <v>1645</v>
      </c>
    </row>
    <row r="65" spans="1:8" ht="25.5" x14ac:dyDescent="0.2">
      <c r="A65">
        <v>7</v>
      </c>
      <c r="B65" t="s">
        <v>716</v>
      </c>
      <c r="C65" t="s">
        <v>1432</v>
      </c>
      <c r="E65" s="294">
        <v>8</v>
      </c>
      <c r="F65" s="294" t="s">
        <v>112</v>
      </c>
      <c r="G65" s="40" t="str">
        <f>VLOOKUP('Discussion Pts.'!$F65,NCESub[[#Data],[NCE]:[NCE Component Description1]],2,FALSE)</f>
        <v>Accurate hydrocarbon liquid inventory determination.</v>
      </c>
      <c r="H65" s="41" t="s">
        <v>1646</v>
      </c>
    </row>
    <row r="66" spans="1:8" ht="25.5" x14ac:dyDescent="0.2">
      <c r="A66">
        <v>8</v>
      </c>
      <c r="B66" t="s">
        <v>136</v>
      </c>
      <c r="C66" t="s">
        <v>1432</v>
      </c>
      <c r="E66" s="294">
        <v>8</v>
      </c>
      <c r="F66" s="294" t="s">
        <v>113</v>
      </c>
      <c r="G66" s="40" t="str">
        <f>VLOOKUP('Discussion Pts.'!$F66,NCESub[[#Data],[NCE]:[NCE Component Description1]],2,FALSE)</f>
        <v>Accurate field reporting of hydrocarbon liquid inventories.</v>
      </c>
      <c r="H66" s="41" t="s">
        <v>1647</v>
      </c>
    </row>
    <row r="67" spans="1:8" ht="25.5" x14ac:dyDescent="0.2">
      <c r="A67">
        <v>8</v>
      </c>
      <c r="B67" t="s">
        <v>91</v>
      </c>
      <c r="C67" t="s">
        <v>1432</v>
      </c>
      <c r="E67" s="294">
        <v>8</v>
      </c>
      <c r="F67" s="294" t="s">
        <v>120</v>
      </c>
      <c r="G67" s="40" t="str">
        <f>VLOOKUP('Discussion Pts.'!$F67,NCESub[[#Data],[NCE]:[NCE Component Description1]],2,FALSE)</f>
        <v>Accurate field reporting of load oil.</v>
      </c>
      <c r="H67" s="41" t="s">
        <v>1620</v>
      </c>
    </row>
    <row r="68" spans="1:8" ht="25.5" x14ac:dyDescent="0.2">
      <c r="A68">
        <v>8</v>
      </c>
      <c r="B68" t="s">
        <v>119</v>
      </c>
      <c r="C68" t="s">
        <v>1432</v>
      </c>
      <c r="E68" s="294">
        <v>8</v>
      </c>
      <c r="F68" s="294" t="s">
        <v>114</v>
      </c>
      <c r="G68" s="40" t="str">
        <f>VLOOKUP('Discussion Pts.'!$F68,NCESub[[#Data],[NCE]:[NCE Component Description1]],2,FALSE)</f>
        <v>Accurate field reporting  of water inventories.</v>
      </c>
      <c r="H68" s="41" t="s">
        <v>1648</v>
      </c>
    </row>
    <row r="69" spans="1:8" ht="51" x14ac:dyDescent="0.2">
      <c r="A69">
        <v>8</v>
      </c>
      <c r="B69" t="s">
        <v>160</v>
      </c>
      <c r="C69" t="s">
        <v>1432</v>
      </c>
      <c r="E69" s="294">
        <v>8</v>
      </c>
      <c r="F69" s="294" t="s">
        <v>650</v>
      </c>
      <c r="G69" s="40" t="str">
        <f>VLOOKUP('Discussion Pts.'!$F69,NCESub[[#Data],[NCE]:[NCE Component Description1]],2,FALSE)</f>
        <v xml:space="preserve">Operation of interfaces between end devices, SCADA, field data capture and production accounting systems is reviewed periodically to ensure gas volume and composition data are accurately and promptly transferred.  </v>
      </c>
      <c r="H69" s="41" t="s">
        <v>1649</v>
      </c>
    </row>
    <row r="70" spans="1:8" ht="25.5" x14ac:dyDescent="0.2">
      <c r="A70">
        <v>8</v>
      </c>
      <c r="B70" t="s">
        <v>137</v>
      </c>
      <c r="C70" t="s">
        <v>1432</v>
      </c>
      <c r="E70" s="294">
        <v>9</v>
      </c>
      <c r="F70" s="294" t="s">
        <v>138</v>
      </c>
      <c r="G70" s="40" t="str">
        <f>VLOOKUP('Discussion Pts.'!$F70,NCESub[[#Data],[NCE]:[NCE Component Description1]],2,FALSE)</f>
        <v>Accurate field reporting of hydrocarbon liquid dispositions for trucked volumes.</v>
      </c>
      <c r="H70" s="41" t="s">
        <v>1650</v>
      </c>
    </row>
    <row r="71" spans="1:8" ht="25.5" x14ac:dyDescent="0.2">
      <c r="A71">
        <v>8</v>
      </c>
      <c r="B71" t="s">
        <v>167</v>
      </c>
      <c r="C71" t="s">
        <v>1432</v>
      </c>
      <c r="E71" s="294">
        <v>9</v>
      </c>
      <c r="F71" s="294" t="s">
        <v>139</v>
      </c>
      <c r="G71" s="40" t="str">
        <f>VLOOKUP('Discussion Pts.'!$F71,NCESub[[#Data],[NCE]:[NCE Component Description1]],2,FALSE)</f>
        <v>Accurate field reporting of hydrocarbon liquid receipts for trucked volumes.</v>
      </c>
      <c r="H71" s="41" t="s">
        <v>1651</v>
      </c>
    </row>
    <row r="72" spans="1:8" ht="25.5" x14ac:dyDescent="0.2">
      <c r="A72">
        <v>8</v>
      </c>
      <c r="B72" t="s">
        <v>101</v>
      </c>
      <c r="C72" t="s">
        <v>1432</v>
      </c>
      <c r="E72" s="294">
        <v>9</v>
      </c>
      <c r="F72" s="294" t="s">
        <v>121</v>
      </c>
      <c r="G72" s="40" t="str">
        <f>VLOOKUP('Discussion Pts.'!$F72,NCESub[[#Data],[NCE]:[NCE Component Description1]],2,FALSE)</f>
        <v>Accurate field reporting of trucked load oil.</v>
      </c>
      <c r="H72" s="41" t="s">
        <v>1652</v>
      </c>
    </row>
    <row r="73" spans="1:8" ht="25.5" x14ac:dyDescent="0.2">
      <c r="A73">
        <v>8</v>
      </c>
      <c r="B73" t="s">
        <v>155</v>
      </c>
      <c r="C73" t="s">
        <v>1432</v>
      </c>
      <c r="E73" s="294">
        <v>9</v>
      </c>
      <c r="F73" s="294" t="s">
        <v>108</v>
      </c>
      <c r="G73" s="40" t="str">
        <f>VLOOKUP('Discussion Pts.'!$F73,NCESub[[#Data],[NCE]:[NCE Component Description1]],2,FALSE)</f>
        <v>Accurate field reporting  of trucked water dispositions.</v>
      </c>
      <c r="H73" s="41" t="s">
        <v>1653</v>
      </c>
    </row>
    <row r="74" spans="1:8" x14ac:dyDescent="0.2">
      <c r="A74">
        <v>8</v>
      </c>
      <c r="B74" t="s">
        <v>60</v>
      </c>
      <c r="C74" t="s">
        <v>1432</v>
      </c>
      <c r="E74" s="294">
        <v>9</v>
      </c>
      <c r="F74" s="294" t="s">
        <v>109</v>
      </c>
      <c r="G74" s="40" t="str">
        <f>VLOOKUP('Discussion Pts.'!$F74,NCESub[[#Data],[NCE]:[NCE Component Description1]],2,FALSE)</f>
        <v>Accurate field reporting  of trucked water receipts.</v>
      </c>
      <c r="H74" s="41" t="s">
        <v>1593</v>
      </c>
    </row>
    <row r="75" spans="1:8" ht="25.5" x14ac:dyDescent="0.2">
      <c r="A75">
        <v>8</v>
      </c>
      <c r="B75" t="s">
        <v>112</v>
      </c>
      <c r="C75" t="s">
        <v>1432</v>
      </c>
      <c r="E75" s="294">
        <v>9</v>
      </c>
      <c r="F75" s="294" t="s">
        <v>169</v>
      </c>
      <c r="G75" s="40" t="str">
        <f>VLOOKUP('Discussion Pts.'!$F75,NCESub[[#Data],[NCE]:[NCE Component Description1]],2,FALSE)</f>
        <v>Accurate hydrocarbon liquid volume determination on trucks.</v>
      </c>
      <c r="H75" s="41" t="s">
        <v>1654</v>
      </c>
    </row>
    <row r="76" spans="1:8" ht="25.5" x14ac:dyDescent="0.2">
      <c r="A76">
        <v>8</v>
      </c>
      <c r="B76" t="s">
        <v>113</v>
      </c>
      <c r="C76" t="s">
        <v>1432</v>
      </c>
      <c r="E76" s="294">
        <v>9</v>
      </c>
      <c r="F76" s="294" t="s">
        <v>156</v>
      </c>
      <c r="G76" s="40" t="str">
        <f>VLOOKUP('Discussion Pts.'!$F76,NCESub[[#Data],[NCE]:[NCE Component Description1]],2,FALSE)</f>
        <v>Appropriate application of Temperature corrections for truck meters for hydrocarbon liquids at the terminal.</v>
      </c>
      <c r="H76" s="41" t="s">
        <v>1655</v>
      </c>
    </row>
    <row r="77" spans="1:8" ht="25.5" x14ac:dyDescent="0.2">
      <c r="A77">
        <v>8</v>
      </c>
      <c r="B77" t="s">
        <v>120</v>
      </c>
      <c r="C77" t="s">
        <v>1432</v>
      </c>
      <c r="E77" s="294">
        <v>10</v>
      </c>
      <c r="F77" s="294" t="s">
        <v>9</v>
      </c>
      <c r="G77" s="40" t="str">
        <f>VLOOKUP('Discussion Pts.'!$F77,NCESub[[#Data],[NCE]:[NCE Component Description1]],2,FALSE)</f>
        <v>Accurate flare gas estimation where not measured.</v>
      </c>
      <c r="H77" s="41" t="s">
        <v>1656</v>
      </c>
    </row>
    <row r="78" spans="1:8" ht="25.5" x14ac:dyDescent="0.2">
      <c r="A78">
        <v>8</v>
      </c>
      <c r="B78" t="s">
        <v>114</v>
      </c>
      <c r="C78" t="s">
        <v>1432</v>
      </c>
      <c r="E78" s="294">
        <v>10</v>
      </c>
      <c r="F78" s="294" t="s">
        <v>77</v>
      </c>
      <c r="G78" s="40" t="str">
        <f>VLOOKUP('Discussion Pts.'!$F78,NCESub[[#Data],[NCE]:[NCE Component Description1]],2,FALSE)</f>
        <v>Accurate flare gas measurement or estimation.</v>
      </c>
      <c r="H78" s="41" t="s">
        <v>1657</v>
      </c>
    </row>
    <row r="79" spans="1:8" x14ac:dyDescent="0.2">
      <c r="A79">
        <v>8</v>
      </c>
      <c r="B79" t="s">
        <v>650</v>
      </c>
      <c r="C79" t="s">
        <v>1432</v>
      </c>
      <c r="E79" s="294">
        <v>10</v>
      </c>
      <c r="F79" s="294" t="s">
        <v>87</v>
      </c>
      <c r="G79" s="40" t="str">
        <f>VLOOKUP('Discussion Pts.'!$F79,NCESub[[#Data],[NCE]:[NCE Component Description1]],2,FALSE)</f>
        <v>Accurate fuel gas estimation where not measured.</v>
      </c>
      <c r="H79" s="41" t="s">
        <v>1658</v>
      </c>
    </row>
    <row r="80" spans="1:8" ht="25.5" x14ac:dyDescent="0.2">
      <c r="A80">
        <v>9</v>
      </c>
      <c r="B80" t="s">
        <v>138</v>
      </c>
      <c r="C80" t="s">
        <v>1432</v>
      </c>
      <c r="E80" s="294">
        <v>10</v>
      </c>
      <c r="F80" s="294" t="s">
        <v>84</v>
      </c>
      <c r="G80" s="40" t="str">
        <f>VLOOKUP('Discussion Pts.'!$F80,NCESub[[#Data],[NCE]:[NCE Component Description1]],2,FALSE)</f>
        <v>Accurate fuel gas measurement or estimation.</v>
      </c>
      <c r="H80" s="41" t="s">
        <v>1659</v>
      </c>
    </row>
    <row r="81" spans="1:8" ht="25.5" x14ac:dyDescent="0.2">
      <c r="A81">
        <v>9</v>
      </c>
      <c r="B81" t="s">
        <v>139</v>
      </c>
      <c r="C81" t="s">
        <v>1432</v>
      </c>
      <c r="E81" s="294">
        <v>10</v>
      </c>
      <c r="F81" s="294" t="s">
        <v>78</v>
      </c>
      <c r="G81" s="40" t="str">
        <f>VLOOKUP('Discussion Pts.'!$F81,NCESub[[#Data],[NCE]:[NCE Component Description1]],2,FALSE)</f>
        <v>Accurate flare gas reporting.</v>
      </c>
      <c r="H81" s="41" t="s">
        <v>1660</v>
      </c>
    </row>
    <row r="82" spans="1:8" ht="25.5" x14ac:dyDescent="0.2">
      <c r="A82">
        <v>9</v>
      </c>
      <c r="B82" t="s">
        <v>121</v>
      </c>
      <c r="C82" t="s">
        <v>1432</v>
      </c>
      <c r="E82" s="294">
        <v>10</v>
      </c>
      <c r="F82" s="294" t="s">
        <v>85</v>
      </c>
      <c r="G82" s="40" t="str">
        <f>VLOOKUP('Discussion Pts.'!$F82,NCESub[[#Data],[NCE]:[NCE Component Description1]],2,FALSE)</f>
        <v>Accurate fuel gas reporting.</v>
      </c>
      <c r="H82" s="41" t="s">
        <v>1661</v>
      </c>
    </row>
    <row r="83" spans="1:8" ht="25.5" x14ac:dyDescent="0.2">
      <c r="A83">
        <v>9</v>
      </c>
      <c r="B83" t="s">
        <v>108</v>
      </c>
      <c r="C83" t="s">
        <v>1432</v>
      </c>
      <c r="E83" s="294">
        <v>10</v>
      </c>
      <c r="F83" s="294" t="s">
        <v>79</v>
      </c>
      <c r="G83" s="40" t="str">
        <f>VLOOKUP('Discussion Pts.'!$F83,NCESub[[#Data],[NCE]:[NCE Component Description1]],2,FALSE)</f>
        <v>Accurate vent gas reporting.</v>
      </c>
      <c r="H83" s="41" t="s">
        <v>1662</v>
      </c>
    </row>
    <row r="84" spans="1:8" ht="25.5" x14ac:dyDescent="0.2">
      <c r="A84">
        <v>9</v>
      </c>
      <c r="B84" t="s">
        <v>109</v>
      </c>
      <c r="C84" t="s">
        <v>1432</v>
      </c>
      <c r="E84" s="294">
        <v>10</v>
      </c>
      <c r="F84" s="294" t="s">
        <v>88</v>
      </c>
      <c r="G84" s="40" t="str">
        <f>VLOOKUP('Discussion Pts.'!$F84,NCESub[[#Data],[NCE]:[NCE Component Description1]],2,FALSE)</f>
        <v>Accurate vent gas estimation where not measured.</v>
      </c>
      <c r="H84" s="41" t="s">
        <v>1663</v>
      </c>
    </row>
    <row r="85" spans="1:8" ht="25.5" x14ac:dyDescent="0.2">
      <c r="A85">
        <v>9</v>
      </c>
      <c r="B85" t="s">
        <v>169</v>
      </c>
      <c r="C85" t="s">
        <v>1432</v>
      </c>
      <c r="E85" s="294">
        <v>10</v>
      </c>
      <c r="F85" s="294" t="s">
        <v>80</v>
      </c>
      <c r="G85" s="40" t="str">
        <f>VLOOKUP('Discussion Pts.'!$F85,NCESub[[#Data],[NCE]:[NCE Component Description1]],2,FALSE)</f>
        <v>Accurate vent gas measurement or estimation.</v>
      </c>
      <c r="H85" s="41" t="s">
        <v>1664</v>
      </c>
    </row>
    <row r="86" spans="1:8" ht="38.25" x14ac:dyDescent="0.2">
      <c r="A86">
        <v>9</v>
      </c>
      <c r="B86" t="s">
        <v>156</v>
      </c>
      <c r="C86" t="s">
        <v>1432</v>
      </c>
      <c r="E86" s="294">
        <v>10</v>
      </c>
      <c r="F86" s="294" t="s">
        <v>157</v>
      </c>
      <c r="G86" s="40" t="str">
        <f>VLOOKUP('Discussion Pts.'!$F86,NCESub[[#Data],[NCE]:[NCE Component Description1]],2,FALSE)</f>
        <v>Appropriate application of Pressure/Temperature corrections, required especially for positive displacement (PD) meters, for fuel, flare pilot or vent gas measurement.</v>
      </c>
      <c r="H86" s="41" t="s">
        <v>1665</v>
      </c>
    </row>
    <row r="87" spans="1:8" ht="25.5" x14ac:dyDescent="0.2">
      <c r="A87">
        <v>10</v>
      </c>
      <c r="B87" t="s">
        <v>9</v>
      </c>
      <c r="C87" t="s">
        <v>1432</v>
      </c>
      <c r="E87" s="294">
        <v>10</v>
      </c>
      <c r="F87" s="294" t="s">
        <v>158</v>
      </c>
      <c r="G87" s="40" t="str">
        <f>VLOOKUP('Discussion Pts.'!$F87,NCESub[[#Data],[NCE]:[NCE Component Description1]],2,FALSE)</f>
        <v>Pressure/Temperature corrections accurately determined for fuel, flare pilot or vent gas measurement.</v>
      </c>
      <c r="H87" s="41" t="s">
        <v>1666</v>
      </c>
    </row>
    <row r="88" spans="1:8" ht="25.5" x14ac:dyDescent="0.2">
      <c r="A88">
        <v>10</v>
      </c>
      <c r="B88" t="s">
        <v>77</v>
      </c>
      <c r="C88" t="s">
        <v>1432</v>
      </c>
      <c r="E88" s="294">
        <v>11</v>
      </c>
      <c r="F88" s="294" t="s">
        <v>140</v>
      </c>
      <c r="G88" s="40" t="str">
        <f>VLOOKUP('Discussion Pts.'!$F88,NCESub[[#Data],[NCE]:[NCE Component Description1]],2,FALSE)</f>
        <v>Gas measurement schematics exist and are being updated.</v>
      </c>
      <c r="H88" s="41" t="s">
        <v>1667</v>
      </c>
    </row>
    <row r="89" spans="1:8" ht="38.25" x14ac:dyDescent="0.2">
      <c r="A89">
        <v>10</v>
      </c>
      <c r="B89" t="s">
        <v>87</v>
      </c>
      <c r="C89" t="s">
        <v>1432</v>
      </c>
      <c r="E89" s="294">
        <v>11</v>
      </c>
      <c r="F89" s="294" t="s">
        <v>809</v>
      </c>
      <c r="G89" s="40" t="str">
        <f>VLOOKUP('Discussion Pts.'!$F89,NCESub[[#Data],[NCE]:[NCE Component Description1]],2,FALSE)</f>
        <v>Gas measurement schematics contents meet the requirements of Directive 017.</v>
      </c>
      <c r="H89" s="41" t="s">
        <v>1668</v>
      </c>
    </row>
    <row r="90" spans="1:8" ht="25.5" x14ac:dyDescent="0.2">
      <c r="A90">
        <v>10</v>
      </c>
      <c r="B90" t="s">
        <v>84</v>
      </c>
      <c r="C90" t="s">
        <v>1432</v>
      </c>
      <c r="E90" s="294">
        <v>11</v>
      </c>
      <c r="F90" s="294" t="s">
        <v>811</v>
      </c>
      <c r="G90" s="40" t="str">
        <f>VLOOKUP('Discussion Pts.'!$F90,NCESub[[#Data],[NCE]:[NCE Component Description1]],2,FALSE)</f>
        <v>Gas measurement schematics contents updated monthly to the production accountant in time.</v>
      </c>
      <c r="H90" s="41" t="s">
        <v>1669</v>
      </c>
    </row>
    <row r="91" spans="1:8" ht="38.25" x14ac:dyDescent="0.2">
      <c r="A91">
        <v>10</v>
      </c>
      <c r="B91" t="s">
        <v>78</v>
      </c>
      <c r="C91" t="s">
        <v>1432</v>
      </c>
      <c r="E91" s="294">
        <v>11</v>
      </c>
      <c r="F91" s="294" t="s">
        <v>813</v>
      </c>
      <c r="G91" s="40" t="str">
        <f>VLOOKUP('Discussion Pts.'!$F91,NCESub[[#Data],[NCE]:[NCE Component Description1]],2,FALSE)</f>
        <v>Gas measurement schematics master copy changes updated and verification of revisions or confirmation of no change done annually.</v>
      </c>
      <c r="H91" s="41" t="s">
        <v>1670</v>
      </c>
    </row>
    <row r="92" spans="1:8" ht="25.5" x14ac:dyDescent="0.2">
      <c r="A92">
        <v>10</v>
      </c>
      <c r="B92" t="s">
        <v>85</v>
      </c>
      <c r="C92" t="s">
        <v>1432</v>
      </c>
      <c r="E92" s="294">
        <v>11</v>
      </c>
      <c r="F92" s="294" t="s">
        <v>815</v>
      </c>
      <c r="G92" s="40" t="str">
        <f>VLOOKUP('Discussion Pts.'!$F92,NCESub[[#Data],[NCE]:[NCE Component Description1]],2,FALSE)</f>
        <v xml:space="preserve">Gas measurement schematics provided to the listed external parties upon request. </v>
      </c>
      <c r="H92" s="41" t="s">
        <v>1671</v>
      </c>
    </row>
    <row r="93" spans="1:8" ht="25.5" x14ac:dyDescent="0.2">
      <c r="A93">
        <v>10</v>
      </c>
      <c r="B93" t="s">
        <v>79</v>
      </c>
      <c r="C93" t="s">
        <v>1432</v>
      </c>
      <c r="E93" s="294">
        <v>12</v>
      </c>
      <c r="F93" s="294" t="s">
        <v>74</v>
      </c>
      <c r="G93" s="40" t="str">
        <f>VLOOKUP('Discussion Pts.'!$F93,NCESub[[#Data],[NCE]:[NCE Component Description1]],2,FALSE)</f>
        <v>Accurate Petrinex facility sub-type for gas facility.</v>
      </c>
      <c r="H93" s="41" t="s">
        <v>1672</v>
      </c>
    </row>
    <row r="94" spans="1:8" x14ac:dyDescent="0.2">
      <c r="A94">
        <v>10</v>
      </c>
      <c r="B94" t="s">
        <v>88</v>
      </c>
      <c r="C94" t="s">
        <v>1432</v>
      </c>
      <c r="E94" s="294">
        <v>12</v>
      </c>
      <c r="F94" s="294" t="s">
        <v>142</v>
      </c>
      <c r="G94" s="40" t="str">
        <f>VLOOKUP('Discussion Pts.'!$F94,NCESub[[#Data],[NCE]:[NCE Component Description1]],2,FALSE)</f>
        <v>Accurate well status for gas well.</v>
      </c>
      <c r="H94" s="41" t="s">
        <v>1673</v>
      </c>
    </row>
    <row r="95" spans="1:8" ht="25.5" x14ac:dyDescent="0.2">
      <c r="A95">
        <v>10</v>
      </c>
      <c r="B95" t="s">
        <v>80</v>
      </c>
      <c r="C95" t="s">
        <v>1432</v>
      </c>
      <c r="E95" s="294">
        <v>12</v>
      </c>
      <c r="F95" s="294" t="s">
        <v>75</v>
      </c>
      <c r="G95" s="40" t="str">
        <f>VLOOKUP('Discussion Pts.'!$F95,NCESub[[#Data],[NCE]:[NCE Component Description1]],2,FALSE)</f>
        <v>Linked well types appropriate for gas battery - avoid oil wells connected to gas batteries.</v>
      </c>
      <c r="H95" s="41" t="s">
        <v>1674</v>
      </c>
    </row>
    <row r="96" spans="1:8" ht="25.5" x14ac:dyDescent="0.2">
      <c r="A96">
        <v>10</v>
      </c>
      <c r="B96" t="s">
        <v>157</v>
      </c>
      <c r="C96" t="s">
        <v>1432</v>
      </c>
      <c r="E96" s="294">
        <v>12</v>
      </c>
      <c r="F96" s="294" t="s">
        <v>143</v>
      </c>
      <c r="G96" s="40" t="str">
        <f>VLOOKUP('Discussion Pts.'!$F96,NCESub[[#Data],[NCE]:[NCE Component Description1]],2,FALSE)</f>
        <v>Well measurement appropriate for gas battery - proration battery or measured battery.</v>
      </c>
      <c r="H96" s="41" t="s">
        <v>1675</v>
      </c>
    </row>
    <row r="97" spans="1:8" ht="38.25" x14ac:dyDescent="0.2">
      <c r="A97">
        <v>10</v>
      </c>
      <c r="B97" t="s">
        <v>158</v>
      </c>
      <c r="C97" t="s">
        <v>1432</v>
      </c>
      <c r="E97" s="294">
        <v>13</v>
      </c>
      <c r="F97" s="294" t="s">
        <v>98</v>
      </c>
      <c r="G97" s="40" t="str">
        <f>VLOOKUP('Discussion Pts.'!$F97,NCESub[[#Data],[NCE]:[NCE Component Description1]],2,FALSE)</f>
        <v>Gas composition and density updated in production accounting system.</v>
      </c>
      <c r="H97" s="41" t="s">
        <v>1676</v>
      </c>
    </row>
    <row r="98" spans="1:8" ht="38.25" x14ac:dyDescent="0.2">
      <c r="A98">
        <v>11</v>
      </c>
      <c r="B98" t="s">
        <v>140</v>
      </c>
      <c r="C98" t="s">
        <v>1590</v>
      </c>
      <c r="E98" s="294">
        <v>13</v>
      </c>
      <c r="F98" s="294" t="s">
        <v>61</v>
      </c>
      <c r="G98" s="40" t="str">
        <f>VLOOKUP('Discussion Pts.'!$F98,NCESub[[#Data],[NCE]:[NCE Component Description1]],2,FALSE)</f>
        <v>Appropriate application of ECF (Effluent Correction Factor).</v>
      </c>
      <c r="H98" s="41" t="s">
        <v>1677</v>
      </c>
    </row>
    <row r="99" spans="1:8" ht="38.25" x14ac:dyDescent="0.2">
      <c r="A99">
        <v>11</v>
      </c>
      <c r="B99" t="s">
        <v>140</v>
      </c>
      <c r="C99" t="s">
        <v>1432</v>
      </c>
      <c r="E99" s="294">
        <v>13</v>
      </c>
      <c r="F99" s="294" t="s">
        <v>104</v>
      </c>
      <c r="G99" s="40" t="str">
        <f>VLOOKUP('Discussion Pts.'!$F99,NCESub[[#Data],[NCE]:[NCE Component Description1]],2,FALSE)</f>
        <v>Appropriate application of GE (Gas Equivalent factors for NGL's CND).</v>
      </c>
      <c r="H99" s="41" t="s">
        <v>1678</v>
      </c>
    </row>
    <row r="100" spans="1:8" ht="127.5" x14ac:dyDescent="0.2">
      <c r="A100">
        <v>11</v>
      </c>
      <c r="B100" t="s">
        <v>809</v>
      </c>
      <c r="C100" t="s">
        <v>1586</v>
      </c>
      <c r="E100" s="294">
        <v>13</v>
      </c>
      <c r="F100" s="294" t="s">
        <v>168</v>
      </c>
      <c r="G100" s="40" t="str">
        <f>VLOOKUP('Discussion Pts.'!$F100,NCESub[[#Data],[NCE]:[NCE Component Description1]],2,FALSE)</f>
        <v>Appropriate application of GIS (Gas in Solution) for oil well production testing.</v>
      </c>
      <c r="H100" s="237" t="s">
        <v>1730</v>
      </c>
    </row>
    <row r="101" spans="1:8" ht="38.25" x14ac:dyDescent="0.2">
      <c r="A101">
        <v>11</v>
      </c>
      <c r="B101" t="s">
        <v>809</v>
      </c>
      <c r="C101" t="s">
        <v>1432</v>
      </c>
      <c r="E101" s="294">
        <v>13</v>
      </c>
      <c r="F101" s="294" t="s">
        <v>102</v>
      </c>
      <c r="G101" s="40" t="str">
        <f>VLOOKUP('Discussion Pts.'!$F101,NCESub[[#Data],[NCE]:[NCE Component Description1]],2,FALSE)</f>
        <v>Appropriate application of GOR (Gas Oil Ratio) for gas measurement exemption wells.</v>
      </c>
      <c r="H101" s="41" t="s">
        <v>1679</v>
      </c>
    </row>
    <row r="102" spans="1:8" ht="38.25" x14ac:dyDescent="0.2">
      <c r="A102">
        <v>11</v>
      </c>
      <c r="B102" t="s">
        <v>811</v>
      </c>
      <c r="C102" t="s">
        <v>1589</v>
      </c>
      <c r="E102" s="294">
        <v>13</v>
      </c>
      <c r="F102" s="294" t="s">
        <v>159</v>
      </c>
      <c r="G102" s="40" t="str">
        <f>VLOOKUP('Discussion Pts.'!$F102,NCESub[[#Data],[NCE]:[NCE Component Description1]],2,FALSE)</f>
        <v>Appropriate application of Pressure/Temperature corrections for gas reporting.</v>
      </c>
      <c r="H102" s="41" t="s">
        <v>1680</v>
      </c>
    </row>
    <row r="103" spans="1:8" ht="38.25" x14ac:dyDescent="0.2">
      <c r="A103">
        <v>11</v>
      </c>
      <c r="B103" t="s">
        <v>811</v>
      </c>
      <c r="C103" t="s">
        <v>1432</v>
      </c>
      <c r="E103" s="294">
        <v>13</v>
      </c>
      <c r="F103" s="294" t="s">
        <v>62</v>
      </c>
      <c r="G103" s="40" t="str">
        <f>VLOOKUP('Discussion Pts.'!$F103,NCESub[[#Data],[NCE]:[NCE Component Description1]],2,FALSE)</f>
        <v>Appropriate application of WGR (Water Gas Ratio's).</v>
      </c>
      <c r="H103" s="41" t="s">
        <v>1681</v>
      </c>
    </row>
    <row r="104" spans="1:8" ht="38.25" x14ac:dyDescent="0.2">
      <c r="A104">
        <v>11</v>
      </c>
      <c r="B104" t="s">
        <v>813</v>
      </c>
      <c r="C104" t="s">
        <v>1586</v>
      </c>
      <c r="E104" s="294">
        <v>13</v>
      </c>
      <c r="F104" s="294" t="s">
        <v>106</v>
      </c>
      <c r="G104" s="40" t="str">
        <f>VLOOKUP('Discussion Pts.'!$F104,NCESub[[#Data],[NCE]:[NCE Component Description1]],2,FALSE)</f>
        <v>Appropriate application of blending factor for heavy oil and bitumen.</v>
      </c>
      <c r="H104" s="41" t="s">
        <v>1682</v>
      </c>
    </row>
    <row r="105" spans="1:8" ht="25.5" x14ac:dyDescent="0.2">
      <c r="A105">
        <v>11</v>
      </c>
      <c r="B105" t="s">
        <v>813</v>
      </c>
      <c r="C105" t="s">
        <v>1432</v>
      </c>
      <c r="E105" s="294">
        <v>14</v>
      </c>
      <c r="F105" s="294" t="s">
        <v>144</v>
      </c>
      <c r="G105" s="40" t="str">
        <f>VLOOKUP('Discussion Pts.'!$F105,NCESub[[#Data],[NCE]:[NCE Component Description1]],2,FALSE)</f>
        <v>Accurate accounting and reporting of actual gas production.</v>
      </c>
      <c r="H105" s="41" t="s">
        <v>1683</v>
      </c>
    </row>
    <row r="106" spans="1:8" ht="25.5" x14ac:dyDescent="0.2">
      <c r="A106">
        <v>11</v>
      </c>
      <c r="B106" t="s">
        <v>815</v>
      </c>
      <c r="C106" t="s">
        <v>1586</v>
      </c>
      <c r="E106" s="294">
        <v>14</v>
      </c>
      <c r="F106" s="294" t="s">
        <v>145</v>
      </c>
      <c r="G106" s="40" t="str">
        <f>VLOOKUP('Discussion Pts.'!$F106,NCESub[[#Data],[NCE]:[NCE Component Description1]],2,FALSE)</f>
        <v>Accurate accounting and reporting of actual hydrocarbon liquid production.</v>
      </c>
      <c r="H106" s="41" t="s">
        <v>1684</v>
      </c>
    </row>
    <row r="107" spans="1:8" ht="38.25" x14ac:dyDescent="0.2">
      <c r="A107">
        <v>11</v>
      </c>
      <c r="B107" t="s">
        <v>815</v>
      </c>
      <c r="C107" t="s">
        <v>1432</v>
      </c>
      <c r="E107" s="294">
        <v>14</v>
      </c>
      <c r="F107" s="294" t="s">
        <v>146</v>
      </c>
      <c r="G107" s="40" t="str">
        <f>VLOOKUP('Discussion Pts.'!$F107,NCESub[[#Data],[NCE]:[NCE Component Description1]],2,FALSE)</f>
        <v>Accurate accounting and reporting of actual water production - produced water or water source wells.</v>
      </c>
      <c r="H107" s="41" t="s">
        <v>1685</v>
      </c>
    </row>
    <row r="108" spans="1:8" ht="25.5" x14ac:dyDescent="0.2">
      <c r="A108">
        <v>12</v>
      </c>
      <c r="B108" t="s">
        <v>74</v>
      </c>
      <c r="C108" t="s">
        <v>1432</v>
      </c>
      <c r="E108" s="294">
        <v>14</v>
      </c>
      <c r="F108" s="294" t="s">
        <v>147</v>
      </c>
      <c r="G108" s="40" t="str">
        <f>VLOOKUP('Discussion Pts.'!$F108,NCESub[[#Data],[NCE]:[NCE Component Description1]],2,FALSE)</f>
        <v>Accurate accounting and reporting of actual gas dispositions.</v>
      </c>
      <c r="H108" s="41" t="s">
        <v>1686</v>
      </c>
    </row>
    <row r="109" spans="1:8" ht="25.5" x14ac:dyDescent="0.2">
      <c r="A109">
        <v>12</v>
      </c>
      <c r="B109" t="s">
        <v>142</v>
      </c>
      <c r="C109" t="s">
        <v>1545</v>
      </c>
      <c r="E109" s="294">
        <v>14</v>
      </c>
      <c r="F109" s="294" t="s">
        <v>148</v>
      </c>
      <c r="G109" s="40" t="str">
        <f>VLOOKUP('Discussion Pts.'!$F109,NCESub[[#Data],[NCE]:[NCE Component Description1]],2,FALSE)</f>
        <v>Accurate accounting and reporting of actual gas receipts.</v>
      </c>
      <c r="H109" s="41" t="s">
        <v>1687</v>
      </c>
    </row>
    <row r="110" spans="1:8" ht="25.5" x14ac:dyDescent="0.2">
      <c r="A110">
        <v>12</v>
      </c>
      <c r="B110" t="s">
        <v>75</v>
      </c>
      <c r="C110" t="s">
        <v>1432</v>
      </c>
      <c r="E110" s="294">
        <v>14</v>
      </c>
      <c r="F110" s="294" t="s">
        <v>149</v>
      </c>
      <c r="G110" s="40" t="str">
        <f>VLOOKUP('Discussion Pts.'!$F110,NCESub[[#Data],[NCE]:[NCE Component Description1]],2,FALSE)</f>
        <v>Accurate accounting and reporting of hydrocarbon liquid dispositions.</v>
      </c>
      <c r="H110" s="41" t="s">
        <v>1688</v>
      </c>
    </row>
    <row r="111" spans="1:8" ht="25.5" x14ac:dyDescent="0.2">
      <c r="A111">
        <v>12</v>
      </c>
      <c r="B111" t="s">
        <v>143</v>
      </c>
      <c r="C111" t="s">
        <v>1432</v>
      </c>
      <c r="E111" s="294">
        <v>14</v>
      </c>
      <c r="F111" s="294" t="s">
        <v>115</v>
      </c>
      <c r="G111" s="40" t="str">
        <f>VLOOKUP('Discussion Pts.'!$F111,NCESub[[#Data],[NCE]:[NCE Component Description1]],2,FALSE)</f>
        <v>Accurate accounting and reporting of hydrocarbon liquid inventories.</v>
      </c>
      <c r="H111" s="41" t="s">
        <v>1689</v>
      </c>
    </row>
    <row r="112" spans="1:8" ht="25.5" x14ac:dyDescent="0.2">
      <c r="A112">
        <v>13</v>
      </c>
      <c r="B112" t="s">
        <v>98</v>
      </c>
      <c r="C112" t="s">
        <v>1432</v>
      </c>
      <c r="E112" s="294">
        <v>14</v>
      </c>
      <c r="F112" s="294" t="s">
        <v>150</v>
      </c>
      <c r="G112" s="40" t="str">
        <f>VLOOKUP('Discussion Pts.'!$F112,NCESub[[#Data],[NCE]:[NCE Component Description1]],2,FALSE)</f>
        <v>Accurate accounting and reporting of hydrocarbon liquid receipts.</v>
      </c>
      <c r="H112" s="41" t="s">
        <v>1690</v>
      </c>
    </row>
    <row r="113" spans="1:8" ht="25.5" x14ac:dyDescent="0.2">
      <c r="A113">
        <v>13</v>
      </c>
      <c r="B113" t="s">
        <v>61</v>
      </c>
      <c r="C113" t="s">
        <v>1432</v>
      </c>
      <c r="E113" s="294">
        <v>14</v>
      </c>
      <c r="F113" s="294" t="s">
        <v>122</v>
      </c>
      <c r="G113" s="40" t="str">
        <f>VLOOKUP('Discussion Pts.'!$F113,NCESub[[#Data],[NCE]:[NCE Component Description1]],2,FALSE)</f>
        <v>Accurate accounting and reporting of load oil.</v>
      </c>
      <c r="H113" s="41" t="s">
        <v>1691</v>
      </c>
    </row>
    <row r="114" spans="1:8" ht="25.5" x14ac:dyDescent="0.2">
      <c r="A114">
        <v>13</v>
      </c>
      <c r="B114" t="s">
        <v>104</v>
      </c>
      <c r="C114" t="s">
        <v>1432</v>
      </c>
      <c r="E114" s="294">
        <v>14</v>
      </c>
      <c r="F114" s="294" t="s">
        <v>151</v>
      </c>
      <c r="G114" s="40" t="str">
        <f>VLOOKUP('Discussion Pts.'!$F114,NCESub[[#Data],[NCE]:[NCE Component Description1]],2,FALSE)</f>
        <v>Accurate accounting and reporting of gas metering difference(s).</v>
      </c>
      <c r="H114" s="41" t="s">
        <v>1692</v>
      </c>
    </row>
    <row r="115" spans="1:8" ht="25.5" x14ac:dyDescent="0.2">
      <c r="A115">
        <v>13</v>
      </c>
      <c r="B115" t="s">
        <v>168</v>
      </c>
      <c r="C115" t="s">
        <v>1432</v>
      </c>
      <c r="E115" s="294">
        <v>14</v>
      </c>
      <c r="F115" s="294" t="s">
        <v>162</v>
      </c>
      <c r="G115" s="40" t="str">
        <f>VLOOKUP('Discussion Pts.'!$F115,NCESub[[#Data],[NCE]:[NCE Component Description1]],2,FALSE)</f>
        <v>Accurate accounting and reporting of gas proration factor(s).</v>
      </c>
      <c r="H115" s="41" t="s">
        <v>1693</v>
      </c>
    </row>
    <row r="116" spans="1:8" ht="25.5" x14ac:dyDescent="0.2">
      <c r="A116">
        <v>13</v>
      </c>
      <c r="B116" t="s">
        <v>102</v>
      </c>
      <c r="C116" t="s">
        <v>1432</v>
      </c>
      <c r="E116" s="294">
        <v>14</v>
      </c>
      <c r="F116" s="294" t="s">
        <v>110</v>
      </c>
      <c r="G116" s="40" t="str">
        <f>VLOOKUP('Discussion Pts.'!$F116,NCESub[[#Data],[NCE]:[NCE Component Description1]],2,FALSE)</f>
        <v>Accurate accounting and reporting of water dispositions.</v>
      </c>
      <c r="H116" s="41" t="s">
        <v>1694</v>
      </c>
    </row>
    <row r="117" spans="1:8" ht="25.5" x14ac:dyDescent="0.2">
      <c r="A117">
        <v>13</v>
      </c>
      <c r="B117" t="s">
        <v>159</v>
      </c>
      <c r="C117" t="s">
        <v>1432</v>
      </c>
      <c r="E117" s="294">
        <v>14</v>
      </c>
      <c r="F117" s="294" t="s">
        <v>116</v>
      </c>
      <c r="G117" s="40" t="str">
        <f>VLOOKUP('Discussion Pts.'!$F117,NCESub[[#Data],[NCE]:[NCE Component Description1]],2,FALSE)</f>
        <v>Accurate accounting and reporting of water inventories.</v>
      </c>
      <c r="H117" s="41" t="s">
        <v>1695</v>
      </c>
    </row>
    <row r="118" spans="1:8" ht="38.25" x14ac:dyDescent="0.2">
      <c r="A118">
        <v>13</v>
      </c>
      <c r="B118" t="s">
        <v>62</v>
      </c>
      <c r="C118" t="s">
        <v>1432</v>
      </c>
      <c r="E118" s="294">
        <v>14</v>
      </c>
      <c r="F118" s="294" t="s">
        <v>111</v>
      </c>
      <c r="G118" s="40" t="str">
        <f>VLOOKUP('Discussion Pts.'!$F118,NCESub[[#Data],[NCE]:[NCE Component Description1]],2,FALSE)</f>
        <v>Accurate accounting and reporting of water receipts from water source battery or by truck.</v>
      </c>
      <c r="H118" s="41" t="s">
        <v>1696</v>
      </c>
    </row>
    <row r="119" spans="1:8" ht="25.5" x14ac:dyDescent="0.2">
      <c r="A119">
        <v>13</v>
      </c>
      <c r="B119" t="s">
        <v>106</v>
      </c>
      <c r="C119" t="s">
        <v>1432</v>
      </c>
      <c r="E119" s="294">
        <v>14</v>
      </c>
      <c r="F119" s="294" t="s">
        <v>70</v>
      </c>
      <c r="G119" s="40" t="str">
        <f>VLOOKUP('Discussion Pts.'!$F119,NCESub[[#Data],[NCE]:[NCE Component Description1]],2,FALSE)</f>
        <v>Accurate determination of estimated gas production where gas measurement exemption exists.</v>
      </c>
      <c r="H119" s="41" t="s">
        <v>1697</v>
      </c>
    </row>
    <row r="120" spans="1:8" ht="25.5" x14ac:dyDescent="0.2">
      <c r="A120">
        <v>14</v>
      </c>
      <c r="B120" t="s">
        <v>144</v>
      </c>
      <c r="C120" t="s">
        <v>1432</v>
      </c>
      <c r="E120" s="294">
        <v>14</v>
      </c>
      <c r="F120" s="294" t="s">
        <v>72</v>
      </c>
      <c r="G120" s="40" t="str">
        <f>VLOOKUP('Discussion Pts.'!$F120,NCESub[[#Data],[NCE]:[NCE Component Description1]],2,FALSE)</f>
        <v>Accurate determination of estimated hydrocarbon liquid production at gas effluent battery.</v>
      </c>
      <c r="H120" s="41" t="s">
        <v>1698</v>
      </c>
    </row>
    <row r="121" spans="1:8" ht="25.5" x14ac:dyDescent="0.2">
      <c r="A121">
        <v>14</v>
      </c>
      <c r="B121" t="s">
        <v>145</v>
      </c>
      <c r="C121" t="s">
        <v>1432</v>
      </c>
      <c r="E121" s="294">
        <v>14</v>
      </c>
      <c r="F121" s="294" t="s">
        <v>73</v>
      </c>
      <c r="G121" s="40" t="str">
        <f>VLOOKUP('Discussion Pts.'!$F121,NCESub[[#Data],[NCE]:[NCE Component Description1]],2,FALSE)</f>
        <v>Accurate determination of estimated water production at gas effluent battery.</v>
      </c>
      <c r="H121" s="41" t="s">
        <v>1699</v>
      </c>
    </row>
    <row r="122" spans="1:8" ht="25.5" x14ac:dyDescent="0.2">
      <c r="A122">
        <v>14</v>
      </c>
      <c r="B122" t="s">
        <v>146</v>
      </c>
      <c r="C122" t="s">
        <v>1432</v>
      </c>
      <c r="E122" s="294">
        <v>14</v>
      </c>
      <c r="F122" s="294" t="s">
        <v>64</v>
      </c>
      <c r="G122" s="40" t="str">
        <f>VLOOKUP('Discussion Pts.'!$F122,NCESub[[#Data],[NCE]:[NCE Component Description1]],2,FALSE)</f>
        <v>Accurate accounting and reporting of acid gas.</v>
      </c>
      <c r="H122" s="41" t="s">
        <v>1700</v>
      </c>
    </row>
    <row r="123" spans="1:8" ht="25.5" x14ac:dyDescent="0.2">
      <c r="A123">
        <v>14</v>
      </c>
      <c r="B123" t="s">
        <v>147</v>
      </c>
      <c r="C123" t="s">
        <v>1432</v>
      </c>
      <c r="E123" s="294">
        <v>14</v>
      </c>
      <c r="F123" s="294" t="s">
        <v>81</v>
      </c>
      <c r="G123" s="40" t="str">
        <f>VLOOKUP('Discussion Pts.'!$F123,NCESub[[#Data],[NCE]:[NCE Component Description1]],2,FALSE)</f>
        <v>Accurate accounting and reporting of flare gas.</v>
      </c>
      <c r="H123" s="41" t="s">
        <v>1701</v>
      </c>
    </row>
    <row r="124" spans="1:8" ht="25.5" x14ac:dyDescent="0.2">
      <c r="A124">
        <v>14</v>
      </c>
      <c r="B124" t="s">
        <v>148</v>
      </c>
      <c r="C124" t="s">
        <v>1432</v>
      </c>
      <c r="E124" s="294">
        <v>14</v>
      </c>
      <c r="F124" s="294" t="s">
        <v>86</v>
      </c>
      <c r="G124" s="40" t="str">
        <f>VLOOKUP('Discussion Pts.'!$F124,NCESub[[#Data],[NCE]:[NCE Component Description1]],2,FALSE)</f>
        <v>Accurate accounting and reporting of fuel gas.</v>
      </c>
      <c r="H124" s="41" t="s">
        <v>1702</v>
      </c>
    </row>
    <row r="125" spans="1:8" ht="25.5" x14ac:dyDescent="0.2">
      <c r="A125">
        <v>14</v>
      </c>
      <c r="B125" t="s">
        <v>149</v>
      </c>
      <c r="C125" t="s">
        <v>1432</v>
      </c>
      <c r="E125" s="294">
        <v>14</v>
      </c>
      <c r="F125" s="294" t="s">
        <v>105</v>
      </c>
      <c r="G125" s="40" t="str">
        <f>VLOOKUP('Discussion Pts.'!$F125,NCESub[[#Data],[NCE]:[NCE Component Description1]],2,FALSE)</f>
        <v>Accurate accounting and reporting of gas processing shrinkage.</v>
      </c>
      <c r="H125" s="41" t="s">
        <v>1703</v>
      </c>
    </row>
    <row r="126" spans="1:8" ht="25.5" x14ac:dyDescent="0.2">
      <c r="A126">
        <v>14</v>
      </c>
      <c r="B126" t="s">
        <v>115</v>
      </c>
      <c r="C126" t="s">
        <v>1432</v>
      </c>
      <c r="E126" s="294">
        <v>14</v>
      </c>
      <c r="F126" s="294" t="s">
        <v>82</v>
      </c>
      <c r="G126" s="40" t="str">
        <f>VLOOKUP('Discussion Pts.'!$F126,NCESub[[#Data],[NCE]:[NCE Component Description1]],2,FALSE)</f>
        <v>Accurate accounting and reporting of vent gas.</v>
      </c>
      <c r="H126" s="41" t="s">
        <v>1704</v>
      </c>
    </row>
    <row r="127" spans="1:8" ht="25.5" x14ac:dyDescent="0.2">
      <c r="A127">
        <v>14</v>
      </c>
      <c r="B127" t="s">
        <v>150</v>
      </c>
      <c r="C127" t="s">
        <v>1432</v>
      </c>
      <c r="E127" s="294">
        <v>14</v>
      </c>
      <c r="F127" s="294" t="s">
        <v>161</v>
      </c>
      <c r="G127" s="40" t="str">
        <f>VLOOKUP('Discussion Pts.'!$F127,NCESub[[#Data],[NCE]:[NCE Component Description1]],2,FALSE)</f>
        <v>Accurate gas well production hours reported on monthly basis.</v>
      </c>
      <c r="H127" s="41" t="s">
        <v>1705</v>
      </c>
    </row>
    <row r="128" spans="1:8" ht="51" x14ac:dyDescent="0.2">
      <c r="A128">
        <v>14</v>
      </c>
      <c r="B128" t="s">
        <v>122</v>
      </c>
      <c r="C128" t="s">
        <v>1432</v>
      </c>
      <c r="E128" s="294">
        <v>14</v>
      </c>
      <c r="F128" s="294" t="s">
        <v>661</v>
      </c>
      <c r="G128" s="40" t="str">
        <f>VLOOKUP('Discussion Pts.'!$F128,NCESub[[#Data],[NCE]:[NCE Component Description1]],2,FALSE)</f>
        <v>The Compliance Assessment Report items for gas volume reporting are reviewed monthly by qualified staff and remediation is planned and executed in collaboration with production accounting, field operations and engineering staff.</v>
      </c>
      <c r="H128" s="41" t="s">
        <v>1706</v>
      </c>
    </row>
    <row r="129" spans="1:3" x14ac:dyDescent="0.2">
      <c r="A129">
        <v>14</v>
      </c>
      <c r="B129" t="s">
        <v>151</v>
      </c>
      <c r="C129" t="s">
        <v>1432</v>
      </c>
    </row>
    <row r="130" spans="1:3" x14ac:dyDescent="0.2">
      <c r="A130">
        <v>14</v>
      </c>
      <c r="B130" t="s">
        <v>162</v>
      </c>
      <c r="C130" t="s">
        <v>1432</v>
      </c>
    </row>
    <row r="131" spans="1:3" x14ac:dyDescent="0.2">
      <c r="A131">
        <v>14</v>
      </c>
      <c r="B131" t="s">
        <v>110</v>
      </c>
      <c r="C131" t="s">
        <v>1432</v>
      </c>
    </row>
    <row r="132" spans="1:3" x14ac:dyDescent="0.2">
      <c r="A132">
        <v>14</v>
      </c>
      <c r="B132" t="s">
        <v>116</v>
      </c>
      <c r="C132" t="s">
        <v>1432</v>
      </c>
    </row>
    <row r="133" spans="1:3" x14ac:dyDescent="0.2">
      <c r="A133">
        <v>14</v>
      </c>
      <c r="B133" t="s">
        <v>111</v>
      </c>
      <c r="C133" t="s">
        <v>1432</v>
      </c>
    </row>
    <row r="134" spans="1:3" x14ac:dyDescent="0.2">
      <c r="A134">
        <v>14</v>
      </c>
      <c r="B134" t="s">
        <v>70</v>
      </c>
      <c r="C134" t="s">
        <v>1432</v>
      </c>
    </row>
    <row r="135" spans="1:3" x14ac:dyDescent="0.2">
      <c r="A135">
        <v>14</v>
      </c>
      <c r="B135" t="s">
        <v>72</v>
      </c>
      <c r="C135" t="s">
        <v>1432</v>
      </c>
    </row>
    <row r="136" spans="1:3" x14ac:dyDescent="0.2">
      <c r="A136">
        <v>14</v>
      </c>
      <c r="B136" t="s">
        <v>73</v>
      </c>
      <c r="C136" t="s">
        <v>1432</v>
      </c>
    </row>
    <row r="137" spans="1:3" x14ac:dyDescent="0.2">
      <c r="A137">
        <v>14</v>
      </c>
      <c r="B137" t="s">
        <v>64</v>
      </c>
      <c r="C137" t="s">
        <v>1432</v>
      </c>
    </row>
    <row r="138" spans="1:3" x14ac:dyDescent="0.2">
      <c r="A138">
        <v>14</v>
      </c>
      <c r="B138" t="s">
        <v>81</v>
      </c>
      <c r="C138" t="s">
        <v>1432</v>
      </c>
    </row>
    <row r="139" spans="1:3" x14ac:dyDescent="0.2">
      <c r="A139">
        <v>14</v>
      </c>
      <c r="B139" t="s">
        <v>86</v>
      </c>
      <c r="C139" t="s">
        <v>1432</v>
      </c>
    </row>
    <row r="140" spans="1:3" x14ac:dyDescent="0.2">
      <c r="A140">
        <v>14</v>
      </c>
      <c r="B140" t="s">
        <v>105</v>
      </c>
      <c r="C140" t="s">
        <v>1432</v>
      </c>
    </row>
    <row r="141" spans="1:3" x14ac:dyDescent="0.2">
      <c r="A141">
        <v>14</v>
      </c>
      <c r="B141" t="s">
        <v>82</v>
      </c>
      <c r="C141" t="s">
        <v>1432</v>
      </c>
    </row>
    <row r="142" spans="1:3" x14ac:dyDescent="0.2">
      <c r="A142">
        <v>14</v>
      </c>
      <c r="B142" t="s">
        <v>161</v>
      </c>
      <c r="C142" t="s">
        <v>1432</v>
      </c>
    </row>
    <row r="143" spans="1:3" x14ac:dyDescent="0.2">
      <c r="A143">
        <v>14</v>
      </c>
      <c r="B143" t="s">
        <v>661</v>
      </c>
      <c r="C143" t="s">
        <v>1432</v>
      </c>
    </row>
  </sheetData>
  <pageMargins left="0.7" right="0.7" top="0.75" bottom="0.75" header="0.3" footer="0.3"/>
  <pageSetup orientation="portrait" horizontalDpi="4294967293" verticalDpi="4294967293"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92D050"/>
    <pageSetUpPr fitToPage="1"/>
  </sheetPr>
  <dimension ref="A1:BQ141"/>
  <sheetViews>
    <sheetView zoomScale="80" zoomScaleNormal="80" workbookViewId="0">
      <selection activeCell="I2" sqref="I2:I9"/>
    </sheetView>
  </sheetViews>
  <sheetFormatPr defaultColWidth="9.140625" defaultRowHeight="14.25" x14ac:dyDescent="0.2"/>
  <cols>
    <col min="1" max="1" width="7.5703125" style="102" customWidth="1"/>
    <col min="2" max="2" width="7.5703125" style="101" customWidth="1"/>
    <col min="3" max="3" width="48" style="63" bestFit="1" customWidth="1"/>
    <col min="4" max="4" width="18.5703125" style="63" customWidth="1"/>
    <col min="5" max="5" width="15.140625" style="63" customWidth="1"/>
    <col min="6" max="6" width="16.5703125" style="63" customWidth="1"/>
    <col min="7" max="20" width="16.5703125" style="88" customWidth="1"/>
    <col min="21" max="46" width="16.5703125" style="63" customWidth="1"/>
    <col min="47" max="47" width="25.42578125" style="63" customWidth="1"/>
    <col min="48" max="59" width="16.5703125" style="63" customWidth="1"/>
    <col min="60" max="61" width="18.85546875" style="63" customWidth="1"/>
    <col min="62" max="68" width="16.5703125" style="63" customWidth="1"/>
    <col min="69" max="69" width="9.140625" style="63"/>
  </cols>
  <sheetData>
    <row r="1" spans="1:69" ht="30.75" thickBot="1" x14ac:dyDescent="0.25">
      <c r="A1" s="84"/>
      <c r="B1" s="85"/>
      <c r="C1" s="86" t="s">
        <v>12</v>
      </c>
      <c r="D1" s="87" t="s">
        <v>175</v>
      </c>
      <c r="E1" s="86"/>
      <c r="K1" s="127"/>
      <c r="T1" s="63"/>
    </row>
    <row r="2" spans="1:69" ht="15.75" thickTop="1" x14ac:dyDescent="0.2">
      <c r="A2" s="89"/>
      <c r="B2" s="85"/>
      <c r="C2" s="86"/>
      <c r="D2" s="90">
        <f>D4</f>
        <v>204</v>
      </c>
      <c r="E2" s="90">
        <f>E4</f>
        <v>206</v>
      </c>
      <c r="F2" s="90">
        <f>F4</f>
        <v>207</v>
      </c>
      <c r="G2" s="90">
        <f t="shared" ref="G2:AI2" si="0">G4</f>
        <v>208</v>
      </c>
      <c r="H2" s="90">
        <f t="shared" si="0"/>
        <v>209</v>
      </c>
      <c r="I2" s="90">
        <f t="shared" si="0"/>
        <v>311</v>
      </c>
      <c r="J2" s="90">
        <f t="shared" si="0"/>
        <v>321</v>
      </c>
      <c r="K2" s="90">
        <f t="shared" si="0"/>
        <v>322</v>
      </c>
      <c r="L2" s="90">
        <f t="shared" si="0"/>
        <v>331</v>
      </c>
      <c r="M2" s="90">
        <f t="shared" si="0"/>
        <v>341</v>
      </c>
      <c r="N2" s="90">
        <f t="shared" si="0"/>
        <v>342</v>
      </c>
      <c r="O2" s="90">
        <f t="shared" si="0"/>
        <v>343</v>
      </c>
      <c r="P2" s="90">
        <f t="shared" si="0"/>
        <v>344</v>
      </c>
      <c r="Q2" s="90">
        <f t="shared" si="0"/>
        <v>345</v>
      </c>
      <c r="R2" s="90">
        <f t="shared" si="0"/>
        <v>351</v>
      </c>
      <c r="S2" s="90">
        <f t="shared" si="0"/>
        <v>361</v>
      </c>
      <c r="T2" s="90">
        <f t="shared" si="0"/>
        <v>362</v>
      </c>
      <c r="U2" s="90">
        <f t="shared" si="0"/>
        <v>363</v>
      </c>
      <c r="V2" s="90">
        <f t="shared" si="0"/>
        <v>364</v>
      </c>
      <c r="W2" s="90">
        <f t="shared" si="0"/>
        <v>365</v>
      </c>
      <c r="X2" s="90">
        <f t="shared" si="0"/>
        <v>366</v>
      </c>
      <c r="Y2" s="90">
        <f t="shared" si="0"/>
        <v>367</v>
      </c>
      <c r="Z2" s="90">
        <f t="shared" si="0"/>
        <v>371</v>
      </c>
      <c r="AA2" s="90">
        <f t="shared" si="0"/>
        <v>381</v>
      </c>
      <c r="AB2" s="90">
        <f t="shared" si="0"/>
        <v>401</v>
      </c>
      <c r="AC2" s="90">
        <f t="shared" si="0"/>
        <v>402</v>
      </c>
      <c r="AD2" s="90">
        <f t="shared" si="0"/>
        <v>403</v>
      </c>
      <c r="AE2" s="90">
        <f t="shared" si="0"/>
        <v>404</v>
      </c>
      <c r="AF2" s="90">
        <f t="shared" si="0"/>
        <v>405</v>
      </c>
      <c r="AG2" s="90">
        <f t="shared" si="0"/>
        <v>406</v>
      </c>
      <c r="AH2" s="90">
        <f t="shared" si="0"/>
        <v>407</v>
      </c>
      <c r="AI2" s="90" t="str">
        <f t="shared" si="0"/>
        <v>501M</v>
      </c>
      <c r="AJ2" s="90" t="str">
        <f t="shared" ref="AJ2:BQ2" si="1">AJ4</f>
        <v>501W</v>
      </c>
      <c r="AK2" s="90">
        <f t="shared" si="1"/>
        <v>502</v>
      </c>
      <c r="AL2" s="90">
        <f t="shared" si="1"/>
        <v>503</v>
      </c>
      <c r="AM2" s="90">
        <f t="shared" si="1"/>
        <v>504</v>
      </c>
      <c r="AN2" s="90">
        <f t="shared" si="1"/>
        <v>505</v>
      </c>
      <c r="AO2" s="90">
        <f t="shared" si="1"/>
        <v>506</v>
      </c>
      <c r="AP2" s="90">
        <f t="shared" si="1"/>
        <v>507</v>
      </c>
      <c r="AQ2" s="90" t="str">
        <f t="shared" si="1"/>
        <v>508M</v>
      </c>
      <c r="AR2" s="90" t="str">
        <f t="shared" si="1"/>
        <v>508W</v>
      </c>
      <c r="AS2" s="90">
        <f t="shared" si="1"/>
        <v>509</v>
      </c>
      <c r="AT2" s="90">
        <f t="shared" si="1"/>
        <v>601</v>
      </c>
      <c r="AU2" s="90">
        <f t="shared" si="1"/>
        <v>611</v>
      </c>
      <c r="AV2" s="90">
        <f t="shared" si="1"/>
        <v>612</v>
      </c>
      <c r="AW2" s="90">
        <f t="shared" si="1"/>
        <v>621</v>
      </c>
      <c r="AX2" s="90">
        <f t="shared" si="1"/>
        <v>622</v>
      </c>
      <c r="AY2" s="90">
        <f t="shared" si="1"/>
        <v>631</v>
      </c>
      <c r="AZ2" s="90">
        <f t="shared" si="1"/>
        <v>632</v>
      </c>
      <c r="BA2" s="90">
        <f t="shared" si="1"/>
        <v>633</v>
      </c>
      <c r="BB2" s="90">
        <f t="shared" si="1"/>
        <v>634</v>
      </c>
      <c r="BC2" s="90">
        <f t="shared" si="1"/>
        <v>637</v>
      </c>
      <c r="BD2" s="90">
        <f t="shared" si="1"/>
        <v>638</v>
      </c>
      <c r="BE2" s="90">
        <f t="shared" si="1"/>
        <v>639</v>
      </c>
      <c r="BF2" s="90">
        <f t="shared" si="1"/>
        <v>640</v>
      </c>
      <c r="BG2" s="90">
        <f t="shared" si="1"/>
        <v>651</v>
      </c>
      <c r="BH2" s="90">
        <f t="shared" si="1"/>
        <v>671</v>
      </c>
      <c r="BI2" s="90">
        <f t="shared" si="1"/>
        <v>672</v>
      </c>
      <c r="BJ2" s="90">
        <f t="shared" si="1"/>
        <v>673</v>
      </c>
      <c r="BK2" s="90">
        <f t="shared" si="1"/>
        <v>675</v>
      </c>
      <c r="BL2" s="90">
        <f t="shared" si="1"/>
        <v>701</v>
      </c>
      <c r="BM2" s="90">
        <f t="shared" si="1"/>
        <v>702</v>
      </c>
      <c r="BN2" s="90">
        <f t="shared" si="1"/>
        <v>801</v>
      </c>
      <c r="BO2" s="90">
        <f t="shared" si="1"/>
        <v>901</v>
      </c>
      <c r="BP2" s="90">
        <f t="shared" si="1"/>
        <v>902</v>
      </c>
      <c r="BQ2" s="90">
        <f t="shared" si="1"/>
        <v>903</v>
      </c>
    </row>
    <row r="3" spans="1:69" ht="187.5" x14ac:dyDescent="0.3">
      <c r="A3" s="91" t="s">
        <v>11</v>
      </c>
      <c r="B3" s="91" t="s">
        <v>423</v>
      </c>
      <c r="C3" s="91" t="s">
        <v>273</v>
      </c>
      <c r="D3" s="91" t="s">
        <v>1569</v>
      </c>
      <c r="E3" s="91" t="s">
        <v>1570</v>
      </c>
      <c r="F3" s="91" t="s">
        <v>424</v>
      </c>
      <c r="G3" s="91" t="s">
        <v>425</v>
      </c>
      <c r="H3" s="91" t="s">
        <v>1568</v>
      </c>
      <c r="I3" s="91" t="s">
        <v>176</v>
      </c>
      <c r="J3" s="91" t="s">
        <v>177</v>
      </c>
      <c r="K3" s="91" t="s">
        <v>178</v>
      </c>
      <c r="L3" s="91" t="s">
        <v>179</v>
      </c>
      <c r="M3" s="91" t="s">
        <v>426</v>
      </c>
      <c r="N3" s="91" t="s">
        <v>427</v>
      </c>
      <c r="O3" s="91" t="s">
        <v>1418</v>
      </c>
      <c r="P3" s="91" t="s">
        <v>428</v>
      </c>
      <c r="Q3" s="91" t="s">
        <v>429</v>
      </c>
      <c r="R3" s="91" t="s">
        <v>180</v>
      </c>
      <c r="S3" s="91" t="s">
        <v>181</v>
      </c>
      <c r="T3" s="91" t="s">
        <v>430</v>
      </c>
      <c r="U3" s="91" t="s">
        <v>182</v>
      </c>
      <c r="V3" s="91" t="s">
        <v>431</v>
      </c>
      <c r="W3" s="91" t="s">
        <v>524</v>
      </c>
      <c r="X3" s="91" t="s">
        <v>525</v>
      </c>
      <c r="Y3" s="91" t="s">
        <v>526</v>
      </c>
      <c r="Z3" s="91" t="s">
        <v>1566</v>
      </c>
      <c r="AA3" s="91" t="s">
        <v>1567</v>
      </c>
      <c r="AB3" s="91" t="s">
        <v>183</v>
      </c>
      <c r="AC3" s="91" t="s">
        <v>184</v>
      </c>
      <c r="AD3" s="91" t="s">
        <v>527</v>
      </c>
      <c r="AE3" s="91" t="s">
        <v>432</v>
      </c>
      <c r="AF3" s="91" t="s">
        <v>433</v>
      </c>
      <c r="AG3" s="91" t="s">
        <v>434</v>
      </c>
      <c r="AH3" s="91" t="s">
        <v>435</v>
      </c>
      <c r="AI3" s="91" t="s">
        <v>802</v>
      </c>
      <c r="AJ3" s="91" t="s">
        <v>803</v>
      </c>
      <c r="AK3" s="91" t="s">
        <v>436</v>
      </c>
      <c r="AL3" s="91" t="s">
        <v>1565</v>
      </c>
      <c r="AM3" s="91" t="s">
        <v>437</v>
      </c>
      <c r="AN3" s="91" t="s">
        <v>438</v>
      </c>
      <c r="AO3" s="91" t="s">
        <v>528</v>
      </c>
      <c r="AP3" s="91" t="s">
        <v>529</v>
      </c>
      <c r="AQ3" s="91" t="s">
        <v>1564</v>
      </c>
      <c r="AR3" s="91" t="s">
        <v>1563</v>
      </c>
      <c r="AS3" s="91" t="s">
        <v>1551</v>
      </c>
      <c r="AT3" s="91" t="s">
        <v>439</v>
      </c>
      <c r="AU3" s="91" t="s">
        <v>440</v>
      </c>
      <c r="AV3" s="91" t="s">
        <v>441</v>
      </c>
      <c r="AW3" s="91" t="s">
        <v>185</v>
      </c>
      <c r="AX3" s="91" t="s">
        <v>530</v>
      </c>
      <c r="AY3" s="91" t="s">
        <v>442</v>
      </c>
      <c r="AZ3" s="91" t="s">
        <v>1554</v>
      </c>
      <c r="BA3" s="91" t="s">
        <v>1555</v>
      </c>
      <c r="BB3" s="91" t="s">
        <v>1556</v>
      </c>
      <c r="BC3" s="91" t="s">
        <v>1557</v>
      </c>
      <c r="BD3" s="91" t="s">
        <v>1558</v>
      </c>
      <c r="BE3" s="91" t="s">
        <v>1559</v>
      </c>
      <c r="BF3" s="91" t="s">
        <v>1560</v>
      </c>
      <c r="BG3" s="91" t="s">
        <v>443</v>
      </c>
      <c r="BH3" s="91" t="s">
        <v>444</v>
      </c>
      <c r="BI3" s="91" t="s">
        <v>1562</v>
      </c>
      <c r="BJ3" s="91" t="s">
        <v>445</v>
      </c>
      <c r="BK3" s="91" t="s">
        <v>1561</v>
      </c>
      <c r="BL3" s="91" t="s">
        <v>446</v>
      </c>
      <c r="BM3" s="91" t="s">
        <v>447</v>
      </c>
      <c r="BN3" s="92" t="s">
        <v>448</v>
      </c>
      <c r="BO3" s="92" t="s">
        <v>531</v>
      </c>
      <c r="BP3" s="92" t="s">
        <v>852</v>
      </c>
      <c r="BQ3" s="92" t="s">
        <v>449</v>
      </c>
    </row>
    <row r="4" spans="1:69" ht="18.75" x14ac:dyDescent="0.3">
      <c r="A4" s="93"/>
      <c r="B4" s="94">
        <v>1</v>
      </c>
      <c r="C4" s="95" t="e">
        <f>VLOOKUP(Applicability[[#This Row],[NCE]],AER_NCE[[#All],[NCE]:[Ref.]],2,FALSE)</f>
        <v>#N/A</v>
      </c>
      <c r="D4" s="96">
        <v>204</v>
      </c>
      <c r="E4" s="96">
        <v>206</v>
      </c>
      <c r="F4" s="96">
        <v>207</v>
      </c>
      <c r="G4" s="96">
        <v>208</v>
      </c>
      <c r="H4" s="96">
        <v>209</v>
      </c>
      <c r="I4" s="96">
        <v>311</v>
      </c>
      <c r="J4" s="96">
        <v>321</v>
      </c>
      <c r="K4" s="96">
        <v>322</v>
      </c>
      <c r="L4" s="96">
        <v>331</v>
      </c>
      <c r="M4" s="96">
        <v>341</v>
      </c>
      <c r="N4" s="96">
        <v>342</v>
      </c>
      <c r="O4" s="96">
        <v>343</v>
      </c>
      <c r="P4" s="96">
        <v>344</v>
      </c>
      <c r="Q4" s="96">
        <v>345</v>
      </c>
      <c r="R4" s="96">
        <v>351</v>
      </c>
      <c r="S4" s="96">
        <v>361</v>
      </c>
      <c r="T4" s="96">
        <v>362</v>
      </c>
      <c r="U4" s="96">
        <v>363</v>
      </c>
      <c r="V4" s="96">
        <v>364</v>
      </c>
      <c r="W4" s="96">
        <v>365</v>
      </c>
      <c r="X4" s="96">
        <v>366</v>
      </c>
      <c r="Y4" s="96">
        <v>367</v>
      </c>
      <c r="Z4" s="96">
        <v>371</v>
      </c>
      <c r="AA4" s="96">
        <v>381</v>
      </c>
      <c r="AB4" s="96">
        <v>401</v>
      </c>
      <c r="AC4" s="96">
        <v>402</v>
      </c>
      <c r="AD4" s="96">
        <v>403</v>
      </c>
      <c r="AE4" s="96">
        <v>404</v>
      </c>
      <c r="AF4" s="96">
        <v>405</v>
      </c>
      <c r="AG4" s="96">
        <v>406</v>
      </c>
      <c r="AH4" s="96">
        <v>407</v>
      </c>
      <c r="AI4" s="96" t="s">
        <v>804</v>
      </c>
      <c r="AJ4" s="96" t="s">
        <v>805</v>
      </c>
      <c r="AK4" s="96">
        <v>502</v>
      </c>
      <c r="AL4" s="96">
        <v>503</v>
      </c>
      <c r="AM4" s="96">
        <v>504</v>
      </c>
      <c r="AN4" s="96">
        <v>505</v>
      </c>
      <c r="AO4" s="96">
        <v>506</v>
      </c>
      <c r="AP4" s="96">
        <v>507</v>
      </c>
      <c r="AQ4" s="96" t="s">
        <v>1552</v>
      </c>
      <c r="AR4" s="96" t="s">
        <v>1553</v>
      </c>
      <c r="AS4" s="96">
        <v>509</v>
      </c>
      <c r="AT4" s="96">
        <v>601</v>
      </c>
      <c r="AU4" s="96">
        <v>611</v>
      </c>
      <c r="AV4" s="96">
        <v>612</v>
      </c>
      <c r="AW4" s="96">
        <v>621</v>
      </c>
      <c r="AX4" s="96">
        <v>622</v>
      </c>
      <c r="AY4" s="96">
        <v>631</v>
      </c>
      <c r="AZ4" s="96">
        <v>632</v>
      </c>
      <c r="BA4" s="96">
        <v>633</v>
      </c>
      <c r="BB4" s="96">
        <v>634</v>
      </c>
      <c r="BC4" s="96">
        <v>637</v>
      </c>
      <c r="BD4" s="96">
        <v>638</v>
      </c>
      <c r="BE4" s="96">
        <v>639</v>
      </c>
      <c r="BF4" s="96">
        <v>640</v>
      </c>
      <c r="BG4" s="96">
        <v>651</v>
      </c>
      <c r="BH4" s="96">
        <v>671</v>
      </c>
      <c r="BI4" s="96">
        <v>672</v>
      </c>
      <c r="BJ4" s="96">
        <v>673</v>
      </c>
      <c r="BK4" s="96">
        <v>675</v>
      </c>
      <c r="BL4" s="96">
        <v>701</v>
      </c>
      <c r="BM4" s="96">
        <v>702</v>
      </c>
      <c r="BN4" s="88">
        <v>801</v>
      </c>
      <c r="BO4" s="88">
        <v>901</v>
      </c>
      <c r="BP4" s="88">
        <v>902</v>
      </c>
      <c r="BQ4" s="88">
        <v>903</v>
      </c>
    </row>
    <row r="5" spans="1:69" ht="42.75" x14ac:dyDescent="0.2">
      <c r="A5" s="97" t="s">
        <v>83</v>
      </c>
      <c r="B5" s="98">
        <f t="shared" ref="B5:B68" si="2">B4+1</f>
        <v>2</v>
      </c>
      <c r="C5" s="99" t="str">
        <f>VLOOKUP(Applicability[[#This Row],[NCE]],AER_NCE[[#All],[NCE]:[Ref.]],2,FALSE)</f>
        <v xml:space="preserve">Delivery point fresh / brackish water meas. device(s) does not exist, is not installed correctly, or not in use </v>
      </c>
      <c r="D5" s="124" t="s">
        <v>190</v>
      </c>
      <c r="E5" s="124" t="s">
        <v>190</v>
      </c>
      <c r="F5" s="124" t="s">
        <v>191</v>
      </c>
      <c r="G5" s="124" t="s">
        <v>191</v>
      </c>
      <c r="H5" s="124" t="s">
        <v>190</v>
      </c>
      <c r="I5" s="124" t="s">
        <v>191</v>
      </c>
      <c r="J5" s="124" t="s">
        <v>191</v>
      </c>
      <c r="K5" s="124" t="s">
        <v>191</v>
      </c>
      <c r="L5" s="124" t="s">
        <v>191</v>
      </c>
      <c r="M5" s="124" t="s">
        <v>191</v>
      </c>
      <c r="N5" s="124" t="s">
        <v>191</v>
      </c>
      <c r="O5" s="124" t="s">
        <v>191</v>
      </c>
      <c r="P5" s="124" t="s">
        <v>191</v>
      </c>
      <c r="Q5" s="124" t="s">
        <v>190</v>
      </c>
      <c r="R5" s="124" t="s">
        <v>191</v>
      </c>
      <c r="S5" s="124" t="s">
        <v>191</v>
      </c>
      <c r="T5" s="124" t="s">
        <v>191</v>
      </c>
      <c r="U5" s="124" t="s">
        <v>191</v>
      </c>
      <c r="V5" s="124" t="s">
        <v>191</v>
      </c>
      <c r="W5" s="124" t="s">
        <v>191</v>
      </c>
      <c r="X5" s="124" t="s">
        <v>191</v>
      </c>
      <c r="Y5" s="124" t="s">
        <v>191</v>
      </c>
      <c r="Z5" s="124" t="s">
        <v>190</v>
      </c>
      <c r="AA5" s="124" t="s">
        <v>191</v>
      </c>
      <c r="AB5" s="124" t="s">
        <v>191</v>
      </c>
      <c r="AC5" s="124" t="s">
        <v>191</v>
      </c>
      <c r="AD5" s="124" t="s">
        <v>191</v>
      </c>
      <c r="AE5" s="124" t="s">
        <v>191</v>
      </c>
      <c r="AF5" s="124" t="s">
        <v>191</v>
      </c>
      <c r="AG5" s="124" t="s">
        <v>191</v>
      </c>
      <c r="AH5" s="124" t="s">
        <v>191</v>
      </c>
      <c r="AI5" s="124" t="s">
        <v>191</v>
      </c>
      <c r="AJ5" s="124" t="s">
        <v>191</v>
      </c>
      <c r="AK5" s="124" t="s">
        <v>191</v>
      </c>
      <c r="AL5" s="124" t="s">
        <v>191</v>
      </c>
      <c r="AM5" s="124" t="s">
        <v>191</v>
      </c>
      <c r="AN5" s="124" t="s">
        <v>191</v>
      </c>
      <c r="AO5" s="124" t="s">
        <v>191</v>
      </c>
      <c r="AP5" s="124" t="s">
        <v>191</v>
      </c>
      <c r="AQ5" s="124" t="s">
        <v>191</v>
      </c>
      <c r="AR5" s="124" t="s">
        <v>191</v>
      </c>
      <c r="AS5" s="124" t="s">
        <v>191</v>
      </c>
      <c r="AT5" s="124" t="s">
        <v>190</v>
      </c>
      <c r="AU5" s="124" t="s">
        <v>191</v>
      </c>
      <c r="AV5" s="124" t="s">
        <v>191</v>
      </c>
      <c r="AW5" s="124" t="s">
        <v>191</v>
      </c>
      <c r="AX5" s="124" t="s">
        <v>191</v>
      </c>
      <c r="AY5" s="124" t="s">
        <v>191</v>
      </c>
      <c r="AZ5" s="124" t="s">
        <v>191</v>
      </c>
      <c r="BA5" s="124" t="s">
        <v>190</v>
      </c>
      <c r="BB5" s="124" t="s">
        <v>190</v>
      </c>
      <c r="BC5" s="124" t="s">
        <v>190</v>
      </c>
      <c r="BD5" s="124" t="s">
        <v>190</v>
      </c>
      <c r="BE5" s="124" t="s">
        <v>190</v>
      </c>
      <c r="BF5" s="124" t="s">
        <v>190</v>
      </c>
      <c r="BG5" s="124" t="s">
        <v>190</v>
      </c>
      <c r="BH5" s="124" t="s">
        <v>191</v>
      </c>
      <c r="BI5" s="124" t="s">
        <v>190</v>
      </c>
      <c r="BJ5" s="124" t="s">
        <v>191</v>
      </c>
      <c r="BK5" s="124" t="s">
        <v>190</v>
      </c>
      <c r="BL5" s="124" t="s">
        <v>191</v>
      </c>
      <c r="BM5" s="124" t="s">
        <v>191</v>
      </c>
      <c r="BN5" s="124" t="s">
        <v>190</v>
      </c>
      <c r="BO5" s="124" t="s">
        <v>191</v>
      </c>
      <c r="BP5" s="124" t="s">
        <v>191</v>
      </c>
      <c r="BQ5" s="124" t="s">
        <v>191</v>
      </c>
    </row>
    <row r="6" spans="1:69" ht="42.75" x14ac:dyDescent="0.2">
      <c r="A6" s="97" t="s">
        <v>128</v>
      </c>
      <c r="B6" s="98">
        <f t="shared" si="2"/>
        <v>3</v>
      </c>
      <c r="C6" s="99" t="str">
        <f>VLOOKUP(Applicability[[#This Row],[NCE]],AER_NCE[[#All],[NCE]:[Ref.]],2,FALSE)</f>
        <v xml:space="preserve">Delivery point gas meas. device(s) does not exist, is not installed or used correctly, or not in use. </v>
      </c>
      <c r="D6" s="124" t="s">
        <v>190</v>
      </c>
      <c r="E6" s="124" t="s">
        <v>190</v>
      </c>
      <c r="F6" s="124" t="s">
        <v>191</v>
      </c>
      <c r="G6" s="124" t="s">
        <v>191</v>
      </c>
      <c r="H6" s="124" t="s">
        <v>190</v>
      </c>
      <c r="I6" s="124" t="s">
        <v>191</v>
      </c>
      <c r="J6" s="124" t="s">
        <v>191</v>
      </c>
      <c r="K6" s="124" t="s">
        <v>191</v>
      </c>
      <c r="L6" s="124" t="s">
        <v>191</v>
      </c>
      <c r="M6" s="124" t="s">
        <v>191</v>
      </c>
      <c r="N6" s="124" t="s">
        <v>191</v>
      </c>
      <c r="O6" s="124" t="s">
        <v>191</v>
      </c>
      <c r="P6" s="124" t="s">
        <v>191</v>
      </c>
      <c r="Q6" s="124" t="s">
        <v>190</v>
      </c>
      <c r="R6" s="124" t="s">
        <v>191</v>
      </c>
      <c r="S6" s="124" t="s">
        <v>191</v>
      </c>
      <c r="T6" s="124" t="s">
        <v>191</v>
      </c>
      <c r="U6" s="124" t="s">
        <v>191</v>
      </c>
      <c r="V6" s="124" t="s">
        <v>191</v>
      </c>
      <c r="W6" s="124" t="s">
        <v>191</v>
      </c>
      <c r="X6" s="124" t="s">
        <v>191</v>
      </c>
      <c r="Y6" s="124" t="s">
        <v>191</v>
      </c>
      <c r="Z6" s="124" t="s">
        <v>190</v>
      </c>
      <c r="AA6" s="124" t="s">
        <v>191</v>
      </c>
      <c r="AB6" s="124" t="s">
        <v>191</v>
      </c>
      <c r="AC6" s="124" t="s">
        <v>191</v>
      </c>
      <c r="AD6" s="124" t="s">
        <v>191</v>
      </c>
      <c r="AE6" s="124" t="s">
        <v>191</v>
      </c>
      <c r="AF6" s="124" t="s">
        <v>191</v>
      </c>
      <c r="AG6" s="124" t="s">
        <v>191</v>
      </c>
      <c r="AH6" s="124" t="s">
        <v>191</v>
      </c>
      <c r="AI6" s="124" t="s">
        <v>191</v>
      </c>
      <c r="AJ6" s="124" t="s">
        <v>191</v>
      </c>
      <c r="AK6" s="124" t="s">
        <v>191</v>
      </c>
      <c r="AL6" s="124" t="s">
        <v>191</v>
      </c>
      <c r="AM6" s="124" t="s">
        <v>191</v>
      </c>
      <c r="AN6" s="124" t="s">
        <v>191</v>
      </c>
      <c r="AO6" s="124" t="s">
        <v>191</v>
      </c>
      <c r="AP6" s="124" t="s">
        <v>191</v>
      </c>
      <c r="AQ6" s="124" t="s">
        <v>191</v>
      </c>
      <c r="AR6" s="124" t="s">
        <v>191</v>
      </c>
      <c r="AS6" s="124" t="s">
        <v>191</v>
      </c>
      <c r="AT6" s="124" t="s">
        <v>190</v>
      </c>
      <c r="AU6" s="124" t="s">
        <v>191</v>
      </c>
      <c r="AV6" s="124" t="s">
        <v>191</v>
      </c>
      <c r="AW6" s="124" t="s">
        <v>191</v>
      </c>
      <c r="AX6" s="124" t="s">
        <v>191</v>
      </c>
      <c r="AY6" s="124" t="s">
        <v>191</v>
      </c>
      <c r="AZ6" s="124" t="s">
        <v>191</v>
      </c>
      <c r="BA6" s="124" t="s">
        <v>190</v>
      </c>
      <c r="BB6" s="124" t="s">
        <v>190</v>
      </c>
      <c r="BC6" s="124" t="s">
        <v>190</v>
      </c>
      <c r="BD6" s="124" t="s">
        <v>190</v>
      </c>
      <c r="BE6" s="124" t="s">
        <v>190</v>
      </c>
      <c r="BF6" s="124" t="s">
        <v>190</v>
      </c>
      <c r="BG6" s="124" t="s">
        <v>190</v>
      </c>
      <c r="BH6" s="124" t="s">
        <v>191</v>
      </c>
      <c r="BI6" s="124" t="s">
        <v>190</v>
      </c>
      <c r="BJ6" s="124" t="s">
        <v>191</v>
      </c>
      <c r="BK6" s="124" t="s">
        <v>190</v>
      </c>
      <c r="BL6" s="124" t="s">
        <v>191</v>
      </c>
      <c r="BM6" s="124" t="s">
        <v>191</v>
      </c>
      <c r="BN6" s="124" t="s">
        <v>190</v>
      </c>
      <c r="BO6" s="124" t="s">
        <v>191</v>
      </c>
      <c r="BP6" s="124" t="s">
        <v>191</v>
      </c>
      <c r="BQ6" s="124" t="s">
        <v>191</v>
      </c>
    </row>
    <row r="7" spans="1:69" ht="42.75" x14ac:dyDescent="0.2">
      <c r="A7" s="97" t="s">
        <v>129</v>
      </c>
      <c r="B7" s="98">
        <f t="shared" si="2"/>
        <v>4</v>
      </c>
      <c r="C7" s="99" t="str">
        <f>VLOOKUP(Applicability[[#This Row],[NCE]],AER_NCE[[#All],[NCE]:[Ref.]],2,FALSE)</f>
        <v>Delivery point hydrocarbon liquid meas. device(s) does not exist, is not installed or used correctly, or not in use.</v>
      </c>
      <c r="D7" s="124" t="s">
        <v>190</v>
      </c>
      <c r="E7" s="124" t="s">
        <v>190</v>
      </c>
      <c r="F7" s="124" t="s">
        <v>191</v>
      </c>
      <c r="G7" s="124" t="s">
        <v>191</v>
      </c>
      <c r="H7" s="124" t="s">
        <v>190</v>
      </c>
      <c r="I7" s="124" t="s">
        <v>191</v>
      </c>
      <c r="J7" s="124" t="s">
        <v>191</v>
      </c>
      <c r="K7" s="124" t="s">
        <v>191</v>
      </c>
      <c r="L7" s="124" t="s">
        <v>191</v>
      </c>
      <c r="M7" s="124" t="s">
        <v>191</v>
      </c>
      <c r="N7" s="124" t="s">
        <v>191</v>
      </c>
      <c r="O7" s="124" t="s">
        <v>191</v>
      </c>
      <c r="P7" s="124" t="s">
        <v>191</v>
      </c>
      <c r="Q7" s="124" t="s">
        <v>190</v>
      </c>
      <c r="R7" s="124" t="s">
        <v>191</v>
      </c>
      <c r="S7" s="124" t="s">
        <v>191</v>
      </c>
      <c r="T7" s="124" t="s">
        <v>191</v>
      </c>
      <c r="U7" s="124" t="s">
        <v>191</v>
      </c>
      <c r="V7" s="124" t="s">
        <v>191</v>
      </c>
      <c r="W7" s="124" t="s">
        <v>191</v>
      </c>
      <c r="X7" s="124" t="s">
        <v>191</v>
      </c>
      <c r="Y7" s="124" t="s">
        <v>191</v>
      </c>
      <c r="Z7" s="124" t="s">
        <v>190</v>
      </c>
      <c r="AA7" s="124" t="s">
        <v>191</v>
      </c>
      <c r="AB7" s="124" t="s">
        <v>191</v>
      </c>
      <c r="AC7" s="124" t="s">
        <v>191</v>
      </c>
      <c r="AD7" s="124" t="s">
        <v>191</v>
      </c>
      <c r="AE7" s="124" t="s">
        <v>191</v>
      </c>
      <c r="AF7" s="124" t="s">
        <v>191</v>
      </c>
      <c r="AG7" s="124" t="s">
        <v>191</v>
      </c>
      <c r="AH7" s="124" t="s">
        <v>191</v>
      </c>
      <c r="AI7" s="124" t="s">
        <v>191</v>
      </c>
      <c r="AJ7" s="124" t="s">
        <v>191</v>
      </c>
      <c r="AK7" s="124" t="s">
        <v>191</v>
      </c>
      <c r="AL7" s="124" t="s">
        <v>191</v>
      </c>
      <c r="AM7" s="124" t="s">
        <v>191</v>
      </c>
      <c r="AN7" s="124" t="s">
        <v>191</v>
      </c>
      <c r="AO7" s="124" t="s">
        <v>191</v>
      </c>
      <c r="AP7" s="124" t="s">
        <v>191</v>
      </c>
      <c r="AQ7" s="124" t="s">
        <v>191</v>
      </c>
      <c r="AR7" s="124" t="s">
        <v>191</v>
      </c>
      <c r="AS7" s="124" t="s">
        <v>191</v>
      </c>
      <c r="AT7" s="124" t="s">
        <v>190</v>
      </c>
      <c r="AU7" s="124" t="s">
        <v>191</v>
      </c>
      <c r="AV7" s="124" t="s">
        <v>191</v>
      </c>
      <c r="AW7" s="124" t="s">
        <v>191</v>
      </c>
      <c r="AX7" s="124" t="s">
        <v>191</v>
      </c>
      <c r="AY7" s="124" t="s">
        <v>191</v>
      </c>
      <c r="AZ7" s="124" t="s">
        <v>191</v>
      </c>
      <c r="BA7" s="124" t="s">
        <v>190</v>
      </c>
      <c r="BB7" s="124" t="s">
        <v>190</v>
      </c>
      <c r="BC7" s="124" t="s">
        <v>190</v>
      </c>
      <c r="BD7" s="124" t="s">
        <v>190</v>
      </c>
      <c r="BE7" s="124" t="s">
        <v>190</v>
      </c>
      <c r="BF7" s="124" t="s">
        <v>190</v>
      </c>
      <c r="BG7" s="124" t="s">
        <v>190</v>
      </c>
      <c r="BH7" s="124" t="s">
        <v>191</v>
      </c>
      <c r="BI7" s="124" t="s">
        <v>190</v>
      </c>
      <c r="BJ7" s="124" t="s">
        <v>191</v>
      </c>
      <c r="BK7" s="124" t="s">
        <v>190</v>
      </c>
      <c r="BL7" s="124" t="s">
        <v>191</v>
      </c>
      <c r="BM7" s="124" t="s">
        <v>191</v>
      </c>
      <c r="BN7" s="124" t="s">
        <v>190</v>
      </c>
      <c r="BO7" s="124" t="s">
        <v>191</v>
      </c>
      <c r="BP7" s="124" t="s">
        <v>191</v>
      </c>
      <c r="BQ7" s="124" t="s">
        <v>191</v>
      </c>
    </row>
    <row r="8" spans="1:69" ht="42.75" x14ac:dyDescent="0.2">
      <c r="A8" s="97" t="s">
        <v>130</v>
      </c>
      <c r="B8" s="98">
        <f t="shared" si="2"/>
        <v>5</v>
      </c>
      <c r="C8" s="99" t="str">
        <f>VLOOKUP(Applicability[[#This Row],[NCE]],AER_NCE[[#All],[NCE]:[Ref.]],2,FALSE)</f>
        <v>Delivery point produced water meas. device(s does not exist, is not installed or used correctly, or not in use.</v>
      </c>
      <c r="D8" s="124" t="s">
        <v>190</v>
      </c>
      <c r="E8" s="124" t="s">
        <v>190</v>
      </c>
      <c r="F8" s="124" t="s">
        <v>191</v>
      </c>
      <c r="G8" s="124" t="s">
        <v>191</v>
      </c>
      <c r="H8" s="124" t="s">
        <v>190</v>
      </c>
      <c r="I8" s="124" t="s">
        <v>191</v>
      </c>
      <c r="J8" s="124" t="s">
        <v>191</v>
      </c>
      <c r="K8" s="124" t="s">
        <v>191</v>
      </c>
      <c r="L8" s="124" t="s">
        <v>191</v>
      </c>
      <c r="M8" s="124" t="s">
        <v>191</v>
      </c>
      <c r="N8" s="124" t="s">
        <v>191</v>
      </c>
      <c r="O8" s="124" t="s">
        <v>191</v>
      </c>
      <c r="P8" s="124" t="s">
        <v>191</v>
      </c>
      <c r="Q8" s="124" t="s">
        <v>190</v>
      </c>
      <c r="R8" s="124" t="s">
        <v>191</v>
      </c>
      <c r="S8" s="124" t="s">
        <v>191</v>
      </c>
      <c r="T8" s="124" t="s">
        <v>191</v>
      </c>
      <c r="U8" s="124" t="s">
        <v>191</v>
      </c>
      <c r="V8" s="124" t="s">
        <v>191</v>
      </c>
      <c r="W8" s="124" t="s">
        <v>191</v>
      </c>
      <c r="X8" s="124" t="s">
        <v>191</v>
      </c>
      <c r="Y8" s="124" t="s">
        <v>191</v>
      </c>
      <c r="Z8" s="124" t="s">
        <v>190</v>
      </c>
      <c r="AA8" s="124" t="s">
        <v>191</v>
      </c>
      <c r="AB8" s="124" t="s">
        <v>191</v>
      </c>
      <c r="AC8" s="124" t="s">
        <v>191</v>
      </c>
      <c r="AD8" s="124" t="s">
        <v>191</v>
      </c>
      <c r="AE8" s="124" t="s">
        <v>191</v>
      </c>
      <c r="AF8" s="124" t="s">
        <v>191</v>
      </c>
      <c r="AG8" s="124" t="s">
        <v>191</v>
      </c>
      <c r="AH8" s="124" t="s">
        <v>191</v>
      </c>
      <c r="AI8" s="124" t="s">
        <v>191</v>
      </c>
      <c r="AJ8" s="124" t="s">
        <v>191</v>
      </c>
      <c r="AK8" s="124" t="s">
        <v>191</v>
      </c>
      <c r="AL8" s="124" t="s">
        <v>191</v>
      </c>
      <c r="AM8" s="124" t="s">
        <v>191</v>
      </c>
      <c r="AN8" s="124" t="s">
        <v>191</v>
      </c>
      <c r="AO8" s="124" t="s">
        <v>191</v>
      </c>
      <c r="AP8" s="124" t="s">
        <v>191</v>
      </c>
      <c r="AQ8" s="124" t="s">
        <v>191</v>
      </c>
      <c r="AR8" s="124" t="s">
        <v>191</v>
      </c>
      <c r="AS8" s="124" t="s">
        <v>191</v>
      </c>
      <c r="AT8" s="124" t="s">
        <v>190</v>
      </c>
      <c r="AU8" s="124" t="s">
        <v>191</v>
      </c>
      <c r="AV8" s="124" t="s">
        <v>191</v>
      </c>
      <c r="AW8" s="124" t="s">
        <v>191</v>
      </c>
      <c r="AX8" s="124" t="s">
        <v>191</v>
      </c>
      <c r="AY8" s="124" t="s">
        <v>191</v>
      </c>
      <c r="AZ8" s="124" t="s">
        <v>191</v>
      </c>
      <c r="BA8" s="124" t="s">
        <v>190</v>
      </c>
      <c r="BB8" s="124" t="s">
        <v>190</v>
      </c>
      <c r="BC8" s="124" t="s">
        <v>190</v>
      </c>
      <c r="BD8" s="124" t="s">
        <v>190</v>
      </c>
      <c r="BE8" s="124" t="s">
        <v>190</v>
      </c>
      <c r="BF8" s="124" t="s">
        <v>190</v>
      </c>
      <c r="BG8" s="124" t="s">
        <v>190</v>
      </c>
      <c r="BH8" s="124" t="s">
        <v>191</v>
      </c>
      <c r="BI8" s="124" t="s">
        <v>190</v>
      </c>
      <c r="BJ8" s="124" t="s">
        <v>191</v>
      </c>
      <c r="BK8" s="124" t="s">
        <v>190</v>
      </c>
      <c r="BL8" s="124" t="s">
        <v>191</v>
      </c>
      <c r="BM8" s="124" t="s">
        <v>191</v>
      </c>
      <c r="BN8" s="124" t="s">
        <v>190</v>
      </c>
      <c r="BO8" s="124" t="s">
        <v>191</v>
      </c>
      <c r="BP8" s="124" t="s">
        <v>191</v>
      </c>
      <c r="BQ8" s="124" t="s">
        <v>191</v>
      </c>
    </row>
    <row r="9" spans="1:69" ht="28.5" x14ac:dyDescent="0.2">
      <c r="A9" s="97" t="s">
        <v>131</v>
      </c>
      <c r="B9" s="98">
        <f t="shared" si="2"/>
        <v>6</v>
      </c>
      <c r="C9" s="99" t="str">
        <f>VLOOKUP(Applicability[[#This Row],[NCE]],AER_NCE[[#All],[NCE]:[Ref.]],2,FALSE)</f>
        <v xml:space="preserve">Gas meter(s) does not exist, is not installed or used correctly, or not in use. </v>
      </c>
      <c r="D9" s="124" t="s">
        <v>190</v>
      </c>
      <c r="E9" s="124" t="s">
        <v>190</v>
      </c>
      <c r="F9" s="124" t="s">
        <v>191</v>
      </c>
      <c r="G9" s="124" t="s">
        <v>191</v>
      </c>
      <c r="H9" s="124" t="s">
        <v>190</v>
      </c>
      <c r="I9" s="124" t="s">
        <v>191</v>
      </c>
      <c r="J9" s="124" t="s">
        <v>191</v>
      </c>
      <c r="K9" s="124" t="s">
        <v>191</v>
      </c>
      <c r="L9" s="124" t="s">
        <v>191</v>
      </c>
      <c r="M9" s="124" t="s">
        <v>191</v>
      </c>
      <c r="N9" s="124" t="s">
        <v>191</v>
      </c>
      <c r="O9" s="124" t="s">
        <v>191</v>
      </c>
      <c r="P9" s="124" t="s">
        <v>191</v>
      </c>
      <c r="Q9" s="124" t="s">
        <v>190</v>
      </c>
      <c r="R9" s="124" t="s">
        <v>191</v>
      </c>
      <c r="S9" s="124" t="s">
        <v>191</v>
      </c>
      <c r="T9" s="124" t="s">
        <v>191</v>
      </c>
      <c r="U9" s="124" t="s">
        <v>191</v>
      </c>
      <c r="V9" s="124" t="s">
        <v>191</v>
      </c>
      <c r="W9" s="124" t="s">
        <v>191</v>
      </c>
      <c r="X9" s="124" t="s">
        <v>191</v>
      </c>
      <c r="Y9" s="124" t="s">
        <v>191</v>
      </c>
      <c r="Z9" s="124" t="s">
        <v>190</v>
      </c>
      <c r="AA9" s="124" t="s">
        <v>191</v>
      </c>
      <c r="AB9" s="124" t="s">
        <v>191</v>
      </c>
      <c r="AC9" s="124" t="s">
        <v>191</v>
      </c>
      <c r="AD9" s="124" t="s">
        <v>191</v>
      </c>
      <c r="AE9" s="124" t="s">
        <v>191</v>
      </c>
      <c r="AF9" s="124" t="s">
        <v>191</v>
      </c>
      <c r="AG9" s="124" t="s">
        <v>191</v>
      </c>
      <c r="AH9" s="124" t="s">
        <v>191</v>
      </c>
      <c r="AI9" s="124" t="s">
        <v>191</v>
      </c>
      <c r="AJ9" s="124" t="s">
        <v>191</v>
      </c>
      <c r="AK9" s="124" t="s">
        <v>191</v>
      </c>
      <c r="AL9" s="124" t="s">
        <v>191</v>
      </c>
      <c r="AM9" s="124" t="s">
        <v>191</v>
      </c>
      <c r="AN9" s="124" t="s">
        <v>191</v>
      </c>
      <c r="AO9" s="124" t="s">
        <v>191</v>
      </c>
      <c r="AP9" s="124" t="s">
        <v>191</v>
      </c>
      <c r="AQ9" s="124" t="s">
        <v>191</v>
      </c>
      <c r="AR9" s="124" t="s">
        <v>191</v>
      </c>
      <c r="AS9" s="124" t="s">
        <v>191</v>
      </c>
      <c r="AT9" s="124" t="s">
        <v>190</v>
      </c>
      <c r="AU9" s="124" t="s">
        <v>191</v>
      </c>
      <c r="AV9" s="124" t="s">
        <v>191</v>
      </c>
      <c r="AW9" s="124" t="s">
        <v>191</v>
      </c>
      <c r="AX9" s="124" t="s">
        <v>191</v>
      </c>
      <c r="AY9" s="124" t="s">
        <v>191</v>
      </c>
      <c r="AZ9" s="124" t="s">
        <v>191</v>
      </c>
      <c r="BA9" s="124" t="s">
        <v>190</v>
      </c>
      <c r="BB9" s="124" t="s">
        <v>190</v>
      </c>
      <c r="BC9" s="124" t="s">
        <v>190</v>
      </c>
      <c r="BD9" s="124" t="s">
        <v>190</v>
      </c>
      <c r="BE9" s="124" t="s">
        <v>190</v>
      </c>
      <c r="BF9" s="124" t="s">
        <v>190</v>
      </c>
      <c r="BG9" s="124" t="s">
        <v>190</v>
      </c>
      <c r="BH9" s="124" t="s">
        <v>191</v>
      </c>
      <c r="BI9" s="124" t="s">
        <v>190</v>
      </c>
      <c r="BJ9" s="124" t="s">
        <v>191</v>
      </c>
      <c r="BK9" s="124" t="s">
        <v>190</v>
      </c>
      <c r="BL9" s="124" t="s">
        <v>191</v>
      </c>
      <c r="BM9" s="124" t="s">
        <v>191</v>
      </c>
      <c r="BN9" s="124" t="s">
        <v>190</v>
      </c>
      <c r="BO9" s="124" t="s">
        <v>191</v>
      </c>
      <c r="BP9" s="124" t="s">
        <v>191</v>
      </c>
      <c r="BQ9" s="124" t="s">
        <v>191</v>
      </c>
    </row>
    <row r="10" spans="1:69" x14ac:dyDescent="0.2">
      <c r="A10" s="97" t="s">
        <v>76</v>
      </c>
      <c r="B10" s="98">
        <f t="shared" si="2"/>
        <v>7</v>
      </c>
      <c r="C10" s="99" t="str">
        <f>VLOOKUP(Applicability[[#This Row],[NCE]],AER_NCE[[#All],[NCE]:[Ref.]],2,FALSE)</f>
        <v>Inappropriate Flare system design and operation</v>
      </c>
      <c r="D10" s="124" t="s">
        <v>190</v>
      </c>
      <c r="E10" s="124" t="s">
        <v>190</v>
      </c>
      <c r="F10" s="124" t="s">
        <v>191</v>
      </c>
      <c r="G10" s="124" t="s">
        <v>191</v>
      </c>
      <c r="H10" s="124" t="s">
        <v>190</v>
      </c>
      <c r="I10" s="124" t="s">
        <v>191</v>
      </c>
      <c r="J10" s="124" t="s">
        <v>191</v>
      </c>
      <c r="K10" s="124" t="s">
        <v>191</v>
      </c>
      <c r="L10" s="124" t="s">
        <v>191</v>
      </c>
      <c r="M10" s="124" t="s">
        <v>191</v>
      </c>
      <c r="N10" s="124" t="s">
        <v>191</v>
      </c>
      <c r="O10" s="124" t="s">
        <v>191</v>
      </c>
      <c r="P10" s="124" t="s">
        <v>191</v>
      </c>
      <c r="Q10" s="124" t="s">
        <v>190</v>
      </c>
      <c r="R10" s="124" t="s">
        <v>191</v>
      </c>
      <c r="S10" s="124" t="s">
        <v>191</v>
      </c>
      <c r="T10" s="124" t="s">
        <v>191</v>
      </c>
      <c r="U10" s="124" t="s">
        <v>191</v>
      </c>
      <c r="V10" s="124" t="s">
        <v>191</v>
      </c>
      <c r="W10" s="124" t="s">
        <v>191</v>
      </c>
      <c r="X10" s="124" t="s">
        <v>191</v>
      </c>
      <c r="Y10" s="124" t="s">
        <v>191</v>
      </c>
      <c r="Z10" s="124" t="s">
        <v>190</v>
      </c>
      <c r="AA10" s="124" t="s">
        <v>191</v>
      </c>
      <c r="AB10" s="124" t="s">
        <v>191</v>
      </c>
      <c r="AC10" s="124" t="s">
        <v>191</v>
      </c>
      <c r="AD10" s="124" t="s">
        <v>191</v>
      </c>
      <c r="AE10" s="124" t="s">
        <v>191</v>
      </c>
      <c r="AF10" s="124" t="s">
        <v>191</v>
      </c>
      <c r="AG10" s="124" t="s">
        <v>191</v>
      </c>
      <c r="AH10" s="124" t="s">
        <v>191</v>
      </c>
      <c r="AI10" s="124" t="s">
        <v>191</v>
      </c>
      <c r="AJ10" s="124" t="s">
        <v>191</v>
      </c>
      <c r="AK10" s="124" t="s">
        <v>191</v>
      </c>
      <c r="AL10" s="124" t="s">
        <v>191</v>
      </c>
      <c r="AM10" s="124" t="s">
        <v>191</v>
      </c>
      <c r="AN10" s="124" t="s">
        <v>191</v>
      </c>
      <c r="AO10" s="124" t="s">
        <v>191</v>
      </c>
      <c r="AP10" s="124" t="s">
        <v>191</v>
      </c>
      <c r="AQ10" s="124" t="s">
        <v>191</v>
      </c>
      <c r="AR10" s="124" t="s">
        <v>191</v>
      </c>
      <c r="AS10" s="124" t="s">
        <v>191</v>
      </c>
      <c r="AT10" s="124" t="s">
        <v>190</v>
      </c>
      <c r="AU10" s="124" t="s">
        <v>191</v>
      </c>
      <c r="AV10" s="124" t="s">
        <v>191</v>
      </c>
      <c r="AW10" s="124" t="s">
        <v>191</v>
      </c>
      <c r="AX10" s="124" t="s">
        <v>191</v>
      </c>
      <c r="AY10" s="124" t="s">
        <v>191</v>
      </c>
      <c r="AZ10" s="124" t="s">
        <v>191</v>
      </c>
      <c r="BA10" s="124" t="s">
        <v>190</v>
      </c>
      <c r="BB10" s="124" t="s">
        <v>190</v>
      </c>
      <c r="BC10" s="124" t="s">
        <v>190</v>
      </c>
      <c r="BD10" s="124" t="s">
        <v>190</v>
      </c>
      <c r="BE10" s="124" t="s">
        <v>190</v>
      </c>
      <c r="BF10" s="124" t="s">
        <v>190</v>
      </c>
      <c r="BG10" s="124" t="s">
        <v>190</v>
      </c>
      <c r="BH10" s="124" t="s">
        <v>191</v>
      </c>
      <c r="BI10" s="124" t="s">
        <v>190</v>
      </c>
      <c r="BJ10" s="124" t="s">
        <v>191</v>
      </c>
      <c r="BK10" s="124" t="s">
        <v>190</v>
      </c>
      <c r="BL10" s="124" t="s">
        <v>191</v>
      </c>
      <c r="BM10" s="124" t="s">
        <v>191</v>
      </c>
      <c r="BN10" s="124" t="s">
        <v>190</v>
      </c>
      <c r="BO10" s="124" t="s">
        <v>191</v>
      </c>
      <c r="BP10" s="124" t="s">
        <v>191</v>
      </c>
      <c r="BQ10" s="124" t="s">
        <v>191</v>
      </c>
    </row>
    <row r="11" spans="1:69" ht="42.75" x14ac:dyDescent="0.2">
      <c r="A11" s="97" t="s">
        <v>107</v>
      </c>
      <c r="B11" s="98">
        <f t="shared" si="2"/>
        <v>8</v>
      </c>
      <c r="C11" s="99" t="str">
        <f>VLOOKUP(Applicability[[#This Row],[NCE]],AER_NCE[[#All],[NCE]:[Ref.]],2,FALSE)</f>
        <v>Injection / disposal meas. device(s) does not exist, is not installed or used correctly, or not in use.</v>
      </c>
      <c r="D11" s="124" t="s">
        <v>190</v>
      </c>
      <c r="E11" s="124" t="s">
        <v>190</v>
      </c>
      <c r="F11" s="124" t="s">
        <v>191</v>
      </c>
      <c r="G11" s="124" t="s">
        <v>191</v>
      </c>
      <c r="H11" s="124" t="s">
        <v>190</v>
      </c>
      <c r="I11" s="124" t="s">
        <v>191</v>
      </c>
      <c r="J11" s="124" t="s">
        <v>191</v>
      </c>
      <c r="K11" s="124" t="s">
        <v>191</v>
      </c>
      <c r="L11" s="124" t="s">
        <v>191</v>
      </c>
      <c r="M11" s="124" t="s">
        <v>191</v>
      </c>
      <c r="N11" s="124" t="s">
        <v>191</v>
      </c>
      <c r="O11" s="124" t="s">
        <v>191</v>
      </c>
      <c r="P11" s="124" t="s">
        <v>191</v>
      </c>
      <c r="Q11" s="124" t="s">
        <v>190</v>
      </c>
      <c r="R11" s="124" t="s">
        <v>191</v>
      </c>
      <c r="S11" s="124" t="s">
        <v>191</v>
      </c>
      <c r="T11" s="124" t="s">
        <v>191</v>
      </c>
      <c r="U11" s="124" t="s">
        <v>191</v>
      </c>
      <c r="V11" s="124" t="s">
        <v>191</v>
      </c>
      <c r="W11" s="124" t="s">
        <v>191</v>
      </c>
      <c r="X11" s="124" t="s">
        <v>191</v>
      </c>
      <c r="Y11" s="124" t="s">
        <v>191</v>
      </c>
      <c r="Z11" s="124" t="s">
        <v>190</v>
      </c>
      <c r="AA11" s="124" t="s">
        <v>191</v>
      </c>
      <c r="AB11" s="124" t="s">
        <v>191</v>
      </c>
      <c r="AC11" s="124" t="s">
        <v>191</v>
      </c>
      <c r="AD11" s="124" t="s">
        <v>191</v>
      </c>
      <c r="AE11" s="124" t="s">
        <v>191</v>
      </c>
      <c r="AF11" s="124" t="s">
        <v>191</v>
      </c>
      <c r="AG11" s="124" t="s">
        <v>191</v>
      </c>
      <c r="AH11" s="124" t="s">
        <v>191</v>
      </c>
      <c r="AI11" s="124" t="s">
        <v>191</v>
      </c>
      <c r="AJ11" s="124" t="s">
        <v>191</v>
      </c>
      <c r="AK11" s="124" t="s">
        <v>191</v>
      </c>
      <c r="AL11" s="124" t="s">
        <v>191</v>
      </c>
      <c r="AM11" s="124" t="s">
        <v>191</v>
      </c>
      <c r="AN11" s="124" t="s">
        <v>191</v>
      </c>
      <c r="AO11" s="124" t="s">
        <v>191</v>
      </c>
      <c r="AP11" s="124" t="s">
        <v>191</v>
      </c>
      <c r="AQ11" s="124" t="s">
        <v>191</v>
      </c>
      <c r="AR11" s="124" t="s">
        <v>191</v>
      </c>
      <c r="AS11" s="124" t="s">
        <v>191</v>
      </c>
      <c r="AT11" s="124" t="s">
        <v>190</v>
      </c>
      <c r="AU11" s="124" t="s">
        <v>191</v>
      </c>
      <c r="AV11" s="124" t="s">
        <v>191</v>
      </c>
      <c r="AW11" s="124" t="s">
        <v>191</v>
      </c>
      <c r="AX11" s="124" t="s">
        <v>191</v>
      </c>
      <c r="AY11" s="124" t="s">
        <v>191</v>
      </c>
      <c r="AZ11" s="124" t="s">
        <v>191</v>
      </c>
      <c r="BA11" s="124" t="s">
        <v>190</v>
      </c>
      <c r="BB11" s="124" t="s">
        <v>190</v>
      </c>
      <c r="BC11" s="124" t="s">
        <v>190</v>
      </c>
      <c r="BD11" s="124" t="s">
        <v>190</v>
      </c>
      <c r="BE11" s="124" t="s">
        <v>190</v>
      </c>
      <c r="BF11" s="124" t="s">
        <v>190</v>
      </c>
      <c r="BG11" s="124" t="s">
        <v>190</v>
      </c>
      <c r="BH11" s="124" t="s">
        <v>191</v>
      </c>
      <c r="BI11" s="124" t="s">
        <v>190</v>
      </c>
      <c r="BJ11" s="124" t="s">
        <v>191</v>
      </c>
      <c r="BK11" s="124" t="s">
        <v>190</v>
      </c>
      <c r="BL11" s="124" t="s">
        <v>191</v>
      </c>
      <c r="BM11" s="124" t="s">
        <v>191</v>
      </c>
      <c r="BN11" s="124" t="s">
        <v>190</v>
      </c>
      <c r="BO11" s="124" t="s">
        <v>191</v>
      </c>
      <c r="BP11" s="124" t="s">
        <v>191</v>
      </c>
      <c r="BQ11" s="124" t="s">
        <v>191</v>
      </c>
    </row>
    <row r="12" spans="1:69" ht="42.75" x14ac:dyDescent="0.2">
      <c r="A12" s="97" t="s">
        <v>54</v>
      </c>
      <c r="B12" s="98">
        <f t="shared" si="2"/>
        <v>9</v>
      </c>
      <c r="C12" s="99" t="str">
        <f>VLOOKUP(Applicability[[#This Row],[NCE]],AER_NCE[[#All],[NCE]:[Ref.]],2,FALSE)</f>
        <v xml:space="preserve">Test gas or effluent meas. device(s) does not exist, is not installed or used correctly, or not in use. </v>
      </c>
      <c r="D12" s="124" t="s">
        <v>190</v>
      </c>
      <c r="E12" s="124" t="s">
        <v>190</v>
      </c>
      <c r="F12" s="124" t="s">
        <v>191</v>
      </c>
      <c r="G12" s="124" t="s">
        <v>191</v>
      </c>
      <c r="H12" s="124" t="s">
        <v>190</v>
      </c>
      <c r="I12" s="124" t="s">
        <v>191</v>
      </c>
      <c r="J12" s="124" t="s">
        <v>191</v>
      </c>
      <c r="K12" s="124" t="s">
        <v>191</v>
      </c>
      <c r="L12" s="124" t="s">
        <v>191</v>
      </c>
      <c r="M12" s="124" t="s">
        <v>191</v>
      </c>
      <c r="N12" s="124" t="s">
        <v>191</v>
      </c>
      <c r="O12" s="124" t="s">
        <v>191</v>
      </c>
      <c r="P12" s="124" t="s">
        <v>191</v>
      </c>
      <c r="Q12" s="124" t="s">
        <v>190</v>
      </c>
      <c r="R12" s="124" t="s">
        <v>191</v>
      </c>
      <c r="S12" s="124" t="s">
        <v>191</v>
      </c>
      <c r="T12" s="124" t="s">
        <v>191</v>
      </c>
      <c r="U12" s="124" t="s">
        <v>191</v>
      </c>
      <c r="V12" s="124" t="s">
        <v>191</v>
      </c>
      <c r="W12" s="124" t="s">
        <v>191</v>
      </c>
      <c r="X12" s="124" t="s">
        <v>191</v>
      </c>
      <c r="Y12" s="124" t="s">
        <v>191</v>
      </c>
      <c r="Z12" s="124" t="s">
        <v>190</v>
      </c>
      <c r="AA12" s="124" t="s">
        <v>191</v>
      </c>
      <c r="AB12" s="124" t="s">
        <v>191</v>
      </c>
      <c r="AC12" s="124" t="s">
        <v>191</v>
      </c>
      <c r="AD12" s="124" t="s">
        <v>191</v>
      </c>
      <c r="AE12" s="124" t="s">
        <v>191</v>
      </c>
      <c r="AF12" s="124" t="s">
        <v>191</v>
      </c>
      <c r="AG12" s="124" t="s">
        <v>191</v>
      </c>
      <c r="AH12" s="124" t="s">
        <v>191</v>
      </c>
      <c r="AI12" s="124" t="s">
        <v>191</v>
      </c>
      <c r="AJ12" s="124" t="s">
        <v>191</v>
      </c>
      <c r="AK12" s="124" t="s">
        <v>191</v>
      </c>
      <c r="AL12" s="124" t="s">
        <v>191</v>
      </c>
      <c r="AM12" s="124" t="s">
        <v>191</v>
      </c>
      <c r="AN12" s="124" t="s">
        <v>191</v>
      </c>
      <c r="AO12" s="124" t="s">
        <v>191</v>
      </c>
      <c r="AP12" s="124" t="s">
        <v>191</v>
      </c>
      <c r="AQ12" s="124" t="s">
        <v>191</v>
      </c>
      <c r="AR12" s="124" t="s">
        <v>191</v>
      </c>
      <c r="AS12" s="124" t="s">
        <v>191</v>
      </c>
      <c r="AT12" s="124" t="s">
        <v>190</v>
      </c>
      <c r="AU12" s="124" t="s">
        <v>191</v>
      </c>
      <c r="AV12" s="124" t="s">
        <v>191</v>
      </c>
      <c r="AW12" s="124" t="s">
        <v>191</v>
      </c>
      <c r="AX12" s="124" t="s">
        <v>191</v>
      </c>
      <c r="AY12" s="124" t="s">
        <v>191</v>
      </c>
      <c r="AZ12" s="124" t="s">
        <v>191</v>
      </c>
      <c r="BA12" s="124" t="s">
        <v>190</v>
      </c>
      <c r="BB12" s="124" t="s">
        <v>190</v>
      </c>
      <c r="BC12" s="124" t="s">
        <v>190</v>
      </c>
      <c r="BD12" s="124" t="s">
        <v>190</v>
      </c>
      <c r="BE12" s="124" t="s">
        <v>190</v>
      </c>
      <c r="BF12" s="124" t="s">
        <v>190</v>
      </c>
      <c r="BG12" s="124" t="s">
        <v>190</v>
      </c>
      <c r="BH12" s="124" t="s">
        <v>191</v>
      </c>
      <c r="BI12" s="124" t="s">
        <v>190</v>
      </c>
      <c r="BJ12" s="124" t="s">
        <v>191</v>
      </c>
      <c r="BK12" s="124" t="s">
        <v>190</v>
      </c>
      <c r="BL12" s="124" t="s">
        <v>191</v>
      </c>
      <c r="BM12" s="124" t="s">
        <v>191</v>
      </c>
      <c r="BN12" s="124" t="s">
        <v>190</v>
      </c>
      <c r="BO12" s="124" t="s">
        <v>191</v>
      </c>
      <c r="BP12" s="124" t="s">
        <v>191</v>
      </c>
      <c r="BQ12" s="124" t="s">
        <v>191</v>
      </c>
    </row>
    <row r="13" spans="1:69" ht="42.75" x14ac:dyDescent="0.2">
      <c r="A13" s="97" t="s">
        <v>123</v>
      </c>
      <c r="B13" s="98">
        <f t="shared" si="2"/>
        <v>10</v>
      </c>
      <c r="C13" s="99" t="str">
        <f>VLOOKUP(Applicability[[#This Row],[NCE]],AER_NCE[[#All],[NCE]:[Ref.]],2,FALSE)</f>
        <v xml:space="preserve">Test hydrocarbon liquid meas. device(s) does not exist, is not installed or used correctly, or not in use. </v>
      </c>
      <c r="D13" s="124" t="s">
        <v>190</v>
      </c>
      <c r="E13" s="124" t="s">
        <v>190</v>
      </c>
      <c r="F13" s="124" t="s">
        <v>191</v>
      </c>
      <c r="G13" s="124" t="s">
        <v>191</v>
      </c>
      <c r="H13" s="124" t="s">
        <v>190</v>
      </c>
      <c r="I13" s="124" t="s">
        <v>191</v>
      </c>
      <c r="J13" s="124" t="s">
        <v>191</v>
      </c>
      <c r="K13" s="124" t="s">
        <v>191</v>
      </c>
      <c r="L13" s="124" t="s">
        <v>191</v>
      </c>
      <c r="M13" s="124" t="s">
        <v>191</v>
      </c>
      <c r="N13" s="124" t="s">
        <v>191</v>
      </c>
      <c r="O13" s="124" t="s">
        <v>191</v>
      </c>
      <c r="P13" s="124" t="s">
        <v>191</v>
      </c>
      <c r="Q13" s="124" t="s">
        <v>190</v>
      </c>
      <c r="R13" s="124" t="s">
        <v>191</v>
      </c>
      <c r="S13" s="124" t="s">
        <v>191</v>
      </c>
      <c r="T13" s="124" t="s">
        <v>191</v>
      </c>
      <c r="U13" s="124" t="s">
        <v>191</v>
      </c>
      <c r="V13" s="124" t="s">
        <v>191</v>
      </c>
      <c r="W13" s="124" t="s">
        <v>191</v>
      </c>
      <c r="X13" s="124" t="s">
        <v>191</v>
      </c>
      <c r="Y13" s="124" t="s">
        <v>191</v>
      </c>
      <c r="Z13" s="124" t="s">
        <v>190</v>
      </c>
      <c r="AA13" s="124" t="s">
        <v>191</v>
      </c>
      <c r="AB13" s="124" t="s">
        <v>191</v>
      </c>
      <c r="AC13" s="124" t="s">
        <v>191</v>
      </c>
      <c r="AD13" s="124" t="s">
        <v>191</v>
      </c>
      <c r="AE13" s="124" t="s">
        <v>191</v>
      </c>
      <c r="AF13" s="124" t="s">
        <v>191</v>
      </c>
      <c r="AG13" s="124" t="s">
        <v>191</v>
      </c>
      <c r="AH13" s="124" t="s">
        <v>191</v>
      </c>
      <c r="AI13" s="124" t="s">
        <v>191</v>
      </c>
      <c r="AJ13" s="124" t="s">
        <v>191</v>
      </c>
      <c r="AK13" s="124" t="s">
        <v>191</v>
      </c>
      <c r="AL13" s="124" t="s">
        <v>191</v>
      </c>
      <c r="AM13" s="124" t="s">
        <v>191</v>
      </c>
      <c r="AN13" s="124" t="s">
        <v>191</v>
      </c>
      <c r="AO13" s="124" t="s">
        <v>191</v>
      </c>
      <c r="AP13" s="124" t="s">
        <v>191</v>
      </c>
      <c r="AQ13" s="124" t="s">
        <v>191</v>
      </c>
      <c r="AR13" s="124" t="s">
        <v>191</v>
      </c>
      <c r="AS13" s="124" t="s">
        <v>191</v>
      </c>
      <c r="AT13" s="124" t="s">
        <v>190</v>
      </c>
      <c r="AU13" s="124" t="s">
        <v>191</v>
      </c>
      <c r="AV13" s="124" t="s">
        <v>191</v>
      </c>
      <c r="AW13" s="124" t="s">
        <v>191</v>
      </c>
      <c r="AX13" s="124" t="s">
        <v>191</v>
      </c>
      <c r="AY13" s="124" t="s">
        <v>191</v>
      </c>
      <c r="AZ13" s="124" t="s">
        <v>191</v>
      </c>
      <c r="BA13" s="124" t="s">
        <v>190</v>
      </c>
      <c r="BB13" s="124" t="s">
        <v>190</v>
      </c>
      <c r="BC13" s="124" t="s">
        <v>190</v>
      </c>
      <c r="BD13" s="124" t="s">
        <v>190</v>
      </c>
      <c r="BE13" s="124" t="s">
        <v>190</v>
      </c>
      <c r="BF13" s="124" t="s">
        <v>190</v>
      </c>
      <c r="BG13" s="124" t="s">
        <v>190</v>
      </c>
      <c r="BH13" s="124" t="s">
        <v>191</v>
      </c>
      <c r="BI13" s="124" t="s">
        <v>190</v>
      </c>
      <c r="BJ13" s="124" t="s">
        <v>191</v>
      </c>
      <c r="BK13" s="124" t="s">
        <v>190</v>
      </c>
      <c r="BL13" s="124" t="s">
        <v>191</v>
      </c>
      <c r="BM13" s="124" t="s">
        <v>191</v>
      </c>
      <c r="BN13" s="124" t="s">
        <v>190</v>
      </c>
      <c r="BO13" s="124" t="s">
        <v>191</v>
      </c>
      <c r="BP13" s="124" t="s">
        <v>191</v>
      </c>
      <c r="BQ13" s="124" t="s">
        <v>191</v>
      </c>
    </row>
    <row r="14" spans="1:69" ht="28.5" x14ac:dyDescent="0.2">
      <c r="A14" s="97" t="s">
        <v>124</v>
      </c>
      <c r="B14" s="98">
        <f t="shared" si="2"/>
        <v>11</v>
      </c>
      <c r="C14" s="99" t="str">
        <f>VLOOKUP(Applicability[[#This Row],[NCE]],AER_NCE[[#All],[NCE]:[Ref.]],2,FALSE)</f>
        <v xml:space="preserve">Test water meas. device(s) does not exist, is not installed or used correctly, or not in use. </v>
      </c>
      <c r="D14" s="124" t="s">
        <v>190</v>
      </c>
      <c r="E14" s="124" t="s">
        <v>190</v>
      </c>
      <c r="F14" s="124" t="s">
        <v>191</v>
      </c>
      <c r="G14" s="124" t="s">
        <v>191</v>
      </c>
      <c r="H14" s="124" t="s">
        <v>190</v>
      </c>
      <c r="I14" s="124" t="s">
        <v>191</v>
      </c>
      <c r="J14" s="124" t="s">
        <v>191</v>
      </c>
      <c r="K14" s="124" t="s">
        <v>191</v>
      </c>
      <c r="L14" s="124" t="s">
        <v>191</v>
      </c>
      <c r="M14" s="124" t="s">
        <v>191</v>
      </c>
      <c r="N14" s="124" t="s">
        <v>191</v>
      </c>
      <c r="O14" s="124" t="s">
        <v>191</v>
      </c>
      <c r="P14" s="124" t="s">
        <v>191</v>
      </c>
      <c r="Q14" s="124" t="s">
        <v>190</v>
      </c>
      <c r="R14" s="124" t="s">
        <v>191</v>
      </c>
      <c r="S14" s="124" t="s">
        <v>191</v>
      </c>
      <c r="T14" s="124" t="s">
        <v>191</v>
      </c>
      <c r="U14" s="124" t="s">
        <v>191</v>
      </c>
      <c r="V14" s="124" t="s">
        <v>191</v>
      </c>
      <c r="W14" s="124" t="s">
        <v>191</v>
      </c>
      <c r="X14" s="124" t="s">
        <v>191</v>
      </c>
      <c r="Y14" s="124" t="s">
        <v>191</v>
      </c>
      <c r="Z14" s="124" t="s">
        <v>190</v>
      </c>
      <c r="AA14" s="124" t="s">
        <v>191</v>
      </c>
      <c r="AB14" s="124" t="s">
        <v>191</v>
      </c>
      <c r="AC14" s="124" t="s">
        <v>191</v>
      </c>
      <c r="AD14" s="124" t="s">
        <v>191</v>
      </c>
      <c r="AE14" s="124" t="s">
        <v>191</v>
      </c>
      <c r="AF14" s="124" t="s">
        <v>191</v>
      </c>
      <c r="AG14" s="124" t="s">
        <v>191</v>
      </c>
      <c r="AH14" s="124" t="s">
        <v>191</v>
      </c>
      <c r="AI14" s="124" t="s">
        <v>191</v>
      </c>
      <c r="AJ14" s="124" t="s">
        <v>191</v>
      </c>
      <c r="AK14" s="124" t="s">
        <v>191</v>
      </c>
      <c r="AL14" s="124" t="s">
        <v>191</v>
      </c>
      <c r="AM14" s="124" t="s">
        <v>191</v>
      </c>
      <c r="AN14" s="124" t="s">
        <v>191</v>
      </c>
      <c r="AO14" s="124" t="s">
        <v>191</v>
      </c>
      <c r="AP14" s="124" t="s">
        <v>191</v>
      </c>
      <c r="AQ14" s="124" t="s">
        <v>191</v>
      </c>
      <c r="AR14" s="124" t="s">
        <v>191</v>
      </c>
      <c r="AS14" s="124" t="s">
        <v>191</v>
      </c>
      <c r="AT14" s="124" t="s">
        <v>190</v>
      </c>
      <c r="AU14" s="124" t="s">
        <v>191</v>
      </c>
      <c r="AV14" s="124" t="s">
        <v>191</v>
      </c>
      <c r="AW14" s="124" t="s">
        <v>191</v>
      </c>
      <c r="AX14" s="124" t="s">
        <v>191</v>
      </c>
      <c r="AY14" s="124" t="s">
        <v>191</v>
      </c>
      <c r="AZ14" s="124" t="s">
        <v>191</v>
      </c>
      <c r="BA14" s="124" t="s">
        <v>190</v>
      </c>
      <c r="BB14" s="124" t="s">
        <v>190</v>
      </c>
      <c r="BC14" s="124" t="s">
        <v>190</v>
      </c>
      <c r="BD14" s="124" t="s">
        <v>190</v>
      </c>
      <c r="BE14" s="124" t="s">
        <v>190</v>
      </c>
      <c r="BF14" s="124" t="s">
        <v>190</v>
      </c>
      <c r="BG14" s="124" t="s">
        <v>190</v>
      </c>
      <c r="BH14" s="124" t="s">
        <v>191</v>
      </c>
      <c r="BI14" s="124" t="s">
        <v>190</v>
      </c>
      <c r="BJ14" s="124" t="s">
        <v>191</v>
      </c>
      <c r="BK14" s="124" t="s">
        <v>190</v>
      </c>
      <c r="BL14" s="124" t="s">
        <v>191</v>
      </c>
      <c r="BM14" s="124" t="s">
        <v>191</v>
      </c>
      <c r="BN14" s="124" t="s">
        <v>190</v>
      </c>
      <c r="BO14" s="124" t="s">
        <v>191</v>
      </c>
      <c r="BP14" s="124" t="s">
        <v>191</v>
      </c>
      <c r="BQ14" s="124" t="s">
        <v>191</v>
      </c>
    </row>
    <row r="15" spans="1:69" x14ac:dyDescent="0.2">
      <c r="A15" s="97" t="s">
        <v>125</v>
      </c>
      <c r="B15" s="98">
        <f t="shared" si="2"/>
        <v>12</v>
      </c>
      <c r="C15" s="99" t="str">
        <f>VLOOKUP(Applicability[[#This Row],[NCE]],AER_NCE[[#All],[NCE]:[Ref.]],2,FALSE)</f>
        <v>Inaccurate Header Markings</v>
      </c>
      <c r="D15" s="124" t="s">
        <v>190</v>
      </c>
      <c r="E15" s="124" t="s">
        <v>190</v>
      </c>
      <c r="F15" s="124" t="s">
        <v>191</v>
      </c>
      <c r="G15" s="124" t="s">
        <v>191</v>
      </c>
      <c r="H15" s="124" t="s">
        <v>190</v>
      </c>
      <c r="I15" s="124" t="s">
        <v>191</v>
      </c>
      <c r="J15" s="124" t="s">
        <v>191</v>
      </c>
      <c r="K15" s="124" t="s">
        <v>191</v>
      </c>
      <c r="L15" s="124" t="s">
        <v>191</v>
      </c>
      <c r="M15" s="124" t="s">
        <v>191</v>
      </c>
      <c r="N15" s="124" t="s">
        <v>191</v>
      </c>
      <c r="O15" s="124" t="s">
        <v>191</v>
      </c>
      <c r="P15" s="124" t="s">
        <v>191</v>
      </c>
      <c r="Q15" s="124" t="s">
        <v>190</v>
      </c>
      <c r="R15" s="124" t="s">
        <v>191</v>
      </c>
      <c r="S15" s="124" t="s">
        <v>191</v>
      </c>
      <c r="T15" s="124" t="s">
        <v>191</v>
      </c>
      <c r="U15" s="124" t="s">
        <v>191</v>
      </c>
      <c r="V15" s="124" t="s">
        <v>191</v>
      </c>
      <c r="W15" s="124" t="s">
        <v>191</v>
      </c>
      <c r="X15" s="124" t="s">
        <v>191</v>
      </c>
      <c r="Y15" s="124" t="s">
        <v>191</v>
      </c>
      <c r="Z15" s="124" t="s">
        <v>190</v>
      </c>
      <c r="AA15" s="124" t="s">
        <v>191</v>
      </c>
      <c r="AB15" s="124" t="s">
        <v>191</v>
      </c>
      <c r="AC15" s="124" t="s">
        <v>191</v>
      </c>
      <c r="AD15" s="124" t="s">
        <v>191</v>
      </c>
      <c r="AE15" s="124" t="s">
        <v>191</v>
      </c>
      <c r="AF15" s="124" t="s">
        <v>191</v>
      </c>
      <c r="AG15" s="124" t="s">
        <v>191</v>
      </c>
      <c r="AH15" s="124" t="s">
        <v>191</v>
      </c>
      <c r="AI15" s="124" t="s">
        <v>191</v>
      </c>
      <c r="AJ15" s="124" t="s">
        <v>191</v>
      </c>
      <c r="AK15" s="124" t="s">
        <v>191</v>
      </c>
      <c r="AL15" s="124" t="s">
        <v>191</v>
      </c>
      <c r="AM15" s="124" t="s">
        <v>191</v>
      </c>
      <c r="AN15" s="124" t="s">
        <v>191</v>
      </c>
      <c r="AO15" s="124" t="s">
        <v>191</v>
      </c>
      <c r="AP15" s="124" t="s">
        <v>191</v>
      </c>
      <c r="AQ15" s="124" t="s">
        <v>191</v>
      </c>
      <c r="AR15" s="124" t="s">
        <v>191</v>
      </c>
      <c r="AS15" s="124" t="s">
        <v>191</v>
      </c>
      <c r="AT15" s="124" t="s">
        <v>190</v>
      </c>
      <c r="AU15" s="124" t="s">
        <v>191</v>
      </c>
      <c r="AV15" s="124" t="s">
        <v>191</v>
      </c>
      <c r="AW15" s="124" t="s">
        <v>191</v>
      </c>
      <c r="AX15" s="124" t="s">
        <v>191</v>
      </c>
      <c r="AY15" s="124" t="s">
        <v>191</v>
      </c>
      <c r="AZ15" s="124" t="s">
        <v>191</v>
      </c>
      <c r="BA15" s="124" t="s">
        <v>190</v>
      </c>
      <c r="BB15" s="124" t="s">
        <v>190</v>
      </c>
      <c r="BC15" s="124" t="s">
        <v>190</v>
      </c>
      <c r="BD15" s="124" t="s">
        <v>190</v>
      </c>
      <c r="BE15" s="124" t="s">
        <v>190</v>
      </c>
      <c r="BF15" s="124" t="s">
        <v>190</v>
      </c>
      <c r="BG15" s="124" t="s">
        <v>190</v>
      </c>
      <c r="BH15" s="124" t="s">
        <v>191</v>
      </c>
      <c r="BI15" s="124" t="s">
        <v>190</v>
      </c>
      <c r="BJ15" s="124" t="s">
        <v>191</v>
      </c>
      <c r="BK15" s="124" t="s">
        <v>190</v>
      </c>
      <c r="BL15" s="124" t="s">
        <v>191</v>
      </c>
      <c r="BM15" s="124" t="s">
        <v>191</v>
      </c>
      <c r="BN15" s="124" t="s">
        <v>190</v>
      </c>
      <c r="BO15" s="124" t="s">
        <v>191</v>
      </c>
      <c r="BP15" s="124" t="s">
        <v>191</v>
      </c>
      <c r="BQ15" s="124" t="s">
        <v>191</v>
      </c>
    </row>
    <row r="16" spans="1:69" x14ac:dyDescent="0.2">
      <c r="A16" s="97" t="s">
        <v>132</v>
      </c>
      <c r="B16" s="98">
        <f t="shared" si="2"/>
        <v>13</v>
      </c>
      <c r="C16" s="99" t="str">
        <f>VLOOKUP(Applicability[[#This Row],[NCE]],AER_NCE[[#All],[NCE]:[Ref.]],2,FALSE)</f>
        <v>Well meas. inappropriate for battery.</v>
      </c>
      <c r="D16" s="124" t="s">
        <v>190</v>
      </c>
      <c r="E16" s="124" t="s">
        <v>190</v>
      </c>
      <c r="F16" s="124" t="s">
        <v>191</v>
      </c>
      <c r="G16" s="124" t="s">
        <v>191</v>
      </c>
      <c r="H16" s="124" t="s">
        <v>190</v>
      </c>
      <c r="I16" s="124" t="s">
        <v>191</v>
      </c>
      <c r="J16" s="124" t="s">
        <v>191</v>
      </c>
      <c r="K16" s="124" t="s">
        <v>191</v>
      </c>
      <c r="L16" s="124" t="s">
        <v>191</v>
      </c>
      <c r="M16" s="124" t="s">
        <v>191</v>
      </c>
      <c r="N16" s="124" t="s">
        <v>191</v>
      </c>
      <c r="O16" s="124" t="s">
        <v>191</v>
      </c>
      <c r="P16" s="124" t="s">
        <v>191</v>
      </c>
      <c r="Q16" s="124" t="s">
        <v>190</v>
      </c>
      <c r="R16" s="124" t="s">
        <v>191</v>
      </c>
      <c r="S16" s="124" t="s">
        <v>191</v>
      </c>
      <c r="T16" s="124" t="s">
        <v>191</v>
      </c>
      <c r="U16" s="124" t="s">
        <v>191</v>
      </c>
      <c r="V16" s="124" t="s">
        <v>191</v>
      </c>
      <c r="W16" s="124" t="s">
        <v>191</v>
      </c>
      <c r="X16" s="124" t="s">
        <v>191</v>
      </c>
      <c r="Y16" s="124" t="s">
        <v>191</v>
      </c>
      <c r="Z16" s="124" t="s">
        <v>190</v>
      </c>
      <c r="AA16" s="124" t="s">
        <v>191</v>
      </c>
      <c r="AB16" s="124" t="s">
        <v>191</v>
      </c>
      <c r="AC16" s="124" t="s">
        <v>191</v>
      </c>
      <c r="AD16" s="124" t="s">
        <v>191</v>
      </c>
      <c r="AE16" s="124" t="s">
        <v>191</v>
      </c>
      <c r="AF16" s="124" t="s">
        <v>191</v>
      </c>
      <c r="AG16" s="124" t="s">
        <v>191</v>
      </c>
      <c r="AH16" s="124" t="s">
        <v>191</v>
      </c>
      <c r="AI16" s="124" t="s">
        <v>191</v>
      </c>
      <c r="AJ16" s="124" t="s">
        <v>191</v>
      </c>
      <c r="AK16" s="124" t="s">
        <v>191</v>
      </c>
      <c r="AL16" s="124" t="s">
        <v>191</v>
      </c>
      <c r="AM16" s="124" t="s">
        <v>191</v>
      </c>
      <c r="AN16" s="124" t="s">
        <v>191</v>
      </c>
      <c r="AO16" s="124" t="s">
        <v>191</v>
      </c>
      <c r="AP16" s="124" t="s">
        <v>191</v>
      </c>
      <c r="AQ16" s="124" t="s">
        <v>191</v>
      </c>
      <c r="AR16" s="124" t="s">
        <v>191</v>
      </c>
      <c r="AS16" s="124" t="s">
        <v>191</v>
      </c>
      <c r="AT16" s="124" t="s">
        <v>190</v>
      </c>
      <c r="AU16" s="124" t="s">
        <v>191</v>
      </c>
      <c r="AV16" s="124" t="s">
        <v>191</v>
      </c>
      <c r="AW16" s="124" t="s">
        <v>191</v>
      </c>
      <c r="AX16" s="124" t="s">
        <v>191</v>
      </c>
      <c r="AY16" s="124" t="s">
        <v>191</v>
      </c>
      <c r="AZ16" s="124" t="s">
        <v>191</v>
      </c>
      <c r="BA16" s="124" t="s">
        <v>190</v>
      </c>
      <c r="BB16" s="124" t="s">
        <v>190</v>
      </c>
      <c r="BC16" s="124" t="s">
        <v>190</v>
      </c>
      <c r="BD16" s="124" t="s">
        <v>190</v>
      </c>
      <c r="BE16" s="124" t="s">
        <v>190</v>
      </c>
      <c r="BF16" s="124" t="s">
        <v>190</v>
      </c>
      <c r="BG16" s="124" t="s">
        <v>190</v>
      </c>
      <c r="BH16" s="124" t="s">
        <v>191</v>
      </c>
      <c r="BI16" s="124" t="s">
        <v>190</v>
      </c>
      <c r="BJ16" s="124" t="s">
        <v>191</v>
      </c>
      <c r="BK16" s="124" t="s">
        <v>190</v>
      </c>
      <c r="BL16" s="124" t="s">
        <v>191</v>
      </c>
      <c r="BM16" s="124" t="s">
        <v>191</v>
      </c>
      <c r="BN16" s="124" t="s">
        <v>190</v>
      </c>
      <c r="BO16" s="124" t="s">
        <v>191</v>
      </c>
      <c r="BP16" s="124" t="s">
        <v>191</v>
      </c>
      <c r="BQ16" s="124" t="s">
        <v>191</v>
      </c>
    </row>
    <row r="17" spans="1:69" ht="28.5" x14ac:dyDescent="0.2">
      <c r="A17" s="97" t="s">
        <v>634</v>
      </c>
      <c r="B17" s="98">
        <f t="shared" si="2"/>
        <v>14</v>
      </c>
      <c r="C17" s="99" t="str">
        <f>VLOOKUP(Applicability[[#This Row],[NCE]],AER_NCE[[#All],[NCE]:[Ref.]],2,FALSE)</f>
        <v>Inaccurate interfaces between systems at commissioning. Added by Yogi, Mel and Mark.</v>
      </c>
      <c r="D17" s="124" t="s">
        <v>190</v>
      </c>
      <c r="E17" s="124" t="s">
        <v>190</v>
      </c>
      <c r="F17" s="124" t="s">
        <v>191</v>
      </c>
      <c r="G17" s="124" t="s">
        <v>191</v>
      </c>
      <c r="H17" s="124" t="s">
        <v>190</v>
      </c>
      <c r="I17" s="124" t="s">
        <v>191</v>
      </c>
      <c r="J17" s="124" t="s">
        <v>191</v>
      </c>
      <c r="K17" s="124" t="s">
        <v>191</v>
      </c>
      <c r="L17" s="124" t="s">
        <v>191</v>
      </c>
      <c r="M17" s="124" t="s">
        <v>191</v>
      </c>
      <c r="N17" s="124" t="s">
        <v>191</v>
      </c>
      <c r="O17" s="124" t="s">
        <v>191</v>
      </c>
      <c r="P17" s="124" t="s">
        <v>191</v>
      </c>
      <c r="Q17" s="124" t="s">
        <v>190</v>
      </c>
      <c r="R17" s="124" t="s">
        <v>191</v>
      </c>
      <c r="S17" s="124" t="s">
        <v>191</v>
      </c>
      <c r="T17" s="124" t="s">
        <v>191</v>
      </c>
      <c r="U17" s="124" t="s">
        <v>191</v>
      </c>
      <c r="V17" s="124" t="s">
        <v>191</v>
      </c>
      <c r="W17" s="124" t="s">
        <v>191</v>
      </c>
      <c r="X17" s="124" t="s">
        <v>191</v>
      </c>
      <c r="Y17" s="124" t="s">
        <v>191</v>
      </c>
      <c r="Z17" s="124" t="s">
        <v>190</v>
      </c>
      <c r="AA17" s="124" t="s">
        <v>191</v>
      </c>
      <c r="AB17" s="124" t="s">
        <v>191</v>
      </c>
      <c r="AC17" s="124" t="s">
        <v>191</v>
      </c>
      <c r="AD17" s="124" t="s">
        <v>191</v>
      </c>
      <c r="AE17" s="124" t="s">
        <v>191</v>
      </c>
      <c r="AF17" s="124" t="s">
        <v>191</v>
      </c>
      <c r="AG17" s="124" t="s">
        <v>191</v>
      </c>
      <c r="AH17" s="124" t="s">
        <v>191</v>
      </c>
      <c r="AI17" s="124" t="s">
        <v>191</v>
      </c>
      <c r="AJ17" s="124" t="s">
        <v>191</v>
      </c>
      <c r="AK17" s="124" t="s">
        <v>191</v>
      </c>
      <c r="AL17" s="124" t="s">
        <v>191</v>
      </c>
      <c r="AM17" s="124" t="s">
        <v>191</v>
      </c>
      <c r="AN17" s="124" t="s">
        <v>191</v>
      </c>
      <c r="AO17" s="124" t="s">
        <v>191</v>
      </c>
      <c r="AP17" s="124" t="s">
        <v>191</v>
      </c>
      <c r="AQ17" s="124" t="s">
        <v>191</v>
      </c>
      <c r="AR17" s="124" t="s">
        <v>191</v>
      </c>
      <c r="AS17" s="124" t="s">
        <v>191</v>
      </c>
      <c r="AT17" s="124" t="s">
        <v>190</v>
      </c>
      <c r="AU17" s="124" t="s">
        <v>191</v>
      </c>
      <c r="AV17" s="124" t="s">
        <v>191</v>
      </c>
      <c r="AW17" s="124" t="s">
        <v>191</v>
      </c>
      <c r="AX17" s="124" t="s">
        <v>191</v>
      </c>
      <c r="AY17" s="124" t="s">
        <v>191</v>
      </c>
      <c r="AZ17" s="124" t="s">
        <v>191</v>
      </c>
      <c r="BA17" s="124" t="s">
        <v>190</v>
      </c>
      <c r="BB17" s="124" t="s">
        <v>190</v>
      </c>
      <c r="BC17" s="124" t="s">
        <v>190</v>
      </c>
      <c r="BD17" s="124" t="s">
        <v>190</v>
      </c>
      <c r="BE17" s="124" t="s">
        <v>190</v>
      </c>
      <c r="BF17" s="124" t="s">
        <v>190</v>
      </c>
      <c r="BG17" s="124" t="s">
        <v>190</v>
      </c>
      <c r="BH17" s="124" t="s">
        <v>191</v>
      </c>
      <c r="BI17" s="124" t="s">
        <v>190</v>
      </c>
      <c r="BJ17" s="124" t="s">
        <v>191</v>
      </c>
      <c r="BK17" s="124" t="s">
        <v>190</v>
      </c>
      <c r="BL17" s="124" t="s">
        <v>191</v>
      </c>
      <c r="BM17" s="124" t="s">
        <v>191</v>
      </c>
      <c r="BN17" s="124" t="s">
        <v>190</v>
      </c>
      <c r="BO17" s="124" t="s">
        <v>191</v>
      </c>
      <c r="BP17" s="124" t="s">
        <v>191</v>
      </c>
      <c r="BQ17" s="124" t="s">
        <v>191</v>
      </c>
    </row>
    <row r="18" spans="1:69" ht="28.5" x14ac:dyDescent="0.2">
      <c r="A18" s="97" t="s">
        <v>65</v>
      </c>
      <c r="B18" s="98">
        <f t="shared" si="2"/>
        <v>15</v>
      </c>
      <c r="C18" s="99" t="str">
        <f>VLOOKUP(Applicability[[#This Row],[NCE]],AER_NCE[[#All],[NCE]:[Ref.]],2,FALSE)</f>
        <v>Meas. device(s) calibrated/proven inappropriately and not within required frequency.</v>
      </c>
      <c r="D18" s="124" t="s">
        <v>190</v>
      </c>
      <c r="E18" s="124" t="s">
        <v>190</v>
      </c>
      <c r="F18" s="124" t="s">
        <v>191</v>
      </c>
      <c r="G18" s="124" t="s">
        <v>191</v>
      </c>
      <c r="H18" s="124" t="s">
        <v>190</v>
      </c>
      <c r="I18" s="124" t="s">
        <v>191</v>
      </c>
      <c r="J18" s="124" t="s">
        <v>191</v>
      </c>
      <c r="K18" s="124" t="s">
        <v>191</v>
      </c>
      <c r="L18" s="124" t="s">
        <v>191</v>
      </c>
      <c r="M18" s="124" t="s">
        <v>191</v>
      </c>
      <c r="N18" s="124" t="s">
        <v>191</v>
      </c>
      <c r="O18" s="124" t="s">
        <v>191</v>
      </c>
      <c r="P18" s="124" t="s">
        <v>191</v>
      </c>
      <c r="Q18" s="124" t="s">
        <v>190</v>
      </c>
      <c r="R18" s="124" t="s">
        <v>191</v>
      </c>
      <c r="S18" s="124" t="s">
        <v>191</v>
      </c>
      <c r="T18" s="124" t="s">
        <v>191</v>
      </c>
      <c r="U18" s="124" t="s">
        <v>191</v>
      </c>
      <c r="V18" s="124" t="s">
        <v>191</v>
      </c>
      <c r="W18" s="124" t="s">
        <v>191</v>
      </c>
      <c r="X18" s="124" t="s">
        <v>191</v>
      </c>
      <c r="Y18" s="124" t="s">
        <v>191</v>
      </c>
      <c r="Z18" s="124" t="s">
        <v>190</v>
      </c>
      <c r="AA18" s="124" t="s">
        <v>191</v>
      </c>
      <c r="AB18" s="124" t="s">
        <v>191</v>
      </c>
      <c r="AC18" s="124" t="s">
        <v>191</v>
      </c>
      <c r="AD18" s="124" t="s">
        <v>191</v>
      </c>
      <c r="AE18" s="124" t="s">
        <v>191</v>
      </c>
      <c r="AF18" s="124" t="s">
        <v>191</v>
      </c>
      <c r="AG18" s="124" t="s">
        <v>191</v>
      </c>
      <c r="AH18" s="124" t="s">
        <v>191</v>
      </c>
      <c r="AI18" s="124" t="s">
        <v>191</v>
      </c>
      <c r="AJ18" s="124" t="s">
        <v>191</v>
      </c>
      <c r="AK18" s="124" t="s">
        <v>191</v>
      </c>
      <c r="AL18" s="124" t="s">
        <v>191</v>
      </c>
      <c r="AM18" s="124" t="s">
        <v>191</v>
      </c>
      <c r="AN18" s="124" t="s">
        <v>191</v>
      </c>
      <c r="AO18" s="124" t="s">
        <v>191</v>
      </c>
      <c r="AP18" s="124" t="s">
        <v>191</v>
      </c>
      <c r="AQ18" s="124" t="s">
        <v>191</v>
      </c>
      <c r="AR18" s="124" t="s">
        <v>191</v>
      </c>
      <c r="AS18" s="124" t="s">
        <v>191</v>
      </c>
      <c r="AT18" s="124" t="s">
        <v>190</v>
      </c>
      <c r="AU18" s="124" t="s">
        <v>191</v>
      </c>
      <c r="AV18" s="124" t="s">
        <v>191</v>
      </c>
      <c r="AW18" s="124" t="s">
        <v>191</v>
      </c>
      <c r="AX18" s="124" t="s">
        <v>191</v>
      </c>
      <c r="AY18" s="124" t="s">
        <v>191</v>
      </c>
      <c r="AZ18" s="124" t="s">
        <v>191</v>
      </c>
      <c r="BA18" s="124" t="s">
        <v>190</v>
      </c>
      <c r="BB18" s="124" t="s">
        <v>190</v>
      </c>
      <c r="BC18" s="124" t="s">
        <v>190</v>
      </c>
      <c r="BD18" s="124" t="s">
        <v>190</v>
      </c>
      <c r="BE18" s="124" t="s">
        <v>190</v>
      </c>
      <c r="BF18" s="124" t="s">
        <v>190</v>
      </c>
      <c r="BG18" s="124" t="s">
        <v>190</v>
      </c>
      <c r="BH18" s="124" t="s">
        <v>191</v>
      </c>
      <c r="BI18" s="124" t="s">
        <v>190</v>
      </c>
      <c r="BJ18" s="124" t="s">
        <v>191</v>
      </c>
      <c r="BK18" s="124" t="s">
        <v>190</v>
      </c>
      <c r="BL18" s="124" t="s">
        <v>191</v>
      </c>
      <c r="BM18" s="124" t="s">
        <v>191</v>
      </c>
      <c r="BN18" s="124" t="s">
        <v>190</v>
      </c>
      <c r="BO18" s="124" t="s">
        <v>191</v>
      </c>
      <c r="BP18" s="124" t="s">
        <v>191</v>
      </c>
      <c r="BQ18" s="124" t="s">
        <v>191</v>
      </c>
    </row>
    <row r="19" spans="1:69" ht="28.5" x14ac:dyDescent="0.2">
      <c r="A19" s="97" t="s">
        <v>152</v>
      </c>
      <c r="B19" s="98">
        <f t="shared" si="2"/>
        <v>16</v>
      </c>
      <c r="C19" s="99" t="str">
        <f>VLOOKUP(Applicability[[#This Row],[NCE]],AER_NCE[[#All],[NCE]:[Ref.]],2,FALSE)</f>
        <v>Pressure and temperature corrections inaccurately determined.</v>
      </c>
      <c r="D19" s="124" t="s">
        <v>190</v>
      </c>
      <c r="E19" s="124" t="s">
        <v>190</v>
      </c>
      <c r="F19" s="124" t="s">
        <v>191</v>
      </c>
      <c r="G19" s="124" t="s">
        <v>191</v>
      </c>
      <c r="H19" s="124" t="s">
        <v>190</v>
      </c>
      <c r="I19" s="124" t="s">
        <v>191</v>
      </c>
      <c r="J19" s="124" t="s">
        <v>191</v>
      </c>
      <c r="K19" s="124" t="s">
        <v>191</v>
      </c>
      <c r="L19" s="124" t="s">
        <v>191</v>
      </c>
      <c r="M19" s="124" t="s">
        <v>191</v>
      </c>
      <c r="N19" s="124" t="s">
        <v>191</v>
      </c>
      <c r="O19" s="124" t="s">
        <v>191</v>
      </c>
      <c r="P19" s="124" t="s">
        <v>191</v>
      </c>
      <c r="Q19" s="124" t="s">
        <v>190</v>
      </c>
      <c r="R19" s="124" t="s">
        <v>191</v>
      </c>
      <c r="S19" s="124" t="s">
        <v>191</v>
      </c>
      <c r="T19" s="124" t="s">
        <v>191</v>
      </c>
      <c r="U19" s="124" t="s">
        <v>191</v>
      </c>
      <c r="V19" s="124" t="s">
        <v>191</v>
      </c>
      <c r="W19" s="124" t="s">
        <v>191</v>
      </c>
      <c r="X19" s="124" t="s">
        <v>191</v>
      </c>
      <c r="Y19" s="124" t="s">
        <v>191</v>
      </c>
      <c r="Z19" s="124" t="s">
        <v>190</v>
      </c>
      <c r="AA19" s="124" t="s">
        <v>191</v>
      </c>
      <c r="AB19" s="124" t="s">
        <v>191</v>
      </c>
      <c r="AC19" s="124" t="s">
        <v>191</v>
      </c>
      <c r="AD19" s="124" t="s">
        <v>191</v>
      </c>
      <c r="AE19" s="124" t="s">
        <v>191</v>
      </c>
      <c r="AF19" s="124" t="s">
        <v>191</v>
      </c>
      <c r="AG19" s="124" t="s">
        <v>191</v>
      </c>
      <c r="AH19" s="124" t="s">
        <v>191</v>
      </c>
      <c r="AI19" s="124" t="s">
        <v>191</v>
      </c>
      <c r="AJ19" s="124" t="s">
        <v>191</v>
      </c>
      <c r="AK19" s="124" t="s">
        <v>191</v>
      </c>
      <c r="AL19" s="124" t="s">
        <v>191</v>
      </c>
      <c r="AM19" s="124" t="s">
        <v>191</v>
      </c>
      <c r="AN19" s="124" t="s">
        <v>191</v>
      </c>
      <c r="AO19" s="124" t="s">
        <v>191</v>
      </c>
      <c r="AP19" s="124" t="s">
        <v>191</v>
      </c>
      <c r="AQ19" s="124" t="s">
        <v>191</v>
      </c>
      <c r="AR19" s="124" t="s">
        <v>191</v>
      </c>
      <c r="AS19" s="124" t="s">
        <v>191</v>
      </c>
      <c r="AT19" s="124" t="s">
        <v>190</v>
      </c>
      <c r="AU19" s="124" t="s">
        <v>191</v>
      </c>
      <c r="AV19" s="124" t="s">
        <v>191</v>
      </c>
      <c r="AW19" s="124" t="s">
        <v>191</v>
      </c>
      <c r="AX19" s="124" t="s">
        <v>191</v>
      </c>
      <c r="AY19" s="124" t="s">
        <v>191</v>
      </c>
      <c r="AZ19" s="124" t="s">
        <v>191</v>
      </c>
      <c r="BA19" s="124" t="s">
        <v>190</v>
      </c>
      <c r="BB19" s="124" t="s">
        <v>190</v>
      </c>
      <c r="BC19" s="124" t="s">
        <v>190</v>
      </c>
      <c r="BD19" s="124" t="s">
        <v>190</v>
      </c>
      <c r="BE19" s="124" t="s">
        <v>190</v>
      </c>
      <c r="BF19" s="124" t="s">
        <v>190</v>
      </c>
      <c r="BG19" s="124" t="s">
        <v>190</v>
      </c>
      <c r="BH19" s="124" t="s">
        <v>191</v>
      </c>
      <c r="BI19" s="124" t="s">
        <v>190</v>
      </c>
      <c r="BJ19" s="124" t="s">
        <v>191</v>
      </c>
      <c r="BK19" s="124" t="s">
        <v>190</v>
      </c>
      <c r="BL19" s="124" t="s">
        <v>191</v>
      </c>
      <c r="BM19" s="124" t="s">
        <v>191</v>
      </c>
      <c r="BN19" s="124" t="s">
        <v>190</v>
      </c>
      <c r="BO19" s="124" t="s">
        <v>191</v>
      </c>
      <c r="BP19" s="124" t="s">
        <v>191</v>
      </c>
      <c r="BQ19" s="124" t="s">
        <v>191</v>
      </c>
    </row>
    <row r="20" spans="1:69" x14ac:dyDescent="0.2">
      <c r="A20" s="97" t="s">
        <v>153</v>
      </c>
      <c r="B20" s="98">
        <f t="shared" si="2"/>
        <v>17</v>
      </c>
      <c r="C20" s="99" t="str">
        <f>VLOOKUP(Applicability[[#This Row],[NCE]],AER_NCE[[#All],[NCE]:[Ref.]],2,FALSE)</f>
        <v>Inappropriate application of PC / TC.</v>
      </c>
      <c r="D20" s="124" t="s">
        <v>190</v>
      </c>
      <c r="E20" s="124" t="s">
        <v>190</v>
      </c>
      <c r="F20" s="124" t="s">
        <v>191</v>
      </c>
      <c r="G20" s="124" t="s">
        <v>191</v>
      </c>
      <c r="H20" s="124" t="s">
        <v>190</v>
      </c>
      <c r="I20" s="124" t="s">
        <v>191</v>
      </c>
      <c r="J20" s="124" t="s">
        <v>191</v>
      </c>
      <c r="K20" s="124" t="s">
        <v>191</v>
      </c>
      <c r="L20" s="124" t="s">
        <v>191</v>
      </c>
      <c r="M20" s="124" t="s">
        <v>191</v>
      </c>
      <c r="N20" s="124" t="s">
        <v>191</v>
      </c>
      <c r="O20" s="124" t="s">
        <v>191</v>
      </c>
      <c r="P20" s="124" t="s">
        <v>191</v>
      </c>
      <c r="Q20" s="124" t="s">
        <v>190</v>
      </c>
      <c r="R20" s="124" t="s">
        <v>191</v>
      </c>
      <c r="S20" s="124" t="s">
        <v>191</v>
      </c>
      <c r="T20" s="124" t="s">
        <v>191</v>
      </c>
      <c r="U20" s="124" t="s">
        <v>191</v>
      </c>
      <c r="V20" s="124" t="s">
        <v>191</v>
      </c>
      <c r="W20" s="124" t="s">
        <v>191</v>
      </c>
      <c r="X20" s="124" t="s">
        <v>191</v>
      </c>
      <c r="Y20" s="124" t="s">
        <v>191</v>
      </c>
      <c r="Z20" s="124" t="s">
        <v>190</v>
      </c>
      <c r="AA20" s="124" t="s">
        <v>191</v>
      </c>
      <c r="AB20" s="124" t="s">
        <v>191</v>
      </c>
      <c r="AC20" s="124" t="s">
        <v>191</v>
      </c>
      <c r="AD20" s="124" t="s">
        <v>191</v>
      </c>
      <c r="AE20" s="124" t="s">
        <v>191</v>
      </c>
      <c r="AF20" s="124" t="s">
        <v>191</v>
      </c>
      <c r="AG20" s="124" t="s">
        <v>191</v>
      </c>
      <c r="AH20" s="124" t="s">
        <v>191</v>
      </c>
      <c r="AI20" s="124" t="s">
        <v>191</v>
      </c>
      <c r="AJ20" s="124" t="s">
        <v>191</v>
      </c>
      <c r="AK20" s="124" t="s">
        <v>191</v>
      </c>
      <c r="AL20" s="124" t="s">
        <v>191</v>
      </c>
      <c r="AM20" s="124" t="s">
        <v>191</v>
      </c>
      <c r="AN20" s="124" t="s">
        <v>191</v>
      </c>
      <c r="AO20" s="124" t="s">
        <v>191</v>
      </c>
      <c r="AP20" s="124" t="s">
        <v>191</v>
      </c>
      <c r="AQ20" s="124" t="s">
        <v>191</v>
      </c>
      <c r="AR20" s="124" t="s">
        <v>191</v>
      </c>
      <c r="AS20" s="124" t="s">
        <v>191</v>
      </c>
      <c r="AT20" s="124" t="s">
        <v>190</v>
      </c>
      <c r="AU20" s="124" t="s">
        <v>191</v>
      </c>
      <c r="AV20" s="124" t="s">
        <v>191</v>
      </c>
      <c r="AW20" s="124" t="s">
        <v>191</v>
      </c>
      <c r="AX20" s="124" t="s">
        <v>191</v>
      </c>
      <c r="AY20" s="124" t="s">
        <v>191</v>
      </c>
      <c r="AZ20" s="124" t="s">
        <v>191</v>
      </c>
      <c r="BA20" s="124" t="s">
        <v>190</v>
      </c>
      <c r="BB20" s="124" t="s">
        <v>190</v>
      </c>
      <c r="BC20" s="124" t="s">
        <v>190</v>
      </c>
      <c r="BD20" s="124" t="s">
        <v>190</v>
      </c>
      <c r="BE20" s="124" t="s">
        <v>190</v>
      </c>
      <c r="BF20" s="124" t="s">
        <v>190</v>
      </c>
      <c r="BG20" s="124" t="s">
        <v>190</v>
      </c>
      <c r="BH20" s="124" t="s">
        <v>191</v>
      </c>
      <c r="BI20" s="124" t="s">
        <v>190</v>
      </c>
      <c r="BJ20" s="124" t="s">
        <v>191</v>
      </c>
      <c r="BK20" s="124" t="s">
        <v>190</v>
      </c>
      <c r="BL20" s="124" t="s">
        <v>191</v>
      </c>
      <c r="BM20" s="124" t="s">
        <v>191</v>
      </c>
      <c r="BN20" s="124" t="s">
        <v>190</v>
      </c>
      <c r="BO20" s="124" t="s">
        <v>191</v>
      </c>
      <c r="BP20" s="124" t="s">
        <v>191</v>
      </c>
      <c r="BQ20" s="124" t="s">
        <v>191</v>
      </c>
    </row>
    <row r="21" spans="1:69" ht="28.5" x14ac:dyDescent="0.2">
      <c r="A21" s="97" t="s">
        <v>133</v>
      </c>
      <c r="B21" s="98">
        <f t="shared" si="2"/>
        <v>18</v>
      </c>
      <c r="C21" s="99" t="str">
        <f>VLOOKUP(Applicability[[#This Row],[NCE]],AER_NCE[[#All],[NCE]:[Ref.]],2,FALSE)</f>
        <v>Gas and condensate composition and density not updated to the required frequency.</v>
      </c>
      <c r="D21" s="124" t="s">
        <v>190</v>
      </c>
      <c r="E21" s="124" t="s">
        <v>190</v>
      </c>
      <c r="F21" s="124" t="s">
        <v>191</v>
      </c>
      <c r="G21" s="124" t="s">
        <v>191</v>
      </c>
      <c r="H21" s="124" t="s">
        <v>190</v>
      </c>
      <c r="I21" s="124" t="s">
        <v>191</v>
      </c>
      <c r="J21" s="124" t="s">
        <v>191</v>
      </c>
      <c r="K21" s="124" t="s">
        <v>191</v>
      </c>
      <c r="L21" s="124" t="s">
        <v>191</v>
      </c>
      <c r="M21" s="124" t="s">
        <v>191</v>
      </c>
      <c r="N21" s="124" t="s">
        <v>191</v>
      </c>
      <c r="O21" s="124" t="s">
        <v>191</v>
      </c>
      <c r="P21" s="124" t="s">
        <v>191</v>
      </c>
      <c r="Q21" s="124" t="s">
        <v>190</v>
      </c>
      <c r="R21" s="124" t="s">
        <v>191</v>
      </c>
      <c r="S21" s="124" t="s">
        <v>191</v>
      </c>
      <c r="T21" s="124" t="s">
        <v>191</v>
      </c>
      <c r="U21" s="124" t="s">
        <v>191</v>
      </c>
      <c r="V21" s="124" t="s">
        <v>191</v>
      </c>
      <c r="W21" s="124" t="s">
        <v>191</v>
      </c>
      <c r="X21" s="124" t="s">
        <v>191</v>
      </c>
      <c r="Y21" s="124" t="s">
        <v>191</v>
      </c>
      <c r="Z21" s="124" t="s">
        <v>190</v>
      </c>
      <c r="AA21" s="124" t="s">
        <v>191</v>
      </c>
      <c r="AB21" s="124" t="s">
        <v>191</v>
      </c>
      <c r="AC21" s="124" t="s">
        <v>191</v>
      </c>
      <c r="AD21" s="124" t="s">
        <v>191</v>
      </c>
      <c r="AE21" s="124" t="s">
        <v>191</v>
      </c>
      <c r="AF21" s="124" t="s">
        <v>191</v>
      </c>
      <c r="AG21" s="124" t="s">
        <v>191</v>
      </c>
      <c r="AH21" s="124" t="s">
        <v>191</v>
      </c>
      <c r="AI21" s="124" t="s">
        <v>191</v>
      </c>
      <c r="AJ21" s="124" t="s">
        <v>191</v>
      </c>
      <c r="AK21" s="124" t="s">
        <v>191</v>
      </c>
      <c r="AL21" s="124" t="s">
        <v>191</v>
      </c>
      <c r="AM21" s="124" t="s">
        <v>191</v>
      </c>
      <c r="AN21" s="124" t="s">
        <v>191</v>
      </c>
      <c r="AO21" s="124" t="s">
        <v>191</v>
      </c>
      <c r="AP21" s="124" t="s">
        <v>191</v>
      </c>
      <c r="AQ21" s="124" t="s">
        <v>191</v>
      </c>
      <c r="AR21" s="124" t="s">
        <v>191</v>
      </c>
      <c r="AS21" s="124" t="s">
        <v>191</v>
      </c>
      <c r="AT21" s="124" t="s">
        <v>190</v>
      </c>
      <c r="AU21" s="124" t="s">
        <v>191</v>
      </c>
      <c r="AV21" s="124" t="s">
        <v>191</v>
      </c>
      <c r="AW21" s="124" t="s">
        <v>191</v>
      </c>
      <c r="AX21" s="124" t="s">
        <v>191</v>
      </c>
      <c r="AY21" s="124" t="s">
        <v>191</v>
      </c>
      <c r="AZ21" s="124" t="s">
        <v>191</v>
      </c>
      <c r="BA21" s="124" t="s">
        <v>190</v>
      </c>
      <c r="BB21" s="124" t="s">
        <v>190</v>
      </c>
      <c r="BC21" s="124" t="s">
        <v>190</v>
      </c>
      <c r="BD21" s="124" t="s">
        <v>190</v>
      </c>
      <c r="BE21" s="124" t="s">
        <v>190</v>
      </c>
      <c r="BF21" s="124" t="s">
        <v>190</v>
      </c>
      <c r="BG21" s="124" t="s">
        <v>190</v>
      </c>
      <c r="BH21" s="124" t="s">
        <v>191</v>
      </c>
      <c r="BI21" s="124" t="s">
        <v>190</v>
      </c>
      <c r="BJ21" s="124" t="s">
        <v>191</v>
      </c>
      <c r="BK21" s="124" t="s">
        <v>190</v>
      </c>
      <c r="BL21" s="124" t="s">
        <v>191</v>
      </c>
      <c r="BM21" s="124" t="s">
        <v>191</v>
      </c>
      <c r="BN21" s="124" t="s">
        <v>190</v>
      </c>
      <c r="BO21" s="124" t="s">
        <v>191</v>
      </c>
      <c r="BP21" s="124" t="s">
        <v>191</v>
      </c>
      <c r="BQ21" s="124" t="s">
        <v>191</v>
      </c>
    </row>
    <row r="22" spans="1:69" x14ac:dyDescent="0.2">
      <c r="A22" s="97" t="s">
        <v>63</v>
      </c>
      <c r="B22" s="98">
        <f t="shared" si="2"/>
        <v>19</v>
      </c>
      <c r="C22" s="99" t="str">
        <f>VLOOKUP(Applicability[[#This Row],[NCE]],AER_NCE[[#All],[NCE]:[Ref.]],2,FALSE)</f>
        <v>Inaccurate Acid Gas Measurement</v>
      </c>
      <c r="D22" s="124" t="s">
        <v>190</v>
      </c>
      <c r="E22" s="124" t="s">
        <v>190</v>
      </c>
      <c r="F22" s="124" t="s">
        <v>191</v>
      </c>
      <c r="G22" s="124" t="s">
        <v>191</v>
      </c>
      <c r="H22" s="124" t="s">
        <v>190</v>
      </c>
      <c r="I22" s="124" t="s">
        <v>191</v>
      </c>
      <c r="J22" s="124" t="s">
        <v>191</v>
      </c>
      <c r="K22" s="124" t="s">
        <v>191</v>
      </c>
      <c r="L22" s="124" t="s">
        <v>191</v>
      </c>
      <c r="M22" s="124" t="s">
        <v>191</v>
      </c>
      <c r="N22" s="124" t="s">
        <v>191</v>
      </c>
      <c r="O22" s="124" t="s">
        <v>191</v>
      </c>
      <c r="P22" s="124" t="s">
        <v>191</v>
      </c>
      <c r="Q22" s="124" t="s">
        <v>190</v>
      </c>
      <c r="R22" s="124" t="s">
        <v>191</v>
      </c>
      <c r="S22" s="124" t="s">
        <v>191</v>
      </c>
      <c r="T22" s="124" t="s">
        <v>191</v>
      </c>
      <c r="U22" s="124" t="s">
        <v>191</v>
      </c>
      <c r="V22" s="124" t="s">
        <v>191</v>
      </c>
      <c r="W22" s="124" t="s">
        <v>191</v>
      </c>
      <c r="X22" s="124" t="s">
        <v>191</v>
      </c>
      <c r="Y22" s="124" t="s">
        <v>191</v>
      </c>
      <c r="Z22" s="124" t="s">
        <v>190</v>
      </c>
      <c r="AA22" s="124" t="s">
        <v>191</v>
      </c>
      <c r="AB22" s="124" t="s">
        <v>191</v>
      </c>
      <c r="AC22" s="124" t="s">
        <v>191</v>
      </c>
      <c r="AD22" s="124" t="s">
        <v>191</v>
      </c>
      <c r="AE22" s="124" t="s">
        <v>191</v>
      </c>
      <c r="AF22" s="124" t="s">
        <v>191</v>
      </c>
      <c r="AG22" s="124" t="s">
        <v>191</v>
      </c>
      <c r="AH22" s="124" t="s">
        <v>191</v>
      </c>
      <c r="AI22" s="124" t="s">
        <v>191</v>
      </c>
      <c r="AJ22" s="124" t="s">
        <v>191</v>
      </c>
      <c r="AK22" s="124" t="s">
        <v>191</v>
      </c>
      <c r="AL22" s="124" t="s">
        <v>191</v>
      </c>
      <c r="AM22" s="124" t="s">
        <v>191</v>
      </c>
      <c r="AN22" s="124" t="s">
        <v>191</v>
      </c>
      <c r="AO22" s="124" t="s">
        <v>191</v>
      </c>
      <c r="AP22" s="124" t="s">
        <v>191</v>
      </c>
      <c r="AQ22" s="124" t="s">
        <v>191</v>
      </c>
      <c r="AR22" s="124" t="s">
        <v>191</v>
      </c>
      <c r="AS22" s="124" t="s">
        <v>191</v>
      </c>
      <c r="AT22" s="124" t="s">
        <v>190</v>
      </c>
      <c r="AU22" s="124" t="s">
        <v>191</v>
      </c>
      <c r="AV22" s="124" t="s">
        <v>191</v>
      </c>
      <c r="AW22" s="124" t="s">
        <v>191</v>
      </c>
      <c r="AX22" s="124" t="s">
        <v>191</v>
      </c>
      <c r="AY22" s="124" t="s">
        <v>191</v>
      </c>
      <c r="AZ22" s="124" t="s">
        <v>191</v>
      </c>
      <c r="BA22" s="124" t="s">
        <v>190</v>
      </c>
      <c r="BB22" s="124" t="s">
        <v>190</v>
      </c>
      <c r="BC22" s="124" t="s">
        <v>190</v>
      </c>
      <c r="BD22" s="124" t="s">
        <v>190</v>
      </c>
      <c r="BE22" s="124" t="s">
        <v>190</v>
      </c>
      <c r="BF22" s="124" t="s">
        <v>190</v>
      </c>
      <c r="BG22" s="124" t="s">
        <v>190</v>
      </c>
      <c r="BH22" s="124" t="s">
        <v>191</v>
      </c>
      <c r="BI22" s="124" t="s">
        <v>190</v>
      </c>
      <c r="BJ22" s="124" t="s">
        <v>191</v>
      </c>
      <c r="BK22" s="124" t="s">
        <v>190</v>
      </c>
      <c r="BL22" s="124" t="s">
        <v>191</v>
      </c>
      <c r="BM22" s="124" t="s">
        <v>191</v>
      </c>
      <c r="BN22" s="124" t="s">
        <v>190</v>
      </c>
      <c r="BO22" s="124" t="s">
        <v>191</v>
      </c>
      <c r="BP22" s="124" t="s">
        <v>191</v>
      </c>
      <c r="BQ22" s="124" t="s">
        <v>191</v>
      </c>
    </row>
    <row r="23" spans="1:69" x14ac:dyDescent="0.2">
      <c r="A23" s="97" t="s">
        <v>204</v>
      </c>
      <c r="B23" s="98">
        <f t="shared" si="2"/>
        <v>20</v>
      </c>
      <c r="C23" s="99" t="str">
        <f>VLOOKUP(Applicability[[#This Row],[NCE]],AER_NCE[[#All],[NCE]:[Ref.]],2,FALSE)</f>
        <v>Inaccurate flash-gas estimation.</v>
      </c>
      <c r="D23" s="124" t="s">
        <v>190</v>
      </c>
      <c r="E23" s="124" t="s">
        <v>190</v>
      </c>
      <c r="F23" s="124" t="s">
        <v>191</v>
      </c>
      <c r="G23" s="124" t="s">
        <v>191</v>
      </c>
      <c r="H23" s="124" t="s">
        <v>190</v>
      </c>
      <c r="I23" s="124" t="s">
        <v>191</v>
      </c>
      <c r="J23" s="124" t="s">
        <v>191</v>
      </c>
      <c r="K23" s="124" t="s">
        <v>191</v>
      </c>
      <c r="L23" s="124" t="s">
        <v>191</v>
      </c>
      <c r="M23" s="124" t="s">
        <v>191</v>
      </c>
      <c r="N23" s="124" t="s">
        <v>191</v>
      </c>
      <c r="O23" s="124" t="s">
        <v>191</v>
      </c>
      <c r="P23" s="124" t="s">
        <v>191</v>
      </c>
      <c r="Q23" s="124" t="s">
        <v>190</v>
      </c>
      <c r="R23" s="124" t="s">
        <v>191</v>
      </c>
      <c r="S23" s="124" t="s">
        <v>191</v>
      </c>
      <c r="T23" s="124" t="s">
        <v>191</v>
      </c>
      <c r="U23" s="124" t="s">
        <v>191</v>
      </c>
      <c r="V23" s="124" t="s">
        <v>191</v>
      </c>
      <c r="W23" s="124" t="s">
        <v>191</v>
      </c>
      <c r="X23" s="124" t="s">
        <v>191</v>
      </c>
      <c r="Y23" s="124" t="s">
        <v>191</v>
      </c>
      <c r="Z23" s="124" t="s">
        <v>190</v>
      </c>
      <c r="AA23" s="124" t="s">
        <v>191</v>
      </c>
      <c r="AB23" s="124" t="s">
        <v>191</v>
      </c>
      <c r="AC23" s="124" t="s">
        <v>191</v>
      </c>
      <c r="AD23" s="124" t="s">
        <v>191</v>
      </c>
      <c r="AE23" s="124" t="s">
        <v>191</v>
      </c>
      <c r="AF23" s="124" t="s">
        <v>191</v>
      </c>
      <c r="AG23" s="124" t="s">
        <v>191</v>
      </c>
      <c r="AH23" s="124" t="s">
        <v>191</v>
      </c>
      <c r="AI23" s="124" t="s">
        <v>191</v>
      </c>
      <c r="AJ23" s="124" t="s">
        <v>191</v>
      </c>
      <c r="AK23" s="124" t="s">
        <v>191</v>
      </c>
      <c r="AL23" s="124" t="s">
        <v>191</v>
      </c>
      <c r="AM23" s="124" t="s">
        <v>191</v>
      </c>
      <c r="AN23" s="124" t="s">
        <v>191</v>
      </c>
      <c r="AO23" s="124" t="s">
        <v>191</v>
      </c>
      <c r="AP23" s="124" t="s">
        <v>191</v>
      </c>
      <c r="AQ23" s="124" t="s">
        <v>191</v>
      </c>
      <c r="AR23" s="124" t="s">
        <v>191</v>
      </c>
      <c r="AS23" s="124" t="s">
        <v>191</v>
      </c>
      <c r="AT23" s="124" t="s">
        <v>190</v>
      </c>
      <c r="AU23" s="124" t="s">
        <v>191</v>
      </c>
      <c r="AV23" s="124" t="s">
        <v>191</v>
      </c>
      <c r="AW23" s="124" t="s">
        <v>191</v>
      </c>
      <c r="AX23" s="124" t="s">
        <v>191</v>
      </c>
      <c r="AY23" s="124" t="s">
        <v>191</v>
      </c>
      <c r="AZ23" s="124" t="s">
        <v>191</v>
      </c>
      <c r="BA23" s="124" t="s">
        <v>190</v>
      </c>
      <c r="BB23" s="124" t="s">
        <v>190</v>
      </c>
      <c r="BC23" s="124" t="s">
        <v>190</v>
      </c>
      <c r="BD23" s="124" t="s">
        <v>190</v>
      </c>
      <c r="BE23" s="124" t="s">
        <v>190</v>
      </c>
      <c r="BF23" s="124" t="s">
        <v>190</v>
      </c>
      <c r="BG23" s="124" t="s">
        <v>190</v>
      </c>
      <c r="BH23" s="124" t="s">
        <v>191</v>
      </c>
      <c r="BI23" s="124" t="s">
        <v>190</v>
      </c>
      <c r="BJ23" s="124" t="s">
        <v>191</v>
      </c>
      <c r="BK23" s="124" t="s">
        <v>190</v>
      </c>
      <c r="BL23" s="124" t="s">
        <v>191</v>
      </c>
      <c r="BM23" s="124" t="s">
        <v>191</v>
      </c>
      <c r="BN23" s="124" t="s">
        <v>190</v>
      </c>
      <c r="BO23" s="124" t="s">
        <v>191</v>
      </c>
      <c r="BP23" s="124" t="s">
        <v>191</v>
      </c>
      <c r="BQ23" s="124" t="s">
        <v>191</v>
      </c>
    </row>
    <row r="24" spans="1:69" x14ac:dyDescent="0.2">
      <c r="A24" s="97" t="s">
        <v>134</v>
      </c>
      <c r="B24" s="98">
        <f t="shared" si="2"/>
        <v>21</v>
      </c>
      <c r="C24" s="99" t="str">
        <f>VLOOKUP(Applicability[[#This Row],[NCE]],AER_NCE[[#All],[NCE]:[Ref.]],2,FALSE)</f>
        <v>Inaccurate Volume Calculations</v>
      </c>
      <c r="D24" s="124" t="s">
        <v>190</v>
      </c>
      <c r="E24" s="124" t="s">
        <v>190</v>
      </c>
      <c r="F24" s="124" t="s">
        <v>191</v>
      </c>
      <c r="G24" s="124" t="s">
        <v>191</v>
      </c>
      <c r="H24" s="124" t="s">
        <v>190</v>
      </c>
      <c r="I24" s="124" t="s">
        <v>191</v>
      </c>
      <c r="J24" s="124" t="s">
        <v>191</v>
      </c>
      <c r="K24" s="124" t="s">
        <v>191</v>
      </c>
      <c r="L24" s="124" t="s">
        <v>191</v>
      </c>
      <c r="M24" s="124" t="s">
        <v>191</v>
      </c>
      <c r="N24" s="124" t="s">
        <v>191</v>
      </c>
      <c r="O24" s="124" t="s">
        <v>191</v>
      </c>
      <c r="P24" s="124" t="s">
        <v>191</v>
      </c>
      <c r="Q24" s="124" t="s">
        <v>190</v>
      </c>
      <c r="R24" s="124" t="s">
        <v>191</v>
      </c>
      <c r="S24" s="124" t="s">
        <v>191</v>
      </c>
      <c r="T24" s="124" t="s">
        <v>191</v>
      </c>
      <c r="U24" s="124" t="s">
        <v>191</v>
      </c>
      <c r="V24" s="124" t="s">
        <v>191</v>
      </c>
      <c r="W24" s="124" t="s">
        <v>191</v>
      </c>
      <c r="X24" s="124" t="s">
        <v>191</v>
      </c>
      <c r="Y24" s="124" t="s">
        <v>191</v>
      </c>
      <c r="Z24" s="124" t="s">
        <v>190</v>
      </c>
      <c r="AA24" s="124" t="s">
        <v>191</v>
      </c>
      <c r="AB24" s="124" t="s">
        <v>191</v>
      </c>
      <c r="AC24" s="124" t="s">
        <v>191</v>
      </c>
      <c r="AD24" s="124" t="s">
        <v>191</v>
      </c>
      <c r="AE24" s="124" t="s">
        <v>191</v>
      </c>
      <c r="AF24" s="124" t="s">
        <v>191</v>
      </c>
      <c r="AG24" s="124" t="s">
        <v>191</v>
      </c>
      <c r="AH24" s="124" t="s">
        <v>191</v>
      </c>
      <c r="AI24" s="124" t="s">
        <v>191</v>
      </c>
      <c r="AJ24" s="124" t="s">
        <v>191</v>
      </c>
      <c r="AK24" s="124" t="s">
        <v>191</v>
      </c>
      <c r="AL24" s="124" t="s">
        <v>191</v>
      </c>
      <c r="AM24" s="124" t="s">
        <v>191</v>
      </c>
      <c r="AN24" s="124" t="s">
        <v>191</v>
      </c>
      <c r="AO24" s="124" t="s">
        <v>191</v>
      </c>
      <c r="AP24" s="124" t="s">
        <v>191</v>
      </c>
      <c r="AQ24" s="124" t="s">
        <v>191</v>
      </c>
      <c r="AR24" s="124" t="s">
        <v>191</v>
      </c>
      <c r="AS24" s="124" t="s">
        <v>191</v>
      </c>
      <c r="AT24" s="124" t="s">
        <v>190</v>
      </c>
      <c r="AU24" s="124" t="s">
        <v>191</v>
      </c>
      <c r="AV24" s="124" t="s">
        <v>191</v>
      </c>
      <c r="AW24" s="124" t="s">
        <v>191</v>
      </c>
      <c r="AX24" s="124" t="s">
        <v>191</v>
      </c>
      <c r="AY24" s="124" t="s">
        <v>191</v>
      </c>
      <c r="AZ24" s="124" t="s">
        <v>191</v>
      </c>
      <c r="BA24" s="124" t="s">
        <v>190</v>
      </c>
      <c r="BB24" s="124" t="s">
        <v>190</v>
      </c>
      <c r="BC24" s="124" t="s">
        <v>190</v>
      </c>
      <c r="BD24" s="124" t="s">
        <v>190</v>
      </c>
      <c r="BE24" s="124" t="s">
        <v>190</v>
      </c>
      <c r="BF24" s="124" t="s">
        <v>190</v>
      </c>
      <c r="BG24" s="124" t="s">
        <v>190</v>
      </c>
      <c r="BH24" s="124" t="s">
        <v>191</v>
      </c>
      <c r="BI24" s="124" t="s">
        <v>190</v>
      </c>
      <c r="BJ24" s="124" t="s">
        <v>191</v>
      </c>
      <c r="BK24" s="124" t="s">
        <v>190</v>
      </c>
      <c r="BL24" s="124" t="s">
        <v>191</v>
      </c>
      <c r="BM24" s="124" t="s">
        <v>191</v>
      </c>
      <c r="BN24" s="124" t="s">
        <v>190</v>
      </c>
      <c r="BO24" s="124" t="s">
        <v>191</v>
      </c>
      <c r="BP24" s="124" t="s">
        <v>191</v>
      </c>
      <c r="BQ24" s="124" t="s">
        <v>191</v>
      </c>
    </row>
    <row r="25" spans="1:69" x14ac:dyDescent="0.2">
      <c r="A25" s="97" t="s">
        <v>89</v>
      </c>
      <c r="B25" s="98">
        <f t="shared" si="2"/>
        <v>22</v>
      </c>
      <c r="C25" s="99" t="str">
        <f>VLOOKUP(Applicability[[#This Row],[NCE]],AER_NCE[[#All],[NCE]:[Ref.]],2,FALSE)</f>
        <v>Inaccurate gas chart quality and documentation</v>
      </c>
      <c r="D25" s="124" t="s">
        <v>190</v>
      </c>
      <c r="E25" s="124" t="s">
        <v>190</v>
      </c>
      <c r="F25" s="124" t="s">
        <v>191</v>
      </c>
      <c r="G25" s="124" t="s">
        <v>191</v>
      </c>
      <c r="H25" s="124" t="s">
        <v>190</v>
      </c>
      <c r="I25" s="124" t="s">
        <v>191</v>
      </c>
      <c r="J25" s="124" t="s">
        <v>191</v>
      </c>
      <c r="K25" s="124" t="s">
        <v>191</v>
      </c>
      <c r="L25" s="124" t="s">
        <v>191</v>
      </c>
      <c r="M25" s="124" t="s">
        <v>191</v>
      </c>
      <c r="N25" s="124" t="s">
        <v>191</v>
      </c>
      <c r="O25" s="124" t="s">
        <v>191</v>
      </c>
      <c r="P25" s="124" t="s">
        <v>191</v>
      </c>
      <c r="Q25" s="124" t="s">
        <v>190</v>
      </c>
      <c r="R25" s="124" t="s">
        <v>191</v>
      </c>
      <c r="S25" s="124" t="s">
        <v>191</v>
      </c>
      <c r="T25" s="124" t="s">
        <v>191</v>
      </c>
      <c r="U25" s="124" t="s">
        <v>191</v>
      </c>
      <c r="V25" s="124" t="s">
        <v>191</v>
      </c>
      <c r="W25" s="124" t="s">
        <v>191</v>
      </c>
      <c r="X25" s="124" t="s">
        <v>191</v>
      </c>
      <c r="Y25" s="124" t="s">
        <v>191</v>
      </c>
      <c r="Z25" s="124" t="s">
        <v>190</v>
      </c>
      <c r="AA25" s="124" t="s">
        <v>191</v>
      </c>
      <c r="AB25" s="124" t="s">
        <v>191</v>
      </c>
      <c r="AC25" s="124" t="s">
        <v>191</v>
      </c>
      <c r="AD25" s="124" t="s">
        <v>191</v>
      </c>
      <c r="AE25" s="124" t="s">
        <v>191</v>
      </c>
      <c r="AF25" s="124" t="s">
        <v>191</v>
      </c>
      <c r="AG25" s="124" t="s">
        <v>191</v>
      </c>
      <c r="AH25" s="124" t="s">
        <v>191</v>
      </c>
      <c r="AI25" s="124" t="s">
        <v>191</v>
      </c>
      <c r="AJ25" s="124" t="s">
        <v>191</v>
      </c>
      <c r="AK25" s="124" t="s">
        <v>191</v>
      </c>
      <c r="AL25" s="124" t="s">
        <v>191</v>
      </c>
      <c r="AM25" s="124" t="s">
        <v>191</v>
      </c>
      <c r="AN25" s="124" t="s">
        <v>191</v>
      </c>
      <c r="AO25" s="124" t="s">
        <v>191</v>
      </c>
      <c r="AP25" s="124" t="s">
        <v>191</v>
      </c>
      <c r="AQ25" s="124" t="s">
        <v>191</v>
      </c>
      <c r="AR25" s="124" t="s">
        <v>191</v>
      </c>
      <c r="AS25" s="124" t="s">
        <v>191</v>
      </c>
      <c r="AT25" s="124" t="s">
        <v>190</v>
      </c>
      <c r="AU25" s="124" t="s">
        <v>191</v>
      </c>
      <c r="AV25" s="124" t="s">
        <v>191</v>
      </c>
      <c r="AW25" s="124" t="s">
        <v>191</v>
      </c>
      <c r="AX25" s="124" t="s">
        <v>191</v>
      </c>
      <c r="AY25" s="124" t="s">
        <v>191</v>
      </c>
      <c r="AZ25" s="124" t="s">
        <v>191</v>
      </c>
      <c r="BA25" s="124" t="s">
        <v>190</v>
      </c>
      <c r="BB25" s="124" t="s">
        <v>190</v>
      </c>
      <c r="BC25" s="124" t="s">
        <v>190</v>
      </c>
      <c r="BD25" s="124" t="s">
        <v>190</v>
      </c>
      <c r="BE25" s="124" t="s">
        <v>190</v>
      </c>
      <c r="BF25" s="124" t="s">
        <v>190</v>
      </c>
      <c r="BG25" s="124" t="s">
        <v>190</v>
      </c>
      <c r="BH25" s="124" t="s">
        <v>191</v>
      </c>
      <c r="BI25" s="124" t="s">
        <v>190</v>
      </c>
      <c r="BJ25" s="124" t="s">
        <v>191</v>
      </c>
      <c r="BK25" s="124" t="s">
        <v>190</v>
      </c>
      <c r="BL25" s="124" t="s">
        <v>191</v>
      </c>
      <c r="BM25" s="124" t="s">
        <v>191</v>
      </c>
      <c r="BN25" s="124" t="s">
        <v>190</v>
      </c>
      <c r="BO25" s="124" t="s">
        <v>191</v>
      </c>
      <c r="BP25" s="124" t="s">
        <v>191</v>
      </c>
      <c r="BQ25" s="124" t="s">
        <v>191</v>
      </c>
    </row>
    <row r="26" spans="1:69" ht="28.5" x14ac:dyDescent="0.2">
      <c r="A26" s="97" t="s">
        <v>135</v>
      </c>
      <c r="B26" s="98">
        <f t="shared" si="2"/>
        <v>23</v>
      </c>
      <c r="C26" s="99" t="str">
        <f>VLOOKUP(Applicability[[#This Row],[NCE]],AER_NCE[[#All],[NCE]:[Ref.]],2,FALSE)</f>
        <v>Inaccurate meas. of oil produced from a gas well.</v>
      </c>
      <c r="D26" s="124" t="s">
        <v>190</v>
      </c>
      <c r="E26" s="124" t="s">
        <v>190</v>
      </c>
      <c r="F26" s="124" t="s">
        <v>191</v>
      </c>
      <c r="G26" s="124" t="s">
        <v>191</v>
      </c>
      <c r="H26" s="124" t="s">
        <v>190</v>
      </c>
      <c r="I26" s="124" t="s">
        <v>191</v>
      </c>
      <c r="J26" s="124" t="s">
        <v>191</v>
      </c>
      <c r="K26" s="124" t="s">
        <v>191</v>
      </c>
      <c r="L26" s="124" t="s">
        <v>191</v>
      </c>
      <c r="M26" s="124" t="s">
        <v>191</v>
      </c>
      <c r="N26" s="124" t="s">
        <v>191</v>
      </c>
      <c r="O26" s="124" t="s">
        <v>191</v>
      </c>
      <c r="P26" s="124" t="s">
        <v>191</v>
      </c>
      <c r="Q26" s="124" t="s">
        <v>190</v>
      </c>
      <c r="R26" s="124" t="s">
        <v>191</v>
      </c>
      <c r="S26" s="124" t="s">
        <v>191</v>
      </c>
      <c r="T26" s="124" t="s">
        <v>191</v>
      </c>
      <c r="U26" s="124" t="s">
        <v>191</v>
      </c>
      <c r="V26" s="124" t="s">
        <v>191</v>
      </c>
      <c r="W26" s="124" t="s">
        <v>191</v>
      </c>
      <c r="X26" s="124" t="s">
        <v>191</v>
      </c>
      <c r="Y26" s="124" t="s">
        <v>191</v>
      </c>
      <c r="Z26" s="124" t="s">
        <v>190</v>
      </c>
      <c r="AA26" s="124" t="s">
        <v>191</v>
      </c>
      <c r="AB26" s="124" t="s">
        <v>191</v>
      </c>
      <c r="AC26" s="124" t="s">
        <v>191</v>
      </c>
      <c r="AD26" s="124" t="s">
        <v>191</v>
      </c>
      <c r="AE26" s="124" t="s">
        <v>191</v>
      </c>
      <c r="AF26" s="124" t="s">
        <v>191</v>
      </c>
      <c r="AG26" s="124" t="s">
        <v>191</v>
      </c>
      <c r="AH26" s="124" t="s">
        <v>191</v>
      </c>
      <c r="AI26" s="124" t="s">
        <v>191</v>
      </c>
      <c r="AJ26" s="124" t="s">
        <v>191</v>
      </c>
      <c r="AK26" s="124" t="s">
        <v>191</v>
      </c>
      <c r="AL26" s="124" t="s">
        <v>191</v>
      </c>
      <c r="AM26" s="124" t="s">
        <v>191</v>
      </c>
      <c r="AN26" s="124" t="s">
        <v>191</v>
      </c>
      <c r="AO26" s="124" t="s">
        <v>191</v>
      </c>
      <c r="AP26" s="124" t="s">
        <v>191</v>
      </c>
      <c r="AQ26" s="124" t="s">
        <v>191</v>
      </c>
      <c r="AR26" s="124" t="s">
        <v>191</v>
      </c>
      <c r="AS26" s="124" t="s">
        <v>191</v>
      </c>
      <c r="AT26" s="124" t="s">
        <v>190</v>
      </c>
      <c r="AU26" s="124" t="s">
        <v>191</v>
      </c>
      <c r="AV26" s="124" t="s">
        <v>191</v>
      </c>
      <c r="AW26" s="124" t="s">
        <v>191</v>
      </c>
      <c r="AX26" s="124" t="s">
        <v>191</v>
      </c>
      <c r="AY26" s="124" t="s">
        <v>191</v>
      </c>
      <c r="AZ26" s="124" t="s">
        <v>191</v>
      </c>
      <c r="BA26" s="124" t="s">
        <v>190</v>
      </c>
      <c r="BB26" s="124" t="s">
        <v>190</v>
      </c>
      <c r="BC26" s="124" t="s">
        <v>190</v>
      </c>
      <c r="BD26" s="124" t="s">
        <v>190</v>
      </c>
      <c r="BE26" s="124" t="s">
        <v>190</v>
      </c>
      <c r="BF26" s="124" t="s">
        <v>190</v>
      </c>
      <c r="BG26" s="124" t="s">
        <v>190</v>
      </c>
      <c r="BH26" s="124" t="s">
        <v>191</v>
      </c>
      <c r="BI26" s="124" t="s">
        <v>190</v>
      </c>
      <c r="BJ26" s="124" t="s">
        <v>191</v>
      </c>
      <c r="BK26" s="124" t="s">
        <v>190</v>
      </c>
      <c r="BL26" s="124" t="s">
        <v>191</v>
      </c>
      <c r="BM26" s="124" t="s">
        <v>191</v>
      </c>
      <c r="BN26" s="124" t="s">
        <v>190</v>
      </c>
      <c r="BO26" s="124" t="s">
        <v>191</v>
      </c>
      <c r="BP26" s="124" t="s">
        <v>191</v>
      </c>
      <c r="BQ26" s="124" t="s">
        <v>191</v>
      </c>
    </row>
    <row r="27" spans="1:69" x14ac:dyDescent="0.2">
      <c r="A27" s="97" t="s">
        <v>154</v>
      </c>
      <c r="B27" s="98">
        <f t="shared" si="2"/>
        <v>24</v>
      </c>
      <c r="C27" s="99" t="str">
        <f>VLOOKUP(Applicability[[#This Row],[NCE]],AER_NCE[[#All],[NCE]:[Ref.]],2,FALSE)</f>
        <v>Inappropriate application of PC / TC.</v>
      </c>
      <c r="D27" s="124" t="s">
        <v>190</v>
      </c>
      <c r="E27" s="124" t="s">
        <v>190</v>
      </c>
      <c r="F27" s="124" t="s">
        <v>191</v>
      </c>
      <c r="G27" s="124" t="s">
        <v>191</v>
      </c>
      <c r="H27" s="124" t="s">
        <v>190</v>
      </c>
      <c r="I27" s="124" t="s">
        <v>191</v>
      </c>
      <c r="J27" s="124" t="s">
        <v>191</v>
      </c>
      <c r="K27" s="124" t="s">
        <v>191</v>
      </c>
      <c r="L27" s="124" t="s">
        <v>191</v>
      </c>
      <c r="M27" s="124" t="s">
        <v>191</v>
      </c>
      <c r="N27" s="124" t="s">
        <v>191</v>
      </c>
      <c r="O27" s="124" t="s">
        <v>191</v>
      </c>
      <c r="P27" s="124" t="s">
        <v>191</v>
      </c>
      <c r="Q27" s="124" t="s">
        <v>190</v>
      </c>
      <c r="R27" s="124" t="s">
        <v>191</v>
      </c>
      <c r="S27" s="124" t="s">
        <v>191</v>
      </c>
      <c r="T27" s="124" t="s">
        <v>191</v>
      </c>
      <c r="U27" s="124" t="s">
        <v>191</v>
      </c>
      <c r="V27" s="124" t="s">
        <v>191</v>
      </c>
      <c r="W27" s="124" t="s">
        <v>191</v>
      </c>
      <c r="X27" s="124" t="s">
        <v>191</v>
      </c>
      <c r="Y27" s="124" t="s">
        <v>191</v>
      </c>
      <c r="Z27" s="124" t="s">
        <v>190</v>
      </c>
      <c r="AA27" s="124" t="s">
        <v>191</v>
      </c>
      <c r="AB27" s="124" t="s">
        <v>191</v>
      </c>
      <c r="AC27" s="124" t="s">
        <v>191</v>
      </c>
      <c r="AD27" s="124" t="s">
        <v>191</v>
      </c>
      <c r="AE27" s="124" t="s">
        <v>191</v>
      </c>
      <c r="AF27" s="124" t="s">
        <v>191</v>
      </c>
      <c r="AG27" s="124" t="s">
        <v>191</v>
      </c>
      <c r="AH27" s="124" t="s">
        <v>191</v>
      </c>
      <c r="AI27" s="124" t="s">
        <v>191</v>
      </c>
      <c r="AJ27" s="124" t="s">
        <v>191</v>
      </c>
      <c r="AK27" s="124" t="s">
        <v>191</v>
      </c>
      <c r="AL27" s="124" t="s">
        <v>191</v>
      </c>
      <c r="AM27" s="124" t="s">
        <v>191</v>
      </c>
      <c r="AN27" s="124" t="s">
        <v>191</v>
      </c>
      <c r="AO27" s="124" t="s">
        <v>191</v>
      </c>
      <c r="AP27" s="124" t="s">
        <v>191</v>
      </c>
      <c r="AQ27" s="124" t="s">
        <v>191</v>
      </c>
      <c r="AR27" s="124" t="s">
        <v>191</v>
      </c>
      <c r="AS27" s="124" t="s">
        <v>191</v>
      </c>
      <c r="AT27" s="124" t="s">
        <v>190</v>
      </c>
      <c r="AU27" s="124" t="s">
        <v>191</v>
      </c>
      <c r="AV27" s="124" t="s">
        <v>191</v>
      </c>
      <c r="AW27" s="124" t="s">
        <v>191</v>
      </c>
      <c r="AX27" s="124" t="s">
        <v>191</v>
      </c>
      <c r="AY27" s="124" t="s">
        <v>191</v>
      </c>
      <c r="AZ27" s="124" t="s">
        <v>191</v>
      </c>
      <c r="BA27" s="124" t="s">
        <v>190</v>
      </c>
      <c r="BB27" s="124" t="s">
        <v>190</v>
      </c>
      <c r="BC27" s="124" t="s">
        <v>190</v>
      </c>
      <c r="BD27" s="124" t="s">
        <v>190</v>
      </c>
      <c r="BE27" s="124" t="s">
        <v>190</v>
      </c>
      <c r="BF27" s="124" t="s">
        <v>190</v>
      </c>
      <c r="BG27" s="124" t="s">
        <v>190</v>
      </c>
      <c r="BH27" s="124" t="s">
        <v>191</v>
      </c>
      <c r="BI27" s="124" t="s">
        <v>190</v>
      </c>
      <c r="BJ27" s="124" t="s">
        <v>191</v>
      </c>
      <c r="BK27" s="124" t="s">
        <v>190</v>
      </c>
      <c r="BL27" s="124" t="s">
        <v>191</v>
      </c>
      <c r="BM27" s="124" t="s">
        <v>191</v>
      </c>
      <c r="BN27" s="124" t="s">
        <v>190</v>
      </c>
      <c r="BO27" s="124" t="s">
        <v>191</v>
      </c>
      <c r="BP27" s="124" t="s">
        <v>191</v>
      </c>
      <c r="BQ27" s="124" t="s">
        <v>191</v>
      </c>
    </row>
    <row r="28" spans="1:69" ht="28.5" x14ac:dyDescent="0.2">
      <c r="A28" s="97" t="s">
        <v>66</v>
      </c>
      <c r="B28" s="98">
        <f t="shared" si="2"/>
        <v>25</v>
      </c>
      <c r="C28" s="99" t="str">
        <f>VLOOKUP(Applicability[[#This Row],[NCE]],AER_NCE[[#All],[NCE]:[Ref.]],2,FALSE)</f>
        <v>Hydrocarbon liquid blending factor inaccurately determined</v>
      </c>
      <c r="D28" s="124" t="s">
        <v>190</v>
      </c>
      <c r="E28" s="124" t="s">
        <v>190</v>
      </c>
      <c r="F28" s="124" t="s">
        <v>191</v>
      </c>
      <c r="G28" s="124" t="s">
        <v>191</v>
      </c>
      <c r="H28" s="124" t="s">
        <v>190</v>
      </c>
      <c r="I28" s="124" t="s">
        <v>191</v>
      </c>
      <c r="J28" s="124" t="s">
        <v>191</v>
      </c>
      <c r="K28" s="124" t="s">
        <v>191</v>
      </c>
      <c r="L28" s="124" t="s">
        <v>191</v>
      </c>
      <c r="M28" s="124" t="s">
        <v>191</v>
      </c>
      <c r="N28" s="124" t="s">
        <v>191</v>
      </c>
      <c r="O28" s="124" t="s">
        <v>191</v>
      </c>
      <c r="P28" s="124" t="s">
        <v>191</v>
      </c>
      <c r="Q28" s="124" t="s">
        <v>190</v>
      </c>
      <c r="R28" s="124" t="s">
        <v>191</v>
      </c>
      <c r="S28" s="124" t="s">
        <v>191</v>
      </c>
      <c r="T28" s="124" t="s">
        <v>191</v>
      </c>
      <c r="U28" s="124" t="s">
        <v>191</v>
      </c>
      <c r="V28" s="124" t="s">
        <v>191</v>
      </c>
      <c r="W28" s="124" t="s">
        <v>191</v>
      </c>
      <c r="X28" s="124" t="s">
        <v>191</v>
      </c>
      <c r="Y28" s="124" t="s">
        <v>191</v>
      </c>
      <c r="Z28" s="124" t="s">
        <v>190</v>
      </c>
      <c r="AA28" s="124" t="s">
        <v>191</v>
      </c>
      <c r="AB28" s="124" t="s">
        <v>191</v>
      </c>
      <c r="AC28" s="124" t="s">
        <v>191</v>
      </c>
      <c r="AD28" s="124" t="s">
        <v>191</v>
      </c>
      <c r="AE28" s="124" t="s">
        <v>191</v>
      </c>
      <c r="AF28" s="124" t="s">
        <v>191</v>
      </c>
      <c r="AG28" s="124" t="s">
        <v>191</v>
      </c>
      <c r="AH28" s="124" t="s">
        <v>191</v>
      </c>
      <c r="AI28" s="124" t="s">
        <v>191</v>
      </c>
      <c r="AJ28" s="124" t="s">
        <v>190</v>
      </c>
      <c r="AK28" s="124" t="s">
        <v>191</v>
      </c>
      <c r="AL28" s="124" t="s">
        <v>190</v>
      </c>
      <c r="AM28" s="124" t="s">
        <v>191</v>
      </c>
      <c r="AN28" s="124" t="s">
        <v>191</v>
      </c>
      <c r="AO28" s="124" t="s">
        <v>191</v>
      </c>
      <c r="AP28" s="124" t="s">
        <v>190</v>
      </c>
      <c r="AQ28" s="124" t="s">
        <v>191</v>
      </c>
      <c r="AR28" s="124" t="s">
        <v>190</v>
      </c>
      <c r="AS28" s="124" t="s">
        <v>190</v>
      </c>
      <c r="AT28" s="124" t="s">
        <v>190</v>
      </c>
      <c r="AU28" s="124" t="s">
        <v>191</v>
      </c>
      <c r="AV28" s="124" t="s">
        <v>191</v>
      </c>
      <c r="AW28" s="124" t="s">
        <v>191</v>
      </c>
      <c r="AX28" s="124" t="s">
        <v>191</v>
      </c>
      <c r="AY28" s="124" t="s">
        <v>191</v>
      </c>
      <c r="AZ28" s="124" t="s">
        <v>191</v>
      </c>
      <c r="BA28" s="124" t="s">
        <v>190</v>
      </c>
      <c r="BB28" s="124" t="s">
        <v>190</v>
      </c>
      <c r="BC28" s="124" t="s">
        <v>190</v>
      </c>
      <c r="BD28" s="124" t="s">
        <v>190</v>
      </c>
      <c r="BE28" s="124" t="s">
        <v>190</v>
      </c>
      <c r="BF28" s="124" t="s">
        <v>190</v>
      </c>
      <c r="BG28" s="124" t="s">
        <v>190</v>
      </c>
      <c r="BH28" s="124" t="s">
        <v>191</v>
      </c>
      <c r="BI28" s="124" t="s">
        <v>190</v>
      </c>
      <c r="BJ28" s="124" t="s">
        <v>191</v>
      </c>
      <c r="BK28" s="124" t="s">
        <v>190</v>
      </c>
      <c r="BL28" s="124" t="s">
        <v>191</v>
      </c>
      <c r="BM28" s="124" t="s">
        <v>191</v>
      </c>
      <c r="BN28" s="124" t="s">
        <v>190</v>
      </c>
      <c r="BO28" s="124" t="s">
        <v>191</v>
      </c>
      <c r="BP28" s="124" t="s">
        <v>191</v>
      </c>
      <c r="BQ28" s="124" t="s">
        <v>191</v>
      </c>
    </row>
    <row r="29" spans="1:69" ht="28.5" x14ac:dyDescent="0.2">
      <c r="A29" s="97" t="s">
        <v>163</v>
      </c>
      <c r="B29" s="98">
        <f t="shared" si="2"/>
        <v>26</v>
      </c>
      <c r="C29" s="99" t="str">
        <f>VLOOKUP(Applicability[[#This Row],[NCE]],AER_NCE[[#All],[NCE]:[Ref.]],2,FALSE)</f>
        <v>Inappropriate Liquid Sampling and S&amp;W procedures</v>
      </c>
      <c r="D29" s="124" t="s">
        <v>190</v>
      </c>
      <c r="E29" s="124" t="s">
        <v>190</v>
      </c>
      <c r="F29" s="124" t="s">
        <v>191</v>
      </c>
      <c r="G29" s="124" t="s">
        <v>191</v>
      </c>
      <c r="H29" s="124" t="s">
        <v>190</v>
      </c>
      <c r="I29" s="124" t="s">
        <v>191</v>
      </c>
      <c r="J29" s="124" t="s">
        <v>191</v>
      </c>
      <c r="K29" s="124" t="s">
        <v>191</v>
      </c>
      <c r="L29" s="124" t="s">
        <v>191</v>
      </c>
      <c r="M29" s="124" t="s">
        <v>191</v>
      </c>
      <c r="N29" s="124" t="s">
        <v>191</v>
      </c>
      <c r="O29" s="124" t="s">
        <v>191</v>
      </c>
      <c r="P29" s="124" t="s">
        <v>191</v>
      </c>
      <c r="Q29" s="124" t="s">
        <v>190</v>
      </c>
      <c r="R29" s="124" t="s">
        <v>191</v>
      </c>
      <c r="S29" s="124" t="s">
        <v>191</v>
      </c>
      <c r="T29" s="124" t="s">
        <v>191</v>
      </c>
      <c r="U29" s="124" t="s">
        <v>191</v>
      </c>
      <c r="V29" s="124" t="s">
        <v>191</v>
      </c>
      <c r="W29" s="124" t="s">
        <v>191</v>
      </c>
      <c r="X29" s="124" t="s">
        <v>191</v>
      </c>
      <c r="Y29" s="124" t="s">
        <v>191</v>
      </c>
      <c r="Z29" s="124" t="s">
        <v>190</v>
      </c>
      <c r="AA29" s="124" t="s">
        <v>191</v>
      </c>
      <c r="AB29" s="124" t="s">
        <v>191</v>
      </c>
      <c r="AC29" s="124" t="s">
        <v>191</v>
      </c>
      <c r="AD29" s="124" t="s">
        <v>191</v>
      </c>
      <c r="AE29" s="124" t="s">
        <v>191</v>
      </c>
      <c r="AF29" s="124" t="s">
        <v>191</v>
      </c>
      <c r="AG29" s="124" t="s">
        <v>191</v>
      </c>
      <c r="AH29" s="124" t="s">
        <v>191</v>
      </c>
      <c r="AI29" s="124" t="s">
        <v>191</v>
      </c>
      <c r="AJ29" s="124" t="s">
        <v>190</v>
      </c>
      <c r="AK29" s="124" t="s">
        <v>191</v>
      </c>
      <c r="AL29" s="124" t="s">
        <v>190</v>
      </c>
      <c r="AM29" s="124" t="s">
        <v>191</v>
      </c>
      <c r="AN29" s="124" t="s">
        <v>191</v>
      </c>
      <c r="AO29" s="124" t="s">
        <v>191</v>
      </c>
      <c r="AP29" s="124" t="s">
        <v>190</v>
      </c>
      <c r="AQ29" s="124" t="s">
        <v>191</v>
      </c>
      <c r="AR29" s="124" t="s">
        <v>190</v>
      </c>
      <c r="AS29" s="124" t="s">
        <v>190</v>
      </c>
      <c r="AT29" s="124" t="s">
        <v>190</v>
      </c>
      <c r="AU29" s="124" t="s">
        <v>191</v>
      </c>
      <c r="AV29" s="124" t="s">
        <v>191</v>
      </c>
      <c r="AW29" s="124" t="s">
        <v>191</v>
      </c>
      <c r="AX29" s="124" t="s">
        <v>191</v>
      </c>
      <c r="AY29" s="124" t="s">
        <v>191</v>
      </c>
      <c r="AZ29" s="124" t="s">
        <v>191</v>
      </c>
      <c r="BA29" s="124" t="s">
        <v>190</v>
      </c>
      <c r="BB29" s="124" t="s">
        <v>190</v>
      </c>
      <c r="BC29" s="124" t="s">
        <v>190</v>
      </c>
      <c r="BD29" s="124" t="s">
        <v>190</v>
      </c>
      <c r="BE29" s="124" t="s">
        <v>190</v>
      </c>
      <c r="BF29" s="124" t="s">
        <v>190</v>
      </c>
      <c r="BG29" s="124" t="s">
        <v>190</v>
      </c>
      <c r="BH29" s="124" t="s">
        <v>191</v>
      </c>
      <c r="BI29" s="124" t="s">
        <v>190</v>
      </c>
      <c r="BJ29" s="124" t="s">
        <v>191</v>
      </c>
      <c r="BK29" s="124" t="s">
        <v>190</v>
      </c>
      <c r="BL29" s="124" t="s">
        <v>191</v>
      </c>
      <c r="BM29" s="124" t="s">
        <v>191</v>
      </c>
      <c r="BN29" s="124" t="s">
        <v>190</v>
      </c>
      <c r="BO29" s="124" t="s">
        <v>191</v>
      </c>
      <c r="BP29" s="124" t="s">
        <v>191</v>
      </c>
      <c r="BQ29" s="124" t="s">
        <v>191</v>
      </c>
    </row>
    <row r="30" spans="1:69" x14ac:dyDescent="0.2">
      <c r="A30" s="97" t="s">
        <v>165</v>
      </c>
      <c r="B30" s="98">
        <f t="shared" si="2"/>
        <v>27</v>
      </c>
      <c r="C30" s="99" t="str">
        <f>VLOOKUP(Applicability[[#This Row],[NCE]],AER_NCE[[#All],[NCE]:[Ref.]],2,FALSE)</f>
        <v>GIS inaccurately determined.</v>
      </c>
      <c r="D30" s="124" t="s">
        <v>190</v>
      </c>
      <c r="E30" s="124" t="s">
        <v>190</v>
      </c>
      <c r="F30" s="124" t="s">
        <v>191</v>
      </c>
      <c r="G30" s="124" t="s">
        <v>191</v>
      </c>
      <c r="H30" s="124" t="s">
        <v>190</v>
      </c>
      <c r="I30" s="124" t="s">
        <v>191</v>
      </c>
      <c r="J30" s="124" t="s">
        <v>191</v>
      </c>
      <c r="K30" s="124" t="s">
        <v>191</v>
      </c>
      <c r="L30" s="124" t="s">
        <v>191</v>
      </c>
      <c r="M30" s="124" t="s">
        <v>191</v>
      </c>
      <c r="N30" s="124" t="s">
        <v>191</v>
      </c>
      <c r="O30" s="124" t="s">
        <v>191</v>
      </c>
      <c r="P30" s="124" t="s">
        <v>191</v>
      </c>
      <c r="Q30" s="124" t="s">
        <v>190</v>
      </c>
      <c r="R30" s="124" t="s">
        <v>191</v>
      </c>
      <c r="S30" s="124" t="s">
        <v>191</v>
      </c>
      <c r="T30" s="124" t="s">
        <v>191</v>
      </c>
      <c r="U30" s="124" t="s">
        <v>191</v>
      </c>
      <c r="V30" s="124" t="s">
        <v>191</v>
      </c>
      <c r="W30" s="124" t="s">
        <v>191</v>
      </c>
      <c r="X30" s="124" t="s">
        <v>191</v>
      </c>
      <c r="Y30" s="124" t="s">
        <v>191</v>
      </c>
      <c r="Z30" s="124" t="s">
        <v>190</v>
      </c>
      <c r="AA30" s="124" t="s">
        <v>191</v>
      </c>
      <c r="AB30" s="124" t="s">
        <v>191</v>
      </c>
      <c r="AC30" s="124" t="s">
        <v>191</v>
      </c>
      <c r="AD30" s="124" t="s">
        <v>191</v>
      </c>
      <c r="AE30" s="124" t="s">
        <v>191</v>
      </c>
      <c r="AF30" s="124" t="s">
        <v>191</v>
      </c>
      <c r="AG30" s="124" t="s">
        <v>191</v>
      </c>
      <c r="AH30" s="124" t="s">
        <v>191</v>
      </c>
      <c r="AI30" s="124" t="s">
        <v>191</v>
      </c>
      <c r="AJ30" s="124" t="s">
        <v>190</v>
      </c>
      <c r="AK30" s="124" t="s">
        <v>191</v>
      </c>
      <c r="AL30" s="124" t="s">
        <v>190</v>
      </c>
      <c r="AM30" s="124" t="s">
        <v>191</v>
      </c>
      <c r="AN30" s="124" t="s">
        <v>191</v>
      </c>
      <c r="AO30" s="124" t="s">
        <v>191</v>
      </c>
      <c r="AP30" s="124" t="s">
        <v>190</v>
      </c>
      <c r="AQ30" s="124" t="s">
        <v>191</v>
      </c>
      <c r="AR30" s="124" t="s">
        <v>190</v>
      </c>
      <c r="AS30" s="124" t="s">
        <v>190</v>
      </c>
      <c r="AT30" s="124" t="s">
        <v>190</v>
      </c>
      <c r="AU30" s="124" t="s">
        <v>191</v>
      </c>
      <c r="AV30" s="124" t="s">
        <v>191</v>
      </c>
      <c r="AW30" s="124" t="s">
        <v>191</v>
      </c>
      <c r="AX30" s="124" t="s">
        <v>191</v>
      </c>
      <c r="AY30" s="124" t="s">
        <v>191</v>
      </c>
      <c r="AZ30" s="124" t="s">
        <v>191</v>
      </c>
      <c r="BA30" s="124" t="s">
        <v>190</v>
      </c>
      <c r="BB30" s="124" t="s">
        <v>190</v>
      </c>
      <c r="BC30" s="124" t="s">
        <v>190</v>
      </c>
      <c r="BD30" s="124" t="s">
        <v>190</v>
      </c>
      <c r="BE30" s="124" t="s">
        <v>190</v>
      </c>
      <c r="BF30" s="124" t="s">
        <v>190</v>
      </c>
      <c r="BG30" s="124" t="s">
        <v>190</v>
      </c>
      <c r="BH30" s="124" t="s">
        <v>191</v>
      </c>
      <c r="BI30" s="124" t="s">
        <v>190</v>
      </c>
      <c r="BJ30" s="124" t="s">
        <v>191</v>
      </c>
      <c r="BK30" s="124" t="s">
        <v>190</v>
      </c>
      <c r="BL30" s="124" t="s">
        <v>191</v>
      </c>
      <c r="BM30" s="124" t="s">
        <v>191</v>
      </c>
      <c r="BN30" s="124" t="s">
        <v>190</v>
      </c>
      <c r="BO30" s="124" t="s">
        <v>191</v>
      </c>
      <c r="BP30" s="124" t="s">
        <v>191</v>
      </c>
      <c r="BQ30" s="124" t="s">
        <v>191</v>
      </c>
    </row>
    <row r="31" spans="1:69" x14ac:dyDescent="0.2">
      <c r="A31" s="97" t="s">
        <v>67</v>
      </c>
      <c r="B31" s="98">
        <f t="shared" si="2"/>
        <v>28</v>
      </c>
      <c r="C31" s="99" t="str">
        <f>VLOOKUP(Applicability[[#This Row],[NCE]],AER_NCE[[#All],[NCE]:[Ref.]],2,FALSE)</f>
        <v>GE inaccurately determined.</v>
      </c>
      <c r="D31" s="124" t="s">
        <v>190</v>
      </c>
      <c r="E31" s="124" t="s">
        <v>190</v>
      </c>
      <c r="F31" s="124" t="s">
        <v>191</v>
      </c>
      <c r="G31" s="124" t="s">
        <v>191</v>
      </c>
      <c r="H31" s="124" t="s">
        <v>190</v>
      </c>
      <c r="I31" s="124" t="s">
        <v>191</v>
      </c>
      <c r="J31" s="124" t="s">
        <v>191</v>
      </c>
      <c r="K31" s="124" t="s">
        <v>191</v>
      </c>
      <c r="L31" s="124" t="s">
        <v>191</v>
      </c>
      <c r="M31" s="124" t="s">
        <v>191</v>
      </c>
      <c r="N31" s="124" t="s">
        <v>191</v>
      </c>
      <c r="O31" s="124" t="s">
        <v>191</v>
      </c>
      <c r="P31" s="124" t="s">
        <v>191</v>
      </c>
      <c r="Q31" s="124" t="s">
        <v>190</v>
      </c>
      <c r="R31" s="124" t="s">
        <v>191</v>
      </c>
      <c r="S31" s="124" t="s">
        <v>191</v>
      </c>
      <c r="T31" s="124" t="s">
        <v>191</v>
      </c>
      <c r="U31" s="124" t="s">
        <v>191</v>
      </c>
      <c r="V31" s="124" t="s">
        <v>191</v>
      </c>
      <c r="W31" s="124" t="s">
        <v>191</v>
      </c>
      <c r="X31" s="124" t="s">
        <v>191</v>
      </c>
      <c r="Y31" s="124" t="s">
        <v>191</v>
      </c>
      <c r="Z31" s="124" t="s">
        <v>190</v>
      </c>
      <c r="AA31" s="124" t="s">
        <v>191</v>
      </c>
      <c r="AB31" s="124" t="s">
        <v>191</v>
      </c>
      <c r="AC31" s="124" t="s">
        <v>191</v>
      </c>
      <c r="AD31" s="124" t="s">
        <v>191</v>
      </c>
      <c r="AE31" s="124" t="s">
        <v>191</v>
      </c>
      <c r="AF31" s="124" t="s">
        <v>191</v>
      </c>
      <c r="AG31" s="124" t="s">
        <v>191</v>
      </c>
      <c r="AH31" s="124" t="s">
        <v>191</v>
      </c>
      <c r="AI31" s="124" t="s">
        <v>191</v>
      </c>
      <c r="AJ31" s="124" t="s">
        <v>190</v>
      </c>
      <c r="AK31" s="124" t="s">
        <v>191</v>
      </c>
      <c r="AL31" s="124" t="s">
        <v>190</v>
      </c>
      <c r="AM31" s="124" t="s">
        <v>191</v>
      </c>
      <c r="AN31" s="124" t="s">
        <v>191</v>
      </c>
      <c r="AO31" s="124" t="s">
        <v>191</v>
      </c>
      <c r="AP31" s="124" t="s">
        <v>190</v>
      </c>
      <c r="AQ31" s="124" t="s">
        <v>191</v>
      </c>
      <c r="AR31" s="124" t="s">
        <v>190</v>
      </c>
      <c r="AS31" s="124" t="s">
        <v>190</v>
      </c>
      <c r="AT31" s="124" t="s">
        <v>190</v>
      </c>
      <c r="AU31" s="124" t="s">
        <v>191</v>
      </c>
      <c r="AV31" s="124" t="s">
        <v>191</v>
      </c>
      <c r="AW31" s="124" t="s">
        <v>191</v>
      </c>
      <c r="AX31" s="124" t="s">
        <v>191</v>
      </c>
      <c r="AY31" s="124" t="s">
        <v>191</v>
      </c>
      <c r="AZ31" s="124" t="s">
        <v>191</v>
      </c>
      <c r="BA31" s="124" t="s">
        <v>190</v>
      </c>
      <c r="BB31" s="124" t="s">
        <v>190</v>
      </c>
      <c r="BC31" s="124" t="s">
        <v>190</v>
      </c>
      <c r="BD31" s="124" t="s">
        <v>190</v>
      </c>
      <c r="BE31" s="124" t="s">
        <v>190</v>
      </c>
      <c r="BF31" s="124" t="s">
        <v>190</v>
      </c>
      <c r="BG31" s="124" t="s">
        <v>190</v>
      </c>
      <c r="BH31" s="124" t="s">
        <v>191</v>
      </c>
      <c r="BI31" s="124" t="s">
        <v>190</v>
      </c>
      <c r="BJ31" s="124" t="s">
        <v>191</v>
      </c>
      <c r="BK31" s="124" t="s">
        <v>190</v>
      </c>
      <c r="BL31" s="124" t="s">
        <v>191</v>
      </c>
      <c r="BM31" s="124" t="s">
        <v>191</v>
      </c>
      <c r="BN31" s="124" t="s">
        <v>190</v>
      </c>
      <c r="BO31" s="124" t="s">
        <v>191</v>
      </c>
      <c r="BP31" s="124" t="s">
        <v>191</v>
      </c>
      <c r="BQ31" s="124" t="s">
        <v>191</v>
      </c>
    </row>
    <row r="32" spans="1:69" ht="28.5" x14ac:dyDescent="0.2">
      <c r="A32" s="97" t="s">
        <v>646</v>
      </c>
      <c r="B32" s="98">
        <f t="shared" si="2"/>
        <v>29</v>
      </c>
      <c r="C32" s="99" t="str">
        <f>VLOOKUP(Applicability[[#This Row],[NCE]],AER_NCE[[#All],[NCE]:[Ref.]],2,FALSE)</f>
        <v>Insufficient sampling. Added by Yogi, Mel and Mark.</v>
      </c>
      <c r="D32" s="124" t="s">
        <v>190</v>
      </c>
      <c r="E32" s="124" t="s">
        <v>190</v>
      </c>
      <c r="F32" s="124" t="s">
        <v>191</v>
      </c>
      <c r="G32" s="124" t="s">
        <v>191</v>
      </c>
      <c r="H32" s="124" t="s">
        <v>190</v>
      </c>
      <c r="I32" s="124" t="s">
        <v>191</v>
      </c>
      <c r="J32" s="124" t="s">
        <v>191</v>
      </c>
      <c r="K32" s="124" t="s">
        <v>191</v>
      </c>
      <c r="L32" s="124" t="s">
        <v>191</v>
      </c>
      <c r="M32" s="124" t="s">
        <v>191</v>
      </c>
      <c r="N32" s="124" t="s">
        <v>191</v>
      </c>
      <c r="O32" s="124" t="s">
        <v>191</v>
      </c>
      <c r="P32" s="124" t="s">
        <v>191</v>
      </c>
      <c r="Q32" s="124" t="s">
        <v>190</v>
      </c>
      <c r="R32" s="124" t="s">
        <v>191</v>
      </c>
      <c r="S32" s="124" t="s">
        <v>191</v>
      </c>
      <c r="T32" s="124" t="s">
        <v>191</v>
      </c>
      <c r="U32" s="124" t="s">
        <v>191</v>
      </c>
      <c r="V32" s="124" t="s">
        <v>191</v>
      </c>
      <c r="W32" s="124" t="s">
        <v>191</v>
      </c>
      <c r="X32" s="124" t="s">
        <v>191</v>
      </c>
      <c r="Y32" s="124" t="s">
        <v>191</v>
      </c>
      <c r="Z32" s="124" t="s">
        <v>190</v>
      </c>
      <c r="AA32" s="124" t="s">
        <v>191</v>
      </c>
      <c r="AB32" s="124" t="s">
        <v>191</v>
      </c>
      <c r="AC32" s="124" t="s">
        <v>191</v>
      </c>
      <c r="AD32" s="124" t="s">
        <v>191</v>
      </c>
      <c r="AE32" s="124" t="s">
        <v>191</v>
      </c>
      <c r="AF32" s="124" t="s">
        <v>191</v>
      </c>
      <c r="AG32" s="124" t="s">
        <v>191</v>
      </c>
      <c r="AH32" s="124" t="s">
        <v>191</v>
      </c>
      <c r="AI32" s="124" t="s">
        <v>191</v>
      </c>
      <c r="AJ32" s="124" t="s">
        <v>190</v>
      </c>
      <c r="AK32" s="124" t="s">
        <v>191</v>
      </c>
      <c r="AL32" s="124" t="s">
        <v>190</v>
      </c>
      <c r="AM32" s="124" t="s">
        <v>191</v>
      </c>
      <c r="AN32" s="124" t="s">
        <v>191</v>
      </c>
      <c r="AO32" s="124" t="s">
        <v>191</v>
      </c>
      <c r="AP32" s="124" t="s">
        <v>190</v>
      </c>
      <c r="AQ32" s="124" t="s">
        <v>191</v>
      </c>
      <c r="AR32" s="124" t="s">
        <v>190</v>
      </c>
      <c r="AS32" s="124" t="s">
        <v>190</v>
      </c>
      <c r="AT32" s="124" t="s">
        <v>190</v>
      </c>
      <c r="AU32" s="124" t="s">
        <v>191</v>
      </c>
      <c r="AV32" s="124" t="s">
        <v>191</v>
      </c>
      <c r="AW32" s="124" t="s">
        <v>191</v>
      </c>
      <c r="AX32" s="124" t="s">
        <v>191</v>
      </c>
      <c r="AY32" s="124" t="s">
        <v>191</v>
      </c>
      <c r="AZ32" s="124" t="s">
        <v>191</v>
      </c>
      <c r="BA32" s="124" t="s">
        <v>190</v>
      </c>
      <c r="BB32" s="124" t="s">
        <v>190</v>
      </c>
      <c r="BC32" s="124" t="s">
        <v>190</v>
      </c>
      <c r="BD32" s="124" t="s">
        <v>190</v>
      </c>
      <c r="BE32" s="124" t="s">
        <v>190</v>
      </c>
      <c r="BF32" s="124" t="s">
        <v>190</v>
      </c>
      <c r="BG32" s="124" t="s">
        <v>190</v>
      </c>
      <c r="BH32" s="124" t="s">
        <v>191</v>
      </c>
      <c r="BI32" s="124" t="s">
        <v>190</v>
      </c>
      <c r="BJ32" s="124" t="s">
        <v>191</v>
      </c>
      <c r="BK32" s="124" t="s">
        <v>190</v>
      </c>
      <c r="BL32" s="124" t="s">
        <v>191</v>
      </c>
      <c r="BM32" s="124" t="s">
        <v>191</v>
      </c>
      <c r="BN32" s="124" t="s">
        <v>190</v>
      </c>
      <c r="BO32" s="124" t="s">
        <v>191</v>
      </c>
      <c r="BP32" s="124" t="s">
        <v>191</v>
      </c>
      <c r="BQ32" s="124" t="s">
        <v>191</v>
      </c>
    </row>
    <row r="33" spans="1:69" ht="28.5" x14ac:dyDescent="0.2">
      <c r="A33" s="97" t="s">
        <v>648</v>
      </c>
      <c r="B33" s="98">
        <f t="shared" si="2"/>
        <v>30</v>
      </c>
      <c r="C33" s="99" t="str">
        <f>VLOOKUP(Applicability[[#This Row],[NCE]],AER_NCE[[#All],[NCE]:[Ref.]],2,FALSE)</f>
        <v>Gas analysis data not reviewed. Added by Yogi, Mel and Mark.</v>
      </c>
      <c r="D33" s="124" t="s">
        <v>190</v>
      </c>
      <c r="E33" s="124" t="s">
        <v>190</v>
      </c>
      <c r="F33" s="124" t="s">
        <v>191</v>
      </c>
      <c r="G33" s="124" t="s">
        <v>191</v>
      </c>
      <c r="H33" s="124" t="s">
        <v>190</v>
      </c>
      <c r="I33" s="124" t="s">
        <v>191</v>
      </c>
      <c r="J33" s="124" t="s">
        <v>191</v>
      </c>
      <c r="K33" s="124" t="s">
        <v>191</v>
      </c>
      <c r="L33" s="124" t="s">
        <v>191</v>
      </c>
      <c r="M33" s="124" t="s">
        <v>191</v>
      </c>
      <c r="N33" s="124" t="s">
        <v>191</v>
      </c>
      <c r="O33" s="124" t="s">
        <v>191</v>
      </c>
      <c r="P33" s="124" t="s">
        <v>191</v>
      </c>
      <c r="Q33" s="124" t="s">
        <v>190</v>
      </c>
      <c r="R33" s="124" t="s">
        <v>191</v>
      </c>
      <c r="S33" s="124" t="s">
        <v>191</v>
      </c>
      <c r="T33" s="124" t="s">
        <v>191</v>
      </c>
      <c r="U33" s="124" t="s">
        <v>191</v>
      </c>
      <c r="V33" s="124" t="s">
        <v>191</v>
      </c>
      <c r="W33" s="124" t="s">
        <v>191</v>
      </c>
      <c r="X33" s="124" t="s">
        <v>191</v>
      </c>
      <c r="Y33" s="124" t="s">
        <v>191</v>
      </c>
      <c r="Z33" s="124" t="s">
        <v>190</v>
      </c>
      <c r="AA33" s="124" t="s">
        <v>191</v>
      </c>
      <c r="AB33" s="124" t="s">
        <v>191</v>
      </c>
      <c r="AC33" s="124" t="s">
        <v>191</v>
      </c>
      <c r="AD33" s="124" t="s">
        <v>191</v>
      </c>
      <c r="AE33" s="124" t="s">
        <v>191</v>
      </c>
      <c r="AF33" s="124" t="s">
        <v>191</v>
      </c>
      <c r="AG33" s="124" t="s">
        <v>191</v>
      </c>
      <c r="AH33" s="124" t="s">
        <v>191</v>
      </c>
      <c r="AI33" s="124" t="s">
        <v>191</v>
      </c>
      <c r="AJ33" s="124" t="s">
        <v>190</v>
      </c>
      <c r="AK33" s="124" t="s">
        <v>191</v>
      </c>
      <c r="AL33" s="124" t="s">
        <v>190</v>
      </c>
      <c r="AM33" s="124" t="s">
        <v>191</v>
      </c>
      <c r="AN33" s="124" t="s">
        <v>191</v>
      </c>
      <c r="AO33" s="124" t="s">
        <v>191</v>
      </c>
      <c r="AP33" s="124" t="s">
        <v>190</v>
      </c>
      <c r="AQ33" s="124" t="s">
        <v>191</v>
      </c>
      <c r="AR33" s="124" t="s">
        <v>190</v>
      </c>
      <c r="AS33" s="124" t="s">
        <v>190</v>
      </c>
      <c r="AT33" s="124" t="s">
        <v>190</v>
      </c>
      <c r="AU33" s="124" t="s">
        <v>191</v>
      </c>
      <c r="AV33" s="124" t="s">
        <v>191</v>
      </c>
      <c r="AW33" s="124" t="s">
        <v>191</v>
      </c>
      <c r="AX33" s="124" t="s">
        <v>191</v>
      </c>
      <c r="AY33" s="124" t="s">
        <v>191</v>
      </c>
      <c r="AZ33" s="124" t="s">
        <v>191</v>
      </c>
      <c r="BA33" s="124" t="s">
        <v>190</v>
      </c>
      <c r="BB33" s="124" t="s">
        <v>190</v>
      </c>
      <c r="BC33" s="124" t="s">
        <v>190</v>
      </c>
      <c r="BD33" s="124" t="s">
        <v>190</v>
      </c>
      <c r="BE33" s="124" t="s">
        <v>190</v>
      </c>
      <c r="BF33" s="124" t="s">
        <v>190</v>
      </c>
      <c r="BG33" s="124" t="s">
        <v>190</v>
      </c>
      <c r="BH33" s="124" t="s">
        <v>191</v>
      </c>
      <c r="BI33" s="124" t="s">
        <v>190</v>
      </c>
      <c r="BJ33" s="124" t="s">
        <v>191</v>
      </c>
      <c r="BK33" s="124" t="s">
        <v>190</v>
      </c>
      <c r="BL33" s="124" t="s">
        <v>191</v>
      </c>
      <c r="BM33" s="124" t="s">
        <v>191</v>
      </c>
      <c r="BN33" s="124" t="s">
        <v>190</v>
      </c>
      <c r="BO33" s="124" t="s">
        <v>191</v>
      </c>
      <c r="BP33" s="124" t="s">
        <v>191</v>
      </c>
      <c r="BQ33" s="124" t="s">
        <v>191</v>
      </c>
    </row>
    <row r="34" spans="1:69" ht="28.5" x14ac:dyDescent="0.2">
      <c r="A34" s="97" t="s">
        <v>649</v>
      </c>
      <c r="B34" s="98">
        <f t="shared" si="2"/>
        <v>31</v>
      </c>
      <c r="C34" s="99" t="str">
        <f>VLOOKUP(Applicability[[#This Row],[NCE]],AER_NCE[[#All],[NCE]:[Ref.]],2,FALSE)</f>
        <v>Third party sampling not witnessed. Added by Yogi, Mel and Mark.</v>
      </c>
      <c r="D34" s="124" t="s">
        <v>190</v>
      </c>
      <c r="E34" s="124" t="s">
        <v>190</v>
      </c>
      <c r="F34" s="124" t="s">
        <v>191</v>
      </c>
      <c r="G34" s="124" t="s">
        <v>191</v>
      </c>
      <c r="H34" s="124" t="s">
        <v>190</v>
      </c>
      <c r="I34" s="124" t="s">
        <v>191</v>
      </c>
      <c r="J34" s="124" t="s">
        <v>191</v>
      </c>
      <c r="K34" s="124" t="s">
        <v>191</v>
      </c>
      <c r="L34" s="124" t="s">
        <v>191</v>
      </c>
      <c r="M34" s="124" t="s">
        <v>191</v>
      </c>
      <c r="N34" s="124" t="s">
        <v>191</v>
      </c>
      <c r="O34" s="124" t="s">
        <v>191</v>
      </c>
      <c r="P34" s="124" t="s">
        <v>191</v>
      </c>
      <c r="Q34" s="124" t="s">
        <v>190</v>
      </c>
      <c r="R34" s="124" t="s">
        <v>191</v>
      </c>
      <c r="S34" s="124" t="s">
        <v>191</v>
      </c>
      <c r="T34" s="124" t="s">
        <v>191</v>
      </c>
      <c r="U34" s="124" t="s">
        <v>191</v>
      </c>
      <c r="V34" s="124" t="s">
        <v>191</v>
      </c>
      <c r="W34" s="124" t="s">
        <v>191</v>
      </c>
      <c r="X34" s="124" t="s">
        <v>191</v>
      </c>
      <c r="Y34" s="124" t="s">
        <v>191</v>
      </c>
      <c r="Z34" s="124" t="s">
        <v>190</v>
      </c>
      <c r="AA34" s="124" t="s">
        <v>191</v>
      </c>
      <c r="AB34" s="124" t="s">
        <v>191</v>
      </c>
      <c r="AC34" s="124" t="s">
        <v>191</v>
      </c>
      <c r="AD34" s="124" t="s">
        <v>191</v>
      </c>
      <c r="AE34" s="124" t="s">
        <v>191</v>
      </c>
      <c r="AF34" s="124" t="s">
        <v>191</v>
      </c>
      <c r="AG34" s="124" t="s">
        <v>191</v>
      </c>
      <c r="AH34" s="124" t="s">
        <v>191</v>
      </c>
      <c r="AI34" s="124" t="s">
        <v>191</v>
      </c>
      <c r="AJ34" s="124" t="s">
        <v>190</v>
      </c>
      <c r="AK34" s="124" t="s">
        <v>191</v>
      </c>
      <c r="AL34" s="124" t="s">
        <v>190</v>
      </c>
      <c r="AM34" s="124" t="s">
        <v>191</v>
      </c>
      <c r="AN34" s="124" t="s">
        <v>191</v>
      </c>
      <c r="AO34" s="124" t="s">
        <v>191</v>
      </c>
      <c r="AP34" s="124" t="s">
        <v>190</v>
      </c>
      <c r="AQ34" s="124" t="s">
        <v>191</v>
      </c>
      <c r="AR34" s="124" t="s">
        <v>190</v>
      </c>
      <c r="AS34" s="124" t="s">
        <v>190</v>
      </c>
      <c r="AT34" s="124" t="s">
        <v>190</v>
      </c>
      <c r="AU34" s="124" t="s">
        <v>191</v>
      </c>
      <c r="AV34" s="124" t="s">
        <v>191</v>
      </c>
      <c r="AW34" s="124" t="s">
        <v>191</v>
      </c>
      <c r="AX34" s="124" t="s">
        <v>191</v>
      </c>
      <c r="AY34" s="124" t="s">
        <v>191</v>
      </c>
      <c r="AZ34" s="124" t="s">
        <v>191</v>
      </c>
      <c r="BA34" s="124" t="s">
        <v>190</v>
      </c>
      <c r="BB34" s="124" t="s">
        <v>190</v>
      </c>
      <c r="BC34" s="124" t="s">
        <v>190</v>
      </c>
      <c r="BD34" s="124" t="s">
        <v>190</v>
      </c>
      <c r="BE34" s="124" t="s">
        <v>190</v>
      </c>
      <c r="BF34" s="124" t="s">
        <v>190</v>
      </c>
      <c r="BG34" s="124" t="s">
        <v>190</v>
      </c>
      <c r="BH34" s="124" t="s">
        <v>191</v>
      </c>
      <c r="BI34" s="124" t="s">
        <v>190</v>
      </c>
      <c r="BJ34" s="124" t="s">
        <v>191</v>
      </c>
      <c r="BK34" s="124" t="s">
        <v>190</v>
      </c>
      <c r="BL34" s="124" t="s">
        <v>191</v>
      </c>
      <c r="BM34" s="124" t="s">
        <v>191</v>
      </c>
      <c r="BN34" s="124" t="s">
        <v>190</v>
      </c>
      <c r="BO34" s="124" t="s">
        <v>191</v>
      </c>
      <c r="BP34" s="124" t="s">
        <v>191</v>
      </c>
      <c r="BQ34" s="124" t="s">
        <v>191</v>
      </c>
    </row>
    <row r="35" spans="1:69" ht="28.5" x14ac:dyDescent="0.2">
      <c r="A35" s="97" t="s">
        <v>99</v>
      </c>
      <c r="B35" s="98">
        <f t="shared" si="2"/>
        <v>32</v>
      </c>
      <c r="C35" s="99" t="str">
        <f>VLOOKUP(Applicability[[#This Row],[NCE]],AER_NCE[[#All],[NCE]:[Ref.]],2,FALSE)</f>
        <v>GOR inaccurately determined and to required frequency</v>
      </c>
      <c r="D35" s="124" t="s">
        <v>190</v>
      </c>
      <c r="E35" s="124" t="s">
        <v>190</v>
      </c>
      <c r="F35" s="124" t="s">
        <v>190</v>
      </c>
      <c r="G35" s="124" t="s">
        <v>190</v>
      </c>
      <c r="H35" s="124" t="s">
        <v>190</v>
      </c>
      <c r="I35" s="124" t="s">
        <v>190</v>
      </c>
      <c r="J35" s="124" t="s">
        <v>190</v>
      </c>
      <c r="K35" s="124" t="s">
        <v>191</v>
      </c>
      <c r="L35" s="124" t="s">
        <v>190</v>
      </c>
      <c r="M35" s="124" t="s">
        <v>190</v>
      </c>
      <c r="N35" s="124" t="s">
        <v>191</v>
      </c>
      <c r="O35" s="124" t="s">
        <v>190</v>
      </c>
      <c r="P35" s="124" t="s">
        <v>191</v>
      </c>
      <c r="Q35" s="124" t="s">
        <v>191</v>
      </c>
      <c r="R35" s="124" t="s">
        <v>190</v>
      </c>
      <c r="S35" s="124" t="s">
        <v>190</v>
      </c>
      <c r="T35" s="124" t="s">
        <v>190</v>
      </c>
      <c r="U35" s="124" t="s">
        <v>190</v>
      </c>
      <c r="V35" s="124" t="s">
        <v>190</v>
      </c>
      <c r="W35" s="124" t="s">
        <v>190</v>
      </c>
      <c r="X35" s="124" t="s">
        <v>190</v>
      </c>
      <c r="Y35" s="124" t="s">
        <v>190</v>
      </c>
      <c r="Z35" s="124" t="s">
        <v>190</v>
      </c>
      <c r="AA35" s="124" t="s">
        <v>190</v>
      </c>
      <c r="AB35" s="124" t="s">
        <v>190</v>
      </c>
      <c r="AC35" s="124" t="s">
        <v>190</v>
      </c>
      <c r="AD35" s="124" t="s">
        <v>190</v>
      </c>
      <c r="AE35" s="124" t="s">
        <v>190</v>
      </c>
      <c r="AF35" s="124" t="s">
        <v>190</v>
      </c>
      <c r="AG35" s="124" t="s">
        <v>190</v>
      </c>
      <c r="AH35" s="124" t="s">
        <v>190</v>
      </c>
      <c r="AI35" s="124" t="s">
        <v>190</v>
      </c>
      <c r="AJ35" s="124" t="s">
        <v>190</v>
      </c>
      <c r="AK35" s="124" t="s">
        <v>190</v>
      </c>
      <c r="AL35" s="124" t="s">
        <v>190</v>
      </c>
      <c r="AM35" s="124" t="s">
        <v>190</v>
      </c>
      <c r="AN35" s="124" t="s">
        <v>190</v>
      </c>
      <c r="AO35" s="124" t="s">
        <v>190</v>
      </c>
      <c r="AP35" s="124" t="s">
        <v>190</v>
      </c>
      <c r="AQ35" s="124" t="s">
        <v>190</v>
      </c>
      <c r="AR35" s="124" t="s">
        <v>190</v>
      </c>
      <c r="AS35" s="124" t="s">
        <v>190</v>
      </c>
      <c r="AT35" s="124" t="s">
        <v>190</v>
      </c>
      <c r="AU35" s="124" t="s">
        <v>190</v>
      </c>
      <c r="AV35" s="124" t="s">
        <v>190</v>
      </c>
      <c r="AW35" s="124" t="s">
        <v>190</v>
      </c>
      <c r="AX35" s="124" t="s">
        <v>190</v>
      </c>
      <c r="AY35" s="124" t="s">
        <v>190</v>
      </c>
      <c r="AZ35" s="124" t="s">
        <v>190</v>
      </c>
      <c r="BA35" s="124" t="s">
        <v>190</v>
      </c>
      <c r="BB35" s="124" t="s">
        <v>190</v>
      </c>
      <c r="BC35" s="124" t="s">
        <v>190</v>
      </c>
      <c r="BD35" s="124" t="s">
        <v>190</v>
      </c>
      <c r="BE35" s="124" t="s">
        <v>190</v>
      </c>
      <c r="BF35" s="124" t="s">
        <v>190</v>
      </c>
      <c r="BG35" s="124" t="s">
        <v>190</v>
      </c>
      <c r="BH35" s="124" t="s">
        <v>190</v>
      </c>
      <c r="BI35" s="124" t="s">
        <v>190</v>
      </c>
      <c r="BJ35" s="124" t="s">
        <v>190</v>
      </c>
      <c r="BK35" s="124" t="s">
        <v>190</v>
      </c>
      <c r="BL35" s="124" t="s">
        <v>190</v>
      </c>
      <c r="BM35" s="124" t="s">
        <v>191</v>
      </c>
      <c r="BN35" s="124" t="s">
        <v>190</v>
      </c>
      <c r="BO35" s="124" t="s">
        <v>190</v>
      </c>
      <c r="BP35" s="124" t="s">
        <v>190</v>
      </c>
      <c r="BQ35" s="124" t="s">
        <v>190</v>
      </c>
    </row>
    <row r="36" spans="1:69" ht="30" customHeight="1" x14ac:dyDescent="0.2">
      <c r="A36" s="97" t="s">
        <v>117</v>
      </c>
      <c r="B36" s="98">
        <f t="shared" si="2"/>
        <v>33</v>
      </c>
      <c r="C36" s="99" t="str">
        <f>VLOOKUP(Applicability[[#This Row],[NCE]],AER_NCE[[#All],[NCE]:[Ref.]],2,FALSE)</f>
        <v>Inaccurate Accounting and Reporting of load fluid</v>
      </c>
      <c r="D36" s="124" t="s">
        <v>190</v>
      </c>
      <c r="E36" s="124" t="s">
        <v>190</v>
      </c>
      <c r="F36" s="124" t="s">
        <v>190</v>
      </c>
      <c r="G36" s="124" t="s">
        <v>190</v>
      </c>
      <c r="H36" s="124" t="s">
        <v>190</v>
      </c>
      <c r="I36" s="124" t="s">
        <v>190</v>
      </c>
      <c r="J36" s="124" t="s">
        <v>190</v>
      </c>
      <c r="K36" s="124" t="s">
        <v>191</v>
      </c>
      <c r="L36" s="124" t="s">
        <v>190</v>
      </c>
      <c r="M36" s="124" t="s">
        <v>190</v>
      </c>
      <c r="N36" s="124" t="s">
        <v>191</v>
      </c>
      <c r="O36" s="124" t="s">
        <v>190</v>
      </c>
      <c r="P36" s="124" t="s">
        <v>191</v>
      </c>
      <c r="Q36" s="124" t="s">
        <v>191</v>
      </c>
      <c r="R36" s="124" t="s">
        <v>190</v>
      </c>
      <c r="S36" s="124" t="s">
        <v>190</v>
      </c>
      <c r="T36" s="124" t="s">
        <v>190</v>
      </c>
      <c r="U36" s="124" t="s">
        <v>190</v>
      </c>
      <c r="V36" s="124" t="s">
        <v>190</v>
      </c>
      <c r="W36" s="124" t="s">
        <v>191</v>
      </c>
      <c r="X36" s="124" t="s">
        <v>190</v>
      </c>
      <c r="Y36" s="124" t="s">
        <v>190</v>
      </c>
      <c r="Z36" s="124" t="s">
        <v>190</v>
      </c>
      <c r="AA36" s="124" t="s">
        <v>190</v>
      </c>
      <c r="AB36" s="124" t="s">
        <v>190</v>
      </c>
      <c r="AC36" s="124" t="s">
        <v>190</v>
      </c>
      <c r="AD36" s="124" t="s">
        <v>190</v>
      </c>
      <c r="AE36" s="124" t="s">
        <v>190</v>
      </c>
      <c r="AF36" s="124" t="s">
        <v>190</v>
      </c>
      <c r="AG36" s="124" t="s">
        <v>190</v>
      </c>
      <c r="AH36" s="124" t="s">
        <v>190</v>
      </c>
      <c r="AI36" s="124" t="s">
        <v>190</v>
      </c>
      <c r="AJ36" s="124" t="s">
        <v>190</v>
      </c>
      <c r="AK36" s="124" t="s">
        <v>190</v>
      </c>
      <c r="AL36" s="124" t="s">
        <v>190</v>
      </c>
      <c r="AM36" s="124" t="s">
        <v>190</v>
      </c>
      <c r="AN36" s="124" t="s">
        <v>190</v>
      </c>
      <c r="AO36" s="124" t="s">
        <v>190</v>
      </c>
      <c r="AP36" s="124" t="s">
        <v>190</v>
      </c>
      <c r="AQ36" s="124" t="s">
        <v>190</v>
      </c>
      <c r="AR36" s="124" t="s">
        <v>190</v>
      </c>
      <c r="AS36" s="124" t="s">
        <v>190</v>
      </c>
      <c r="AT36" s="124" t="s">
        <v>190</v>
      </c>
      <c r="AU36" s="124" t="s">
        <v>190</v>
      </c>
      <c r="AV36" s="124" t="s">
        <v>190</v>
      </c>
      <c r="AW36" s="124" t="s">
        <v>190</v>
      </c>
      <c r="AX36" s="124" t="s">
        <v>190</v>
      </c>
      <c r="AY36" s="124" t="s">
        <v>190</v>
      </c>
      <c r="AZ36" s="124" t="s">
        <v>190</v>
      </c>
      <c r="BA36" s="124" t="s">
        <v>190</v>
      </c>
      <c r="BB36" s="124" t="s">
        <v>190</v>
      </c>
      <c r="BC36" s="124" t="s">
        <v>190</v>
      </c>
      <c r="BD36" s="124" t="s">
        <v>190</v>
      </c>
      <c r="BE36" s="124" t="s">
        <v>190</v>
      </c>
      <c r="BF36" s="124" t="s">
        <v>190</v>
      </c>
      <c r="BG36" s="124" t="s">
        <v>190</v>
      </c>
      <c r="BH36" s="124" t="s">
        <v>190</v>
      </c>
      <c r="BI36" s="124" t="s">
        <v>190</v>
      </c>
      <c r="BJ36" s="124" t="s">
        <v>190</v>
      </c>
      <c r="BK36" s="124" t="s">
        <v>190</v>
      </c>
      <c r="BL36" s="124" t="s">
        <v>190</v>
      </c>
      <c r="BM36" s="124" t="s">
        <v>191</v>
      </c>
      <c r="BN36" s="124" t="s">
        <v>190</v>
      </c>
      <c r="BO36" s="124" t="s">
        <v>190</v>
      </c>
      <c r="BP36" s="124" t="s">
        <v>190</v>
      </c>
      <c r="BQ36" s="124" t="s">
        <v>190</v>
      </c>
    </row>
    <row r="37" spans="1:69" x14ac:dyDescent="0.2">
      <c r="A37" s="97" t="s">
        <v>68</v>
      </c>
      <c r="B37" s="98">
        <f t="shared" si="2"/>
        <v>34</v>
      </c>
      <c r="C37" s="99" t="str">
        <f>VLOOKUP(Applicability[[#This Row],[NCE]],AER_NCE[[#All],[NCE]:[Ref.]],2,FALSE)</f>
        <v>Inaccurate flash-gas estimation.</v>
      </c>
      <c r="D37" s="124" t="s">
        <v>190</v>
      </c>
      <c r="E37" s="124" t="s">
        <v>190</v>
      </c>
      <c r="F37" s="124" t="s">
        <v>190</v>
      </c>
      <c r="G37" s="124" t="s">
        <v>190</v>
      </c>
      <c r="H37" s="124" t="s">
        <v>190</v>
      </c>
      <c r="I37" s="124" t="s">
        <v>190</v>
      </c>
      <c r="J37" s="124" t="s">
        <v>190</v>
      </c>
      <c r="K37" s="124" t="s">
        <v>191</v>
      </c>
      <c r="L37" s="124" t="s">
        <v>190</v>
      </c>
      <c r="M37" s="124" t="s">
        <v>190</v>
      </c>
      <c r="N37" s="124" t="s">
        <v>191</v>
      </c>
      <c r="O37" s="124" t="s">
        <v>190</v>
      </c>
      <c r="P37" s="124" t="s">
        <v>191</v>
      </c>
      <c r="Q37" s="124" t="s">
        <v>191</v>
      </c>
      <c r="R37" s="124" t="s">
        <v>190</v>
      </c>
      <c r="S37" s="124" t="s">
        <v>190</v>
      </c>
      <c r="T37" s="124" t="s">
        <v>190</v>
      </c>
      <c r="U37" s="124" t="s">
        <v>190</v>
      </c>
      <c r="V37" s="124" t="s">
        <v>190</v>
      </c>
      <c r="W37" s="124" t="s">
        <v>190</v>
      </c>
      <c r="X37" s="124" t="s">
        <v>190</v>
      </c>
      <c r="Y37" s="124" t="s">
        <v>190</v>
      </c>
      <c r="Z37" s="124" t="s">
        <v>190</v>
      </c>
      <c r="AA37" s="124" t="s">
        <v>190</v>
      </c>
      <c r="AB37" s="124" t="s">
        <v>190</v>
      </c>
      <c r="AC37" s="124" t="s">
        <v>190</v>
      </c>
      <c r="AD37" s="124" t="s">
        <v>190</v>
      </c>
      <c r="AE37" s="124" t="s">
        <v>190</v>
      </c>
      <c r="AF37" s="124" t="s">
        <v>190</v>
      </c>
      <c r="AG37" s="124" t="s">
        <v>190</v>
      </c>
      <c r="AH37" s="124" t="s">
        <v>190</v>
      </c>
      <c r="AI37" s="124" t="s">
        <v>190</v>
      </c>
      <c r="AJ37" s="124" t="s">
        <v>190</v>
      </c>
      <c r="AK37" s="124" t="s">
        <v>190</v>
      </c>
      <c r="AL37" s="124" t="s">
        <v>190</v>
      </c>
      <c r="AM37" s="124" t="s">
        <v>190</v>
      </c>
      <c r="AN37" s="124" t="s">
        <v>190</v>
      </c>
      <c r="AO37" s="124" t="s">
        <v>190</v>
      </c>
      <c r="AP37" s="124" t="s">
        <v>190</v>
      </c>
      <c r="AQ37" s="124" t="s">
        <v>190</v>
      </c>
      <c r="AR37" s="124" t="s">
        <v>190</v>
      </c>
      <c r="AS37" s="124" t="s">
        <v>190</v>
      </c>
      <c r="AT37" s="124" t="s">
        <v>190</v>
      </c>
      <c r="AU37" s="124" t="s">
        <v>190</v>
      </c>
      <c r="AV37" s="124" t="s">
        <v>190</v>
      </c>
      <c r="AW37" s="124" t="s">
        <v>190</v>
      </c>
      <c r="AX37" s="124" t="s">
        <v>190</v>
      </c>
      <c r="AY37" s="124" t="s">
        <v>190</v>
      </c>
      <c r="AZ37" s="124" t="s">
        <v>190</v>
      </c>
      <c r="BA37" s="124" t="s">
        <v>190</v>
      </c>
      <c r="BB37" s="124" t="s">
        <v>190</v>
      </c>
      <c r="BC37" s="124" t="s">
        <v>190</v>
      </c>
      <c r="BD37" s="124" t="s">
        <v>190</v>
      </c>
      <c r="BE37" s="124" t="s">
        <v>190</v>
      </c>
      <c r="BF37" s="124" t="s">
        <v>190</v>
      </c>
      <c r="BG37" s="124" t="s">
        <v>190</v>
      </c>
      <c r="BH37" s="124" t="s">
        <v>190</v>
      </c>
      <c r="BI37" s="124" t="s">
        <v>190</v>
      </c>
      <c r="BJ37" s="124" t="s">
        <v>190</v>
      </c>
      <c r="BK37" s="124" t="s">
        <v>190</v>
      </c>
      <c r="BL37" s="124" t="s">
        <v>190</v>
      </c>
      <c r="BM37" s="124" t="s">
        <v>191</v>
      </c>
      <c r="BN37" s="124" t="s">
        <v>190</v>
      </c>
      <c r="BO37" s="124" t="s">
        <v>190</v>
      </c>
      <c r="BP37" s="124" t="s">
        <v>190</v>
      </c>
      <c r="BQ37" s="124" t="s">
        <v>190</v>
      </c>
    </row>
    <row r="38" spans="1:69" x14ac:dyDescent="0.2">
      <c r="A38" s="97" t="s">
        <v>90</v>
      </c>
      <c r="B38" s="98">
        <f t="shared" si="2"/>
        <v>35</v>
      </c>
      <c r="C38" s="99" t="str">
        <f>VLOOKUP(Applicability[[#This Row],[NCE]],AER_NCE[[#All],[NCE]:[Ref.]],2,FALSE)</f>
        <v>Inaccurate gas chart quality and documentation</v>
      </c>
      <c r="D38" s="124" t="s">
        <v>190</v>
      </c>
      <c r="E38" s="124" t="s">
        <v>190</v>
      </c>
      <c r="F38" s="124" t="s">
        <v>190</v>
      </c>
      <c r="G38" s="124" t="s">
        <v>190</v>
      </c>
      <c r="H38" s="124" t="s">
        <v>190</v>
      </c>
      <c r="I38" s="124" t="s">
        <v>190</v>
      </c>
      <c r="J38" s="124" t="s">
        <v>190</v>
      </c>
      <c r="K38" s="124" t="s">
        <v>191</v>
      </c>
      <c r="L38" s="124" t="s">
        <v>190</v>
      </c>
      <c r="M38" s="124" t="s">
        <v>190</v>
      </c>
      <c r="N38" s="124" t="s">
        <v>191</v>
      </c>
      <c r="O38" s="124" t="s">
        <v>190</v>
      </c>
      <c r="P38" s="124" t="s">
        <v>191</v>
      </c>
      <c r="Q38" s="124" t="s">
        <v>191</v>
      </c>
      <c r="R38" s="124" t="s">
        <v>190</v>
      </c>
      <c r="S38" s="124" t="s">
        <v>190</v>
      </c>
      <c r="T38" s="124" t="s">
        <v>190</v>
      </c>
      <c r="U38" s="124" t="s">
        <v>190</v>
      </c>
      <c r="V38" s="124" t="s">
        <v>190</v>
      </c>
      <c r="W38" s="124" t="s">
        <v>190</v>
      </c>
      <c r="X38" s="124" t="s">
        <v>190</v>
      </c>
      <c r="Y38" s="124" t="s">
        <v>190</v>
      </c>
      <c r="Z38" s="124" t="s">
        <v>190</v>
      </c>
      <c r="AA38" s="124" t="s">
        <v>190</v>
      </c>
      <c r="AB38" s="124" t="s">
        <v>190</v>
      </c>
      <c r="AC38" s="124" t="s">
        <v>190</v>
      </c>
      <c r="AD38" s="124" t="s">
        <v>190</v>
      </c>
      <c r="AE38" s="124" t="s">
        <v>190</v>
      </c>
      <c r="AF38" s="124" t="s">
        <v>190</v>
      </c>
      <c r="AG38" s="124" t="s">
        <v>190</v>
      </c>
      <c r="AH38" s="124" t="s">
        <v>190</v>
      </c>
      <c r="AI38" s="124" t="s">
        <v>190</v>
      </c>
      <c r="AJ38" s="124" t="s">
        <v>190</v>
      </c>
      <c r="AK38" s="124" t="s">
        <v>190</v>
      </c>
      <c r="AL38" s="124" t="s">
        <v>190</v>
      </c>
      <c r="AM38" s="124" t="s">
        <v>190</v>
      </c>
      <c r="AN38" s="124" t="s">
        <v>190</v>
      </c>
      <c r="AO38" s="124" t="s">
        <v>190</v>
      </c>
      <c r="AP38" s="124" t="s">
        <v>190</v>
      </c>
      <c r="AQ38" s="124" t="s">
        <v>190</v>
      </c>
      <c r="AR38" s="124" t="s">
        <v>190</v>
      </c>
      <c r="AS38" s="124" t="s">
        <v>190</v>
      </c>
      <c r="AT38" s="124" t="s">
        <v>190</v>
      </c>
      <c r="AU38" s="124" t="s">
        <v>190</v>
      </c>
      <c r="AV38" s="124" t="s">
        <v>190</v>
      </c>
      <c r="AW38" s="124" t="s">
        <v>190</v>
      </c>
      <c r="AX38" s="124" t="s">
        <v>190</v>
      </c>
      <c r="AY38" s="124" t="s">
        <v>190</v>
      </c>
      <c r="AZ38" s="124" t="s">
        <v>190</v>
      </c>
      <c r="BA38" s="124" t="s">
        <v>190</v>
      </c>
      <c r="BB38" s="124" t="s">
        <v>190</v>
      </c>
      <c r="BC38" s="124" t="s">
        <v>190</v>
      </c>
      <c r="BD38" s="124" t="s">
        <v>190</v>
      </c>
      <c r="BE38" s="124" t="s">
        <v>190</v>
      </c>
      <c r="BF38" s="124" t="s">
        <v>190</v>
      </c>
      <c r="BG38" s="124" t="s">
        <v>190</v>
      </c>
      <c r="BH38" s="124" t="s">
        <v>190</v>
      </c>
      <c r="BI38" s="124" t="s">
        <v>190</v>
      </c>
      <c r="BJ38" s="124" t="s">
        <v>190</v>
      </c>
      <c r="BK38" s="124" t="s">
        <v>190</v>
      </c>
      <c r="BL38" s="124" t="s">
        <v>190</v>
      </c>
      <c r="BM38" s="124" t="s">
        <v>191</v>
      </c>
      <c r="BN38" s="124" t="s">
        <v>190</v>
      </c>
      <c r="BO38" s="124" t="s">
        <v>190</v>
      </c>
      <c r="BP38" s="124" t="s">
        <v>190</v>
      </c>
      <c r="BQ38" s="124" t="s">
        <v>190</v>
      </c>
    </row>
    <row r="39" spans="1:69" x14ac:dyDescent="0.2">
      <c r="A39" s="97" t="s">
        <v>118</v>
      </c>
      <c r="B39" s="98">
        <f t="shared" si="2"/>
        <v>36</v>
      </c>
      <c r="C39" s="99" t="str">
        <f>VLOOKUP(Applicability[[#This Row],[NCE]],AER_NCE[[#All],[NCE]:[Ref.]],2,FALSE)</f>
        <v>Inaccurate load fluid procedures.</v>
      </c>
      <c r="D39" s="124" t="s">
        <v>190</v>
      </c>
      <c r="E39" s="124" t="s">
        <v>190</v>
      </c>
      <c r="F39" s="124" t="s">
        <v>190</v>
      </c>
      <c r="G39" s="124" t="s">
        <v>190</v>
      </c>
      <c r="H39" s="124" t="s">
        <v>190</v>
      </c>
      <c r="I39" s="139" t="s">
        <v>190</v>
      </c>
      <c r="J39" s="139" t="s">
        <v>190</v>
      </c>
      <c r="K39" s="124" t="s">
        <v>191</v>
      </c>
      <c r="L39" s="124" t="s">
        <v>190</v>
      </c>
      <c r="M39" s="124" t="s">
        <v>190</v>
      </c>
      <c r="N39" s="124" t="s">
        <v>191</v>
      </c>
      <c r="O39" s="124" t="s">
        <v>190</v>
      </c>
      <c r="P39" s="124" t="s">
        <v>191</v>
      </c>
      <c r="Q39" s="124" t="s">
        <v>191</v>
      </c>
      <c r="R39" s="124" t="s">
        <v>190</v>
      </c>
      <c r="S39" s="124" t="s">
        <v>190</v>
      </c>
      <c r="T39" s="124" t="s">
        <v>190</v>
      </c>
      <c r="U39" s="124" t="s">
        <v>190</v>
      </c>
      <c r="V39" s="124" t="s">
        <v>190</v>
      </c>
      <c r="W39" s="124" t="s">
        <v>191</v>
      </c>
      <c r="X39" s="124" t="s">
        <v>190</v>
      </c>
      <c r="Y39" s="124" t="s">
        <v>190</v>
      </c>
      <c r="Z39" s="124" t="s">
        <v>190</v>
      </c>
      <c r="AA39" s="124" t="s">
        <v>190</v>
      </c>
      <c r="AB39" s="124" t="s">
        <v>190</v>
      </c>
      <c r="AC39" s="124" t="s">
        <v>190</v>
      </c>
      <c r="AD39" s="124" t="s">
        <v>190</v>
      </c>
      <c r="AE39" s="124" t="s">
        <v>190</v>
      </c>
      <c r="AF39" s="124" t="s">
        <v>190</v>
      </c>
      <c r="AG39" s="124" t="s">
        <v>190</v>
      </c>
      <c r="AH39" s="124" t="s">
        <v>190</v>
      </c>
      <c r="AI39" s="124" t="s">
        <v>190</v>
      </c>
      <c r="AJ39" s="124" t="s">
        <v>190</v>
      </c>
      <c r="AK39" s="124" t="s">
        <v>190</v>
      </c>
      <c r="AL39" s="124" t="s">
        <v>190</v>
      </c>
      <c r="AM39" s="124" t="s">
        <v>190</v>
      </c>
      <c r="AN39" s="124" t="s">
        <v>190</v>
      </c>
      <c r="AO39" s="124" t="s">
        <v>190</v>
      </c>
      <c r="AP39" s="124" t="s">
        <v>190</v>
      </c>
      <c r="AQ39" s="124" t="s">
        <v>190</v>
      </c>
      <c r="AR39" s="124" t="s">
        <v>190</v>
      </c>
      <c r="AS39" s="124" t="s">
        <v>190</v>
      </c>
      <c r="AT39" s="124" t="s">
        <v>190</v>
      </c>
      <c r="AU39" s="124" t="s">
        <v>190</v>
      </c>
      <c r="AV39" s="124" t="s">
        <v>190</v>
      </c>
      <c r="AW39" s="124" t="s">
        <v>190</v>
      </c>
      <c r="AX39" s="124" t="s">
        <v>190</v>
      </c>
      <c r="AY39" s="124" t="s">
        <v>190</v>
      </c>
      <c r="AZ39" s="124" t="s">
        <v>190</v>
      </c>
      <c r="BA39" s="124" t="s">
        <v>190</v>
      </c>
      <c r="BB39" s="124" t="s">
        <v>190</v>
      </c>
      <c r="BC39" s="124" t="s">
        <v>190</v>
      </c>
      <c r="BD39" s="124" t="s">
        <v>190</v>
      </c>
      <c r="BE39" s="124" t="s">
        <v>190</v>
      </c>
      <c r="BF39" s="124" t="s">
        <v>190</v>
      </c>
      <c r="BG39" s="124" t="s">
        <v>190</v>
      </c>
      <c r="BH39" s="124" t="s">
        <v>190</v>
      </c>
      <c r="BI39" s="124" t="s">
        <v>190</v>
      </c>
      <c r="BJ39" s="124" t="s">
        <v>190</v>
      </c>
      <c r="BK39" s="124" t="s">
        <v>190</v>
      </c>
      <c r="BL39" s="124" t="s">
        <v>190</v>
      </c>
      <c r="BM39" s="124" t="s">
        <v>191</v>
      </c>
      <c r="BN39" s="124" t="s">
        <v>190</v>
      </c>
      <c r="BO39" s="124" t="s">
        <v>190</v>
      </c>
      <c r="BP39" s="124" t="s">
        <v>190</v>
      </c>
      <c r="BQ39" s="124" t="s">
        <v>190</v>
      </c>
    </row>
    <row r="40" spans="1:69" x14ac:dyDescent="0.2">
      <c r="A40" s="97" t="s">
        <v>126</v>
      </c>
      <c r="B40" s="98">
        <f t="shared" si="2"/>
        <v>37</v>
      </c>
      <c r="C40" s="99" t="str">
        <f>VLOOKUP(Applicability[[#This Row],[NCE]],AER_NCE[[#All],[NCE]:[Ref.]],2,FALSE)</f>
        <v>Inaccurate Proration Testing procedures</v>
      </c>
      <c r="D40" s="124" t="s">
        <v>190</v>
      </c>
      <c r="E40" s="124" t="s">
        <v>190</v>
      </c>
      <c r="F40" s="124" t="s">
        <v>190</v>
      </c>
      <c r="G40" s="124" t="s">
        <v>190</v>
      </c>
      <c r="H40" s="124" t="s">
        <v>190</v>
      </c>
      <c r="I40" s="124" t="s">
        <v>190</v>
      </c>
      <c r="J40" s="124" t="s">
        <v>190</v>
      </c>
      <c r="K40" s="124" t="s">
        <v>191</v>
      </c>
      <c r="L40" s="124" t="s">
        <v>190</v>
      </c>
      <c r="M40" s="124" t="s">
        <v>190</v>
      </c>
      <c r="N40" s="124" t="s">
        <v>191</v>
      </c>
      <c r="O40" s="124" t="s">
        <v>190</v>
      </c>
      <c r="P40" s="124" t="s">
        <v>191</v>
      </c>
      <c r="Q40" s="124" t="s">
        <v>191</v>
      </c>
      <c r="R40" s="124" t="s">
        <v>190</v>
      </c>
      <c r="S40" s="124" t="s">
        <v>190</v>
      </c>
      <c r="T40" s="124" t="s">
        <v>190</v>
      </c>
      <c r="U40" s="124" t="s">
        <v>190</v>
      </c>
      <c r="V40" s="124" t="s">
        <v>190</v>
      </c>
      <c r="W40" s="124" t="s">
        <v>190</v>
      </c>
      <c r="X40" s="124" t="s">
        <v>190</v>
      </c>
      <c r="Y40" s="124" t="s">
        <v>190</v>
      </c>
      <c r="Z40" s="124" t="s">
        <v>190</v>
      </c>
      <c r="AA40" s="124" t="s">
        <v>190</v>
      </c>
      <c r="AB40" s="124" t="s">
        <v>190</v>
      </c>
      <c r="AC40" s="124" t="s">
        <v>190</v>
      </c>
      <c r="AD40" s="124" t="s">
        <v>190</v>
      </c>
      <c r="AE40" s="124" t="s">
        <v>190</v>
      </c>
      <c r="AF40" s="124" t="s">
        <v>190</v>
      </c>
      <c r="AG40" s="124" t="s">
        <v>190</v>
      </c>
      <c r="AH40" s="124" t="s">
        <v>190</v>
      </c>
      <c r="AI40" s="124" t="s">
        <v>190</v>
      </c>
      <c r="AJ40" s="124" t="s">
        <v>190</v>
      </c>
      <c r="AK40" s="124" t="s">
        <v>190</v>
      </c>
      <c r="AL40" s="124" t="s">
        <v>190</v>
      </c>
      <c r="AM40" s="124" t="s">
        <v>190</v>
      </c>
      <c r="AN40" s="124" t="s">
        <v>190</v>
      </c>
      <c r="AO40" s="124" t="s">
        <v>190</v>
      </c>
      <c r="AP40" s="124" t="s">
        <v>190</v>
      </c>
      <c r="AQ40" s="124" t="s">
        <v>190</v>
      </c>
      <c r="AR40" s="124" t="s">
        <v>190</v>
      </c>
      <c r="AS40" s="124" t="s">
        <v>190</v>
      </c>
      <c r="AT40" s="124" t="s">
        <v>190</v>
      </c>
      <c r="AU40" s="124" t="s">
        <v>190</v>
      </c>
      <c r="AV40" s="124" t="s">
        <v>190</v>
      </c>
      <c r="AW40" s="124" t="s">
        <v>190</v>
      </c>
      <c r="AX40" s="124" t="s">
        <v>190</v>
      </c>
      <c r="AY40" s="124" t="s">
        <v>190</v>
      </c>
      <c r="AZ40" s="124" t="s">
        <v>190</v>
      </c>
      <c r="BA40" s="124" t="s">
        <v>190</v>
      </c>
      <c r="BB40" s="124" t="s">
        <v>190</v>
      </c>
      <c r="BC40" s="124" t="s">
        <v>190</v>
      </c>
      <c r="BD40" s="124" t="s">
        <v>190</v>
      </c>
      <c r="BE40" s="124" t="s">
        <v>190</v>
      </c>
      <c r="BF40" s="124" t="s">
        <v>190</v>
      </c>
      <c r="BG40" s="124" t="s">
        <v>190</v>
      </c>
      <c r="BH40" s="124" t="s">
        <v>190</v>
      </c>
      <c r="BI40" s="124" t="s">
        <v>190</v>
      </c>
      <c r="BJ40" s="124" t="s">
        <v>190</v>
      </c>
      <c r="BK40" s="124" t="s">
        <v>190</v>
      </c>
      <c r="BL40" s="124" t="s">
        <v>190</v>
      </c>
      <c r="BM40" s="124" t="s">
        <v>191</v>
      </c>
      <c r="BN40" s="124" t="s">
        <v>190</v>
      </c>
      <c r="BO40" s="124" t="s">
        <v>190</v>
      </c>
      <c r="BP40" s="124" t="s">
        <v>190</v>
      </c>
      <c r="BQ40" s="124" t="s">
        <v>190</v>
      </c>
    </row>
    <row r="41" spans="1:69" x14ac:dyDescent="0.2">
      <c r="A41" s="97" t="s">
        <v>127</v>
      </c>
      <c r="B41" s="98">
        <f t="shared" si="2"/>
        <v>38</v>
      </c>
      <c r="C41" s="99" t="str">
        <f>VLOOKUP(Applicability[[#This Row],[NCE]],AER_NCE[[#All],[NCE]:[Ref.]],2,FALSE)</f>
        <v>Inaccurate well production hours reported</v>
      </c>
      <c r="D41" s="124" t="s">
        <v>190</v>
      </c>
      <c r="E41" s="124" t="s">
        <v>190</v>
      </c>
      <c r="F41" s="124" t="s">
        <v>190</v>
      </c>
      <c r="G41" s="124" t="s">
        <v>190</v>
      </c>
      <c r="H41" s="124" t="s">
        <v>190</v>
      </c>
      <c r="I41" s="124" t="s">
        <v>190</v>
      </c>
      <c r="J41" s="124" t="s">
        <v>190</v>
      </c>
      <c r="K41" s="124" t="s">
        <v>191</v>
      </c>
      <c r="L41" s="124" t="s">
        <v>190</v>
      </c>
      <c r="M41" s="124" t="s">
        <v>190</v>
      </c>
      <c r="N41" s="124" t="s">
        <v>191</v>
      </c>
      <c r="O41" s="124" t="s">
        <v>190</v>
      </c>
      <c r="P41" s="124" t="s">
        <v>191</v>
      </c>
      <c r="Q41" s="124" t="s">
        <v>191</v>
      </c>
      <c r="R41" s="124" t="s">
        <v>190</v>
      </c>
      <c r="S41" s="124" t="s">
        <v>190</v>
      </c>
      <c r="T41" s="124" t="s">
        <v>190</v>
      </c>
      <c r="U41" s="124" t="s">
        <v>190</v>
      </c>
      <c r="V41" s="124" t="s">
        <v>190</v>
      </c>
      <c r="W41" s="124" t="s">
        <v>190</v>
      </c>
      <c r="X41" s="124" t="s">
        <v>190</v>
      </c>
      <c r="Y41" s="124" t="s">
        <v>190</v>
      </c>
      <c r="Z41" s="124" t="s">
        <v>190</v>
      </c>
      <c r="AA41" s="124" t="s">
        <v>190</v>
      </c>
      <c r="AB41" s="124" t="s">
        <v>190</v>
      </c>
      <c r="AC41" s="124" t="s">
        <v>190</v>
      </c>
      <c r="AD41" s="124" t="s">
        <v>190</v>
      </c>
      <c r="AE41" s="124" t="s">
        <v>190</v>
      </c>
      <c r="AF41" s="124" t="s">
        <v>190</v>
      </c>
      <c r="AG41" s="124" t="s">
        <v>190</v>
      </c>
      <c r="AH41" s="124" t="s">
        <v>190</v>
      </c>
      <c r="AI41" s="124" t="s">
        <v>190</v>
      </c>
      <c r="AJ41" s="124" t="s">
        <v>190</v>
      </c>
      <c r="AK41" s="124" t="s">
        <v>190</v>
      </c>
      <c r="AL41" s="124" t="s">
        <v>190</v>
      </c>
      <c r="AM41" s="124" t="s">
        <v>190</v>
      </c>
      <c r="AN41" s="124" t="s">
        <v>190</v>
      </c>
      <c r="AO41" s="124" t="s">
        <v>190</v>
      </c>
      <c r="AP41" s="124" t="s">
        <v>190</v>
      </c>
      <c r="AQ41" s="124" t="s">
        <v>190</v>
      </c>
      <c r="AR41" s="124" t="s">
        <v>190</v>
      </c>
      <c r="AS41" s="124" t="s">
        <v>190</v>
      </c>
      <c r="AT41" s="124" t="s">
        <v>190</v>
      </c>
      <c r="AU41" s="124" t="s">
        <v>190</v>
      </c>
      <c r="AV41" s="124" t="s">
        <v>190</v>
      </c>
      <c r="AW41" s="124" t="s">
        <v>190</v>
      </c>
      <c r="AX41" s="124" t="s">
        <v>190</v>
      </c>
      <c r="AY41" s="124" t="s">
        <v>190</v>
      </c>
      <c r="AZ41" s="124" t="s">
        <v>190</v>
      </c>
      <c r="BA41" s="124" t="s">
        <v>190</v>
      </c>
      <c r="BB41" s="124" t="s">
        <v>190</v>
      </c>
      <c r="BC41" s="124" t="s">
        <v>190</v>
      </c>
      <c r="BD41" s="124" t="s">
        <v>190</v>
      </c>
      <c r="BE41" s="124" t="s">
        <v>190</v>
      </c>
      <c r="BF41" s="124" t="s">
        <v>190</v>
      </c>
      <c r="BG41" s="124" t="s">
        <v>190</v>
      </c>
      <c r="BH41" s="124" t="s">
        <v>190</v>
      </c>
      <c r="BI41" s="124" t="s">
        <v>190</v>
      </c>
      <c r="BJ41" s="124" t="s">
        <v>190</v>
      </c>
      <c r="BK41" s="124" t="s">
        <v>190</v>
      </c>
      <c r="BL41" s="124" t="s">
        <v>190</v>
      </c>
      <c r="BM41" s="124" t="s">
        <v>191</v>
      </c>
      <c r="BN41" s="124" t="s">
        <v>190</v>
      </c>
      <c r="BO41" s="124" t="s">
        <v>190</v>
      </c>
      <c r="BP41" s="124" t="s">
        <v>190</v>
      </c>
      <c r="BQ41" s="124" t="s">
        <v>190</v>
      </c>
    </row>
    <row r="42" spans="1:69" x14ac:dyDescent="0.2">
      <c r="A42" s="97" t="s">
        <v>166</v>
      </c>
      <c r="B42" s="98">
        <f t="shared" si="2"/>
        <v>39</v>
      </c>
      <c r="C42" s="99" t="str">
        <f>VLOOKUP(Applicability[[#This Row],[NCE]],AER_NCE[[#All],[NCE]:[Ref.]],2,FALSE)</f>
        <v>Inappropriate application of GIS.</v>
      </c>
      <c r="D42" s="124" t="s">
        <v>190</v>
      </c>
      <c r="E42" s="124" t="s">
        <v>190</v>
      </c>
      <c r="F42" s="124" t="s">
        <v>190</v>
      </c>
      <c r="G42" s="124" t="s">
        <v>190</v>
      </c>
      <c r="H42" s="124" t="s">
        <v>190</v>
      </c>
      <c r="I42" s="124" t="s">
        <v>190</v>
      </c>
      <c r="J42" s="124" t="s">
        <v>190</v>
      </c>
      <c r="K42" s="124" t="s">
        <v>191</v>
      </c>
      <c r="L42" s="124" t="s">
        <v>190</v>
      </c>
      <c r="M42" s="124" t="s">
        <v>190</v>
      </c>
      <c r="N42" s="124" t="s">
        <v>191</v>
      </c>
      <c r="O42" s="124" t="s">
        <v>190</v>
      </c>
      <c r="P42" s="124" t="s">
        <v>191</v>
      </c>
      <c r="Q42" s="124" t="s">
        <v>191</v>
      </c>
      <c r="R42" s="124" t="s">
        <v>190</v>
      </c>
      <c r="S42" s="124" t="s">
        <v>190</v>
      </c>
      <c r="T42" s="124" t="s">
        <v>190</v>
      </c>
      <c r="U42" s="124" t="s">
        <v>190</v>
      </c>
      <c r="V42" s="124" t="s">
        <v>190</v>
      </c>
      <c r="W42" s="124" t="s">
        <v>190</v>
      </c>
      <c r="X42" s="124" t="s">
        <v>190</v>
      </c>
      <c r="Y42" s="124" t="s">
        <v>190</v>
      </c>
      <c r="Z42" s="124" t="s">
        <v>190</v>
      </c>
      <c r="AA42" s="124" t="s">
        <v>190</v>
      </c>
      <c r="AB42" s="124" t="s">
        <v>190</v>
      </c>
      <c r="AC42" s="124" t="s">
        <v>190</v>
      </c>
      <c r="AD42" s="124" t="s">
        <v>190</v>
      </c>
      <c r="AE42" s="124" t="s">
        <v>190</v>
      </c>
      <c r="AF42" s="124" t="s">
        <v>190</v>
      </c>
      <c r="AG42" s="124" t="s">
        <v>190</v>
      </c>
      <c r="AH42" s="124" t="s">
        <v>190</v>
      </c>
      <c r="AI42" s="124" t="s">
        <v>190</v>
      </c>
      <c r="AJ42" s="124" t="s">
        <v>190</v>
      </c>
      <c r="AK42" s="124" t="s">
        <v>190</v>
      </c>
      <c r="AL42" s="124" t="s">
        <v>190</v>
      </c>
      <c r="AM42" s="124" t="s">
        <v>190</v>
      </c>
      <c r="AN42" s="124" t="s">
        <v>190</v>
      </c>
      <c r="AO42" s="124" t="s">
        <v>190</v>
      </c>
      <c r="AP42" s="124" t="s">
        <v>190</v>
      </c>
      <c r="AQ42" s="124" t="s">
        <v>190</v>
      </c>
      <c r="AR42" s="124" t="s">
        <v>190</v>
      </c>
      <c r="AS42" s="124" t="s">
        <v>190</v>
      </c>
      <c r="AT42" s="124" t="s">
        <v>190</v>
      </c>
      <c r="AU42" s="124" t="s">
        <v>190</v>
      </c>
      <c r="AV42" s="124" t="s">
        <v>190</v>
      </c>
      <c r="AW42" s="124" t="s">
        <v>190</v>
      </c>
      <c r="AX42" s="124" t="s">
        <v>190</v>
      </c>
      <c r="AY42" s="124" t="s">
        <v>190</v>
      </c>
      <c r="AZ42" s="124" t="s">
        <v>190</v>
      </c>
      <c r="BA42" s="124" t="s">
        <v>190</v>
      </c>
      <c r="BB42" s="124" t="s">
        <v>190</v>
      </c>
      <c r="BC42" s="124" t="s">
        <v>190</v>
      </c>
      <c r="BD42" s="124" t="s">
        <v>190</v>
      </c>
      <c r="BE42" s="124" t="s">
        <v>190</v>
      </c>
      <c r="BF42" s="124" t="s">
        <v>190</v>
      </c>
      <c r="BG42" s="124" t="s">
        <v>190</v>
      </c>
      <c r="BH42" s="124" t="s">
        <v>190</v>
      </c>
      <c r="BI42" s="124" t="s">
        <v>190</v>
      </c>
      <c r="BJ42" s="124" t="s">
        <v>190</v>
      </c>
      <c r="BK42" s="124" t="s">
        <v>190</v>
      </c>
      <c r="BL42" s="124" t="s">
        <v>190</v>
      </c>
      <c r="BM42" s="124" t="s">
        <v>191</v>
      </c>
      <c r="BN42" s="124" t="s">
        <v>190</v>
      </c>
      <c r="BO42" s="124" t="s">
        <v>190</v>
      </c>
      <c r="BP42" s="124" t="s">
        <v>190</v>
      </c>
      <c r="BQ42" s="124" t="s">
        <v>190</v>
      </c>
    </row>
    <row r="43" spans="1:69" x14ac:dyDescent="0.2">
      <c r="A43" s="97" t="s">
        <v>100</v>
      </c>
      <c r="B43" s="98">
        <f t="shared" si="2"/>
        <v>40</v>
      </c>
      <c r="C43" s="99" t="str">
        <f>VLOOKUP(Applicability[[#This Row],[NCE]],AER_NCE[[#All],[NCE]:[Ref.]],2,FALSE)</f>
        <v>Inappropriate application of GOR.</v>
      </c>
      <c r="D43" s="124" t="s">
        <v>190</v>
      </c>
      <c r="E43" s="124" t="s">
        <v>190</v>
      </c>
      <c r="F43" s="124" t="s">
        <v>190</v>
      </c>
      <c r="G43" s="124" t="s">
        <v>190</v>
      </c>
      <c r="H43" s="124" t="s">
        <v>190</v>
      </c>
      <c r="I43" s="124" t="s">
        <v>190</v>
      </c>
      <c r="J43" s="124" t="s">
        <v>190</v>
      </c>
      <c r="K43" s="124" t="s">
        <v>191</v>
      </c>
      <c r="L43" s="124" t="s">
        <v>190</v>
      </c>
      <c r="M43" s="124" t="s">
        <v>190</v>
      </c>
      <c r="N43" s="124" t="s">
        <v>191</v>
      </c>
      <c r="O43" s="124" t="s">
        <v>190</v>
      </c>
      <c r="P43" s="124" t="s">
        <v>191</v>
      </c>
      <c r="Q43" s="124" t="s">
        <v>191</v>
      </c>
      <c r="R43" s="124" t="s">
        <v>190</v>
      </c>
      <c r="S43" s="124" t="s">
        <v>190</v>
      </c>
      <c r="T43" s="124" t="s">
        <v>190</v>
      </c>
      <c r="U43" s="124" t="s">
        <v>190</v>
      </c>
      <c r="V43" s="124" t="s">
        <v>190</v>
      </c>
      <c r="W43" s="124" t="s">
        <v>190</v>
      </c>
      <c r="X43" s="124" t="s">
        <v>190</v>
      </c>
      <c r="Y43" s="124" t="s">
        <v>190</v>
      </c>
      <c r="Z43" s="124" t="s">
        <v>190</v>
      </c>
      <c r="AA43" s="124" t="s">
        <v>190</v>
      </c>
      <c r="AB43" s="124" t="s">
        <v>190</v>
      </c>
      <c r="AC43" s="124" t="s">
        <v>190</v>
      </c>
      <c r="AD43" s="124" t="s">
        <v>190</v>
      </c>
      <c r="AE43" s="124" t="s">
        <v>190</v>
      </c>
      <c r="AF43" s="124" t="s">
        <v>190</v>
      </c>
      <c r="AG43" s="124" t="s">
        <v>190</v>
      </c>
      <c r="AH43" s="124" t="s">
        <v>190</v>
      </c>
      <c r="AI43" s="124" t="s">
        <v>190</v>
      </c>
      <c r="AJ43" s="124" t="s">
        <v>190</v>
      </c>
      <c r="AK43" s="124" t="s">
        <v>190</v>
      </c>
      <c r="AL43" s="124" t="s">
        <v>190</v>
      </c>
      <c r="AM43" s="124" t="s">
        <v>190</v>
      </c>
      <c r="AN43" s="124" t="s">
        <v>190</v>
      </c>
      <c r="AO43" s="124" t="s">
        <v>190</v>
      </c>
      <c r="AP43" s="124" t="s">
        <v>190</v>
      </c>
      <c r="AQ43" s="124" t="s">
        <v>190</v>
      </c>
      <c r="AR43" s="124" t="s">
        <v>190</v>
      </c>
      <c r="AS43" s="124" t="s">
        <v>190</v>
      </c>
      <c r="AT43" s="124" t="s">
        <v>190</v>
      </c>
      <c r="AU43" s="124" t="s">
        <v>190</v>
      </c>
      <c r="AV43" s="124" t="s">
        <v>190</v>
      </c>
      <c r="AW43" s="124" t="s">
        <v>190</v>
      </c>
      <c r="AX43" s="124" t="s">
        <v>190</v>
      </c>
      <c r="AY43" s="124" t="s">
        <v>190</v>
      </c>
      <c r="AZ43" s="124" t="s">
        <v>190</v>
      </c>
      <c r="BA43" s="124" t="s">
        <v>190</v>
      </c>
      <c r="BB43" s="124" t="s">
        <v>190</v>
      </c>
      <c r="BC43" s="124" t="s">
        <v>190</v>
      </c>
      <c r="BD43" s="124" t="s">
        <v>190</v>
      </c>
      <c r="BE43" s="124" t="s">
        <v>190</v>
      </c>
      <c r="BF43" s="124" t="s">
        <v>190</v>
      </c>
      <c r="BG43" s="124" t="s">
        <v>190</v>
      </c>
      <c r="BH43" s="124" t="s">
        <v>190</v>
      </c>
      <c r="BI43" s="124" t="s">
        <v>190</v>
      </c>
      <c r="BJ43" s="124" t="s">
        <v>190</v>
      </c>
      <c r="BK43" s="124" t="s">
        <v>190</v>
      </c>
      <c r="BL43" s="124" t="s">
        <v>190</v>
      </c>
      <c r="BM43" s="124" t="s">
        <v>191</v>
      </c>
      <c r="BN43" s="124" t="s">
        <v>190</v>
      </c>
      <c r="BO43" s="124" t="s">
        <v>190</v>
      </c>
      <c r="BP43" s="124" t="s">
        <v>190</v>
      </c>
      <c r="BQ43" s="124" t="s">
        <v>190</v>
      </c>
    </row>
    <row r="44" spans="1:69" x14ac:dyDescent="0.2">
      <c r="A44" s="97" t="s">
        <v>55</v>
      </c>
      <c r="B44" s="98">
        <f t="shared" si="2"/>
        <v>41</v>
      </c>
      <c r="C44" s="99" t="str">
        <f>VLOOKUP(Applicability[[#This Row],[NCE]],AER_NCE[[#All],[NCE]:[Ref.]],2,FALSE)</f>
        <v>Inappropriate application of WGR.</v>
      </c>
      <c r="D44" s="124" t="s">
        <v>190</v>
      </c>
      <c r="E44" s="124" t="s">
        <v>190</v>
      </c>
      <c r="F44" s="124" t="s">
        <v>190</v>
      </c>
      <c r="G44" s="124" t="s">
        <v>190</v>
      </c>
      <c r="H44" s="124" t="s">
        <v>190</v>
      </c>
      <c r="I44" s="124" t="s">
        <v>190</v>
      </c>
      <c r="J44" s="124" t="s">
        <v>190</v>
      </c>
      <c r="K44" s="124" t="s">
        <v>191</v>
      </c>
      <c r="L44" s="124" t="s">
        <v>190</v>
      </c>
      <c r="M44" s="124" t="s">
        <v>190</v>
      </c>
      <c r="N44" s="124" t="s">
        <v>191</v>
      </c>
      <c r="O44" s="124" t="s">
        <v>190</v>
      </c>
      <c r="P44" s="124" t="s">
        <v>191</v>
      </c>
      <c r="Q44" s="124" t="s">
        <v>191</v>
      </c>
      <c r="R44" s="124" t="s">
        <v>190</v>
      </c>
      <c r="S44" s="124" t="s">
        <v>190</v>
      </c>
      <c r="T44" s="124" t="s">
        <v>190</v>
      </c>
      <c r="U44" s="124" t="s">
        <v>190</v>
      </c>
      <c r="V44" s="124" t="s">
        <v>190</v>
      </c>
      <c r="W44" s="124" t="s">
        <v>190</v>
      </c>
      <c r="X44" s="124" t="s">
        <v>190</v>
      </c>
      <c r="Y44" s="124" t="s">
        <v>190</v>
      </c>
      <c r="Z44" s="124" t="s">
        <v>190</v>
      </c>
      <c r="AA44" s="124" t="s">
        <v>190</v>
      </c>
      <c r="AB44" s="124" t="s">
        <v>190</v>
      </c>
      <c r="AC44" s="124" t="s">
        <v>190</v>
      </c>
      <c r="AD44" s="124" t="s">
        <v>190</v>
      </c>
      <c r="AE44" s="124" t="s">
        <v>190</v>
      </c>
      <c r="AF44" s="124" t="s">
        <v>190</v>
      </c>
      <c r="AG44" s="124" t="s">
        <v>190</v>
      </c>
      <c r="AH44" s="124" t="s">
        <v>190</v>
      </c>
      <c r="AI44" s="124" t="s">
        <v>190</v>
      </c>
      <c r="AJ44" s="124" t="s">
        <v>190</v>
      </c>
      <c r="AK44" s="124" t="s">
        <v>190</v>
      </c>
      <c r="AL44" s="124" t="s">
        <v>190</v>
      </c>
      <c r="AM44" s="124" t="s">
        <v>190</v>
      </c>
      <c r="AN44" s="124" t="s">
        <v>190</v>
      </c>
      <c r="AO44" s="124" t="s">
        <v>190</v>
      </c>
      <c r="AP44" s="124" t="s">
        <v>190</v>
      </c>
      <c r="AQ44" s="124" t="s">
        <v>190</v>
      </c>
      <c r="AR44" s="124" t="s">
        <v>190</v>
      </c>
      <c r="AS44" s="124" t="s">
        <v>190</v>
      </c>
      <c r="AT44" s="124" t="s">
        <v>190</v>
      </c>
      <c r="AU44" s="124" t="s">
        <v>190</v>
      </c>
      <c r="AV44" s="124" t="s">
        <v>190</v>
      </c>
      <c r="AW44" s="124" t="s">
        <v>190</v>
      </c>
      <c r="AX44" s="124" t="s">
        <v>190</v>
      </c>
      <c r="AY44" s="124" t="s">
        <v>190</v>
      </c>
      <c r="AZ44" s="124" t="s">
        <v>190</v>
      </c>
      <c r="BA44" s="124" t="s">
        <v>190</v>
      </c>
      <c r="BB44" s="124" t="s">
        <v>190</v>
      </c>
      <c r="BC44" s="124" t="s">
        <v>190</v>
      </c>
      <c r="BD44" s="124" t="s">
        <v>190</v>
      </c>
      <c r="BE44" s="124" t="s">
        <v>190</v>
      </c>
      <c r="BF44" s="124" t="s">
        <v>190</v>
      </c>
      <c r="BG44" s="124" t="s">
        <v>190</v>
      </c>
      <c r="BH44" s="124" t="s">
        <v>190</v>
      </c>
      <c r="BI44" s="124" t="s">
        <v>190</v>
      </c>
      <c r="BJ44" s="124" t="s">
        <v>190</v>
      </c>
      <c r="BK44" s="124" t="s">
        <v>190</v>
      </c>
      <c r="BL44" s="124" t="s">
        <v>190</v>
      </c>
      <c r="BM44" s="124" t="s">
        <v>191</v>
      </c>
      <c r="BN44" s="124" t="s">
        <v>190</v>
      </c>
      <c r="BO44" s="124" t="s">
        <v>190</v>
      </c>
      <c r="BP44" s="124" t="s">
        <v>190</v>
      </c>
      <c r="BQ44" s="124" t="s">
        <v>190</v>
      </c>
    </row>
    <row r="45" spans="1:69" ht="28.5" x14ac:dyDescent="0.2">
      <c r="A45" s="97" t="s">
        <v>164</v>
      </c>
      <c r="B45" s="98">
        <f t="shared" si="2"/>
        <v>42</v>
      </c>
      <c r="C45" s="99" t="str">
        <f>VLOOKUP(Applicability[[#This Row],[NCE]],AER_NCE[[#All],[NCE]:[Ref.]],2,FALSE)</f>
        <v>Inappropriate Liquid Sampling and S&amp;W procedures</v>
      </c>
      <c r="D45" s="124" t="s">
        <v>190</v>
      </c>
      <c r="E45" s="124" t="s">
        <v>190</v>
      </c>
      <c r="F45" s="124" t="s">
        <v>190</v>
      </c>
      <c r="G45" s="124" t="s">
        <v>190</v>
      </c>
      <c r="H45" s="124" t="s">
        <v>190</v>
      </c>
      <c r="I45" s="124" t="s">
        <v>190</v>
      </c>
      <c r="J45" s="124" t="s">
        <v>190</v>
      </c>
      <c r="K45" s="124" t="s">
        <v>191</v>
      </c>
      <c r="L45" s="124" t="s">
        <v>190</v>
      </c>
      <c r="M45" s="124" t="s">
        <v>190</v>
      </c>
      <c r="N45" s="124" t="s">
        <v>191</v>
      </c>
      <c r="O45" s="124" t="s">
        <v>190</v>
      </c>
      <c r="P45" s="124" t="s">
        <v>191</v>
      </c>
      <c r="Q45" s="124" t="s">
        <v>191</v>
      </c>
      <c r="R45" s="124" t="s">
        <v>190</v>
      </c>
      <c r="S45" s="124" t="s">
        <v>190</v>
      </c>
      <c r="T45" s="124" t="s">
        <v>190</v>
      </c>
      <c r="U45" s="124" t="s">
        <v>190</v>
      </c>
      <c r="V45" s="124" t="s">
        <v>190</v>
      </c>
      <c r="W45" s="124" t="s">
        <v>190</v>
      </c>
      <c r="X45" s="124" t="s">
        <v>190</v>
      </c>
      <c r="Y45" s="124" t="s">
        <v>190</v>
      </c>
      <c r="Z45" s="124" t="s">
        <v>190</v>
      </c>
      <c r="AA45" s="124" t="s">
        <v>190</v>
      </c>
      <c r="AB45" s="124" t="s">
        <v>190</v>
      </c>
      <c r="AC45" s="124" t="s">
        <v>190</v>
      </c>
      <c r="AD45" s="124" t="s">
        <v>190</v>
      </c>
      <c r="AE45" s="124" t="s">
        <v>190</v>
      </c>
      <c r="AF45" s="124" t="s">
        <v>190</v>
      </c>
      <c r="AG45" s="124" t="s">
        <v>190</v>
      </c>
      <c r="AH45" s="124" t="s">
        <v>190</v>
      </c>
      <c r="AI45" s="124" t="s">
        <v>190</v>
      </c>
      <c r="AJ45" s="124" t="s">
        <v>190</v>
      </c>
      <c r="AK45" s="124" t="s">
        <v>190</v>
      </c>
      <c r="AL45" s="124" t="s">
        <v>190</v>
      </c>
      <c r="AM45" s="124" t="s">
        <v>190</v>
      </c>
      <c r="AN45" s="124" t="s">
        <v>190</v>
      </c>
      <c r="AO45" s="124" t="s">
        <v>190</v>
      </c>
      <c r="AP45" s="124" t="s">
        <v>190</v>
      </c>
      <c r="AQ45" s="124" t="s">
        <v>190</v>
      </c>
      <c r="AR45" s="124" t="s">
        <v>190</v>
      </c>
      <c r="AS45" s="124" t="s">
        <v>190</v>
      </c>
      <c r="AT45" s="124" t="s">
        <v>190</v>
      </c>
      <c r="AU45" s="124" t="s">
        <v>190</v>
      </c>
      <c r="AV45" s="124" t="s">
        <v>190</v>
      </c>
      <c r="AW45" s="124" t="s">
        <v>190</v>
      </c>
      <c r="AX45" s="124" t="s">
        <v>190</v>
      </c>
      <c r="AY45" s="124" t="s">
        <v>190</v>
      </c>
      <c r="AZ45" s="124" t="s">
        <v>190</v>
      </c>
      <c r="BA45" s="124" t="s">
        <v>190</v>
      </c>
      <c r="BB45" s="124" t="s">
        <v>190</v>
      </c>
      <c r="BC45" s="124" t="s">
        <v>190</v>
      </c>
      <c r="BD45" s="124" t="s">
        <v>190</v>
      </c>
      <c r="BE45" s="124" t="s">
        <v>190</v>
      </c>
      <c r="BF45" s="124" t="s">
        <v>190</v>
      </c>
      <c r="BG45" s="124" t="s">
        <v>190</v>
      </c>
      <c r="BH45" s="124" t="s">
        <v>190</v>
      </c>
      <c r="BI45" s="124" t="s">
        <v>190</v>
      </c>
      <c r="BJ45" s="124" t="s">
        <v>190</v>
      </c>
      <c r="BK45" s="124" t="s">
        <v>190</v>
      </c>
      <c r="BL45" s="124" t="s">
        <v>190</v>
      </c>
      <c r="BM45" s="124" t="s">
        <v>191</v>
      </c>
      <c r="BN45" s="124" t="s">
        <v>190</v>
      </c>
      <c r="BO45" s="124" t="s">
        <v>190</v>
      </c>
      <c r="BP45" s="124" t="s">
        <v>190</v>
      </c>
      <c r="BQ45" s="124" t="s">
        <v>190</v>
      </c>
    </row>
    <row r="46" spans="1:69" ht="28.5" x14ac:dyDescent="0.2">
      <c r="A46" s="97" t="s">
        <v>56</v>
      </c>
      <c r="B46" s="98">
        <f t="shared" si="2"/>
        <v>43</v>
      </c>
      <c r="C46" s="99" t="str">
        <f>VLOOKUP(Applicability[[#This Row],[NCE]],AER_NCE[[#All],[NCE]:[Ref.]],2,FALSE)</f>
        <v>ECF inaccurately determined and to required frequency</v>
      </c>
      <c r="D46" s="124" t="s">
        <v>190</v>
      </c>
      <c r="E46" s="124" t="s">
        <v>190</v>
      </c>
      <c r="F46" s="124" t="s">
        <v>190</v>
      </c>
      <c r="G46" s="124" t="s">
        <v>190</v>
      </c>
      <c r="H46" s="124" t="s">
        <v>190</v>
      </c>
      <c r="I46" s="124" t="s">
        <v>190</v>
      </c>
      <c r="J46" s="124" t="s">
        <v>190</v>
      </c>
      <c r="K46" s="124" t="s">
        <v>190</v>
      </c>
      <c r="L46" s="124" t="s">
        <v>190</v>
      </c>
      <c r="M46" s="124" t="s">
        <v>190</v>
      </c>
      <c r="N46" s="124" t="s">
        <v>190</v>
      </c>
      <c r="O46" s="124" t="s">
        <v>190</v>
      </c>
      <c r="P46" s="124" t="s">
        <v>190</v>
      </c>
      <c r="Q46" s="124" t="s">
        <v>190</v>
      </c>
      <c r="R46" s="124" t="s">
        <v>190</v>
      </c>
      <c r="S46" s="124" t="s">
        <v>190</v>
      </c>
      <c r="T46" s="124" t="s">
        <v>191</v>
      </c>
      <c r="U46" s="124" t="s">
        <v>191</v>
      </c>
      <c r="V46" s="124" t="s">
        <v>191</v>
      </c>
      <c r="W46" s="124" t="s">
        <v>190</v>
      </c>
      <c r="X46" s="124" t="s">
        <v>191</v>
      </c>
      <c r="Y46" s="124" t="s">
        <v>191</v>
      </c>
      <c r="Z46" s="124" t="s">
        <v>190</v>
      </c>
      <c r="AA46" s="124" t="s">
        <v>190</v>
      </c>
      <c r="AB46" s="124" t="s">
        <v>190</v>
      </c>
      <c r="AC46" s="124" t="s">
        <v>190</v>
      </c>
      <c r="AD46" s="124" t="s">
        <v>190</v>
      </c>
      <c r="AE46" s="124" t="s">
        <v>190</v>
      </c>
      <c r="AF46" s="124" t="s">
        <v>190</v>
      </c>
      <c r="AG46" s="124" t="s">
        <v>190</v>
      </c>
      <c r="AH46" s="124" t="s">
        <v>190</v>
      </c>
      <c r="AI46" s="124" t="s">
        <v>190</v>
      </c>
      <c r="AJ46" s="124" t="s">
        <v>190</v>
      </c>
      <c r="AK46" s="124" t="s">
        <v>190</v>
      </c>
      <c r="AL46" s="124" t="s">
        <v>190</v>
      </c>
      <c r="AM46" s="124" t="s">
        <v>190</v>
      </c>
      <c r="AN46" s="124" t="s">
        <v>190</v>
      </c>
      <c r="AO46" s="124" t="s">
        <v>190</v>
      </c>
      <c r="AP46" s="124" t="s">
        <v>190</v>
      </c>
      <c r="AQ46" s="124" t="s">
        <v>190</v>
      </c>
      <c r="AR46" s="124" t="s">
        <v>190</v>
      </c>
      <c r="AS46" s="124" t="s">
        <v>190</v>
      </c>
      <c r="AT46" s="124" t="s">
        <v>190</v>
      </c>
      <c r="AU46" s="124" t="s">
        <v>190</v>
      </c>
      <c r="AV46" s="124" t="s">
        <v>190</v>
      </c>
      <c r="AW46" s="124" t="s">
        <v>190</v>
      </c>
      <c r="AX46" s="124" t="s">
        <v>190</v>
      </c>
      <c r="AY46" s="124" t="s">
        <v>190</v>
      </c>
      <c r="AZ46" s="124" t="s">
        <v>190</v>
      </c>
      <c r="BA46" s="124" t="s">
        <v>190</v>
      </c>
      <c r="BB46" s="124" t="s">
        <v>190</v>
      </c>
      <c r="BC46" s="124" t="s">
        <v>190</v>
      </c>
      <c r="BD46" s="124" t="s">
        <v>190</v>
      </c>
      <c r="BE46" s="124" t="s">
        <v>190</v>
      </c>
      <c r="BF46" s="124" t="s">
        <v>190</v>
      </c>
      <c r="BG46" s="124" t="s">
        <v>190</v>
      </c>
      <c r="BH46" s="124" t="s">
        <v>190</v>
      </c>
      <c r="BI46" s="124" t="s">
        <v>190</v>
      </c>
      <c r="BJ46" s="124" t="s">
        <v>190</v>
      </c>
      <c r="BK46" s="124" t="s">
        <v>190</v>
      </c>
      <c r="BL46" s="124" t="s">
        <v>190</v>
      </c>
      <c r="BM46" s="124" t="s">
        <v>191</v>
      </c>
      <c r="BN46" s="124" t="s">
        <v>190</v>
      </c>
      <c r="BO46" s="124" t="s">
        <v>190</v>
      </c>
      <c r="BP46" s="124" t="s">
        <v>190</v>
      </c>
      <c r="BQ46" s="124" t="s">
        <v>190</v>
      </c>
    </row>
    <row r="47" spans="1:69" x14ac:dyDescent="0.2">
      <c r="A47" s="97" t="s">
        <v>69</v>
      </c>
      <c r="B47" s="98">
        <f t="shared" si="2"/>
        <v>44</v>
      </c>
      <c r="C47" s="99" t="str">
        <f>VLOOKUP(Applicability[[#This Row],[NCE]],AER_NCE[[#All],[NCE]:[Ref.]],2,FALSE)</f>
        <v>GE inaccurately determined.</v>
      </c>
      <c r="D47" s="124" t="s">
        <v>190</v>
      </c>
      <c r="E47" s="124" t="s">
        <v>190</v>
      </c>
      <c r="F47" s="124" t="s">
        <v>190</v>
      </c>
      <c r="G47" s="124" t="s">
        <v>190</v>
      </c>
      <c r="H47" s="124" t="s">
        <v>190</v>
      </c>
      <c r="I47" s="124" t="s">
        <v>190</v>
      </c>
      <c r="J47" s="124" t="s">
        <v>190</v>
      </c>
      <c r="K47" s="124" t="s">
        <v>190</v>
      </c>
      <c r="L47" s="124" t="s">
        <v>190</v>
      </c>
      <c r="M47" s="124" t="s">
        <v>190</v>
      </c>
      <c r="N47" s="124" t="s">
        <v>190</v>
      </c>
      <c r="O47" s="124" t="s">
        <v>190</v>
      </c>
      <c r="P47" s="124" t="s">
        <v>190</v>
      </c>
      <c r="Q47" s="124" t="s">
        <v>190</v>
      </c>
      <c r="R47" s="124" t="s">
        <v>190</v>
      </c>
      <c r="S47" s="124" t="s">
        <v>190</v>
      </c>
      <c r="T47" s="124" t="s">
        <v>191</v>
      </c>
      <c r="U47" s="124" t="s">
        <v>191</v>
      </c>
      <c r="V47" s="124" t="s">
        <v>191</v>
      </c>
      <c r="W47" s="124" t="s">
        <v>190</v>
      </c>
      <c r="X47" s="124" t="s">
        <v>191</v>
      </c>
      <c r="Y47" s="124" t="s">
        <v>191</v>
      </c>
      <c r="Z47" s="124" t="s">
        <v>190</v>
      </c>
      <c r="AA47" s="124" t="s">
        <v>190</v>
      </c>
      <c r="AB47" s="124" t="s">
        <v>190</v>
      </c>
      <c r="AC47" s="124" t="s">
        <v>190</v>
      </c>
      <c r="AD47" s="124" t="s">
        <v>190</v>
      </c>
      <c r="AE47" s="124" t="s">
        <v>190</v>
      </c>
      <c r="AF47" s="124" t="s">
        <v>190</v>
      </c>
      <c r="AG47" s="124" t="s">
        <v>190</v>
      </c>
      <c r="AH47" s="124" t="s">
        <v>190</v>
      </c>
      <c r="AI47" s="124" t="s">
        <v>190</v>
      </c>
      <c r="AJ47" s="124" t="s">
        <v>190</v>
      </c>
      <c r="AK47" s="124" t="s">
        <v>190</v>
      </c>
      <c r="AL47" s="124" t="s">
        <v>190</v>
      </c>
      <c r="AM47" s="124" t="s">
        <v>190</v>
      </c>
      <c r="AN47" s="124" t="s">
        <v>190</v>
      </c>
      <c r="AO47" s="124" t="s">
        <v>190</v>
      </c>
      <c r="AP47" s="124" t="s">
        <v>190</v>
      </c>
      <c r="AQ47" s="124" t="s">
        <v>190</v>
      </c>
      <c r="AR47" s="124" t="s">
        <v>190</v>
      </c>
      <c r="AS47" s="124" t="s">
        <v>190</v>
      </c>
      <c r="AT47" s="124" t="s">
        <v>190</v>
      </c>
      <c r="AU47" s="124" t="s">
        <v>190</v>
      </c>
      <c r="AV47" s="124" t="s">
        <v>190</v>
      </c>
      <c r="AW47" s="124" t="s">
        <v>190</v>
      </c>
      <c r="AX47" s="124" t="s">
        <v>190</v>
      </c>
      <c r="AY47" s="124" t="s">
        <v>190</v>
      </c>
      <c r="AZ47" s="124" t="s">
        <v>190</v>
      </c>
      <c r="BA47" s="124" t="s">
        <v>190</v>
      </c>
      <c r="BB47" s="124" t="s">
        <v>190</v>
      </c>
      <c r="BC47" s="124" t="s">
        <v>190</v>
      </c>
      <c r="BD47" s="124" t="s">
        <v>190</v>
      </c>
      <c r="BE47" s="124" t="s">
        <v>190</v>
      </c>
      <c r="BF47" s="124" t="s">
        <v>190</v>
      </c>
      <c r="BG47" s="124" t="s">
        <v>190</v>
      </c>
      <c r="BH47" s="124" t="s">
        <v>190</v>
      </c>
      <c r="BI47" s="124" t="s">
        <v>190</v>
      </c>
      <c r="BJ47" s="124" t="s">
        <v>190</v>
      </c>
      <c r="BK47" s="124" t="s">
        <v>190</v>
      </c>
      <c r="BL47" s="124" t="s">
        <v>190</v>
      </c>
      <c r="BM47" s="124" t="s">
        <v>191</v>
      </c>
      <c r="BN47" s="124" t="s">
        <v>190</v>
      </c>
      <c r="BO47" s="124" t="s">
        <v>190</v>
      </c>
      <c r="BP47" s="124" t="s">
        <v>190</v>
      </c>
      <c r="BQ47" s="124" t="s">
        <v>190</v>
      </c>
    </row>
    <row r="48" spans="1:69" x14ac:dyDescent="0.2">
      <c r="A48" s="97" t="s">
        <v>92</v>
      </c>
      <c r="B48" s="98">
        <f t="shared" si="2"/>
        <v>45</v>
      </c>
      <c r="C48" s="99" t="str">
        <f>VLOOKUP(Applicability[[#This Row],[NCE]],AER_NCE[[#All],[NCE]:[Ref.]],2,FALSE)</f>
        <v>Inaccurate gas chart quality and documentation</v>
      </c>
      <c r="D48" s="124" t="s">
        <v>190</v>
      </c>
      <c r="E48" s="124" t="s">
        <v>190</v>
      </c>
      <c r="F48" s="124" t="s">
        <v>190</v>
      </c>
      <c r="G48" s="124" t="s">
        <v>190</v>
      </c>
      <c r="H48" s="124" t="s">
        <v>190</v>
      </c>
      <c r="I48" s="124" t="s">
        <v>190</v>
      </c>
      <c r="J48" s="124" t="s">
        <v>190</v>
      </c>
      <c r="K48" s="124" t="s">
        <v>190</v>
      </c>
      <c r="L48" s="124" t="s">
        <v>190</v>
      </c>
      <c r="M48" s="124" t="s">
        <v>190</v>
      </c>
      <c r="N48" s="124" t="s">
        <v>190</v>
      </c>
      <c r="O48" s="124" t="s">
        <v>190</v>
      </c>
      <c r="P48" s="124" t="s">
        <v>190</v>
      </c>
      <c r="Q48" s="124" t="s">
        <v>190</v>
      </c>
      <c r="R48" s="124" t="s">
        <v>190</v>
      </c>
      <c r="S48" s="124" t="s">
        <v>190</v>
      </c>
      <c r="T48" s="124" t="s">
        <v>191</v>
      </c>
      <c r="U48" s="124" t="s">
        <v>191</v>
      </c>
      <c r="V48" s="124" t="s">
        <v>191</v>
      </c>
      <c r="W48" s="124" t="s">
        <v>190</v>
      </c>
      <c r="X48" s="124" t="s">
        <v>191</v>
      </c>
      <c r="Y48" s="124" t="s">
        <v>191</v>
      </c>
      <c r="Z48" s="124" t="s">
        <v>190</v>
      </c>
      <c r="AA48" s="124" t="s">
        <v>190</v>
      </c>
      <c r="AB48" s="124" t="s">
        <v>190</v>
      </c>
      <c r="AC48" s="124" t="s">
        <v>190</v>
      </c>
      <c r="AD48" s="124" t="s">
        <v>190</v>
      </c>
      <c r="AE48" s="124" t="s">
        <v>190</v>
      </c>
      <c r="AF48" s="124" t="s">
        <v>190</v>
      </c>
      <c r="AG48" s="124" t="s">
        <v>190</v>
      </c>
      <c r="AH48" s="124" t="s">
        <v>190</v>
      </c>
      <c r="AI48" s="124" t="s">
        <v>190</v>
      </c>
      <c r="AJ48" s="124" t="s">
        <v>190</v>
      </c>
      <c r="AK48" s="124" t="s">
        <v>190</v>
      </c>
      <c r="AL48" s="124" t="s">
        <v>190</v>
      </c>
      <c r="AM48" s="124" t="s">
        <v>190</v>
      </c>
      <c r="AN48" s="124" t="s">
        <v>190</v>
      </c>
      <c r="AO48" s="124" t="s">
        <v>190</v>
      </c>
      <c r="AP48" s="124" t="s">
        <v>190</v>
      </c>
      <c r="AQ48" s="124" t="s">
        <v>190</v>
      </c>
      <c r="AR48" s="124" t="s">
        <v>190</v>
      </c>
      <c r="AS48" s="124" t="s">
        <v>190</v>
      </c>
      <c r="AT48" s="124" t="s">
        <v>190</v>
      </c>
      <c r="AU48" s="124" t="s">
        <v>190</v>
      </c>
      <c r="AV48" s="124" t="s">
        <v>190</v>
      </c>
      <c r="AW48" s="124" t="s">
        <v>190</v>
      </c>
      <c r="AX48" s="124" t="s">
        <v>190</v>
      </c>
      <c r="AY48" s="124" t="s">
        <v>190</v>
      </c>
      <c r="AZ48" s="124" t="s">
        <v>190</v>
      </c>
      <c r="BA48" s="124" t="s">
        <v>190</v>
      </c>
      <c r="BB48" s="124" t="s">
        <v>190</v>
      </c>
      <c r="BC48" s="124" t="s">
        <v>190</v>
      </c>
      <c r="BD48" s="124" t="s">
        <v>190</v>
      </c>
      <c r="BE48" s="124" t="s">
        <v>190</v>
      </c>
      <c r="BF48" s="124" t="s">
        <v>190</v>
      </c>
      <c r="BG48" s="124" t="s">
        <v>190</v>
      </c>
      <c r="BH48" s="124" t="s">
        <v>190</v>
      </c>
      <c r="BI48" s="124" t="s">
        <v>190</v>
      </c>
      <c r="BJ48" s="124" t="s">
        <v>190</v>
      </c>
      <c r="BK48" s="124" t="s">
        <v>190</v>
      </c>
      <c r="BL48" s="124" t="s">
        <v>190</v>
      </c>
      <c r="BM48" s="124" t="s">
        <v>191</v>
      </c>
      <c r="BN48" s="124" t="s">
        <v>190</v>
      </c>
      <c r="BO48" s="124" t="s">
        <v>190</v>
      </c>
      <c r="BP48" s="124" t="s">
        <v>190</v>
      </c>
      <c r="BQ48" s="124" t="s">
        <v>190</v>
      </c>
    </row>
    <row r="49" spans="1:69" x14ac:dyDescent="0.2">
      <c r="A49" s="97" t="s">
        <v>57</v>
      </c>
      <c r="B49" s="98">
        <f t="shared" si="2"/>
        <v>46</v>
      </c>
      <c r="C49" s="99" t="str">
        <f>VLOOKUP(Applicability[[#This Row],[NCE]],AER_NCE[[#All],[NCE]:[Ref.]],2,FALSE)</f>
        <v>Inaccurate Gas Volume Calculations</v>
      </c>
      <c r="D49" s="124" t="s">
        <v>190</v>
      </c>
      <c r="E49" s="124" t="s">
        <v>190</v>
      </c>
      <c r="F49" s="124" t="s">
        <v>190</v>
      </c>
      <c r="G49" s="124" t="s">
        <v>190</v>
      </c>
      <c r="H49" s="124" t="s">
        <v>190</v>
      </c>
      <c r="I49" s="124" t="s">
        <v>190</v>
      </c>
      <c r="J49" s="124" t="s">
        <v>190</v>
      </c>
      <c r="K49" s="124" t="s">
        <v>190</v>
      </c>
      <c r="L49" s="124" t="s">
        <v>190</v>
      </c>
      <c r="M49" s="124" t="s">
        <v>190</v>
      </c>
      <c r="N49" s="124" t="s">
        <v>190</v>
      </c>
      <c r="O49" s="124" t="s">
        <v>190</v>
      </c>
      <c r="P49" s="124" t="s">
        <v>190</v>
      </c>
      <c r="Q49" s="124" t="s">
        <v>190</v>
      </c>
      <c r="R49" s="124" t="s">
        <v>190</v>
      </c>
      <c r="S49" s="124" t="s">
        <v>190</v>
      </c>
      <c r="T49" s="124" t="s">
        <v>191</v>
      </c>
      <c r="U49" s="124" t="s">
        <v>191</v>
      </c>
      <c r="V49" s="124" t="s">
        <v>191</v>
      </c>
      <c r="W49" s="124" t="s">
        <v>190</v>
      </c>
      <c r="X49" s="124" t="s">
        <v>191</v>
      </c>
      <c r="Y49" s="124" t="s">
        <v>191</v>
      </c>
      <c r="Z49" s="124" t="s">
        <v>190</v>
      </c>
      <c r="AA49" s="124" t="s">
        <v>190</v>
      </c>
      <c r="AB49" s="124" t="s">
        <v>190</v>
      </c>
      <c r="AC49" s="124" t="s">
        <v>190</v>
      </c>
      <c r="AD49" s="124" t="s">
        <v>190</v>
      </c>
      <c r="AE49" s="124" t="s">
        <v>190</v>
      </c>
      <c r="AF49" s="124" t="s">
        <v>190</v>
      </c>
      <c r="AG49" s="124" t="s">
        <v>190</v>
      </c>
      <c r="AH49" s="124" t="s">
        <v>190</v>
      </c>
      <c r="AI49" s="124" t="s">
        <v>190</v>
      </c>
      <c r="AJ49" s="124" t="s">
        <v>190</v>
      </c>
      <c r="AK49" s="124" t="s">
        <v>190</v>
      </c>
      <c r="AL49" s="124" t="s">
        <v>190</v>
      </c>
      <c r="AM49" s="124" t="s">
        <v>190</v>
      </c>
      <c r="AN49" s="124" t="s">
        <v>190</v>
      </c>
      <c r="AO49" s="124" t="s">
        <v>190</v>
      </c>
      <c r="AP49" s="124" t="s">
        <v>190</v>
      </c>
      <c r="AQ49" s="124" t="s">
        <v>190</v>
      </c>
      <c r="AR49" s="124" t="s">
        <v>190</v>
      </c>
      <c r="AS49" s="124" t="s">
        <v>190</v>
      </c>
      <c r="AT49" s="124" t="s">
        <v>190</v>
      </c>
      <c r="AU49" s="124" t="s">
        <v>190</v>
      </c>
      <c r="AV49" s="124" t="s">
        <v>190</v>
      </c>
      <c r="AW49" s="124" t="s">
        <v>190</v>
      </c>
      <c r="AX49" s="124" t="s">
        <v>190</v>
      </c>
      <c r="AY49" s="124" t="s">
        <v>190</v>
      </c>
      <c r="AZ49" s="124" t="s">
        <v>190</v>
      </c>
      <c r="BA49" s="124" t="s">
        <v>190</v>
      </c>
      <c r="BB49" s="124" t="s">
        <v>190</v>
      </c>
      <c r="BC49" s="124" t="s">
        <v>190</v>
      </c>
      <c r="BD49" s="124" t="s">
        <v>190</v>
      </c>
      <c r="BE49" s="124" t="s">
        <v>190</v>
      </c>
      <c r="BF49" s="124" t="s">
        <v>190</v>
      </c>
      <c r="BG49" s="124" t="s">
        <v>190</v>
      </c>
      <c r="BH49" s="124" t="s">
        <v>190</v>
      </c>
      <c r="BI49" s="124" t="s">
        <v>190</v>
      </c>
      <c r="BJ49" s="124" t="s">
        <v>190</v>
      </c>
      <c r="BK49" s="124" t="s">
        <v>190</v>
      </c>
      <c r="BL49" s="124" t="s">
        <v>190</v>
      </c>
      <c r="BM49" s="124" t="s">
        <v>191</v>
      </c>
      <c r="BN49" s="124" t="s">
        <v>190</v>
      </c>
      <c r="BO49" s="124" t="s">
        <v>190</v>
      </c>
      <c r="BP49" s="124" t="s">
        <v>190</v>
      </c>
      <c r="BQ49" s="124" t="s">
        <v>190</v>
      </c>
    </row>
    <row r="50" spans="1:69" x14ac:dyDescent="0.2">
      <c r="A50" s="97" t="s">
        <v>58</v>
      </c>
      <c r="B50" s="98">
        <f t="shared" si="2"/>
        <v>47</v>
      </c>
      <c r="C50" s="99" t="str">
        <f>VLOOKUP(Applicability[[#This Row],[NCE]],AER_NCE[[#All],[NCE]:[Ref.]],2,FALSE)</f>
        <v>Inaccurate Proration Testing procedures</v>
      </c>
      <c r="D50" s="124" t="s">
        <v>190</v>
      </c>
      <c r="E50" s="124" t="s">
        <v>190</v>
      </c>
      <c r="F50" s="124" t="s">
        <v>190</v>
      </c>
      <c r="G50" s="124" t="s">
        <v>190</v>
      </c>
      <c r="H50" s="124" t="s">
        <v>190</v>
      </c>
      <c r="I50" s="124" t="s">
        <v>190</v>
      </c>
      <c r="J50" s="124" t="s">
        <v>190</v>
      </c>
      <c r="K50" s="124" t="s">
        <v>190</v>
      </c>
      <c r="L50" s="124" t="s">
        <v>190</v>
      </c>
      <c r="M50" s="124" t="s">
        <v>190</v>
      </c>
      <c r="N50" s="124" t="s">
        <v>190</v>
      </c>
      <c r="O50" s="124" t="s">
        <v>190</v>
      </c>
      <c r="P50" s="124" t="s">
        <v>190</v>
      </c>
      <c r="Q50" s="124" t="s">
        <v>190</v>
      </c>
      <c r="R50" s="124" t="s">
        <v>190</v>
      </c>
      <c r="S50" s="124" t="s">
        <v>190</v>
      </c>
      <c r="T50" s="124" t="s">
        <v>191</v>
      </c>
      <c r="U50" s="124" t="s">
        <v>191</v>
      </c>
      <c r="V50" s="124" t="s">
        <v>191</v>
      </c>
      <c r="W50" s="124" t="s">
        <v>190</v>
      </c>
      <c r="X50" s="124" t="s">
        <v>191</v>
      </c>
      <c r="Y50" s="124" t="s">
        <v>191</v>
      </c>
      <c r="Z50" s="124" t="s">
        <v>190</v>
      </c>
      <c r="AA50" s="124" t="s">
        <v>190</v>
      </c>
      <c r="AB50" s="124" t="s">
        <v>190</v>
      </c>
      <c r="AC50" s="124" t="s">
        <v>190</v>
      </c>
      <c r="AD50" s="124" t="s">
        <v>190</v>
      </c>
      <c r="AE50" s="124" t="s">
        <v>190</v>
      </c>
      <c r="AF50" s="124" t="s">
        <v>190</v>
      </c>
      <c r="AG50" s="124" t="s">
        <v>190</v>
      </c>
      <c r="AH50" s="124" t="s">
        <v>190</v>
      </c>
      <c r="AI50" s="124" t="s">
        <v>190</v>
      </c>
      <c r="AJ50" s="124" t="s">
        <v>190</v>
      </c>
      <c r="AK50" s="124" t="s">
        <v>190</v>
      </c>
      <c r="AL50" s="124" t="s">
        <v>190</v>
      </c>
      <c r="AM50" s="124" t="s">
        <v>190</v>
      </c>
      <c r="AN50" s="124" t="s">
        <v>190</v>
      </c>
      <c r="AO50" s="124" t="s">
        <v>190</v>
      </c>
      <c r="AP50" s="124" t="s">
        <v>190</v>
      </c>
      <c r="AQ50" s="124" t="s">
        <v>190</v>
      </c>
      <c r="AR50" s="124" t="s">
        <v>190</v>
      </c>
      <c r="AS50" s="124" t="s">
        <v>190</v>
      </c>
      <c r="AT50" s="124" t="s">
        <v>190</v>
      </c>
      <c r="AU50" s="124" t="s">
        <v>190</v>
      </c>
      <c r="AV50" s="124" t="s">
        <v>190</v>
      </c>
      <c r="AW50" s="124" t="s">
        <v>190</v>
      </c>
      <c r="AX50" s="124" t="s">
        <v>190</v>
      </c>
      <c r="AY50" s="124" t="s">
        <v>190</v>
      </c>
      <c r="AZ50" s="124" t="s">
        <v>190</v>
      </c>
      <c r="BA50" s="124" t="s">
        <v>190</v>
      </c>
      <c r="BB50" s="124" t="s">
        <v>190</v>
      </c>
      <c r="BC50" s="124" t="s">
        <v>190</v>
      </c>
      <c r="BD50" s="124" t="s">
        <v>190</v>
      </c>
      <c r="BE50" s="124" t="s">
        <v>190</v>
      </c>
      <c r="BF50" s="124" t="s">
        <v>190</v>
      </c>
      <c r="BG50" s="124" t="s">
        <v>190</v>
      </c>
      <c r="BH50" s="124" t="s">
        <v>190</v>
      </c>
      <c r="BI50" s="124" t="s">
        <v>190</v>
      </c>
      <c r="BJ50" s="124" t="s">
        <v>190</v>
      </c>
      <c r="BK50" s="124" t="s">
        <v>190</v>
      </c>
      <c r="BL50" s="124" t="s">
        <v>190</v>
      </c>
      <c r="BM50" s="124" t="s">
        <v>191</v>
      </c>
      <c r="BN50" s="124" t="s">
        <v>190</v>
      </c>
      <c r="BO50" s="124" t="s">
        <v>190</v>
      </c>
      <c r="BP50" s="124" t="s">
        <v>190</v>
      </c>
      <c r="BQ50" s="124" t="s">
        <v>190</v>
      </c>
    </row>
    <row r="51" spans="1:69" x14ac:dyDescent="0.2">
      <c r="A51" s="97" t="s">
        <v>93</v>
      </c>
      <c r="B51" s="98">
        <f t="shared" si="2"/>
        <v>48</v>
      </c>
      <c r="C51" s="99" t="str">
        <f>VLOOKUP(Applicability[[#This Row],[NCE]],AER_NCE[[#All],[NCE]:[Ref.]],2,FALSE)</f>
        <v>Inaccurate well production hours reported</v>
      </c>
      <c r="D51" s="124" t="s">
        <v>190</v>
      </c>
      <c r="E51" s="124" t="s">
        <v>190</v>
      </c>
      <c r="F51" s="124" t="s">
        <v>190</v>
      </c>
      <c r="G51" s="124" t="s">
        <v>190</v>
      </c>
      <c r="H51" s="124" t="s">
        <v>190</v>
      </c>
      <c r="I51" s="124" t="s">
        <v>190</v>
      </c>
      <c r="J51" s="124" t="s">
        <v>190</v>
      </c>
      <c r="K51" s="124" t="s">
        <v>190</v>
      </c>
      <c r="L51" s="124" t="s">
        <v>190</v>
      </c>
      <c r="M51" s="124" t="s">
        <v>190</v>
      </c>
      <c r="N51" s="124" t="s">
        <v>190</v>
      </c>
      <c r="O51" s="124" t="s">
        <v>190</v>
      </c>
      <c r="P51" s="124" t="s">
        <v>190</v>
      </c>
      <c r="Q51" s="124" t="s">
        <v>190</v>
      </c>
      <c r="R51" s="124" t="s">
        <v>190</v>
      </c>
      <c r="S51" s="124" t="s">
        <v>190</v>
      </c>
      <c r="T51" s="124" t="s">
        <v>191</v>
      </c>
      <c r="U51" s="124" t="s">
        <v>191</v>
      </c>
      <c r="V51" s="124" t="s">
        <v>191</v>
      </c>
      <c r="W51" s="124" t="s">
        <v>190</v>
      </c>
      <c r="X51" s="124" t="s">
        <v>191</v>
      </c>
      <c r="Y51" s="124" t="s">
        <v>191</v>
      </c>
      <c r="Z51" s="124" t="s">
        <v>190</v>
      </c>
      <c r="AA51" s="124" t="s">
        <v>190</v>
      </c>
      <c r="AB51" s="124" t="s">
        <v>190</v>
      </c>
      <c r="AC51" s="124" t="s">
        <v>190</v>
      </c>
      <c r="AD51" s="124" t="s">
        <v>190</v>
      </c>
      <c r="AE51" s="124" t="s">
        <v>190</v>
      </c>
      <c r="AF51" s="124" t="s">
        <v>190</v>
      </c>
      <c r="AG51" s="124" t="s">
        <v>190</v>
      </c>
      <c r="AH51" s="124" t="s">
        <v>190</v>
      </c>
      <c r="AI51" s="124" t="s">
        <v>190</v>
      </c>
      <c r="AJ51" s="124" t="s">
        <v>190</v>
      </c>
      <c r="AK51" s="124" t="s">
        <v>190</v>
      </c>
      <c r="AL51" s="124" t="s">
        <v>190</v>
      </c>
      <c r="AM51" s="124" t="s">
        <v>190</v>
      </c>
      <c r="AN51" s="124" t="s">
        <v>190</v>
      </c>
      <c r="AO51" s="124" t="s">
        <v>190</v>
      </c>
      <c r="AP51" s="124" t="s">
        <v>190</v>
      </c>
      <c r="AQ51" s="124" t="s">
        <v>190</v>
      </c>
      <c r="AR51" s="124" t="s">
        <v>190</v>
      </c>
      <c r="AS51" s="124" t="s">
        <v>190</v>
      </c>
      <c r="AT51" s="124" t="s">
        <v>190</v>
      </c>
      <c r="AU51" s="124" t="s">
        <v>190</v>
      </c>
      <c r="AV51" s="124" t="s">
        <v>190</v>
      </c>
      <c r="AW51" s="124" t="s">
        <v>190</v>
      </c>
      <c r="AX51" s="124" t="s">
        <v>190</v>
      </c>
      <c r="AY51" s="124" t="s">
        <v>190</v>
      </c>
      <c r="AZ51" s="124" t="s">
        <v>190</v>
      </c>
      <c r="BA51" s="124" t="s">
        <v>190</v>
      </c>
      <c r="BB51" s="124" t="s">
        <v>190</v>
      </c>
      <c r="BC51" s="124" t="s">
        <v>190</v>
      </c>
      <c r="BD51" s="124" t="s">
        <v>190</v>
      </c>
      <c r="BE51" s="124" t="s">
        <v>190</v>
      </c>
      <c r="BF51" s="124" t="s">
        <v>190</v>
      </c>
      <c r="BG51" s="124" t="s">
        <v>190</v>
      </c>
      <c r="BH51" s="124" t="s">
        <v>190</v>
      </c>
      <c r="BI51" s="124" t="s">
        <v>190</v>
      </c>
      <c r="BJ51" s="124" t="s">
        <v>190</v>
      </c>
      <c r="BK51" s="124" t="s">
        <v>190</v>
      </c>
      <c r="BL51" s="124" t="s">
        <v>190</v>
      </c>
      <c r="BM51" s="124" t="s">
        <v>191</v>
      </c>
      <c r="BN51" s="124" t="s">
        <v>190</v>
      </c>
      <c r="BO51" s="124" t="s">
        <v>190</v>
      </c>
      <c r="BP51" s="124" t="s">
        <v>190</v>
      </c>
      <c r="BQ51" s="124" t="s">
        <v>190</v>
      </c>
    </row>
    <row r="52" spans="1:69" x14ac:dyDescent="0.2">
      <c r="A52" s="97" t="s">
        <v>103</v>
      </c>
      <c r="B52" s="98">
        <f t="shared" si="2"/>
        <v>49</v>
      </c>
      <c r="C52" s="99" t="str">
        <f>VLOOKUP(Applicability[[#This Row],[NCE]],AER_NCE[[#All],[NCE]:[Ref.]],2,FALSE)</f>
        <v>Inappropriate application of GEF.</v>
      </c>
      <c r="D52" s="124" t="s">
        <v>190</v>
      </c>
      <c r="E52" s="124" t="s">
        <v>190</v>
      </c>
      <c r="F52" s="124" t="s">
        <v>190</v>
      </c>
      <c r="G52" s="124" t="s">
        <v>190</v>
      </c>
      <c r="H52" s="124" t="s">
        <v>190</v>
      </c>
      <c r="I52" s="124" t="s">
        <v>190</v>
      </c>
      <c r="J52" s="124" t="s">
        <v>190</v>
      </c>
      <c r="K52" s="124" t="s">
        <v>190</v>
      </c>
      <c r="L52" s="124" t="s">
        <v>190</v>
      </c>
      <c r="M52" s="124" t="s">
        <v>190</v>
      </c>
      <c r="N52" s="124" t="s">
        <v>190</v>
      </c>
      <c r="O52" s="124" t="s">
        <v>190</v>
      </c>
      <c r="P52" s="124" t="s">
        <v>190</v>
      </c>
      <c r="Q52" s="124" t="s">
        <v>190</v>
      </c>
      <c r="R52" s="124" t="s">
        <v>190</v>
      </c>
      <c r="S52" s="124" t="s">
        <v>190</v>
      </c>
      <c r="T52" s="124" t="s">
        <v>191</v>
      </c>
      <c r="U52" s="124" t="s">
        <v>191</v>
      </c>
      <c r="V52" s="124" t="s">
        <v>191</v>
      </c>
      <c r="W52" s="124" t="s">
        <v>190</v>
      </c>
      <c r="X52" s="124" t="s">
        <v>191</v>
      </c>
      <c r="Y52" s="124" t="s">
        <v>191</v>
      </c>
      <c r="Z52" s="124" t="s">
        <v>190</v>
      </c>
      <c r="AA52" s="124" t="s">
        <v>190</v>
      </c>
      <c r="AB52" s="124" t="s">
        <v>190</v>
      </c>
      <c r="AC52" s="124" t="s">
        <v>190</v>
      </c>
      <c r="AD52" s="124" t="s">
        <v>190</v>
      </c>
      <c r="AE52" s="124" t="s">
        <v>190</v>
      </c>
      <c r="AF52" s="124" t="s">
        <v>190</v>
      </c>
      <c r="AG52" s="124" t="s">
        <v>190</v>
      </c>
      <c r="AH52" s="124" t="s">
        <v>190</v>
      </c>
      <c r="AI52" s="124" t="s">
        <v>190</v>
      </c>
      <c r="AJ52" s="124" t="s">
        <v>190</v>
      </c>
      <c r="AK52" s="124" t="s">
        <v>190</v>
      </c>
      <c r="AL52" s="124" t="s">
        <v>190</v>
      </c>
      <c r="AM52" s="124" t="s">
        <v>190</v>
      </c>
      <c r="AN52" s="124" t="s">
        <v>190</v>
      </c>
      <c r="AO52" s="124" t="s">
        <v>190</v>
      </c>
      <c r="AP52" s="124" t="s">
        <v>190</v>
      </c>
      <c r="AQ52" s="124" t="s">
        <v>190</v>
      </c>
      <c r="AR52" s="124" t="s">
        <v>190</v>
      </c>
      <c r="AS52" s="124" t="s">
        <v>190</v>
      </c>
      <c r="AT52" s="124" t="s">
        <v>190</v>
      </c>
      <c r="AU52" s="124" t="s">
        <v>190</v>
      </c>
      <c r="AV52" s="124" t="s">
        <v>190</v>
      </c>
      <c r="AW52" s="124" t="s">
        <v>190</v>
      </c>
      <c r="AX52" s="124" t="s">
        <v>190</v>
      </c>
      <c r="AY52" s="124" t="s">
        <v>190</v>
      </c>
      <c r="AZ52" s="124" t="s">
        <v>190</v>
      </c>
      <c r="BA52" s="124" t="s">
        <v>190</v>
      </c>
      <c r="BB52" s="124" t="s">
        <v>190</v>
      </c>
      <c r="BC52" s="124" t="s">
        <v>190</v>
      </c>
      <c r="BD52" s="124" t="s">
        <v>190</v>
      </c>
      <c r="BE52" s="124" t="s">
        <v>190</v>
      </c>
      <c r="BF52" s="124" t="s">
        <v>190</v>
      </c>
      <c r="BG52" s="124" t="s">
        <v>190</v>
      </c>
      <c r="BH52" s="124" t="s">
        <v>190</v>
      </c>
      <c r="BI52" s="124" t="s">
        <v>190</v>
      </c>
      <c r="BJ52" s="124" t="s">
        <v>190</v>
      </c>
      <c r="BK52" s="124" t="s">
        <v>190</v>
      </c>
      <c r="BL52" s="124" t="s">
        <v>190</v>
      </c>
      <c r="BM52" s="124" t="s">
        <v>191</v>
      </c>
      <c r="BN52" s="124" t="s">
        <v>190</v>
      </c>
      <c r="BO52" s="124" t="s">
        <v>190</v>
      </c>
      <c r="BP52" s="124" t="s">
        <v>190</v>
      </c>
      <c r="BQ52" s="124" t="s">
        <v>190</v>
      </c>
    </row>
    <row r="53" spans="1:69" ht="28.5" x14ac:dyDescent="0.2">
      <c r="A53" s="97" t="s">
        <v>94</v>
      </c>
      <c r="B53" s="98">
        <f t="shared" si="2"/>
        <v>50</v>
      </c>
      <c r="C53" s="99" t="str">
        <f>VLOOKUP(Applicability[[#This Row],[NCE]],AER_NCE[[#All],[NCE]:[Ref.]],2,FALSE)</f>
        <v>Inappropriate Liquid Sampling and S&amp;W procedures</v>
      </c>
      <c r="D53" s="124" t="s">
        <v>190</v>
      </c>
      <c r="E53" s="124" t="s">
        <v>190</v>
      </c>
      <c r="F53" s="124" t="s">
        <v>190</v>
      </c>
      <c r="G53" s="124" t="s">
        <v>190</v>
      </c>
      <c r="H53" s="124" t="s">
        <v>190</v>
      </c>
      <c r="I53" s="124" t="s">
        <v>190</v>
      </c>
      <c r="J53" s="124" t="s">
        <v>190</v>
      </c>
      <c r="K53" s="124" t="s">
        <v>190</v>
      </c>
      <c r="L53" s="124" t="s">
        <v>190</v>
      </c>
      <c r="M53" s="124" t="s">
        <v>190</v>
      </c>
      <c r="N53" s="124" t="s">
        <v>190</v>
      </c>
      <c r="O53" s="124" t="s">
        <v>190</v>
      </c>
      <c r="P53" s="124" t="s">
        <v>190</v>
      </c>
      <c r="Q53" s="124" t="s">
        <v>190</v>
      </c>
      <c r="R53" s="124" t="s">
        <v>190</v>
      </c>
      <c r="S53" s="124" t="s">
        <v>190</v>
      </c>
      <c r="T53" s="124" t="s">
        <v>191</v>
      </c>
      <c r="U53" s="124" t="s">
        <v>191</v>
      </c>
      <c r="V53" s="124" t="s">
        <v>191</v>
      </c>
      <c r="W53" s="124" t="s">
        <v>190</v>
      </c>
      <c r="X53" s="124" t="s">
        <v>191</v>
      </c>
      <c r="Y53" s="124" t="s">
        <v>191</v>
      </c>
      <c r="Z53" s="124" t="s">
        <v>190</v>
      </c>
      <c r="AA53" s="124" t="s">
        <v>190</v>
      </c>
      <c r="AB53" s="124" t="s">
        <v>190</v>
      </c>
      <c r="AC53" s="124" t="s">
        <v>190</v>
      </c>
      <c r="AD53" s="124" t="s">
        <v>190</v>
      </c>
      <c r="AE53" s="124" t="s">
        <v>190</v>
      </c>
      <c r="AF53" s="124" t="s">
        <v>190</v>
      </c>
      <c r="AG53" s="124" t="s">
        <v>190</v>
      </c>
      <c r="AH53" s="124" t="s">
        <v>190</v>
      </c>
      <c r="AI53" s="124" t="s">
        <v>190</v>
      </c>
      <c r="AJ53" s="124" t="s">
        <v>190</v>
      </c>
      <c r="AK53" s="124" t="s">
        <v>190</v>
      </c>
      <c r="AL53" s="124" t="s">
        <v>190</v>
      </c>
      <c r="AM53" s="124" t="s">
        <v>190</v>
      </c>
      <c r="AN53" s="124" t="s">
        <v>190</v>
      </c>
      <c r="AO53" s="124" t="s">
        <v>190</v>
      </c>
      <c r="AP53" s="124" t="s">
        <v>190</v>
      </c>
      <c r="AQ53" s="124" t="s">
        <v>190</v>
      </c>
      <c r="AR53" s="124" t="s">
        <v>190</v>
      </c>
      <c r="AS53" s="124" t="s">
        <v>190</v>
      </c>
      <c r="AT53" s="124" t="s">
        <v>190</v>
      </c>
      <c r="AU53" s="124" t="s">
        <v>190</v>
      </c>
      <c r="AV53" s="124" t="s">
        <v>190</v>
      </c>
      <c r="AW53" s="124" t="s">
        <v>190</v>
      </c>
      <c r="AX53" s="124" t="s">
        <v>190</v>
      </c>
      <c r="AY53" s="124" t="s">
        <v>190</v>
      </c>
      <c r="AZ53" s="124" t="s">
        <v>190</v>
      </c>
      <c r="BA53" s="124" t="s">
        <v>190</v>
      </c>
      <c r="BB53" s="124" t="s">
        <v>190</v>
      </c>
      <c r="BC53" s="124" t="s">
        <v>190</v>
      </c>
      <c r="BD53" s="124" t="s">
        <v>190</v>
      </c>
      <c r="BE53" s="124" t="s">
        <v>190</v>
      </c>
      <c r="BF53" s="124" t="s">
        <v>190</v>
      </c>
      <c r="BG53" s="124" t="s">
        <v>190</v>
      </c>
      <c r="BH53" s="124" t="s">
        <v>190</v>
      </c>
      <c r="BI53" s="124" t="s">
        <v>190</v>
      </c>
      <c r="BJ53" s="124" t="s">
        <v>190</v>
      </c>
      <c r="BK53" s="124" t="s">
        <v>190</v>
      </c>
      <c r="BL53" s="124" t="s">
        <v>190</v>
      </c>
      <c r="BM53" s="124" t="s">
        <v>191</v>
      </c>
      <c r="BN53" s="124" t="s">
        <v>190</v>
      </c>
      <c r="BO53" s="124" t="s">
        <v>190</v>
      </c>
      <c r="BP53" s="124" t="s">
        <v>190</v>
      </c>
      <c r="BQ53" s="124" t="s">
        <v>190</v>
      </c>
    </row>
    <row r="54" spans="1:69" ht="28.5" x14ac:dyDescent="0.2">
      <c r="A54" s="97" t="s">
        <v>59</v>
      </c>
      <c r="B54" s="98">
        <f t="shared" si="2"/>
        <v>51</v>
      </c>
      <c r="C54" s="99" t="str">
        <f>VLOOKUP(Applicability[[#This Row],[NCE]],AER_NCE[[#All],[NCE]:[Ref.]],2,FALSE)</f>
        <v>WGR inaccurately determined and to required frequency</v>
      </c>
      <c r="D54" s="124" t="s">
        <v>190</v>
      </c>
      <c r="E54" s="124" t="s">
        <v>190</v>
      </c>
      <c r="F54" s="124" t="s">
        <v>190</v>
      </c>
      <c r="G54" s="124" t="s">
        <v>190</v>
      </c>
      <c r="H54" s="124" t="s">
        <v>190</v>
      </c>
      <c r="I54" s="124" t="s">
        <v>190</v>
      </c>
      <c r="J54" s="124" t="s">
        <v>190</v>
      </c>
      <c r="K54" s="124" t="s">
        <v>190</v>
      </c>
      <c r="L54" s="124" t="s">
        <v>190</v>
      </c>
      <c r="M54" s="124" t="s">
        <v>190</v>
      </c>
      <c r="N54" s="124" t="s">
        <v>190</v>
      </c>
      <c r="O54" s="124" t="s">
        <v>190</v>
      </c>
      <c r="P54" s="124" t="s">
        <v>190</v>
      </c>
      <c r="Q54" s="124" t="s">
        <v>190</v>
      </c>
      <c r="R54" s="124" t="s">
        <v>190</v>
      </c>
      <c r="S54" s="124" t="s">
        <v>190</v>
      </c>
      <c r="T54" s="124" t="s">
        <v>191</v>
      </c>
      <c r="U54" s="124" t="s">
        <v>191</v>
      </c>
      <c r="V54" s="124" t="s">
        <v>191</v>
      </c>
      <c r="W54" s="124" t="s">
        <v>190</v>
      </c>
      <c r="X54" s="124" t="s">
        <v>191</v>
      </c>
      <c r="Y54" s="124" t="s">
        <v>191</v>
      </c>
      <c r="Z54" s="124" t="s">
        <v>190</v>
      </c>
      <c r="AA54" s="124" t="s">
        <v>190</v>
      </c>
      <c r="AB54" s="124" t="s">
        <v>190</v>
      </c>
      <c r="AC54" s="124" t="s">
        <v>190</v>
      </c>
      <c r="AD54" s="124" t="s">
        <v>190</v>
      </c>
      <c r="AE54" s="124" t="s">
        <v>190</v>
      </c>
      <c r="AF54" s="124" t="s">
        <v>190</v>
      </c>
      <c r="AG54" s="124" t="s">
        <v>190</v>
      </c>
      <c r="AH54" s="124" t="s">
        <v>190</v>
      </c>
      <c r="AI54" s="124" t="s">
        <v>190</v>
      </c>
      <c r="AJ54" s="124" t="s">
        <v>190</v>
      </c>
      <c r="AK54" s="124" t="s">
        <v>190</v>
      </c>
      <c r="AL54" s="124" t="s">
        <v>190</v>
      </c>
      <c r="AM54" s="124" t="s">
        <v>190</v>
      </c>
      <c r="AN54" s="124" t="s">
        <v>190</v>
      </c>
      <c r="AO54" s="124" t="s">
        <v>190</v>
      </c>
      <c r="AP54" s="124" t="s">
        <v>190</v>
      </c>
      <c r="AQ54" s="124" t="s">
        <v>190</v>
      </c>
      <c r="AR54" s="124" t="s">
        <v>190</v>
      </c>
      <c r="AS54" s="124" t="s">
        <v>190</v>
      </c>
      <c r="AT54" s="124" t="s">
        <v>190</v>
      </c>
      <c r="AU54" s="124" t="s">
        <v>190</v>
      </c>
      <c r="AV54" s="124" t="s">
        <v>190</v>
      </c>
      <c r="AW54" s="124" t="s">
        <v>190</v>
      </c>
      <c r="AX54" s="124" t="s">
        <v>190</v>
      </c>
      <c r="AY54" s="124" t="s">
        <v>190</v>
      </c>
      <c r="AZ54" s="124" t="s">
        <v>190</v>
      </c>
      <c r="BA54" s="124" t="s">
        <v>190</v>
      </c>
      <c r="BB54" s="124" t="s">
        <v>190</v>
      </c>
      <c r="BC54" s="124" t="s">
        <v>190</v>
      </c>
      <c r="BD54" s="124" t="s">
        <v>190</v>
      </c>
      <c r="BE54" s="124" t="s">
        <v>190</v>
      </c>
      <c r="BF54" s="124" t="s">
        <v>190</v>
      </c>
      <c r="BG54" s="124" t="s">
        <v>190</v>
      </c>
      <c r="BH54" s="124" t="s">
        <v>190</v>
      </c>
      <c r="BI54" s="124" t="s">
        <v>190</v>
      </c>
      <c r="BJ54" s="124" t="s">
        <v>190</v>
      </c>
      <c r="BK54" s="124" t="s">
        <v>190</v>
      </c>
      <c r="BL54" s="124" t="s">
        <v>190</v>
      </c>
      <c r="BM54" s="124" t="s">
        <v>191</v>
      </c>
      <c r="BN54" s="124" t="s">
        <v>190</v>
      </c>
      <c r="BO54" s="124" t="s">
        <v>190</v>
      </c>
      <c r="BP54" s="124" t="s">
        <v>190</v>
      </c>
      <c r="BQ54" s="124" t="s">
        <v>190</v>
      </c>
    </row>
    <row r="55" spans="1:69" ht="28.5" x14ac:dyDescent="0.2">
      <c r="A55" s="97" t="s">
        <v>95</v>
      </c>
      <c r="B55" s="98">
        <f t="shared" si="2"/>
        <v>52</v>
      </c>
      <c r="C55" s="99" t="str">
        <f>VLOOKUP(Applicability[[#This Row],[NCE]],AER_NCE[[#All],[NCE]:[Ref.]],2,FALSE)</f>
        <v>Gas and condensate composition and density not updated to the required frequency.</v>
      </c>
      <c r="D55" s="124" t="s">
        <v>190</v>
      </c>
      <c r="E55" s="124" t="s">
        <v>190</v>
      </c>
      <c r="F55" s="124" t="s">
        <v>191</v>
      </c>
      <c r="G55" s="124" t="s">
        <v>191</v>
      </c>
      <c r="H55" s="124" t="s">
        <v>190</v>
      </c>
      <c r="I55" s="124" t="s">
        <v>191</v>
      </c>
      <c r="J55" s="124" t="s">
        <v>191</v>
      </c>
      <c r="K55" s="124" t="s">
        <v>191</v>
      </c>
      <c r="L55" s="124" t="s">
        <v>191</v>
      </c>
      <c r="M55" s="124" t="s">
        <v>191</v>
      </c>
      <c r="N55" s="124" t="s">
        <v>191</v>
      </c>
      <c r="O55" s="124" t="s">
        <v>191</v>
      </c>
      <c r="P55" s="124" t="s">
        <v>191</v>
      </c>
      <c r="Q55" s="124" t="s">
        <v>190</v>
      </c>
      <c r="R55" s="124" t="s">
        <v>191</v>
      </c>
      <c r="S55" s="124" t="s">
        <v>191</v>
      </c>
      <c r="T55" s="124" t="s">
        <v>191</v>
      </c>
      <c r="U55" s="124" t="s">
        <v>191</v>
      </c>
      <c r="V55" s="124" t="s">
        <v>191</v>
      </c>
      <c r="W55" s="124" t="s">
        <v>191</v>
      </c>
      <c r="X55" s="124" t="s">
        <v>191</v>
      </c>
      <c r="Y55" s="124" t="s">
        <v>191</v>
      </c>
      <c r="Z55" s="124" t="s">
        <v>190</v>
      </c>
      <c r="AA55" s="124" t="s">
        <v>191</v>
      </c>
      <c r="AB55" s="124" t="s">
        <v>191</v>
      </c>
      <c r="AC55" s="124" t="s">
        <v>191</v>
      </c>
      <c r="AD55" s="124" t="s">
        <v>191</v>
      </c>
      <c r="AE55" s="124" t="s">
        <v>191</v>
      </c>
      <c r="AF55" s="124" t="s">
        <v>191</v>
      </c>
      <c r="AG55" s="124" t="s">
        <v>191</v>
      </c>
      <c r="AH55" s="124" t="s">
        <v>191</v>
      </c>
      <c r="AI55" s="124" t="s">
        <v>191</v>
      </c>
      <c r="AJ55" s="124" t="s">
        <v>191</v>
      </c>
      <c r="AK55" s="124" t="s">
        <v>191</v>
      </c>
      <c r="AL55" s="124" t="s">
        <v>191</v>
      </c>
      <c r="AM55" s="124" t="s">
        <v>191</v>
      </c>
      <c r="AN55" s="124" t="s">
        <v>191</v>
      </c>
      <c r="AO55" s="124" t="s">
        <v>191</v>
      </c>
      <c r="AP55" s="124" t="s">
        <v>191</v>
      </c>
      <c r="AQ55" s="124" t="s">
        <v>191</v>
      </c>
      <c r="AR55" s="124" t="s">
        <v>191</v>
      </c>
      <c r="AS55" s="124" t="s">
        <v>191</v>
      </c>
      <c r="AT55" s="124" t="s">
        <v>190</v>
      </c>
      <c r="AU55" s="124" t="s">
        <v>191</v>
      </c>
      <c r="AV55" s="124" t="s">
        <v>191</v>
      </c>
      <c r="AW55" s="124" t="s">
        <v>191</v>
      </c>
      <c r="AX55" s="124" t="s">
        <v>191</v>
      </c>
      <c r="AY55" s="124" t="s">
        <v>191</v>
      </c>
      <c r="AZ55" s="124" t="s">
        <v>191</v>
      </c>
      <c r="BA55" s="124" t="s">
        <v>190</v>
      </c>
      <c r="BB55" s="124" t="s">
        <v>190</v>
      </c>
      <c r="BC55" s="124" t="s">
        <v>190</v>
      </c>
      <c r="BD55" s="124" t="s">
        <v>190</v>
      </c>
      <c r="BE55" s="124" t="s">
        <v>190</v>
      </c>
      <c r="BF55" s="124" t="s">
        <v>190</v>
      </c>
      <c r="BG55" s="124" t="s">
        <v>190</v>
      </c>
      <c r="BH55" s="124" t="s">
        <v>191</v>
      </c>
      <c r="BI55" s="124" t="s">
        <v>190</v>
      </c>
      <c r="BJ55" s="124" t="s">
        <v>191</v>
      </c>
      <c r="BK55" s="124" t="s">
        <v>190</v>
      </c>
      <c r="BL55" s="124" t="s">
        <v>191</v>
      </c>
      <c r="BM55" s="124" t="s">
        <v>191</v>
      </c>
      <c r="BN55" s="124" t="s">
        <v>190</v>
      </c>
      <c r="BO55" s="124" t="s">
        <v>191</v>
      </c>
      <c r="BP55" s="124" t="s">
        <v>191</v>
      </c>
      <c r="BQ55" s="124" t="s">
        <v>191</v>
      </c>
    </row>
    <row r="56" spans="1:69" x14ac:dyDescent="0.2">
      <c r="A56" s="97" t="s">
        <v>96</v>
      </c>
      <c r="B56" s="98">
        <f t="shared" si="2"/>
        <v>53</v>
      </c>
      <c r="C56" s="99" t="str">
        <f>VLOOKUP(Applicability[[#This Row],[NCE]],AER_NCE[[#All],[NCE]:[Ref.]],2,FALSE)</f>
        <v>Inaccurate Gas Volume Calculations</v>
      </c>
      <c r="D56" s="124" t="s">
        <v>190</v>
      </c>
      <c r="E56" s="124" t="s">
        <v>190</v>
      </c>
      <c r="F56" s="124" t="s">
        <v>191</v>
      </c>
      <c r="G56" s="124" t="s">
        <v>191</v>
      </c>
      <c r="H56" s="124" t="s">
        <v>190</v>
      </c>
      <c r="I56" s="124" t="s">
        <v>191</v>
      </c>
      <c r="J56" s="124" t="s">
        <v>191</v>
      </c>
      <c r="K56" s="124" t="s">
        <v>191</v>
      </c>
      <c r="L56" s="124" t="s">
        <v>191</v>
      </c>
      <c r="M56" s="124" t="s">
        <v>191</v>
      </c>
      <c r="N56" s="124" t="s">
        <v>191</v>
      </c>
      <c r="O56" s="124" t="s">
        <v>191</v>
      </c>
      <c r="P56" s="124" t="s">
        <v>191</v>
      </c>
      <c r="Q56" s="124" t="s">
        <v>190</v>
      </c>
      <c r="R56" s="124" t="s">
        <v>191</v>
      </c>
      <c r="S56" s="124" t="s">
        <v>191</v>
      </c>
      <c r="T56" s="124" t="s">
        <v>191</v>
      </c>
      <c r="U56" s="124" t="s">
        <v>191</v>
      </c>
      <c r="V56" s="124" t="s">
        <v>191</v>
      </c>
      <c r="W56" s="124" t="s">
        <v>191</v>
      </c>
      <c r="X56" s="124" t="s">
        <v>191</v>
      </c>
      <c r="Y56" s="124" t="s">
        <v>191</v>
      </c>
      <c r="Z56" s="124" t="s">
        <v>190</v>
      </c>
      <c r="AA56" s="124" t="s">
        <v>191</v>
      </c>
      <c r="AB56" s="124" t="s">
        <v>191</v>
      </c>
      <c r="AC56" s="124" t="s">
        <v>191</v>
      </c>
      <c r="AD56" s="124" t="s">
        <v>191</v>
      </c>
      <c r="AE56" s="124" t="s">
        <v>191</v>
      </c>
      <c r="AF56" s="124" t="s">
        <v>191</v>
      </c>
      <c r="AG56" s="124" t="s">
        <v>191</v>
      </c>
      <c r="AH56" s="124" t="s">
        <v>191</v>
      </c>
      <c r="AI56" s="124" t="s">
        <v>191</v>
      </c>
      <c r="AJ56" s="124" t="s">
        <v>191</v>
      </c>
      <c r="AK56" s="124" t="s">
        <v>191</v>
      </c>
      <c r="AL56" s="124" t="s">
        <v>191</v>
      </c>
      <c r="AM56" s="124" t="s">
        <v>191</v>
      </c>
      <c r="AN56" s="124" t="s">
        <v>191</v>
      </c>
      <c r="AO56" s="124" t="s">
        <v>191</v>
      </c>
      <c r="AP56" s="124" t="s">
        <v>191</v>
      </c>
      <c r="AQ56" s="124" t="s">
        <v>191</v>
      </c>
      <c r="AR56" s="124" t="s">
        <v>191</v>
      </c>
      <c r="AS56" s="124" t="s">
        <v>191</v>
      </c>
      <c r="AT56" s="124" t="s">
        <v>190</v>
      </c>
      <c r="AU56" s="124" t="s">
        <v>191</v>
      </c>
      <c r="AV56" s="124" t="s">
        <v>191</v>
      </c>
      <c r="AW56" s="124" t="s">
        <v>191</v>
      </c>
      <c r="AX56" s="124" t="s">
        <v>191</v>
      </c>
      <c r="AY56" s="124" t="s">
        <v>191</v>
      </c>
      <c r="AZ56" s="124" t="s">
        <v>191</v>
      </c>
      <c r="BA56" s="124" t="s">
        <v>190</v>
      </c>
      <c r="BB56" s="124" t="s">
        <v>190</v>
      </c>
      <c r="BC56" s="124" t="s">
        <v>190</v>
      </c>
      <c r="BD56" s="124" t="s">
        <v>190</v>
      </c>
      <c r="BE56" s="124" t="s">
        <v>190</v>
      </c>
      <c r="BF56" s="124" t="s">
        <v>190</v>
      </c>
      <c r="BG56" s="124" t="s">
        <v>190</v>
      </c>
      <c r="BH56" s="124" t="s">
        <v>191</v>
      </c>
      <c r="BI56" s="124" t="s">
        <v>190</v>
      </c>
      <c r="BJ56" s="124" t="s">
        <v>191</v>
      </c>
      <c r="BK56" s="124" t="s">
        <v>190</v>
      </c>
      <c r="BL56" s="124" t="s">
        <v>191</v>
      </c>
      <c r="BM56" s="124" t="s">
        <v>191</v>
      </c>
      <c r="BN56" s="124" t="s">
        <v>190</v>
      </c>
      <c r="BO56" s="124" t="s">
        <v>191</v>
      </c>
      <c r="BP56" s="124" t="s">
        <v>191</v>
      </c>
      <c r="BQ56" s="124" t="s">
        <v>191</v>
      </c>
    </row>
    <row r="57" spans="1:69" x14ac:dyDescent="0.2">
      <c r="A57" s="97" t="s">
        <v>97</v>
      </c>
      <c r="B57" s="98">
        <f t="shared" si="2"/>
        <v>54</v>
      </c>
      <c r="C57" s="99" t="str">
        <f>VLOOKUP(Applicability[[#This Row],[NCE]],AER_NCE[[#All],[NCE]:[Ref.]],2,FALSE)</f>
        <v>Inadequate Production Audit Trail</v>
      </c>
      <c r="D57" s="124" t="s">
        <v>190</v>
      </c>
      <c r="E57" s="124" t="s">
        <v>190</v>
      </c>
      <c r="F57" s="124" t="s">
        <v>191</v>
      </c>
      <c r="G57" s="124" t="s">
        <v>191</v>
      </c>
      <c r="H57" s="124" t="s">
        <v>190</v>
      </c>
      <c r="I57" s="124" t="s">
        <v>191</v>
      </c>
      <c r="J57" s="124" t="s">
        <v>191</v>
      </c>
      <c r="K57" s="124" t="s">
        <v>191</v>
      </c>
      <c r="L57" s="124" t="s">
        <v>191</v>
      </c>
      <c r="M57" s="124" t="s">
        <v>191</v>
      </c>
      <c r="N57" s="124" t="s">
        <v>191</v>
      </c>
      <c r="O57" s="124" t="s">
        <v>191</v>
      </c>
      <c r="P57" s="124" t="s">
        <v>191</v>
      </c>
      <c r="Q57" s="124" t="s">
        <v>190</v>
      </c>
      <c r="R57" s="124" t="s">
        <v>191</v>
      </c>
      <c r="S57" s="124" t="s">
        <v>191</v>
      </c>
      <c r="T57" s="124" t="s">
        <v>191</v>
      </c>
      <c r="U57" s="124" t="s">
        <v>191</v>
      </c>
      <c r="V57" s="124" t="s">
        <v>191</v>
      </c>
      <c r="W57" s="124" t="s">
        <v>191</v>
      </c>
      <c r="X57" s="124" t="s">
        <v>191</v>
      </c>
      <c r="Y57" s="124" t="s">
        <v>191</v>
      </c>
      <c r="Z57" s="124" t="s">
        <v>190</v>
      </c>
      <c r="AA57" s="124" t="s">
        <v>191</v>
      </c>
      <c r="AB57" s="124" t="s">
        <v>191</v>
      </c>
      <c r="AC57" s="124" t="s">
        <v>191</v>
      </c>
      <c r="AD57" s="124" t="s">
        <v>191</v>
      </c>
      <c r="AE57" s="124" t="s">
        <v>191</v>
      </c>
      <c r="AF57" s="124" t="s">
        <v>191</v>
      </c>
      <c r="AG57" s="124" t="s">
        <v>191</v>
      </c>
      <c r="AH57" s="124" t="s">
        <v>191</v>
      </c>
      <c r="AI57" s="124" t="s">
        <v>191</v>
      </c>
      <c r="AJ57" s="124" t="s">
        <v>191</v>
      </c>
      <c r="AK57" s="124" t="s">
        <v>191</v>
      </c>
      <c r="AL57" s="124" t="s">
        <v>191</v>
      </c>
      <c r="AM57" s="124" t="s">
        <v>191</v>
      </c>
      <c r="AN57" s="124" t="s">
        <v>191</v>
      </c>
      <c r="AO57" s="124" t="s">
        <v>191</v>
      </c>
      <c r="AP57" s="124" t="s">
        <v>191</v>
      </c>
      <c r="AQ57" s="124" t="s">
        <v>191</v>
      </c>
      <c r="AR57" s="124" t="s">
        <v>191</v>
      </c>
      <c r="AS57" s="124" t="s">
        <v>191</v>
      </c>
      <c r="AT57" s="124" t="s">
        <v>190</v>
      </c>
      <c r="AU57" s="124" t="s">
        <v>191</v>
      </c>
      <c r="AV57" s="124" t="s">
        <v>191</v>
      </c>
      <c r="AW57" s="124" t="s">
        <v>191</v>
      </c>
      <c r="AX57" s="124" t="s">
        <v>191</v>
      </c>
      <c r="AY57" s="124" t="s">
        <v>191</v>
      </c>
      <c r="AZ57" s="124" t="s">
        <v>191</v>
      </c>
      <c r="BA57" s="124" t="s">
        <v>190</v>
      </c>
      <c r="BB57" s="124" t="s">
        <v>190</v>
      </c>
      <c r="BC57" s="124" t="s">
        <v>190</v>
      </c>
      <c r="BD57" s="124" t="s">
        <v>190</v>
      </c>
      <c r="BE57" s="124" t="s">
        <v>190</v>
      </c>
      <c r="BF57" s="124" t="s">
        <v>190</v>
      </c>
      <c r="BG57" s="124" t="s">
        <v>190</v>
      </c>
      <c r="BH57" s="124" t="s">
        <v>191</v>
      </c>
      <c r="BI57" s="124" t="s">
        <v>190</v>
      </c>
      <c r="BJ57" s="124" t="s">
        <v>191</v>
      </c>
      <c r="BK57" s="124" t="s">
        <v>190</v>
      </c>
      <c r="BL57" s="124" t="s">
        <v>191</v>
      </c>
      <c r="BM57" s="124" t="s">
        <v>191</v>
      </c>
      <c r="BN57" s="124" t="s">
        <v>190</v>
      </c>
      <c r="BO57" s="124" t="s">
        <v>191</v>
      </c>
      <c r="BP57" s="124" t="s">
        <v>191</v>
      </c>
      <c r="BQ57" s="124" t="s">
        <v>191</v>
      </c>
    </row>
    <row r="58" spans="1:69" ht="57" x14ac:dyDescent="0.2">
      <c r="A58" s="97" t="s">
        <v>716</v>
      </c>
      <c r="B58" s="140">
        <f>B57+1</f>
        <v>55</v>
      </c>
      <c r="C58" s="99" t="str">
        <f>VLOOKUP(Applicability[[#This Row],[NCE]],AER_NCE[[#All],[NCE]:[Ref.]],2,FALSE)</f>
        <v>Documentation exists that within two weeks of installation of the EFM end device, the 7 performance evaluation tests were performed to ensure accurate calculation of volumes.</v>
      </c>
      <c r="D58" s="124" t="s">
        <v>190</v>
      </c>
      <c r="E58" s="124" t="s">
        <v>190</v>
      </c>
      <c r="F58" s="124" t="s">
        <v>191</v>
      </c>
      <c r="G58" s="124" t="s">
        <v>191</v>
      </c>
      <c r="H58" s="124" t="s">
        <v>190</v>
      </c>
      <c r="I58" s="124" t="s">
        <v>191</v>
      </c>
      <c r="J58" s="124" t="s">
        <v>191</v>
      </c>
      <c r="K58" s="124" t="s">
        <v>191</v>
      </c>
      <c r="L58" s="124" t="s">
        <v>191</v>
      </c>
      <c r="M58" s="124" t="s">
        <v>191</v>
      </c>
      <c r="N58" s="124" t="s">
        <v>191</v>
      </c>
      <c r="O58" s="124" t="s">
        <v>191</v>
      </c>
      <c r="P58" s="124" t="s">
        <v>191</v>
      </c>
      <c r="Q58" s="124" t="s">
        <v>190</v>
      </c>
      <c r="R58" s="124" t="s">
        <v>191</v>
      </c>
      <c r="S58" s="124" t="s">
        <v>191</v>
      </c>
      <c r="T58" s="124" t="s">
        <v>191</v>
      </c>
      <c r="U58" s="124" t="s">
        <v>191</v>
      </c>
      <c r="V58" s="124" t="s">
        <v>191</v>
      </c>
      <c r="W58" s="124" t="s">
        <v>191</v>
      </c>
      <c r="X58" s="124" t="s">
        <v>191</v>
      </c>
      <c r="Y58" s="124" t="s">
        <v>191</v>
      </c>
      <c r="Z58" s="124" t="s">
        <v>190</v>
      </c>
      <c r="AA58" s="124" t="s">
        <v>191</v>
      </c>
      <c r="AB58" s="124" t="s">
        <v>191</v>
      </c>
      <c r="AC58" s="124" t="s">
        <v>191</v>
      </c>
      <c r="AD58" s="124" t="s">
        <v>191</v>
      </c>
      <c r="AE58" s="124" t="s">
        <v>191</v>
      </c>
      <c r="AF58" s="124" t="s">
        <v>191</v>
      </c>
      <c r="AG58" s="124" t="s">
        <v>191</v>
      </c>
      <c r="AH58" s="124" t="s">
        <v>191</v>
      </c>
      <c r="AI58" s="124" t="s">
        <v>191</v>
      </c>
      <c r="AJ58" s="124" t="s">
        <v>191</v>
      </c>
      <c r="AK58" s="124" t="s">
        <v>191</v>
      </c>
      <c r="AL58" s="124" t="s">
        <v>191</v>
      </c>
      <c r="AM58" s="124" t="s">
        <v>191</v>
      </c>
      <c r="AN58" s="124" t="s">
        <v>191</v>
      </c>
      <c r="AO58" s="124" t="s">
        <v>191</v>
      </c>
      <c r="AP58" s="124" t="s">
        <v>191</v>
      </c>
      <c r="AQ58" s="124" t="s">
        <v>191</v>
      </c>
      <c r="AR58" s="124" t="s">
        <v>191</v>
      </c>
      <c r="AS58" s="124" t="s">
        <v>191</v>
      </c>
      <c r="AT58" s="124" t="s">
        <v>190</v>
      </c>
      <c r="AU58" s="124" t="s">
        <v>191</v>
      </c>
      <c r="AV58" s="124" t="s">
        <v>191</v>
      </c>
      <c r="AW58" s="124" t="s">
        <v>191</v>
      </c>
      <c r="AX58" s="124" t="s">
        <v>191</v>
      </c>
      <c r="AY58" s="124" t="s">
        <v>191</v>
      </c>
      <c r="AZ58" s="124" t="s">
        <v>191</v>
      </c>
      <c r="BA58" s="124" t="s">
        <v>190</v>
      </c>
      <c r="BB58" s="124" t="s">
        <v>190</v>
      </c>
      <c r="BC58" s="124" t="s">
        <v>190</v>
      </c>
      <c r="BD58" s="124" t="s">
        <v>190</v>
      </c>
      <c r="BE58" s="124" t="s">
        <v>190</v>
      </c>
      <c r="BF58" s="124" t="s">
        <v>190</v>
      </c>
      <c r="BG58" s="124" t="s">
        <v>190</v>
      </c>
      <c r="BH58" s="124" t="s">
        <v>191</v>
      </c>
      <c r="BI58" s="124" t="s">
        <v>190</v>
      </c>
      <c r="BJ58" s="124" t="s">
        <v>191</v>
      </c>
      <c r="BK58" s="124" t="s">
        <v>190</v>
      </c>
      <c r="BL58" s="124" t="s">
        <v>191</v>
      </c>
      <c r="BM58" s="124" t="s">
        <v>191</v>
      </c>
      <c r="BN58" s="124" t="s">
        <v>190</v>
      </c>
      <c r="BO58" s="124" t="s">
        <v>191</v>
      </c>
      <c r="BP58" s="124" t="s">
        <v>191</v>
      </c>
      <c r="BQ58" s="124" t="s">
        <v>191</v>
      </c>
    </row>
    <row r="59" spans="1:69" x14ac:dyDescent="0.2">
      <c r="A59" s="97" t="s">
        <v>136</v>
      </c>
      <c r="B59" s="98">
        <f>B58+1</f>
        <v>56</v>
      </c>
      <c r="C59" s="99" t="str">
        <f>VLOOKUP(Applicability[[#This Row],[NCE]],AER_NCE[[#All],[NCE]:[Ref.]],2,FALSE)</f>
        <v>Inaccurate Field production records</v>
      </c>
      <c r="D59" s="124" t="s">
        <v>190</v>
      </c>
      <c r="E59" s="124" t="s">
        <v>190</v>
      </c>
      <c r="F59" s="124" t="s">
        <v>191</v>
      </c>
      <c r="G59" s="124" t="s">
        <v>191</v>
      </c>
      <c r="H59" s="124" t="s">
        <v>190</v>
      </c>
      <c r="I59" s="124" t="s">
        <v>191</v>
      </c>
      <c r="J59" s="124" t="s">
        <v>191</v>
      </c>
      <c r="K59" s="124" t="s">
        <v>191</v>
      </c>
      <c r="L59" s="124" t="s">
        <v>191</v>
      </c>
      <c r="M59" s="124" t="s">
        <v>191</v>
      </c>
      <c r="N59" s="124" t="s">
        <v>191</v>
      </c>
      <c r="O59" s="124" t="s">
        <v>191</v>
      </c>
      <c r="P59" s="124" t="s">
        <v>191</v>
      </c>
      <c r="Q59" s="124" t="s">
        <v>190</v>
      </c>
      <c r="R59" s="124" t="s">
        <v>191</v>
      </c>
      <c r="S59" s="124" t="s">
        <v>191</v>
      </c>
      <c r="T59" s="124" t="s">
        <v>191</v>
      </c>
      <c r="U59" s="124" t="s">
        <v>191</v>
      </c>
      <c r="V59" s="124" t="s">
        <v>191</v>
      </c>
      <c r="W59" s="124" t="s">
        <v>191</v>
      </c>
      <c r="X59" s="124" t="s">
        <v>191</v>
      </c>
      <c r="Y59" s="124" t="s">
        <v>191</v>
      </c>
      <c r="Z59" s="124" t="s">
        <v>190</v>
      </c>
      <c r="AA59" s="124" t="s">
        <v>191</v>
      </c>
      <c r="AB59" s="124" t="s">
        <v>191</v>
      </c>
      <c r="AC59" s="124" t="s">
        <v>191</v>
      </c>
      <c r="AD59" s="124" t="s">
        <v>191</v>
      </c>
      <c r="AE59" s="124" t="s">
        <v>191</v>
      </c>
      <c r="AF59" s="124" t="s">
        <v>191</v>
      </c>
      <c r="AG59" s="124" t="s">
        <v>191</v>
      </c>
      <c r="AH59" s="124" t="s">
        <v>191</v>
      </c>
      <c r="AI59" s="124" t="s">
        <v>191</v>
      </c>
      <c r="AJ59" s="124" t="s">
        <v>191</v>
      </c>
      <c r="AK59" s="124" t="s">
        <v>191</v>
      </c>
      <c r="AL59" s="124" t="s">
        <v>191</v>
      </c>
      <c r="AM59" s="124" t="s">
        <v>191</v>
      </c>
      <c r="AN59" s="124" t="s">
        <v>191</v>
      </c>
      <c r="AO59" s="124" t="s">
        <v>191</v>
      </c>
      <c r="AP59" s="124" t="s">
        <v>191</v>
      </c>
      <c r="AQ59" s="124" t="s">
        <v>191</v>
      </c>
      <c r="AR59" s="124" t="s">
        <v>191</v>
      </c>
      <c r="AS59" s="124" t="s">
        <v>191</v>
      </c>
      <c r="AT59" s="124" t="s">
        <v>190</v>
      </c>
      <c r="AU59" s="124" t="s">
        <v>191</v>
      </c>
      <c r="AV59" s="124" t="s">
        <v>191</v>
      </c>
      <c r="AW59" s="124" t="s">
        <v>191</v>
      </c>
      <c r="AX59" s="124" t="s">
        <v>191</v>
      </c>
      <c r="AY59" s="124" t="s">
        <v>191</v>
      </c>
      <c r="AZ59" s="124" t="s">
        <v>191</v>
      </c>
      <c r="BA59" s="124" t="s">
        <v>190</v>
      </c>
      <c r="BB59" s="124" t="s">
        <v>190</v>
      </c>
      <c r="BC59" s="124" t="s">
        <v>190</v>
      </c>
      <c r="BD59" s="124" t="s">
        <v>190</v>
      </c>
      <c r="BE59" s="124" t="s">
        <v>190</v>
      </c>
      <c r="BF59" s="124" t="s">
        <v>190</v>
      </c>
      <c r="BG59" s="124" t="s">
        <v>190</v>
      </c>
      <c r="BH59" s="124" t="s">
        <v>191</v>
      </c>
      <c r="BI59" s="124" t="s">
        <v>190</v>
      </c>
      <c r="BJ59" s="124" t="s">
        <v>191</v>
      </c>
      <c r="BK59" s="124" t="s">
        <v>190</v>
      </c>
      <c r="BL59" s="124" t="s">
        <v>191</v>
      </c>
      <c r="BM59" s="124" t="s">
        <v>191</v>
      </c>
      <c r="BN59" s="124" t="s">
        <v>190</v>
      </c>
      <c r="BO59" s="124" t="s">
        <v>191</v>
      </c>
      <c r="BP59" s="124" t="s">
        <v>191</v>
      </c>
      <c r="BQ59" s="124" t="s">
        <v>191</v>
      </c>
    </row>
    <row r="60" spans="1:69" x14ac:dyDescent="0.2">
      <c r="A60" s="97" t="s">
        <v>91</v>
      </c>
      <c r="B60" s="98">
        <f t="shared" si="2"/>
        <v>57</v>
      </c>
      <c r="C60" s="99" t="str">
        <f>VLOOKUP(Applicability[[#This Row],[NCE]],AER_NCE[[#All],[NCE]:[Ref.]],2,FALSE)</f>
        <v>Inaccurate gas chart quality and documentation</v>
      </c>
      <c r="D60" s="124" t="s">
        <v>190</v>
      </c>
      <c r="E60" s="124" t="s">
        <v>190</v>
      </c>
      <c r="F60" s="124" t="s">
        <v>191</v>
      </c>
      <c r="G60" s="124" t="s">
        <v>191</v>
      </c>
      <c r="H60" s="124" t="s">
        <v>190</v>
      </c>
      <c r="I60" s="124" t="s">
        <v>191</v>
      </c>
      <c r="J60" s="124" t="s">
        <v>191</v>
      </c>
      <c r="K60" s="124" t="s">
        <v>191</v>
      </c>
      <c r="L60" s="124" t="s">
        <v>191</v>
      </c>
      <c r="M60" s="124" t="s">
        <v>191</v>
      </c>
      <c r="N60" s="124" t="s">
        <v>191</v>
      </c>
      <c r="O60" s="124" t="s">
        <v>191</v>
      </c>
      <c r="P60" s="124" t="s">
        <v>191</v>
      </c>
      <c r="Q60" s="124" t="s">
        <v>190</v>
      </c>
      <c r="R60" s="124" t="s">
        <v>191</v>
      </c>
      <c r="S60" s="124" t="s">
        <v>191</v>
      </c>
      <c r="T60" s="124" t="s">
        <v>191</v>
      </c>
      <c r="U60" s="124" t="s">
        <v>191</v>
      </c>
      <c r="V60" s="124" t="s">
        <v>191</v>
      </c>
      <c r="W60" s="124" t="s">
        <v>191</v>
      </c>
      <c r="X60" s="124" t="s">
        <v>191</v>
      </c>
      <c r="Y60" s="124" t="s">
        <v>191</v>
      </c>
      <c r="Z60" s="124" t="s">
        <v>190</v>
      </c>
      <c r="AA60" s="124" t="s">
        <v>191</v>
      </c>
      <c r="AB60" s="124" t="s">
        <v>191</v>
      </c>
      <c r="AC60" s="124" t="s">
        <v>191</v>
      </c>
      <c r="AD60" s="124" t="s">
        <v>191</v>
      </c>
      <c r="AE60" s="124" t="s">
        <v>191</v>
      </c>
      <c r="AF60" s="124" t="s">
        <v>191</v>
      </c>
      <c r="AG60" s="124" t="s">
        <v>191</v>
      </c>
      <c r="AH60" s="124" t="s">
        <v>191</v>
      </c>
      <c r="AI60" s="124" t="s">
        <v>191</v>
      </c>
      <c r="AJ60" s="124" t="s">
        <v>191</v>
      </c>
      <c r="AK60" s="124" t="s">
        <v>191</v>
      </c>
      <c r="AL60" s="124" t="s">
        <v>191</v>
      </c>
      <c r="AM60" s="124" t="s">
        <v>191</v>
      </c>
      <c r="AN60" s="124" t="s">
        <v>191</v>
      </c>
      <c r="AO60" s="124" t="s">
        <v>191</v>
      </c>
      <c r="AP60" s="124" t="s">
        <v>191</v>
      </c>
      <c r="AQ60" s="124" t="s">
        <v>191</v>
      </c>
      <c r="AR60" s="124" t="s">
        <v>191</v>
      </c>
      <c r="AS60" s="124" t="s">
        <v>191</v>
      </c>
      <c r="AT60" s="124" t="s">
        <v>190</v>
      </c>
      <c r="AU60" s="124" t="s">
        <v>191</v>
      </c>
      <c r="AV60" s="124" t="s">
        <v>191</v>
      </c>
      <c r="AW60" s="124" t="s">
        <v>191</v>
      </c>
      <c r="AX60" s="124" t="s">
        <v>191</v>
      </c>
      <c r="AY60" s="124" t="s">
        <v>191</v>
      </c>
      <c r="AZ60" s="124" t="s">
        <v>191</v>
      </c>
      <c r="BA60" s="124" t="s">
        <v>190</v>
      </c>
      <c r="BB60" s="124" t="s">
        <v>190</v>
      </c>
      <c r="BC60" s="124" t="s">
        <v>190</v>
      </c>
      <c r="BD60" s="124" t="s">
        <v>190</v>
      </c>
      <c r="BE60" s="124" t="s">
        <v>190</v>
      </c>
      <c r="BF60" s="124" t="s">
        <v>190</v>
      </c>
      <c r="BG60" s="124" t="s">
        <v>190</v>
      </c>
      <c r="BH60" s="124" t="s">
        <v>191</v>
      </c>
      <c r="BI60" s="124" t="s">
        <v>190</v>
      </c>
      <c r="BJ60" s="124" t="s">
        <v>191</v>
      </c>
      <c r="BK60" s="124" t="s">
        <v>190</v>
      </c>
      <c r="BL60" s="124" t="s">
        <v>191</v>
      </c>
      <c r="BM60" s="124" t="s">
        <v>191</v>
      </c>
      <c r="BN60" s="124" t="s">
        <v>190</v>
      </c>
      <c r="BO60" s="124" t="s">
        <v>191</v>
      </c>
      <c r="BP60" s="124" t="s">
        <v>191</v>
      </c>
      <c r="BQ60" s="124" t="s">
        <v>191</v>
      </c>
    </row>
    <row r="61" spans="1:69" x14ac:dyDescent="0.2">
      <c r="A61" s="97" t="s">
        <v>119</v>
      </c>
      <c r="B61" s="98">
        <f t="shared" si="2"/>
        <v>58</v>
      </c>
      <c r="C61" s="99" t="str">
        <f>VLOOKUP(Applicability[[#This Row],[NCE]],AER_NCE[[#All],[NCE]:[Ref.]],2,FALSE)</f>
        <v>Inaccurate load fluid procedures.</v>
      </c>
      <c r="D61" s="124" t="s">
        <v>190</v>
      </c>
      <c r="E61" s="124" t="s">
        <v>190</v>
      </c>
      <c r="F61" s="124" t="s">
        <v>191</v>
      </c>
      <c r="G61" s="124" t="s">
        <v>191</v>
      </c>
      <c r="H61" s="124" t="s">
        <v>190</v>
      </c>
      <c r="I61" s="124" t="s">
        <v>191</v>
      </c>
      <c r="J61" s="124" t="s">
        <v>191</v>
      </c>
      <c r="K61" s="124" t="s">
        <v>191</v>
      </c>
      <c r="L61" s="124" t="s">
        <v>191</v>
      </c>
      <c r="M61" s="124" t="s">
        <v>191</v>
      </c>
      <c r="N61" s="124" t="s">
        <v>191</v>
      </c>
      <c r="O61" s="124" t="s">
        <v>191</v>
      </c>
      <c r="P61" s="124" t="s">
        <v>191</v>
      </c>
      <c r="Q61" s="124" t="s">
        <v>190</v>
      </c>
      <c r="R61" s="124" t="s">
        <v>191</v>
      </c>
      <c r="S61" s="124" t="s">
        <v>191</v>
      </c>
      <c r="T61" s="124" t="s">
        <v>191</v>
      </c>
      <c r="U61" s="124" t="s">
        <v>191</v>
      </c>
      <c r="V61" s="124" t="s">
        <v>191</v>
      </c>
      <c r="W61" s="124" t="s">
        <v>191</v>
      </c>
      <c r="X61" s="124" t="s">
        <v>191</v>
      </c>
      <c r="Y61" s="124" t="s">
        <v>191</v>
      </c>
      <c r="Z61" s="124" t="s">
        <v>190</v>
      </c>
      <c r="AA61" s="124" t="s">
        <v>191</v>
      </c>
      <c r="AB61" s="124" t="s">
        <v>191</v>
      </c>
      <c r="AC61" s="124" t="s">
        <v>191</v>
      </c>
      <c r="AD61" s="124" t="s">
        <v>191</v>
      </c>
      <c r="AE61" s="124" t="s">
        <v>191</v>
      </c>
      <c r="AF61" s="124" t="s">
        <v>191</v>
      </c>
      <c r="AG61" s="124" t="s">
        <v>191</v>
      </c>
      <c r="AH61" s="124" t="s">
        <v>191</v>
      </c>
      <c r="AI61" s="124" t="s">
        <v>191</v>
      </c>
      <c r="AJ61" s="124" t="s">
        <v>191</v>
      </c>
      <c r="AK61" s="124" t="s">
        <v>191</v>
      </c>
      <c r="AL61" s="124" t="s">
        <v>191</v>
      </c>
      <c r="AM61" s="124" t="s">
        <v>191</v>
      </c>
      <c r="AN61" s="124" t="s">
        <v>191</v>
      </c>
      <c r="AO61" s="124" t="s">
        <v>191</v>
      </c>
      <c r="AP61" s="124" t="s">
        <v>191</v>
      </c>
      <c r="AQ61" s="124" t="s">
        <v>191</v>
      </c>
      <c r="AR61" s="124" t="s">
        <v>191</v>
      </c>
      <c r="AS61" s="124" t="s">
        <v>191</v>
      </c>
      <c r="AT61" s="124" t="s">
        <v>190</v>
      </c>
      <c r="AU61" s="124" t="s">
        <v>191</v>
      </c>
      <c r="AV61" s="124" t="s">
        <v>191</v>
      </c>
      <c r="AW61" s="124" t="s">
        <v>191</v>
      </c>
      <c r="AX61" s="124" t="s">
        <v>191</v>
      </c>
      <c r="AY61" s="124" t="s">
        <v>191</v>
      </c>
      <c r="AZ61" s="124" t="s">
        <v>191</v>
      </c>
      <c r="BA61" s="124" t="s">
        <v>190</v>
      </c>
      <c r="BB61" s="124" t="s">
        <v>190</v>
      </c>
      <c r="BC61" s="124" t="s">
        <v>190</v>
      </c>
      <c r="BD61" s="124" t="s">
        <v>190</v>
      </c>
      <c r="BE61" s="124" t="s">
        <v>190</v>
      </c>
      <c r="BF61" s="124" t="s">
        <v>190</v>
      </c>
      <c r="BG61" s="124" t="s">
        <v>190</v>
      </c>
      <c r="BH61" s="124" t="s">
        <v>191</v>
      </c>
      <c r="BI61" s="124" t="s">
        <v>190</v>
      </c>
      <c r="BJ61" s="124" t="s">
        <v>191</v>
      </c>
      <c r="BK61" s="124" t="s">
        <v>190</v>
      </c>
      <c r="BL61" s="124" t="s">
        <v>191</v>
      </c>
      <c r="BM61" s="124" t="s">
        <v>191</v>
      </c>
      <c r="BN61" s="124" t="s">
        <v>190</v>
      </c>
      <c r="BO61" s="124" t="s">
        <v>191</v>
      </c>
      <c r="BP61" s="124" t="s">
        <v>191</v>
      </c>
      <c r="BQ61" s="124" t="s">
        <v>191</v>
      </c>
    </row>
    <row r="62" spans="1:69" x14ac:dyDescent="0.2">
      <c r="A62" s="97" t="s">
        <v>160</v>
      </c>
      <c r="B62" s="98">
        <f t="shared" si="2"/>
        <v>59</v>
      </c>
      <c r="C62" s="99" t="str">
        <f>VLOOKUP(Applicability[[#This Row],[NCE]],AER_NCE[[#All],[NCE]:[Ref.]],2,FALSE)</f>
        <v>Inaccurate well production hours reported</v>
      </c>
      <c r="D62" s="124" t="s">
        <v>190</v>
      </c>
      <c r="E62" s="124" t="s">
        <v>190</v>
      </c>
      <c r="F62" s="124" t="s">
        <v>191</v>
      </c>
      <c r="G62" s="124" t="s">
        <v>191</v>
      </c>
      <c r="H62" s="124" t="s">
        <v>190</v>
      </c>
      <c r="I62" s="124" t="s">
        <v>191</v>
      </c>
      <c r="J62" s="124" t="s">
        <v>191</v>
      </c>
      <c r="K62" s="124" t="s">
        <v>191</v>
      </c>
      <c r="L62" s="124" t="s">
        <v>191</v>
      </c>
      <c r="M62" s="124" t="s">
        <v>191</v>
      </c>
      <c r="N62" s="124" t="s">
        <v>191</v>
      </c>
      <c r="O62" s="124" t="s">
        <v>191</v>
      </c>
      <c r="P62" s="124" t="s">
        <v>191</v>
      </c>
      <c r="Q62" s="124" t="s">
        <v>190</v>
      </c>
      <c r="R62" s="124" t="s">
        <v>191</v>
      </c>
      <c r="S62" s="124" t="s">
        <v>191</v>
      </c>
      <c r="T62" s="124" t="s">
        <v>191</v>
      </c>
      <c r="U62" s="124" t="s">
        <v>191</v>
      </c>
      <c r="V62" s="124" t="s">
        <v>191</v>
      </c>
      <c r="W62" s="124" t="s">
        <v>191</v>
      </c>
      <c r="X62" s="124" t="s">
        <v>191</v>
      </c>
      <c r="Y62" s="124" t="s">
        <v>191</v>
      </c>
      <c r="Z62" s="124" t="s">
        <v>190</v>
      </c>
      <c r="AA62" s="124" t="s">
        <v>191</v>
      </c>
      <c r="AB62" s="124" t="s">
        <v>191</v>
      </c>
      <c r="AC62" s="124" t="s">
        <v>191</v>
      </c>
      <c r="AD62" s="124" t="s">
        <v>191</v>
      </c>
      <c r="AE62" s="124" t="s">
        <v>191</v>
      </c>
      <c r="AF62" s="124" t="s">
        <v>191</v>
      </c>
      <c r="AG62" s="124" t="s">
        <v>191</v>
      </c>
      <c r="AH62" s="124" t="s">
        <v>191</v>
      </c>
      <c r="AI62" s="124" t="s">
        <v>191</v>
      </c>
      <c r="AJ62" s="124" t="s">
        <v>191</v>
      </c>
      <c r="AK62" s="124" t="s">
        <v>191</v>
      </c>
      <c r="AL62" s="124" t="s">
        <v>191</v>
      </c>
      <c r="AM62" s="124" t="s">
        <v>191</v>
      </c>
      <c r="AN62" s="124" t="s">
        <v>191</v>
      </c>
      <c r="AO62" s="124" t="s">
        <v>191</v>
      </c>
      <c r="AP62" s="124" t="s">
        <v>191</v>
      </c>
      <c r="AQ62" s="124" t="s">
        <v>191</v>
      </c>
      <c r="AR62" s="124" t="s">
        <v>191</v>
      </c>
      <c r="AS62" s="124" t="s">
        <v>191</v>
      </c>
      <c r="AT62" s="124" t="s">
        <v>190</v>
      </c>
      <c r="AU62" s="124" t="s">
        <v>191</v>
      </c>
      <c r="AV62" s="124" t="s">
        <v>191</v>
      </c>
      <c r="AW62" s="124" t="s">
        <v>191</v>
      </c>
      <c r="AX62" s="124" t="s">
        <v>191</v>
      </c>
      <c r="AY62" s="124" t="s">
        <v>191</v>
      </c>
      <c r="AZ62" s="124" t="s">
        <v>191</v>
      </c>
      <c r="BA62" s="124" t="s">
        <v>190</v>
      </c>
      <c r="BB62" s="124" t="s">
        <v>190</v>
      </c>
      <c r="BC62" s="124" t="s">
        <v>190</v>
      </c>
      <c r="BD62" s="124" t="s">
        <v>190</v>
      </c>
      <c r="BE62" s="124" t="s">
        <v>190</v>
      </c>
      <c r="BF62" s="124" t="s">
        <v>190</v>
      </c>
      <c r="BG62" s="124" t="s">
        <v>190</v>
      </c>
      <c r="BH62" s="124" t="s">
        <v>191</v>
      </c>
      <c r="BI62" s="124" t="s">
        <v>190</v>
      </c>
      <c r="BJ62" s="124" t="s">
        <v>191</v>
      </c>
      <c r="BK62" s="124" t="s">
        <v>190</v>
      </c>
      <c r="BL62" s="124" t="s">
        <v>191</v>
      </c>
      <c r="BM62" s="124" t="s">
        <v>191</v>
      </c>
      <c r="BN62" s="124" t="s">
        <v>190</v>
      </c>
      <c r="BO62" s="124" t="s">
        <v>191</v>
      </c>
      <c r="BP62" s="124" t="s">
        <v>191</v>
      </c>
      <c r="BQ62" s="124" t="s">
        <v>191</v>
      </c>
    </row>
    <row r="63" spans="1:69" x14ac:dyDescent="0.2">
      <c r="A63" s="97" t="s">
        <v>137</v>
      </c>
      <c r="B63" s="98">
        <f t="shared" si="2"/>
        <v>60</v>
      </c>
      <c r="C63" s="99" t="str">
        <f>VLOOKUP(Applicability[[#This Row],[NCE]],AER_NCE[[#All],[NCE]:[Ref.]],2,FALSE)</f>
        <v>Inadequate Production Audit Trail</v>
      </c>
      <c r="D63" s="124" t="s">
        <v>190</v>
      </c>
      <c r="E63" s="124" t="s">
        <v>190</v>
      </c>
      <c r="F63" s="124" t="s">
        <v>191</v>
      </c>
      <c r="G63" s="124" t="s">
        <v>191</v>
      </c>
      <c r="H63" s="124" t="s">
        <v>190</v>
      </c>
      <c r="I63" s="124" t="s">
        <v>191</v>
      </c>
      <c r="J63" s="124" t="s">
        <v>191</v>
      </c>
      <c r="K63" s="124" t="s">
        <v>191</v>
      </c>
      <c r="L63" s="124" t="s">
        <v>191</v>
      </c>
      <c r="M63" s="124" t="s">
        <v>191</v>
      </c>
      <c r="N63" s="124" t="s">
        <v>191</v>
      </c>
      <c r="O63" s="124" t="s">
        <v>191</v>
      </c>
      <c r="P63" s="124" t="s">
        <v>191</v>
      </c>
      <c r="Q63" s="124" t="s">
        <v>190</v>
      </c>
      <c r="R63" s="124" t="s">
        <v>191</v>
      </c>
      <c r="S63" s="124" t="s">
        <v>191</v>
      </c>
      <c r="T63" s="124" t="s">
        <v>191</v>
      </c>
      <c r="U63" s="124" t="s">
        <v>191</v>
      </c>
      <c r="V63" s="124" t="s">
        <v>191</v>
      </c>
      <c r="W63" s="124" t="s">
        <v>191</v>
      </c>
      <c r="X63" s="124" t="s">
        <v>191</v>
      </c>
      <c r="Y63" s="124" t="s">
        <v>191</v>
      </c>
      <c r="Z63" s="124" t="s">
        <v>190</v>
      </c>
      <c r="AA63" s="124" t="s">
        <v>191</v>
      </c>
      <c r="AB63" s="124" t="s">
        <v>191</v>
      </c>
      <c r="AC63" s="124" t="s">
        <v>191</v>
      </c>
      <c r="AD63" s="124" t="s">
        <v>191</v>
      </c>
      <c r="AE63" s="124" t="s">
        <v>191</v>
      </c>
      <c r="AF63" s="124" t="s">
        <v>191</v>
      </c>
      <c r="AG63" s="124" t="s">
        <v>191</v>
      </c>
      <c r="AH63" s="124" t="s">
        <v>191</v>
      </c>
      <c r="AI63" s="124" t="s">
        <v>191</v>
      </c>
      <c r="AJ63" s="124" t="s">
        <v>191</v>
      </c>
      <c r="AK63" s="124" t="s">
        <v>191</v>
      </c>
      <c r="AL63" s="124" t="s">
        <v>191</v>
      </c>
      <c r="AM63" s="124" t="s">
        <v>191</v>
      </c>
      <c r="AN63" s="124" t="s">
        <v>191</v>
      </c>
      <c r="AO63" s="124" t="s">
        <v>191</v>
      </c>
      <c r="AP63" s="124" t="s">
        <v>191</v>
      </c>
      <c r="AQ63" s="124" t="s">
        <v>191</v>
      </c>
      <c r="AR63" s="124" t="s">
        <v>191</v>
      </c>
      <c r="AS63" s="124" t="s">
        <v>191</v>
      </c>
      <c r="AT63" s="124" t="s">
        <v>190</v>
      </c>
      <c r="AU63" s="124" t="s">
        <v>191</v>
      </c>
      <c r="AV63" s="124" t="s">
        <v>191</v>
      </c>
      <c r="AW63" s="124" t="s">
        <v>191</v>
      </c>
      <c r="AX63" s="124" t="s">
        <v>191</v>
      </c>
      <c r="AY63" s="124" t="s">
        <v>191</v>
      </c>
      <c r="AZ63" s="124" t="s">
        <v>191</v>
      </c>
      <c r="BA63" s="124" t="s">
        <v>190</v>
      </c>
      <c r="BB63" s="124" t="s">
        <v>190</v>
      </c>
      <c r="BC63" s="124" t="s">
        <v>190</v>
      </c>
      <c r="BD63" s="124" t="s">
        <v>190</v>
      </c>
      <c r="BE63" s="124" t="s">
        <v>190</v>
      </c>
      <c r="BF63" s="124" t="s">
        <v>190</v>
      </c>
      <c r="BG63" s="124" t="s">
        <v>190</v>
      </c>
      <c r="BH63" s="124" t="s">
        <v>191</v>
      </c>
      <c r="BI63" s="124" t="s">
        <v>190</v>
      </c>
      <c r="BJ63" s="124" t="s">
        <v>191</v>
      </c>
      <c r="BK63" s="124" t="s">
        <v>190</v>
      </c>
      <c r="BL63" s="124" t="s">
        <v>191</v>
      </c>
      <c r="BM63" s="124" t="s">
        <v>191</v>
      </c>
      <c r="BN63" s="124" t="s">
        <v>190</v>
      </c>
      <c r="BO63" s="124" t="s">
        <v>191</v>
      </c>
      <c r="BP63" s="124" t="s">
        <v>191</v>
      </c>
      <c r="BQ63" s="124" t="s">
        <v>191</v>
      </c>
    </row>
    <row r="64" spans="1:69" x14ac:dyDescent="0.2">
      <c r="A64" s="97" t="s">
        <v>167</v>
      </c>
      <c r="B64" s="98">
        <f t="shared" si="2"/>
        <v>61</v>
      </c>
      <c r="C64" s="99" t="str">
        <f>VLOOKUP(Applicability[[#This Row],[NCE]],AER_NCE[[#All],[NCE]:[Ref.]],2,FALSE)</f>
        <v>Inappropriate application of GIS.</v>
      </c>
      <c r="D64" s="124" t="s">
        <v>190</v>
      </c>
      <c r="E64" s="124" t="s">
        <v>190</v>
      </c>
      <c r="F64" s="124" t="s">
        <v>191</v>
      </c>
      <c r="G64" s="124" t="s">
        <v>191</v>
      </c>
      <c r="H64" s="124" t="s">
        <v>190</v>
      </c>
      <c r="I64" s="124" t="s">
        <v>191</v>
      </c>
      <c r="J64" s="124" t="s">
        <v>191</v>
      </c>
      <c r="K64" s="124" t="s">
        <v>191</v>
      </c>
      <c r="L64" s="124" t="s">
        <v>191</v>
      </c>
      <c r="M64" s="124" t="s">
        <v>191</v>
      </c>
      <c r="N64" s="124" t="s">
        <v>191</v>
      </c>
      <c r="O64" s="124" t="s">
        <v>191</v>
      </c>
      <c r="P64" s="124" t="s">
        <v>191</v>
      </c>
      <c r="Q64" s="124" t="s">
        <v>190</v>
      </c>
      <c r="R64" s="124" t="s">
        <v>191</v>
      </c>
      <c r="S64" s="124" t="s">
        <v>191</v>
      </c>
      <c r="T64" s="124" t="s">
        <v>191</v>
      </c>
      <c r="U64" s="124" t="s">
        <v>191</v>
      </c>
      <c r="V64" s="124" t="s">
        <v>191</v>
      </c>
      <c r="W64" s="124" t="s">
        <v>191</v>
      </c>
      <c r="X64" s="124" t="s">
        <v>191</v>
      </c>
      <c r="Y64" s="124" t="s">
        <v>191</v>
      </c>
      <c r="Z64" s="124" t="s">
        <v>190</v>
      </c>
      <c r="AA64" s="124" t="s">
        <v>191</v>
      </c>
      <c r="AB64" s="124" t="s">
        <v>191</v>
      </c>
      <c r="AC64" s="124" t="s">
        <v>191</v>
      </c>
      <c r="AD64" s="124" t="s">
        <v>191</v>
      </c>
      <c r="AE64" s="124" t="s">
        <v>191</v>
      </c>
      <c r="AF64" s="124" t="s">
        <v>191</v>
      </c>
      <c r="AG64" s="124" t="s">
        <v>191</v>
      </c>
      <c r="AH64" s="124" t="s">
        <v>191</v>
      </c>
      <c r="AI64" s="124" t="s">
        <v>191</v>
      </c>
      <c r="AJ64" s="124" t="s">
        <v>191</v>
      </c>
      <c r="AK64" s="124" t="s">
        <v>191</v>
      </c>
      <c r="AL64" s="124" t="s">
        <v>191</v>
      </c>
      <c r="AM64" s="124" t="s">
        <v>191</v>
      </c>
      <c r="AN64" s="124" t="s">
        <v>191</v>
      </c>
      <c r="AO64" s="124" t="s">
        <v>191</v>
      </c>
      <c r="AP64" s="124" t="s">
        <v>191</v>
      </c>
      <c r="AQ64" s="124" t="s">
        <v>191</v>
      </c>
      <c r="AR64" s="124" t="s">
        <v>191</v>
      </c>
      <c r="AS64" s="124" t="s">
        <v>191</v>
      </c>
      <c r="AT64" s="124" t="s">
        <v>190</v>
      </c>
      <c r="AU64" s="124" t="s">
        <v>191</v>
      </c>
      <c r="AV64" s="124" t="s">
        <v>191</v>
      </c>
      <c r="AW64" s="124" t="s">
        <v>191</v>
      </c>
      <c r="AX64" s="124" t="s">
        <v>191</v>
      </c>
      <c r="AY64" s="124" t="s">
        <v>191</v>
      </c>
      <c r="AZ64" s="124" t="s">
        <v>191</v>
      </c>
      <c r="BA64" s="124" t="s">
        <v>190</v>
      </c>
      <c r="BB64" s="124" t="s">
        <v>190</v>
      </c>
      <c r="BC64" s="124" t="s">
        <v>190</v>
      </c>
      <c r="BD64" s="124" t="s">
        <v>190</v>
      </c>
      <c r="BE64" s="124" t="s">
        <v>190</v>
      </c>
      <c r="BF64" s="124" t="s">
        <v>190</v>
      </c>
      <c r="BG64" s="124" t="s">
        <v>190</v>
      </c>
      <c r="BH64" s="124" t="s">
        <v>191</v>
      </c>
      <c r="BI64" s="124" t="s">
        <v>190</v>
      </c>
      <c r="BJ64" s="124" t="s">
        <v>191</v>
      </c>
      <c r="BK64" s="124" t="s">
        <v>190</v>
      </c>
      <c r="BL64" s="124" t="s">
        <v>191</v>
      </c>
      <c r="BM64" s="124" t="s">
        <v>191</v>
      </c>
      <c r="BN64" s="124" t="s">
        <v>190</v>
      </c>
      <c r="BO64" s="124" t="s">
        <v>191</v>
      </c>
      <c r="BP64" s="124" t="s">
        <v>191</v>
      </c>
      <c r="BQ64" s="124" t="s">
        <v>191</v>
      </c>
    </row>
    <row r="65" spans="1:69" x14ac:dyDescent="0.2">
      <c r="A65" s="97" t="s">
        <v>101</v>
      </c>
      <c r="B65" s="98">
        <f t="shared" si="2"/>
        <v>62</v>
      </c>
      <c r="C65" s="99" t="str">
        <f>VLOOKUP(Applicability[[#This Row],[NCE]],AER_NCE[[#All],[NCE]:[Ref.]],2,FALSE)</f>
        <v>Inappropriate application of GOR.</v>
      </c>
      <c r="D65" s="124" t="s">
        <v>190</v>
      </c>
      <c r="E65" s="124" t="s">
        <v>190</v>
      </c>
      <c r="F65" s="124" t="s">
        <v>191</v>
      </c>
      <c r="G65" s="124" t="s">
        <v>191</v>
      </c>
      <c r="H65" s="124" t="s">
        <v>190</v>
      </c>
      <c r="I65" s="124" t="s">
        <v>191</v>
      </c>
      <c r="J65" s="124" t="s">
        <v>191</v>
      </c>
      <c r="K65" s="124" t="s">
        <v>191</v>
      </c>
      <c r="L65" s="124" t="s">
        <v>191</v>
      </c>
      <c r="M65" s="124" t="s">
        <v>191</v>
      </c>
      <c r="N65" s="124" t="s">
        <v>191</v>
      </c>
      <c r="O65" s="124" t="s">
        <v>191</v>
      </c>
      <c r="P65" s="124" t="s">
        <v>191</v>
      </c>
      <c r="Q65" s="124" t="s">
        <v>190</v>
      </c>
      <c r="R65" s="124" t="s">
        <v>191</v>
      </c>
      <c r="S65" s="124" t="s">
        <v>191</v>
      </c>
      <c r="T65" s="124" t="s">
        <v>191</v>
      </c>
      <c r="U65" s="124" t="s">
        <v>191</v>
      </c>
      <c r="V65" s="124" t="s">
        <v>191</v>
      </c>
      <c r="W65" s="124" t="s">
        <v>191</v>
      </c>
      <c r="X65" s="124" t="s">
        <v>191</v>
      </c>
      <c r="Y65" s="124" t="s">
        <v>191</v>
      </c>
      <c r="Z65" s="124" t="s">
        <v>190</v>
      </c>
      <c r="AA65" s="124" t="s">
        <v>191</v>
      </c>
      <c r="AB65" s="124" t="s">
        <v>191</v>
      </c>
      <c r="AC65" s="124" t="s">
        <v>191</v>
      </c>
      <c r="AD65" s="124" t="s">
        <v>191</v>
      </c>
      <c r="AE65" s="124" t="s">
        <v>191</v>
      </c>
      <c r="AF65" s="124" t="s">
        <v>191</v>
      </c>
      <c r="AG65" s="124" t="s">
        <v>191</v>
      </c>
      <c r="AH65" s="124" t="s">
        <v>191</v>
      </c>
      <c r="AI65" s="124" t="s">
        <v>191</v>
      </c>
      <c r="AJ65" s="124" t="s">
        <v>191</v>
      </c>
      <c r="AK65" s="124" t="s">
        <v>191</v>
      </c>
      <c r="AL65" s="124" t="s">
        <v>191</v>
      </c>
      <c r="AM65" s="124" t="s">
        <v>191</v>
      </c>
      <c r="AN65" s="124" t="s">
        <v>191</v>
      </c>
      <c r="AO65" s="124" t="s">
        <v>191</v>
      </c>
      <c r="AP65" s="124" t="s">
        <v>191</v>
      </c>
      <c r="AQ65" s="124" t="s">
        <v>191</v>
      </c>
      <c r="AR65" s="124" t="s">
        <v>191</v>
      </c>
      <c r="AS65" s="124" t="s">
        <v>191</v>
      </c>
      <c r="AT65" s="124" t="s">
        <v>190</v>
      </c>
      <c r="AU65" s="124" t="s">
        <v>191</v>
      </c>
      <c r="AV65" s="124" t="s">
        <v>191</v>
      </c>
      <c r="AW65" s="124" t="s">
        <v>191</v>
      </c>
      <c r="AX65" s="124" t="s">
        <v>191</v>
      </c>
      <c r="AY65" s="124" t="s">
        <v>191</v>
      </c>
      <c r="AZ65" s="124" t="s">
        <v>191</v>
      </c>
      <c r="BA65" s="124" t="s">
        <v>190</v>
      </c>
      <c r="BB65" s="124" t="s">
        <v>190</v>
      </c>
      <c r="BC65" s="124" t="s">
        <v>190</v>
      </c>
      <c r="BD65" s="124" t="s">
        <v>190</v>
      </c>
      <c r="BE65" s="124" t="s">
        <v>190</v>
      </c>
      <c r="BF65" s="124" t="s">
        <v>190</v>
      </c>
      <c r="BG65" s="124" t="s">
        <v>190</v>
      </c>
      <c r="BH65" s="124" t="s">
        <v>191</v>
      </c>
      <c r="BI65" s="124" t="s">
        <v>190</v>
      </c>
      <c r="BJ65" s="124" t="s">
        <v>191</v>
      </c>
      <c r="BK65" s="124" t="s">
        <v>190</v>
      </c>
      <c r="BL65" s="124" t="s">
        <v>191</v>
      </c>
      <c r="BM65" s="124" t="s">
        <v>191</v>
      </c>
      <c r="BN65" s="124" t="s">
        <v>190</v>
      </c>
      <c r="BO65" s="124" t="s">
        <v>191</v>
      </c>
      <c r="BP65" s="124" t="s">
        <v>191</v>
      </c>
      <c r="BQ65" s="124" t="s">
        <v>191</v>
      </c>
    </row>
    <row r="66" spans="1:69" x14ac:dyDescent="0.2">
      <c r="A66" s="97" t="s">
        <v>155</v>
      </c>
      <c r="B66" s="98">
        <f t="shared" si="2"/>
        <v>63</v>
      </c>
      <c r="C66" s="99" t="str">
        <f>VLOOKUP(Applicability[[#This Row],[NCE]],AER_NCE[[#All],[NCE]:[Ref.]],2,FALSE)</f>
        <v>Inappropriate application of PC / TC.</v>
      </c>
      <c r="D66" s="124" t="s">
        <v>190</v>
      </c>
      <c r="E66" s="124" t="s">
        <v>190</v>
      </c>
      <c r="F66" s="124" t="s">
        <v>191</v>
      </c>
      <c r="G66" s="124" t="s">
        <v>191</v>
      </c>
      <c r="H66" s="124" t="s">
        <v>190</v>
      </c>
      <c r="I66" s="124" t="s">
        <v>191</v>
      </c>
      <c r="J66" s="124" t="s">
        <v>191</v>
      </c>
      <c r="K66" s="124" t="s">
        <v>191</v>
      </c>
      <c r="L66" s="124" t="s">
        <v>191</v>
      </c>
      <c r="M66" s="124" t="s">
        <v>191</v>
      </c>
      <c r="N66" s="124" t="s">
        <v>191</v>
      </c>
      <c r="O66" s="124" t="s">
        <v>191</v>
      </c>
      <c r="P66" s="124" t="s">
        <v>191</v>
      </c>
      <c r="Q66" s="124" t="s">
        <v>190</v>
      </c>
      <c r="R66" s="124" t="s">
        <v>191</v>
      </c>
      <c r="S66" s="124" t="s">
        <v>191</v>
      </c>
      <c r="T66" s="124" t="s">
        <v>191</v>
      </c>
      <c r="U66" s="124" t="s">
        <v>191</v>
      </c>
      <c r="V66" s="124" t="s">
        <v>191</v>
      </c>
      <c r="W66" s="124" t="s">
        <v>191</v>
      </c>
      <c r="X66" s="124" t="s">
        <v>191</v>
      </c>
      <c r="Y66" s="124" t="s">
        <v>191</v>
      </c>
      <c r="Z66" s="124" t="s">
        <v>190</v>
      </c>
      <c r="AA66" s="124" t="s">
        <v>191</v>
      </c>
      <c r="AB66" s="124" t="s">
        <v>191</v>
      </c>
      <c r="AC66" s="124" t="s">
        <v>191</v>
      </c>
      <c r="AD66" s="124" t="s">
        <v>191</v>
      </c>
      <c r="AE66" s="124" t="s">
        <v>191</v>
      </c>
      <c r="AF66" s="124" t="s">
        <v>191</v>
      </c>
      <c r="AG66" s="124" t="s">
        <v>191</v>
      </c>
      <c r="AH66" s="124" t="s">
        <v>191</v>
      </c>
      <c r="AI66" s="124" t="s">
        <v>191</v>
      </c>
      <c r="AJ66" s="124" t="s">
        <v>191</v>
      </c>
      <c r="AK66" s="124" t="s">
        <v>191</v>
      </c>
      <c r="AL66" s="124" t="s">
        <v>191</v>
      </c>
      <c r="AM66" s="124" t="s">
        <v>191</v>
      </c>
      <c r="AN66" s="124" t="s">
        <v>191</v>
      </c>
      <c r="AO66" s="124" t="s">
        <v>191</v>
      </c>
      <c r="AP66" s="124" t="s">
        <v>191</v>
      </c>
      <c r="AQ66" s="124" t="s">
        <v>191</v>
      </c>
      <c r="AR66" s="124" t="s">
        <v>191</v>
      </c>
      <c r="AS66" s="124" t="s">
        <v>191</v>
      </c>
      <c r="AT66" s="124" t="s">
        <v>190</v>
      </c>
      <c r="AU66" s="124" t="s">
        <v>191</v>
      </c>
      <c r="AV66" s="124" t="s">
        <v>191</v>
      </c>
      <c r="AW66" s="124" t="s">
        <v>191</v>
      </c>
      <c r="AX66" s="124" t="s">
        <v>191</v>
      </c>
      <c r="AY66" s="124" t="s">
        <v>191</v>
      </c>
      <c r="AZ66" s="124" t="s">
        <v>191</v>
      </c>
      <c r="BA66" s="124" t="s">
        <v>190</v>
      </c>
      <c r="BB66" s="124" t="s">
        <v>190</v>
      </c>
      <c r="BC66" s="124" t="s">
        <v>190</v>
      </c>
      <c r="BD66" s="124" t="s">
        <v>190</v>
      </c>
      <c r="BE66" s="124" t="s">
        <v>190</v>
      </c>
      <c r="BF66" s="124" t="s">
        <v>190</v>
      </c>
      <c r="BG66" s="124" t="s">
        <v>190</v>
      </c>
      <c r="BH66" s="124" t="s">
        <v>191</v>
      </c>
      <c r="BI66" s="124" t="s">
        <v>190</v>
      </c>
      <c r="BJ66" s="124" t="s">
        <v>191</v>
      </c>
      <c r="BK66" s="124" t="s">
        <v>190</v>
      </c>
      <c r="BL66" s="124" t="s">
        <v>191</v>
      </c>
      <c r="BM66" s="124" t="s">
        <v>191</v>
      </c>
      <c r="BN66" s="124" t="s">
        <v>190</v>
      </c>
      <c r="BO66" s="124" t="s">
        <v>191</v>
      </c>
      <c r="BP66" s="124" t="s">
        <v>191</v>
      </c>
      <c r="BQ66" s="124" t="s">
        <v>191</v>
      </c>
    </row>
    <row r="67" spans="1:69" x14ac:dyDescent="0.2">
      <c r="A67" s="97" t="s">
        <v>60</v>
      </c>
      <c r="B67" s="98">
        <f t="shared" si="2"/>
        <v>64</v>
      </c>
      <c r="C67" s="99" t="str">
        <f>VLOOKUP(Applicability[[#This Row],[NCE]],AER_NCE[[#All],[NCE]:[Ref.]],2,FALSE)</f>
        <v>Inappropriate application of WGR.</v>
      </c>
      <c r="D67" s="124" t="s">
        <v>190</v>
      </c>
      <c r="E67" s="124" t="s">
        <v>190</v>
      </c>
      <c r="F67" s="124" t="s">
        <v>191</v>
      </c>
      <c r="G67" s="124" t="s">
        <v>191</v>
      </c>
      <c r="H67" s="124" t="s">
        <v>190</v>
      </c>
      <c r="I67" s="124" t="s">
        <v>191</v>
      </c>
      <c r="J67" s="124" t="s">
        <v>191</v>
      </c>
      <c r="K67" s="124" t="s">
        <v>191</v>
      </c>
      <c r="L67" s="124" t="s">
        <v>191</v>
      </c>
      <c r="M67" s="124" t="s">
        <v>191</v>
      </c>
      <c r="N67" s="124" t="s">
        <v>191</v>
      </c>
      <c r="O67" s="124" t="s">
        <v>191</v>
      </c>
      <c r="P67" s="124" t="s">
        <v>191</v>
      </c>
      <c r="Q67" s="124" t="s">
        <v>190</v>
      </c>
      <c r="R67" s="124" t="s">
        <v>191</v>
      </c>
      <c r="S67" s="124" t="s">
        <v>191</v>
      </c>
      <c r="T67" s="124" t="s">
        <v>191</v>
      </c>
      <c r="U67" s="124" t="s">
        <v>191</v>
      </c>
      <c r="V67" s="124" t="s">
        <v>191</v>
      </c>
      <c r="W67" s="124" t="s">
        <v>191</v>
      </c>
      <c r="X67" s="124" t="s">
        <v>191</v>
      </c>
      <c r="Y67" s="124" t="s">
        <v>191</v>
      </c>
      <c r="Z67" s="124" t="s">
        <v>190</v>
      </c>
      <c r="AA67" s="124" t="s">
        <v>191</v>
      </c>
      <c r="AB67" s="124" t="s">
        <v>191</v>
      </c>
      <c r="AC67" s="124" t="s">
        <v>191</v>
      </c>
      <c r="AD67" s="124" t="s">
        <v>191</v>
      </c>
      <c r="AE67" s="124" t="s">
        <v>191</v>
      </c>
      <c r="AF67" s="124" t="s">
        <v>191</v>
      </c>
      <c r="AG67" s="124" t="s">
        <v>191</v>
      </c>
      <c r="AH67" s="124" t="s">
        <v>191</v>
      </c>
      <c r="AI67" s="124" t="s">
        <v>191</v>
      </c>
      <c r="AJ67" s="124" t="s">
        <v>191</v>
      </c>
      <c r="AK67" s="124" t="s">
        <v>191</v>
      </c>
      <c r="AL67" s="124" t="s">
        <v>191</v>
      </c>
      <c r="AM67" s="124" t="s">
        <v>191</v>
      </c>
      <c r="AN67" s="124" t="s">
        <v>191</v>
      </c>
      <c r="AO67" s="124" t="s">
        <v>191</v>
      </c>
      <c r="AP67" s="124" t="s">
        <v>191</v>
      </c>
      <c r="AQ67" s="124" t="s">
        <v>191</v>
      </c>
      <c r="AR67" s="124" t="s">
        <v>191</v>
      </c>
      <c r="AS67" s="124" t="s">
        <v>191</v>
      </c>
      <c r="AT67" s="124" t="s">
        <v>190</v>
      </c>
      <c r="AU67" s="124" t="s">
        <v>191</v>
      </c>
      <c r="AV67" s="124" t="s">
        <v>191</v>
      </c>
      <c r="AW67" s="124" t="s">
        <v>191</v>
      </c>
      <c r="AX67" s="124" t="s">
        <v>191</v>
      </c>
      <c r="AY67" s="124" t="s">
        <v>191</v>
      </c>
      <c r="AZ67" s="124" t="s">
        <v>191</v>
      </c>
      <c r="BA67" s="124" t="s">
        <v>190</v>
      </c>
      <c r="BB67" s="124" t="s">
        <v>190</v>
      </c>
      <c r="BC67" s="124" t="s">
        <v>190</v>
      </c>
      <c r="BD67" s="124" t="s">
        <v>190</v>
      </c>
      <c r="BE67" s="124" t="s">
        <v>190</v>
      </c>
      <c r="BF67" s="124" t="s">
        <v>190</v>
      </c>
      <c r="BG67" s="124" t="s">
        <v>190</v>
      </c>
      <c r="BH67" s="124" t="s">
        <v>191</v>
      </c>
      <c r="BI67" s="124" t="s">
        <v>190</v>
      </c>
      <c r="BJ67" s="124" t="s">
        <v>191</v>
      </c>
      <c r="BK67" s="124" t="s">
        <v>190</v>
      </c>
      <c r="BL67" s="124" t="s">
        <v>191</v>
      </c>
      <c r="BM67" s="124" t="s">
        <v>191</v>
      </c>
      <c r="BN67" s="124" t="s">
        <v>190</v>
      </c>
      <c r="BO67" s="124" t="s">
        <v>191</v>
      </c>
      <c r="BP67" s="124" t="s">
        <v>191</v>
      </c>
      <c r="BQ67" s="124" t="s">
        <v>191</v>
      </c>
    </row>
    <row r="68" spans="1:69" ht="24.75" customHeight="1" x14ac:dyDescent="0.2">
      <c r="A68" s="97" t="s">
        <v>112</v>
      </c>
      <c r="B68" s="98">
        <f t="shared" si="2"/>
        <v>65</v>
      </c>
      <c r="C68" s="99" t="str">
        <f>VLOOKUP(Applicability[[#This Row],[NCE]],AER_NCE[[#All],[NCE]:[Ref.]],2,FALSE)</f>
        <v>Inaccurate Inventory Determination.</v>
      </c>
      <c r="D68" s="124" t="s">
        <v>190</v>
      </c>
      <c r="E68" s="124" t="s">
        <v>190</v>
      </c>
      <c r="F68" s="124" t="s">
        <v>191</v>
      </c>
      <c r="G68" s="124" t="s">
        <v>191</v>
      </c>
      <c r="H68" s="124" t="s">
        <v>190</v>
      </c>
      <c r="I68" s="124" t="s">
        <v>191</v>
      </c>
      <c r="J68" s="124" t="s">
        <v>191</v>
      </c>
      <c r="K68" s="124" t="s">
        <v>191</v>
      </c>
      <c r="L68" s="124" t="s">
        <v>191</v>
      </c>
      <c r="M68" s="124" t="s">
        <v>191</v>
      </c>
      <c r="N68" s="124" t="s">
        <v>191</v>
      </c>
      <c r="O68" s="124" t="s">
        <v>191</v>
      </c>
      <c r="P68" s="124" t="s">
        <v>191</v>
      </c>
      <c r="Q68" s="124" t="s">
        <v>190</v>
      </c>
      <c r="R68" s="124" t="s">
        <v>191</v>
      </c>
      <c r="S68" s="124" t="s">
        <v>191</v>
      </c>
      <c r="T68" s="124" t="s">
        <v>191</v>
      </c>
      <c r="U68" s="124" t="s">
        <v>191</v>
      </c>
      <c r="V68" s="124" t="s">
        <v>191</v>
      </c>
      <c r="W68" s="124" t="s">
        <v>191</v>
      </c>
      <c r="X68" s="124" t="s">
        <v>191</v>
      </c>
      <c r="Y68" s="124" t="s">
        <v>191</v>
      </c>
      <c r="Z68" s="124" t="s">
        <v>190</v>
      </c>
      <c r="AA68" s="124" t="s">
        <v>191</v>
      </c>
      <c r="AB68" s="124" t="s">
        <v>191</v>
      </c>
      <c r="AC68" s="124" t="s">
        <v>191</v>
      </c>
      <c r="AD68" s="124" t="s">
        <v>191</v>
      </c>
      <c r="AE68" s="124" t="s">
        <v>191</v>
      </c>
      <c r="AF68" s="124" t="s">
        <v>191</v>
      </c>
      <c r="AG68" s="124" t="s">
        <v>191</v>
      </c>
      <c r="AH68" s="124" t="s">
        <v>191</v>
      </c>
      <c r="AI68" s="124" t="s">
        <v>191</v>
      </c>
      <c r="AJ68" s="124" t="s">
        <v>191</v>
      </c>
      <c r="AK68" s="124" t="s">
        <v>191</v>
      </c>
      <c r="AL68" s="124" t="s">
        <v>191</v>
      </c>
      <c r="AM68" s="124" t="s">
        <v>191</v>
      </c>
      <c r="AN68" s="124" t="s">
        <v>191</v>
      </c>
      <c r="AO68" s="124" t="s">
        <v>191</v>
      </c>
      <c r="AP68" s="124" t="s">
        <v>191</v>
      </c>
      <c r="AQ68" s="124" t="s">
        <v>191</v>
      </c>
      <c r="AR68" s="124" t="s">
        <v>191</v>
      </c>
      <c r="AS68" s="124" t="s">
        <v>191</v>
      </c>
      <c r="AT68" s="124" t="s">
        <v>190</v>
      </c>
      <c r="AU68" s="124" t="s">
        <v>191</v>
      </c>
      <c r="AV68" s="124" t="s">
        <v>191</v>
      </c>
      <c r="AW68" s="124" t="s">
        <v>191</v>
      </c>
      <c r="AX68" s="124" t="s">
        <v>191</v>
      </c>
      <c r="AY68" s="124" t="s">
        <v>191</v>
      </c>
      <c r="AZ68" s="124" t="s">
        <v>191</v>
      </c>
      <c r="BA68" s="124" t="s">
        <v>190</v>
      </c>
      <c r="BB68" s="124" t="s">
        <v>190</v>
      </c>
      <c r="BC68" s="124" t="s">
        <v>190</v>
      </c>
      <c r="BD68" s="124" t="s">
        <v>190</v>
      </c>
      <c r="BE68" s="124" t="s">
        <v>190</v>
      </c>
      <c r="BF68" s="124" t="s">
        <v>190</v>
      </c>
      <c r="BG68" s="124" t="s">
        <v>190</v>
      </c>
      <c r="BH68" s="124" t="s">
        <v>191</v>
      </c>
      <c r="BI68" s="124" t="s">
        <v>190</v>
      </c>
      <c r="BJ68" s="124" t="s">
        <v>191</v>
      </c>
      <c r="BK68" s="124" t="s">
        <v>190</v>
      </c>
      <c r="BL68" s="124" t="s">
        <v>191</v>
      </c>
      <c r="BM68" s="124" t="s">
        <v>191</v>
      </c>
      <c r="BN68" s="124" t="s">
        <v>190</v>
      </c>
      <c r="BO68" s="124" t="s">
        <v>191</v>
      </c>
      <c r="BP68" s="124" t="s">
        <v>191</v>
      </c>
      <c r="BQ68" s="124" t="s">
        <v>191</v>
      </c>
    </row>
    <row r="69" spans="1:69" ht="28.5" x14ac:dyDescent="0.2">
      <c r="A69" s="97" t="s">
        <v>113</v>
      </c>
      <c r="B69" s="98">
        <f t="shared" ref="B69:B131" si="3">B68+1</f>
        <v>66</v>
      </c>
      <c r="C69" s="99" t="str">
        <f>VLOOKUP(Applicability[[#This Row],[NCE]],AER_NCE[[#All],[NCE]:[Ref.]],2,FALSE)</f>
        <v>Inaccurate Accounting and Reporting of hydrocarbon liquid inventories</v>
      </c>
      <c r="D69" s="124" t="s">
        <v>190</v>
      </c>
      <c r="E69" s="124" t="s">
        <v>190</v>
      </c>
      <c r="F69" s="124" t="s">
        <v>191</v>
      </c>
      <c r="G69" s="124" t="s">
        <v>191</v>
      </c>
      <c r="H69" s="124" t="s">
        <v>190</v>
      </c>
      <c r="I69" s="124" t="s">
        <v>191</v>
      </c>
      <c r="J69" s="124" t="s">
        <v>191</v>
      </c>
      <c r="K69" s="124" t="s">
        <v>191</v>
      </c>
      <c r="L69" s="124" t="s">
        <v>191</v>
      </c>
      <c r="M69" s="124" t="s">
        <v>191</v>
      </c>
      <c r="N69" s="124" t="s">
        <v>191</v>
      </c>
      <c r="O69" s="124" t="s">
        <v>191</v>
      </c>
      <c r="P69" s="124" t="s">
        <v>191</v>
      </c>
      <c r="Q69" s="124" t="s">
        <v>190</v>
      </c>
      <c r="R69" s="124" t="s">
        <v>191</v>
      </c>
      <c r="S69" s="124" t="s">
        <v>191</v>
      </c>
      <c r="T69" s="124" t="s">
        <v>191</v>
      </c>
      <c r="U69" s="124" t="s">
        <v>191</v>
      </c>
      <c r="V69" s="124" t="s">
        <v>191</v>
      </c>
      <c r="W69" s="124" t="s">
        <v>191</v>
      </c>
      <c r="X69" s="124" t="s">
        <v>191</v>
      </c>
      <c r="Y69" s="124" t="s">
        <v>191</v>
      </c>
      <c r="Z69" s="124" t="s">
        <v>190</v>
      </c>
      <c r="AA69" s="124" t="s">
        <v>191</v>
      </c>
      <c r="AB69" s="124" t="s">
        <v>191</v>
      </c>
      <c r="AC69" s="124" t="s">
        <v>191</v>
      </c>
      <c r="AD69" s="124" t="s">
        <v>191</v>
      </c>
      <c r="AE69" s="124" t="s">
        <v>191</v>
      </c>
      <c r="AF69" s="124" t="s">
        <v>191</v>
      </c>
      <c r="AG69" s="124" t="s">
        <v>191</v>
      </c>
      <c r="AH69" s="124" t="s">
        <v>191</v>
      </c>
      <c r="AI69" s="124" t="s">
        <v>191</v>
      </c>
      <c r="AJ69" s="124" t="s">
        <v>191</v>
      </c>
      <c r="AK69" s="124" t="s">
        <v>191</v>
      </c>
      <c r="AL69" s="124" t="s">
        <v>191</v>
      </c>
      <c r="AM69" s="124" t="s">
        <v>191</v>
      </c>
      <c r="AN69" s="124" t="s">
        <v>191</v>
      </c>
      <c r="AO69" s="124" t="s">
        <v>191</v>
      </c>
      <c r="AP69" s="124" t="s">
        <v>191</v>
      </c>
      <c r="AQ69" s="124" t="s">
        <v>191</v>
      </c>
      <c r="AR69" s="124" t="s">
        <v>191</v>
      </c>
      <c r="AS69" s="124" t="s">
        <v>191</v>
      </c>
      <c r="AT69" s="124" t="s">
        <v>190</v>
      </c>
      <c r="AU69" s="124" t="s">
        <v>191</v>
      </c>
      <c r="AV69" s="124" t="s">
        <v>191</v>
      </c>
      <c r="AW69" s="124" t="s">
        <v>191</v>
      </c>
      <c r="AX69" s="124" t="s">
        <v>191</v>
      </c>
      <c r="AY69" s="124" t="s">
        <v>191</v>
      </c>
      <c r="AZ69" s="124" t="s">
        <v>191</v>
      </c>
      <c r="BA69" s="124" t="s">
        <v>190</v>
      </c>
      <c r="BB69" s="124" t="s">
        <v>190</v>
      </c>
      <c r="BC69" s="124" t="s">
        <v>190</v>
      </c>
      <c r="BD69" s="124" t="s">
        <v>190</v>
      </c>
      <c r="BE69" s="124" t="s">
        <v>190</v>
      </c>
      <c r="BF69" s="124" t="s">
        <v>190</v>
      </c>
      <c r="BG69" s="124" t="s">
        <v>190</v>
      </c>
      <c r="BH69" s="124" t="s">
        <v>191</v>
      </c>
      <c r="BI69" s="124" t="s">
        <v>190</v>
      </c>
      <c r="BJ69" s="124" t="s">
        <v>191</v>
      </c>
      <c r="BK69" s="124" t="s">
        <v>190</v>
      </c>
      <c r="BL69" s="124" t="s">
        <v>191</v>
      </c>
      <c r="BM69" s="124" t="s">
        <v>191</v>
      </c>
      <c r="BN69" s="124" t="s">
        <v>190</v>
      </c>
      <c r="BO69" s="124" t="s">
        <v>191</v>
      </c>
      <c r="BP69" s="124" t="s">
        <v>191</v>
      </c>
      <c r="BQ69" s="124" t="s">
        <v>191</v>
      </c>
    </row>
    <row r="70" spans="1:69" ht="30" customHeight="1" x14ac:dyDescent="0.2">
      <c r="A70" s="97" t="s">
        <v>120</v>
      </c>
      <c r="B70" s="98">
        <f t="shared" si="3"/>
        <v>67</v>
      </c>
      <c r="C70" s="99" t="str">
        <f>VLOOKUP(Applicability[[#This Row],[NCE]],AER_NCE[[#All],[NCE]:[Ref.]],2,FALSE)</f>
        <v>Inaccurate Accounting and Reporting of load fluid.</v>
      </c>
      <c r="D70" s="124" t="s">
        <v>190</v>
      </c>
      <c r="E70" s="124" t="s">
        <v>190</v>
      </c>
      <c r="F70" s="124" t="s">
        <v>191</v>
      </c>
      <c r="G70" s="124" t="s">
        <v>191</v>
      </c>
      <c r="H70" s="124" t="s">
        <v>190</v>
      </c>
      <c r="I70" s="124" t="s">
        <v>191</v>
      </c>
      <c r="J70" s="124" t="s">
        <v>191</v>
      </c>
      <c r="K70" s="124" t="s">
        <v>191</v>
      </c>
      <c r="L70" s="124" t="s">
        <v>191</v>
      </c>
      <c r="M70" s="124" t="s">
        <v>191</v>
      </c>
      <c r="N70" s="124" t="s">
        <v>191</v>
      </c>
      <c r="O70" s="124" t="s">
        <v>191</v>
      </c>
      <c r="P70" s="124" t="s">
        <v>191</v>
      </c>
      <c r="Q70" s="124" t="s">
        <v>190</v>
      </c>
      <c r="R70" s="124" t="s">
        <v>191</v>
      </c>
      <c r="S70" s="124" t="s">
        <v>191</v>
      </c>
      <c r="T70" s="124" t="s">
        <v>191</v>
      </c>
      <c r="U70" s="124" t="s">
        <v>191</v>
      </c>
      <c r="V70" s="124" t="s">
        <v>191</v>
      </c>
      <c r="W70" s="124" t="s">
        <v>191</v>
      </c>
      <c r="X70" s="124" t="s">
        <v>191</v>
      </c>
      <c r="Y70" s="124" t="s">
        <v>191</v>
      </c>
      <c r="Z70" s="124" t="s">
        <v>190</v>
      </c>
      <c r="AA70" s="124" t="s">
        <v>191</v>
      </c>
      <c r="AB70" s="124" t="s">
        <v>191</v>
      </c>
      <c r="AC70" s="124" t="s">
        <v>191</v>
      </c>
      <c r="AD70" s="124" t="s">
        <v>191</v>
      </c>
      <c r="AE70" s="124" t="s">
        <v>191</v>
      </c>
      <c r="AF70" s="124" t="s">
        <v>191</v>
      </c>
      <c r="AG70" s="124" t="s">
        <v>191</v>
      </c>
      <c r="AH70" s="124" t="s">
        <v>191</v>
      </c>
      <c r="AI70" s="124" t="s">
        <v>191</v>
      </c>
      <c r="AJ70" s="124" t="s">
        <v>191</v>
      </c>
      <c r="AK70" s="124" t="s">
        <v>191</v>
      </c>
      <c r="AL70" s="124" t="s">
        <v>191</v>
      </c>
      <c r="AM70" s="124" t="s">
        <v>191</v>
      </c>
      <c r="AN70" s="124" t="s">
        <v>191</v>
      </c>
      <c r="AO70" s="124" t="s">
        <v>191</v>
      </c>
      <c r="AP70" s="124" t="s">
        <v>191</v>
      </c>
      <c r="AQ70" s="124" t="s">
        <v>191</v>
      </c>
      <c r="AR70" s="124" t="s">
        <v>191</v>
      </c>
      <c r="AS70" s="124" t="s">
        <v>191</v>
      </c>
      <c r="AT70" s="124" t="s">
        <v>190</v>
      </c>
      <c r="AU70" s="124" t="s">
        <v>191</v>
      </c>
      <c r="AV70" s="124" t="s">
        <v>191</v>
      </c>
      <c r="AW70" s="124" t="s">
        <v>191</v>
      </c>
      <c r="AX70" s="124" t="s">
        <v>191</v>
      </c>
      <c r="AY70" s="124" t="s">
        <v>191</v>
      </c>
      <c r="AZ70" s="124" t="s">
        <v>191</v>
      </c>
      <c r="BA70" s="124" t="s">
        <v>190</v>
      </c>
      <c r="BB70" s="124" t="s">
        <v>190</v>
      </c>
      <c r="BC70" s="124" t="s">
        <v>190</v>
      </c>
      <c r="BD70" s="124" t="s">
        <v>190</v>
      </c>
      <c r="BE70" s="124" t="s">
        <v>190</v>
      </c>
      <c r="BF70" s="124" t="s">
        <v>190</v>
      </c>
      <c r="BG70" s="124" t="s">
        <v>190</v>
      </c>
      <c r="BH70" s="124" t="s">
        <v>191</v>
      </c>
      <c r="BI70" s="124" t="s">
        <v>190</v>
      </c>
      <c r="BJ70" s="124" t="s">
        <v>191</v>
      </c>
      <c r="BK70" s="124" t="s">
        <v>190</v>
      </c>
      <c r="BL70" s="124" t="s">
        <v>191</v>
      </c>
      <c r="BM70" s="124" t="s">
        <v>191</v>
      </c>
      <c r="BN70" s="124" t="s">
        <v>190</v>
      </c>
      <c r="BO70" s="124" t="s">
        <v>191</v>
      </c>
      <c r="BP70" s="124" t="s">
        <v>191</v>
      </c>
      <c r="BQ70" s="124" t="s">
        <v>191</v>
      </c>
    </row>
    <row r="71" spans="1:69" ht="28.5" x14ac:dyDescent="0.2">
      <c r="A71" s="97" t="s">
        <v>114</v>
      </c>
      <c r="B71" s="98">
        <f t="shared" si="3"/>
        <v>68</v>
      </c>
      <c r="C71" s="99" t="str">
        <f>VLOOKUP(Applicability[[#This Row],[NCE]],AER_NCE[[#All],[NCE]:[Ref.]],2,FALSE)</f>
        <v>Inaccurate Accounting and Reporting of water inventories.</v>
      </c>
      <c r="D71" s="124" t="s">
        <v>190</v>
      </c>
      <c r="E71" s="124" t="s">
        <v>190</v>
      </c>
      <c r="F71" s="124" t="s">
        <v>191</v>
      </c>
      <c r="G71" s="124" t="s">
        <v>191</v>
      </c>
      <c r="H71" s="124" t="s">
        <v>190</v>
      </c>
      <c r="I71" s="124" t="s">
        <v>191</v>
      </c>
      <c r="J71" s="124" t="s">
        <v>191</v>
      </c>
      <c r="K71" s="124" t="s">
        <v>191</v>
      </c>
      <c r="L71" s="124" t="s">
        <v>191</v>
      </c>
      <c r="M71" s="124" t="s">
        <v>191</v>
      </c>
      <c r="N71" s="124" t="s">
        <v>191</v>
      </c>
      <c r="O71" s="124" t="s">
        <v>191</v>
      </c>
      <c r="P71" s="124" t="s">
        <v>191</v>
      </c>
      <c r="Q71" s="124" t="s">
        <v>190</v>
      </c>
      <c r="R71" s="124" t="s">
        <v>191</v>
      </c>
      <c r="S71" s="124" t="s">
        <v>191</v>
      </c>
      <c r="T71" s="124" t="s">
        <v>191</v>
      </c>
      <c r="U71" s="124" t="s">
        <v>191</v>
      </c>
      <c r="V71" s="124" t="s">
        <v>191</v>
      </c>
      <c r="W71" s="124" t="s">
        <v>191</v>
      </c>
      <c r="X71" s="124" t="s">
        <v>191</v>
      </c>
      <c r="Y71" s="124" t="s">
        <v>191</v>
      </c>
      <c r="Z71" s="124" t="s">
        <v>190</v>
      </c>
      <c r="AA71" s="124" t="s">
        <v>191</v>
      </c>
      <c r="AB71" s="124" t="s">
        <v>191</v>
      </c>
      <c r="AC71" s="124" t="s">
        <v>191</v>
      </c>
      <c r="AD71" s="124" t="s">
        <v>191</v>
      </c>
      <c r="AE71" s="124" t="s">
        <v>191</v>
      </c>
      <c r="AF71" s="124" t="s">
        <v>191</v>
      </c>
      <c r="AG71" s="124" t="s">
        <v>191</v>
      </c>
      <c r="AH71" s="124" t="s">
        <v>191</v>
      </c>
      <c r="AI71" s="124" t="s">
        <v>191</v>
      </c>
      <c r="AJ71" s="124" t="s">
        <v>191</v>
      </c>
      <c r="AK71" s="124" t="s">
        <v>191</v>
      </c>
      <c r="AL71" s="124" t="s">
        <v>191</v>
      </c>
      <c r="AM71" s="124" t="s">
        <v>191</v>
      </c>
      <c r="AN71" s="124" t="s">
        <v>191</v>
      </c>
      <c r="AO71" s="124" t="s">
        <v>191</v>
      </c>
      <c r="AP71" s="124" t="s">
        <v>191</v>
      </c>
      <c r="AQ71" s="124" t="s">
        <v>191</v>
      </c>
      <c r="AR71" s="124" t="s">
        <v>191</v>
      </c>
      <c r="AS71" s="124" t="s">
        <v>191</v>
      </c>
      <c r="AT71" s="124" t="s">
        <v>190</v>
      </c>
      <c r="AU71" s="124" t="s">
        <v>191</v>
      </c>
      <c r="AV71" s="124" t="s">
        <v>191</v>
      </c>
      <c r="AW71" s="124" t="s">
        <v>191</v>
      </c>
      <c r="AX71" s="124" t="s">
        <v>191</v>
      </c>
      <c r="AY71" s="124" t="s">
        <v>191</v>
      </c>
      <c r="AZ71" s="124" t="s">
        <v>191</v>
      </c>
      <c r="BA71" s="124" t="s">
        <v>190</v>
      </c>
      <c r="BB71" s="124" t="s">
        <v>190</v>
      </c>
      <c r="BC71" s="124" t="s">
        <v>190</v>
      </c>
      <c r="BD71" s="124" t="s">
        <v>190</v>
      </c>
      <c r="BE71" s="124" t="s">
        <v>190</v>
      </c>
      <c r="BF71" s="124" t="s">
        <v>190</v>
      </c>
      <c r="BG71" s="124" t="s">
        <v>190</v>
      </c>
      <c r="BH71" s="124" t="s">
        <v>191</v>
      </c>
      <c r="BI71" s="124" t="s">
        <v>190</v>
      </c>
      <c r="BJ71" s="124" t="s">
        <v>191</v>
      </c>
      <c r="BK71" s="124" t="s">
        <v>190</v>
      </c>
      <c r="BL71" s="124" t="s">
        <v>191</v>
      </c>
      <c r="BM71" s="124" t="s">
        <v>191</v>
      </c>
      <c r="BN71" s="124" t="s">
        <v>190</v>
      </c>
      <c r="BO71" s="124" t="s">
        <v>191</v>
      </c>
      <c r="BP71" s="124" t="s">
        <v>191</v>
      </c>
      <c r="BQ71" s="124" t="s">
        <v>191</v>
      </c>
    </row>
    <row r="72" spans="1:69" ht="28.5" x14ac:dyDescent="0.2">
      <c r="A72" s="97" t="s">
        <v>650</v>
      </c>
      <c r="B72" s="138">
        <f t="shared" si="3"/>
        <v>69</v>
      </c>
      <c r="C72" s="99" t="str">
        <f>VLOOKUP(Applicability[[#This Row],[NCE]],AER_NCE[[#All],[NCE]:[Ref.]],2,FALSE)</f>
        <v>Inaccurate interfaces between systems. Added by Yogi, Mel and Mark.</v>
      </c>
      <c r="D72" s="124" t="s">
        <v>190</v>
      </c>
      <c r="E72" s="124" t="s">
        <v>190</v>
      </c>
      <c r="F72" s="124" t="s">
        <v>191</v>
      </c>
      <c r="G72" s="124" t="s">
        <v>191</v>
      </c>
      <c r="H72" s="124" t="s">
        <v>190</v>
      </c>
      <c r="I72" s="124" t="s">
        <v>191</v>
      </c>
      <c r="J72" s="124" t="s">
        <v>191</v>
      </c>
      <c r="K72" s="124" t="s">
        <v>191</v>
      </c>
      <c r="L72" s="124" t="s">
        <v>191</v>
      </c>
      <c r="M72" s="124" t="s">
        <v>191</v>
      </c>
      <c r="N72" s="124" t="s">
        <v>191</v>
      </c>
      <c r="O72" s="124" t="s">
        <v>191</v>
      </c>
      <c r="P72" s="124" t="s">
        <v>191</v>
      </c>
      <c r="Q72" s="124" t="s">
        <v>190</v>
      </c>
      <c r="R72" s="124" t="s">
        <v>191</v>
      </c>
      <c r="S72" s="124" t="s">
        <v>191</v>
      </c>
      <c r="T72" s="124" t="s">
        <v>191</v>
      </c>
      <c r="U72" s="124" t="s">
        <v>191</v>
      </c>
      <c r="V72" s="124" t="s">
        <v>191</v>
      </c>
      <c r="W72" s="124" t="s">
        <v>191</v>
      </c>
      <c r="X72" s="124" t="s">
        <v>191</v>
      </c>
      <c r="Y72" s="124" t="s">
        <v>191</v>
      </c>
      <c r="Z72" s="124" t="s">
        <v>190</v>
      </c>
      <c r="AA72" s="124" t="s">
        <v>191</v>
      </c>
      <c r="AB72" s="124" t="s">
        <v>191</v>
      </c>
      <c r="AC72" s="124" t="s">
        <v>191</v>
      </c>
      <c r="AD72" s="124" t="s">
        <v>191</v>
      </c>
      <c r="AE72" s="124" t="s">
        <v>191</v>
      </c>
      <c r="AF72" s="124" t="s">
        <v>191</v>
      </c>
      <c r="AG72" s="124" t="s">
        <v>191</v>
      </c>
      <c r="AH72" s="124" t="s">
        <v>191</v>
      </c>
      <c r="AI72" s="124" t="s">
        <v>191</v>
      </c>
      <c r="AJ72" s="124" t="s">
        <v>191</v>
      </c>
      <c r="AK72" s="124" t="s">
        <v>191</v>
      </c>
      <c r="AL72" s="124" t="s">
        <v>191</v>
      </c>
      <c r="AM72" s="124" t="s">
        <v>191</v>
      </c>
      <c r="AN72" s="124" t="s">
        <v>191</v>
      </c>
      <c r="AO72" s="124" t="s">
        <v>191</v>
      </c>
      <c r="AP72" s="124" t="s">
        <v>191</v>
      </c>
      <c r="AQ72" s="124" t="s">
        <v>191</v>
      </c>
      <c r="AR72" s="124" t="s">
        <v>191</v>
      </c>
      <c r="AS72" s="124" t="s">
        <v>191</v>
      </c>
      <c r="AT72" s="124" t="s">
        <v>190</v>
      </c>
      <c r="AU72" s="124" t="s">
        <v>191</v>
      </c>
      <c r="AV72" s="124" t="s">
        <v>191</v>
      </c>
      <c r="AW72" s="124" t="s">
        <v>191</v>
      </c>
      <c r="AX72" s="124" t="s">
        <v>191</v>
      </c>
      <c r="AY72" s="124" t="s">
        <v>191</v>
      </c>
      <c r="AZ72" s="124" t="s">
        <v>191</v>
      </c>
      <c r="BA72" s="124" t="s">
        <v>190</v>
      </c>
      <c r="BB72" s="124" t="s">
        <v>190</v>
      </c>
      <c r="BC72" s="124" t="s">
        <v>190</v>
      </c>
      <c r="BD72" s="124" t="s">
        <v>190</v>
      </c>
      <c r="BE72" s="124" t="s">
        <v>190</v>
      </c>
      <c r="BF72" s="124" t="s">
        <v>190</v>
      </c>
      <c r="BG72" s="124" t="s">
        <v>190</v>
      </c>
      <c r="BH72" s="124" t="s">
        <v>191</v>
      </c>
      <c r="BI72" s="124" t="s">
        <v>190</v>
      </c>
      <c r="BJ72" s="124" t="s">
        <v>191</v>
      </c>
      <c r="BK72" s="124" t="s">
        <v>190</v>
      </c>
      <c r="BL72" s="124" t="s">
        <v>191</v>
      </c>
      <c r="BM72" s="124" t="s">
        <v>191</v>
      </c>
      <c r="BN72" s="124" t="s">
        <v>190</v>
      </c>
      <c r="BO72" s="124" t="s">
        <v>191</v>
      </c>
      <c r="BP72" s="124" t="s">
        <v>191</v>
      </c>
      <c r="BQ72" s="124" t="s">
        <v>191</v>
      </c>
    </row>
    <row r="73" spans="1:69" ht="28.5" x14ac:dyDescent="0.2">
      <c r="A73" s="97" t="s">
        <v>138</v>
      </c>
      <c r="B73" s="98">
        <f t="shared" si="3"/>
        <v>70</v>
      </c>
      <c r="C73" s="99" t="str">
        <f>VLOOKUP(Applicability[[#This Row],[NCE]],AER_NCE[[#All],[NCE]:[Ref.]],2,FALSE)</f>
        <v>Inaccurate Accounting and Reporting of hydrocarbon liquid dispositions</v>
      </c>
      <c r="D73" s="124" t="s">
        <v>190</v>
      </c>
      <c r="E73" s="124" t="s">
        <v>190</v>
      </c>
      <c r="F73" s="124" t="s">
        <v>190</v>
      </c>
      <c r="G73" s="124" t="s">
        <v>190</v>
      </c>
      <c r="H73" s="124" t="s">
        <v>190</v>
      </c>
      <c r="I73" s="124" t="s">
        <v>191</v>
      </c>
      <c r="J73" s="124" t="s">
        <v>191</v>
      </c>
      <c r="K73" s="124" t="s">
        <v>191</v>
      </c>
      <c r="L73" s="124" t="s">
        <v>191</v>
      </c>
      <c r="M73" s="124" t="s">
        <v>191</v>
      </c>
      <c r="N73" s="124" t="s">
        <v>191</v>
      </c>
      <c r="O73" s="124" t="s">
        <v>191</v>
      </c>
      <c r="P73" s="124" t="s">
        <v>191</v>
      </c>
      <c r="Q73" s="124" t="s">
        <v>190</v>
      </c>
      <c r="R73" s="124" t="s">
        <v>191</v>
      </c>
      <c r="S73" s="124" t="s">
        <v>191</v>
      </c>
      <c r="T73" s="124" t="s">
        <v>191</v>
      </c>
      <c r="U73" s="124" t="s">
        <v>191</v>
      </c>
      <c r="V73" s="124" t="s">
        <v>191</v>
      </c>
      <c r="W73" s="124" t="s">
        <v>191</v>
      </c>
      <c r="X73" s="124" t="s">
        <v>191</v>
      </c>
      <c r="Y73" s="124" t="s">
        <v>191</v>
      </c>
      <c r="Z73" s="124" t="s">
        <v>190</v>
      </c>
      <c r="AA73" s="124" t="s">
        <v>191</v>
      </c>
      <c r="AB73" s="124" t="s">
        <v>191</v>
      </c>
      <c r="AC73" s="124" t="s">
        <v>191</v>
      </c>
      <c r="AD73" s="124" t="s">
        <v>191</v>
      </c>
      <c r="AE73" s="124" t="s">
        <v>191</v>
      </c>
      <c r="AF73" s="124" t="s">
        <v>191</v>
      </c>
      <c r="AG73" s="124" t="s">
        <v>191</v>
      </c>
      <c r="AH73" s="124" t="s">
        <v>191</v>
      </c>
      <c r="AI73" s="124" t="s">
        <v>191</v>
      </c>
      <c r="AJ73" s="124" t="s">
        <v>191</v>
      </c>
      <c r="AK73" s="124" t="s">
        <v>191</v>
      </c>
      <c r="AL73" s="124" t="s">
        <v>191</v>
      </c>
      <c r="AM73" s="124" t="s">
        <v>190</v>
      </c>
      <c r="AN73" s="124" t="s">
        <v>190</v>
      </c>
      <c r="AO73" s="124" t="s">
        <v>191</v>
      </c>
      <c r="AP73" s="124" t="s">
        <v>191</v>
      </c>
      <c r="AQ73" s="124" t="s">
        <v>191</v>
      </c>
      <c r="AR73" s="124" t="s">
        <v>191</v>
      </c>
      <c r="AS73" s="124" t="s">
        <v>191</v>
      </c>
      <c r="AT73" s="124" t="s">
        <v>190</v>
      </c>
      <c r="AU73" s="124" t="s">
        <v>191</v>
      </c>
      <c r="AV73" s="124" t="s">
        <v>191</v>
      </c>
      <c r="AW73" s="124" t="s">
        <v>191</v>
      </c>
      <c r="AX73" s="124" t="s">
        <v>191</v>
      </c>
      <c r="AY73" s="124" t="s">
        <v>190</v>
      </c>
      <c r="AZ73" s="124" t="s">
        <v>190</v>
      </c>
      <c r="BA73" s="124" t="s">
        <v>190</v>
      </c>
      <c r="BB73" s="124" t="s">
        <v>190</v>
      </c>
      <c r="BC73" s="124" t="s">
        <v>190</v>
      </c>
      <c r="BD73" s="124" t="s">
        <v>190</v>
      </c>
      <c r="BE73" s="124" t="s">
        <v>190</v>
      </c>
      <c r="BF73" s="124" t="s">
        <v>190</v>
      </c>
      <c r="BG73" s="124" t="s">
        <v>190</v>
      </c>
      <c r="BH73" s="124" t="s">
        <v>191</v>
      </c>
      <c r="BI73" s="124" t="s">
        <v>190</v>
      </c>
      <c r="BJ73" s="124" t="s">
        <v>191</v>
      </c>
      <c r="BK73" s="124" t="s">
        <v>190</v>
      </c>
      <c r="BL73" s="124" t="s">
        <v>191</v>
      </c>
      <c r="BM73" s="124" t="s">
        <v>191</v>
      </c>
      <c r="BN73" s="124" t="s">
        <v>190</v>
      </c>
      <c r="BO73" s="124" t="s">
        <v>191</v>
      </c>
      <c r="BP73" s="124" t="s">
        <v>191</v>
      </c>
      <c r="BQ73" s="124" t="s">
        <v>191</v>
      </c>
    </row>
    <row r="74" spans="1:69" ht="28.5" x14ac:dyDescent="0.2">
      <c r="A74" s="97" t="s">
        <v>139</v>
      </c>
      <c r="B74" s="98">
        <f t="shared" si="3"/>
        <v>71</v>
      </c>
      <c r="C74" s="99" t="str">
        <f>VLOOKUP(Applicability[[#This Row],[NCE]],AER_NCE[[#All],[NCE]:[Ref.]],2,FALSE)</f>
        <v>Inaccurate Accounting and Reporting of hydrocarbon liquid receipts.</v>
      </c>
      <c r="D74" s="124" t="s">
        <v>190</v>
      </c>
      <c r="E74" s="124" t="s">
        <v>190</v>
      </c>
      <c r="F74" s="124" t="s">
        <v>190</v>
      </c>
      <c r="G74" s="124" t="s">
        <v>190</v>
      </c>
      <c r="H74" s="124" t="s">
        <v>190</v>
      </c>
      <c r="I74" s="124" t="s">
        <v>191</v>
      </c>
      <c r="J74" s="124" t="s">
        <v>191</v>
      </c>
      <c r="K74" s="124" t="s">
        <v>191</v>
      </c>
      <c r="L74" s="124" t="s">
        <v>191</v>
      </c>
      <c r="M74" s="124" t="s">
        <v>191</v>
      </c>
      <c r="N74" s="124" t="s">
        <v>191</v>
      </c>
      <c r="O74" s="124" t="s">
        <v>191</v>
      </c>
      <c r="P74" s="124" t="s">
        <v>191</v>
      </c>
      <c r="Q74" s="124" t="s">
        <v>190</v>
      </c>
      <c r="R74" s="124" t="s">
        <v>191</v>
      </c>
      <c r="S74" s="124" t="s">
        <v>191</v>
      </c>
      <c r="T74" s="124" t="s">
        <v>191</v>
      </c>
      <c r="U74" s="124" t="s">
        <v>191</v>
      </c>
      <c r="V74" s="124" t="s">
        <v>191</v>
      </c>
      <c r="W74" s="124" t="s">
        <v>191</v>
      </c>
      <c r="X74" s="124" t="s">
        <v>191</v>
      </c>
      <c r="Y74" s="124" t="s">
        <v>191</v>
      </c>
      <c r="Z74" s="124" t="s">
        <v>190</v>
      </c>
      <c r="AA74" s="124" t="s">
        <v>191</v>
      </c>
      <c r="AB74" s="124" t="s">
        <v>191</v>
      </c>
      <c r="AC74" s="124" t="s">
        <v>191</v>
      </c>
      <c r="AD74" s="124" t="s">
        <v>191</v>
      </c>
      <c r="AE74" s="124" t="s">
        <v>191</v>
      </c>
      <c r="AF74" s="124" t="s">
        <v>191</v>
      </c>
      <c r="AG74" s="124" t="s">
        <v>191</v>
      </c>
      <c r="AH74" s="124" t="s">
        <v>191</v>
      </c>
      <c r="AI74" s="124" t="s">
        <v>191</v>
      </c>
      <c r="AJ74" s="124" t="s">
        <v>191</v>
      </c>
      <c r="AK74" s="124" t="s">
        <v>191</v>
      </c>
      <c r="AL74" s="124" t="s">
        <v>191</v>
      </c>
      <c r="AM74" s="124" t="s">
        <v>190</v>
      </c>
      <c r="AN74" s="124" t="s">
        <v>190</v>
      </c>
      <c r="AO74" s="124" t="s">
        <v>191</v>
      </c>
      <c r="AP74" s="124" t="s">
        <v>191</v>
      </c>
      <c r="AQ74" s="124" t="s">
        <v>191</v>
      </c>
      <c r="AR74" s="124" t="s">
        <v>191</v>
      </c>
      <c r="AS74" s="124" t="s">
        <v>191</v>
      </c>
      <c r="AT74" s="124" t="s">
        <v>190</v>
      </c>
      <c r="AU74" s="124" t="s">
        <v>191</v>
      </c>
      <c r="AV74" s="124" t="s">
        <v>191</v>
      </c>
      <c r="AW74" s="124" t="s">
        <v>191</v>
      </c>
      <c r="AX74" s="124" t="s">
        <v>191</v>
      </c>
      <c r="AY74" s="124" t="s">
        <v>190</v>
      </c>
      <c r="AZ74" s="124" t="s">
        <v>190</v>
      </c>
      <c r="BA74" s="124" t="s">
        <v>190</v>
      </c>
      <c r="BB74" s="124" t="s">
        <v>190</v>
      </c>
      <c r="BC74" s="124" t="s">
        <v>190</v>
      </c>
      <c r="BD74" s="124" t="s">
        <v>190</v>
      </c>
      <c r="BE74" s="124" t="s">
        <v>190</v>
      </c>
      <c r="BF74" s="124" t="s">
        <v>190</v>
      </c>
      <c r="BG74" s="124" t="s">
        <v>190</v>
      </c>
      <c r="BH74" s="124" t="s">
        <v>191</v>
      </c>
      <c r="BI74" s="124" t="s">
        <v>190</v>
      </c>
      <c r="BJ74" s="124" t="s">
        <v>191</v>
      </c>
      <c r="BK74" s="124" t="s">
        <v>190</v>
      </c>
      <c r="BL74" s="124" t="s">
        <v>191</v>
      </c>
      <c r="BM74" s="124" t="s">
        <v>191</v>
      </c>
      <c r="BN74" s="124" t="s">
        <v>190</v>
      </c>
      <c r="BO74" s="124" t="s">
        <v>191</v>
      </c>
      <c r="BP74" s="124" t="s">
        <v>191</v>
      </c>
      <c r="BQ74" s="124" t="s">
        <v>191</v>
      </c>
    </row>
    <row r="75" spans="1:69" ht="28.5" x14ac:dyDescent="0.2">
      <c r="A75" s="97" t="s">
        <v>121</v>
      </c>
      <c r="B75" s="98">
        <f t="shared" si="3"/>
        <v>72</v>
      </c>
      <c r="C75" s="99" t="str">
        <f>VLOOKUP(Applicability[[#This Row],[NCE]],AER_NCE[[#All],[NCE]:[Ref.]],2,FALSE)</f>
        <v>Inaccurate Accounting and Reporting of load fluid.</v>
      </c>
      <c r="D75" s="124" t="s">
        <v>190</v>
      </c>
      <c r="E75" s="124" t="s">
        <v>190</v>
      </c>
      <c r="F75" s="124" t="s">
        <v>190</v>
      </c>
      <c r="G75" s="124" t="s">
        <v>190</v>
      </c>
      <c r="H75" s="124" t="s">
        <v>190</v>
      </c>
      <c r="I75" s="124" t="s">
        <v>191</v>
      </c>
      <c r="J75" s="124" t="s">
        <v>191</v>
      </c>
      <c r="K75" s="124" t="s">
        <v>191</v>
      </c>
      <c r="L75" s="124" t="s">
        <v>191</v>
      </c>
      <c r="M75" s="124" t="s">
        <v>191</v>
      </c>
      <c r="N75" s="124" t="s">
        <v>191</v>
      </c>
      <c r="O75" s="124" t="s">
        <v>191</v>
      </c>
      <c r="P75" s="124" t="s">
        <v>191</v>
      </c>
      <c r="Q75" s="124" t="s">
        <v>190</v>
      </c>
      <c r="R75" s="124" t="s">
        <v>191</v>
      </c>
      <c r="S75" s="124" t="s">
        <v>191</v>
      </c>
      <c r="T75" s="124" t="s">
        <v>191</v>
      </c>
      <c r="U75" s="124" t="s">
        <v>191</v>
      </c>
      <c r="V75" s="124" t="s">
        <v>191</v>
      </c>
      <c r="W75" s="124" t="s">
        <v>191</v>
      </c>
      <c r="X75" s="124" t="s">
        <v>191</v>
      </c>
      <c r="Y75" s="124" t="s">
        <v>191</v>
      </c>
      <c r="Z75" s="124" t="s">
        <v>190</v>
      </c>
      <c r="AA75" s="124" t="s">
        <v>191</v>
      </c>
      <c r="AB75" s="124" t="s">
        <v>191</v>
      </c>
      <c r="AC75" s="124" t="s">
        <v>191</v>
      </c>
      <c r="AD75" s="124" t="s">
        <v>191</v>
      </c>
      <c r="AE75" s="124" t="s">
        <v>191</v>
      </c>
      <c r="AF75" s="124" t="s">
        <v>191</v>
      </c>
      <c r="AG75" s="124" t="s">
        <v>191</v>
      </c>
      <c r="AH75" s="124" t="s">
        <v>191</v>
      </c>
      <c r="AI75" s="124" t="s">
        <v>191</v>
      </c>
      <c r="AJ75" s="124" t="s">
        <v>191</v>
      </c>
      <c r="AK75" s="124" t="s">
        <v>191</v>
      </c>
      <c r="AL75" s="124" t="s">
        <v>191</v>
      </c>
      <c r="AM75" s="124" t="s">
        <v>190</v>
      </c>
      <c r="AN75" s="124" t="s">
        <v>190</v>
      </c>
      <c r="AO75" s="124" t="s">
        <v>191</v>
      </c>
      <c r="AP75" s="124" t="s">
        <v>191</v>
      </c>
      <c r="AQ75" s="124" t="s">
        <v>191</v>
      </c>
      <c r="AR75" s="124" t="s">
        <v>191</v>
      </c>
      <c r="AS75" s="124" t="s">
        <v>191</v>
      </c>
      <c r="AT75" s="124" t="s">
        <v>190</v>
      </c>
      <c r="AU75" s="124" t="s">
        <v>191</v>
      </c>
      <c r="AV75" s="124" t="s">
        <v>191</v>
      </c>
      <c r="AW75" s="124" t="s">
        <v>191</v>
      </c>
      <c r="AX75" s="124" t="s">
        <v>191</v>
      </c>
      <c r="AY75" s="124" t="s">
        <v>190</v>
      </c>
      <c r="AZ75" s="124" t="s">
        <v>190</v>
      </c>
      <c r="BA75" s="124" t="s">
        <v>190</v>
      </c>
      <c r="BB75" s="124" t="s">
        <v>190</v>
      </c>
      <c r="BC75" s="124" t="s">
        <v>190</v>
      </c>
      <c r="BD75" s="124" t="s">
        <v>190</v>
      </c>
      <c r="BE75" s="124" t="s">
        <v>190</v>
      </c>
      <c r="BF75" s="124" t="s">
        <v>190</v>
      </c>
      <c r="BG75" s="124" t="s">
        <v>190</v>
      </c>
      <c r="BH75" s="124" t="s">
        <v>191</v>
      </c>
      <c r="BI75" s="124" t="s">
        <v>190</v>
      </c>
      <c r="BJ75" s="124" t="s">
        <v>191</v>
      </c>
      <c r="BK75" s="124" t="s">
        <v>190</v>
      </c>
      <c r="BL75" s="124" t="s">
        <v>191</v>
      </c>
      <c r="BM75" s="124" t="s">
        <v>191</v>
      </c>
      <c r="BN75" s="124" t="s">
        <v>190</v>
      </c>
      <c r="BO75" s="124" t="s">
        <v>191</v>
      </c>
      <c r="BP75" s="124" t="s">
        <v>191</v>
      </c>
      <c r="BQ75" s="124" t="s">
        <v>191</v>
      </c>
    </row>
    <row r="76" spans="1:69" ht="28.5" x14ac:dyDescent="0.2">
      <c r="A76" s="97" t="s">
        <v>108</v>
      </c>
      <c r="B76" s="98">
        <f t="shared" si="3"/>
        <v>73</v>
      </c>
      <c r="C76" s="99" t="str">
        <f>VLOOKUP(Applicability[[#This Row],[NCE]],AER_NCE[[#All],[NCE]:[Ref.]],2,FALSE)</f>
        <v>Inaccurate Accounting and Reporting of water dispositions.</v>
      </c>
      <c r="D76" s="124" t="s">
        <v>190</v>
      </c>
      <c r="E76" s="124" t="s">
        <v>190</v>
      </c>
      <c r="F76" s="124" t="s">
        <v>190</v>
      </c>
      <c r="G76" s="124" t="s">
        <v>190</v>
      </c>
      <c r="H76" s="124" t="s">
        <v>190</v>
      </c>
      <c r="I76" s="124" t="s">
        <v>191</v>
      </c>
      <c r="J76" s="124" t="s">
        <v>191</v>
      </c>
      <c r="K76" s="124" t="s">
        <v>191</v>
      </c>
      <c r="L76" s="124" t="s">
        <v>191</v>
      </c>
      <c r="M76" s="124" t="s">
        <v>191</v>
      </c>
      <c r="N76" s="124" t="s">
        <v>191</v>
      </c>
      <c r="O76" s="124" t="s">
        <v>191</v>
      </c>
      <c r="P76" s="124" t="s">
        <v>191</v>
      </c>
      <c r="Q76" s="124" t="s">
        <v>190</v>
      </c>
      <c r="R76" s="124" t="s">
        <v>191</v>
      </c>
      <c r="S76" s="124" t="s">
        <v>191</v>
      </c>
      <c r="T76" s="124" t="s">
        <v>191</v>
      </c>
      <c r="U76" s="124" t="s">
        <v>191</v>
      </c>
      <c r="V76" s="124" t="s">
        <v>191</v>
      </c>
      <c r="W76" s="124" t="s">
        <v>191</v>
      </c>
      <c r="X76" s="124" t="s">
        <v>191</v>
      </c>
      <c r="Y76" s="124" t="s">
        <v>191</v>
      </c>
      <c r="Z76" s="124" t="s">
        <v>190</v>
      </c>
      <c r="AA76" s="124" t="s">
        <v>191</v>
      </c>
      <c r="AB76" s="124" t="s">
        <v>191</v>
      </c>
      <c r="AC76" s="124" t="s">
        <v>191</v>
      </c>
      <c r="AD76" s="124" t="s">
        <v>191</v>
      </c>
      <c r="AE76" s="124" t="s">
        <v>191</v>
      </c>
      <c r="AF76" s="124" t="s">
        <v>191</v>
      </c>
      <c r="AG76" s="124" t="s">
        <v>191</v>
      </c>
      <c r="AH76" s="124" t="s">
        <v>191</v>
      </c>
      <c r="AI76" s="124" t="s">
        <v>191</v>
      </c>
      <c r="AJ76" s="124" t="s">
        <v>191</v>
      </c>
      <c r="AK76" s="124" t="s">
        <v>191</v>
      </c>
      <c r="AL76" s="124" t="s">
        <v>191</v>
      </c>
      <c r="AM76" s="124" t="s">
        <v>190</v>
      </c>
      <c r="AN76" s="124" t="s">
        <v>190</v>
      </c>
      <c r="AO76" s="124" t="s">
        <v>191</v>
      </c>
      <c r="AP76" s="124" t="s">
        <v>191</v>
      </c>
      <c r="AQ76" s="124" t="s">
        <v>191</v>
      </c>
      <c r="AR76" s="124" t="s">
        <v>191</v>
      </c>
      <c r="AS76" s="124" t="s">
        <v>191</v>
      </c>
      <c r="AT76" s="124" t="s">
        <v>190</v>
      </c>
      <c r="AU76" s="124" t="s">
        <v>191</v>
      </c>
      <c r="AV76" s="124" t="s">
        <v>191</v>
      </c>
      <c r="AW76" s="124" t="s">
        <v>191</v>
      </c>
      <c r="AX76" s="124" t="s">
        <v>191</v>
      </c>
      <c r="AY76" s="124" t="s">
        <v>190</v>
      </c>
      <c r="AZ76" s="124" t="s">
        <v>190</v>
      </c>
      <c r="BA76" s="124" t="s">
        <v>190</v>
      </c>
      <c r="BB76" s="124" t="s">
        <v>190</v>
      </c>
      <c r="BC76" s="124" t="s">
        <v>190</v>
      </c>
      <c r="BD76" s="124" t="s">
        <v>190</v>
      </c>
      <c r="BE76" s="124" t="s">
        <v>190</v>
      </c>
      <c r="BF76" s="124" t="s">
        <v>190</v>
      </c>
      <c r="BG76" s="124" t="s">
        <v>190</v>
      </c>
      <c r="BH76" s="124" t="s">
        <v>191</v>
      </c>
      <c r="BI76" s="124" t="s">
        <v>190</v>
      </c>
      <c r="BJ76" s="124" t="s">
        <v>191</v>
      </c>
      <c r="BK76" s="124" t="s">
        <v>190</v>
      </c>
      <c r="BL76" s="124" t="s">
        <v>191</v>
      </c>
      <c r="BM76" s="124" t="s">
        <v>191</v>
      </c>
      <c r="BN76" s="124" t="s">
        <v>190</v>
      </c>
      <c r="BO76" s="124" t="s">
        <v>191</v>
      </c>
      <c r="BP76" s="124" t="s">
        <v>191</v>
      </c>
      <c r="BQ76" s="124" t="s">
        <v>191</v>
      </c>
    </row>
    <row r="77" spans="1:69" ht="28.5" x14ac:dyDescent="0.2">
      <c r="A77" s="97" t="s">
        <v>109</v>
      </c>
      <c r="B77" s="98">
        <f t="shared" si="3"/>
        <v>74</v>
      </c>
      <c r="C77" s="99" t="str">
        <f>VLOOKUP(Applicability[[#This Row],[NCE]],AER_NCE[[#All],[NCE]:[Ref.]],2,FALSE)</f>
        <v>Inaccurate Accounting and Reporting of water receipts.</v>
      </c>
      <c r="D77" s="124" t="s">
        <v>190</v>
      </c>
      <c r="E77" s="124" t="s">
        <v>190</v>
      </c>
      <c r="F77" s="124" t="s">
        <v>190</v>
      </c>
      <c r="G77" s="124" t="s">
        <v>190</v>
      </c>
      <c r="H77" s="124" t="s">
        <v>190</v>
      </c>
      <c r="I77" s="124" t="s">
        <v>191</v>
      </c>
      <c r="J77" s="124" t="s">
        <v>191</v>
      </c>
      <c r="K77" s="124" t="s">
        <v>191</v>
      </c>
      <c r="L77" s="124" t="s">
        <v>191</v>
      </c>
      <c r="M77" s="124" t="s">
        <v>191</v>
      </c>
      <c r="N77" s="124" t="s">
        <v>191</v>
      </c>
      <c r="O77" s="124" t="s">
        <v>191</v>
      </c>
      <c r="P77" s="124" t="s">
        <v>191</v>
      </c>
      <c r="Q77" s="124" t="s">
        <v>190</v>
      </c>
      <c r="R77" s="124" t="s">
        <v>191</v>
      </c>
      <c r="S77" s="124" t="s">
        <v>191</v>
      </c>
      <c r="T77" s="124" t="s">
        <v>191</v>
      </c>
      <c r="U77" s="124" t="s">
        <v>191</v>
      </c>
      <c r="V77" s="124" t="s">
        <v>191</v>
      </c>
      <c r="W77" s="124" t="s">
        <v>191</v>
      </c>
      <c r="X77" s="124" t="s">
        <v>191</v>
      </c>
      <c r="Y77" s="124" t="s">
        <v>191</v>
      </c>
      <c r="Z77" s="124" t="s">
        <v>190</v>
      </c>
      <c r="AA77" s="124" t="s">
        <v>191</v>
      </c>
      <c r="AB77" s="124" t="s">
        <v>191</v>
      </c>
      <c r="AC77" s="124" t="s">
        <v>191</v>
      </c>
      <c r="AD77" s="124" t="s">
        <v>191</v>
      </c>
      <c r="AE77" s="124" t="s">
        <v>191</v>
      </c>
      <c r="AF77" s="124" t="s">
        <v>191</v>
      </c>
      <c r="AG77" s="124" t="s">
        <v>191</v>
      </c>
      <c r="AH77" s="124" t="s">
        <v>191</v>
      </c>
      <c r="AI77" s="124" t="s">
        <v>191</v>
      </c>
      <c r="AJ77" s="124" t="s">
        <v>191</v>
      </c>
      <c r="AK77" s="124" t="s">
        <v>191</v>
      </c>
      <c r="AL77" s="124" t="s">
        <v>191</v>
      </c>
      <c r="AM77" s="124" t="s">
        <v>190</v>
      </c>
      <c r="AN77" s="124" t="s">
        <v>190</v>
      </c>
      <c r="AO77" s="124" t="s">
        <v>191</v>
      </c>
      <c r="AP77" s="124" t="s">
        <v>191</v>
      </c>
      <c r="AQ77" s="124" t="s">
        <v>191</v>
      </c>
      <c r="AR77" s="124" t="s">
        <v>191</v>
      </c>
      <c r="AS77" s="124" t="s">
        <v>191</v>
      </c>
      <c r="AT77" s="124" t="s">
        <v>190</v>
      </c>
      <c r="AU77" s="124" t="s">
        <v>191</v>
      </c>
      <c r="AV77" s="124" t="s">
        <v>191</v>
      </c>
      <c r="AW77" s="124" t="s">
        <v>191</v>
      </c>
      <c r="AX77" s="124" t="s">
        <v>191</v>
      </c>
      <c r="AY77" s="124" t="s">
        <v>190</v>
      </c>
      <c r="AZ77" s="124" t="s">
        <v>190</v>
      </c>
      <c r="BA77" s="124" t="s">
        <v>190</v>
      </c>
      <c r="BB77" s="124" t="s">
        <v>190</v>
      </c>
      <c r="BC77" s="124" t="s">
        <v>190</v>
      </c>
      <c r="BD77" s="124" t="s">
        <v>190</v>
      </c>
      <c r="BE77" s="124" t="s">
        <v>190</v>
      </c>
      <c r="BF77" s="124" t="s">
        <v>190</v>
      </c>
      <c r="BG77" s="124" t="s">
        <v>190</v>
      </c>
      <c r="BH77" s="124" t="s">
        <v>191</v>
      </c>
      <c r="BI77" s="124" t="s">
        <v>190</v>
      </c>
      <c r="BJ77" s="124" t="s">
        <v>191</v>
      </c>
      <c r="BK77" s="124" t="s">
        <v>190</v>
      </c>
      <c r="BL77" s="124" t="s">
        <v>191</v>
      </c>
      <c r="BM77" s="124" t="s">
        <v>191</v>
      </c>
      <c r="BN77" s="124" t="s">
        <v>190</v>
      </c>
      <c r="BO77" s="124" t="s">
        <v>191</v>
      </c>
      <c r="BP77" s="124" t="s">
        <v>191</v>
      </c>
      <c r="BQ77" s="124" t="s">
        <v>191</v>
      </c>
    </row>
    <row r="78" spans="1:69" x14ac:dyDescent="0.2">
      <c r="A78" s="97" t="s">
        <v>169</v>
      </c>
      <c r="B78" s="98">
        <f t="shared" si="3"/>
        <v>75</v>
      </c>
      <c r="C78" s="99" t="str">
        <f>VLOOKUP(Applicability[[#This Row],[NCE]],AER_NCE[[#All],[NCE]:[Ref.]],2,FALSE)</f>
        <v>Inaccurate Inventory Determination.</v>
      </c>
      <c r="D78" s="124" t="s">
        <v>190</v>
      </c>
      <c r="E78" s="124" t="s">
        <v>190</v>
      </c>
      <c r="F78" s="124" t="s">
        <v>190</v>
      </c>
      <c r="G78" s="124" t="s">
        <v>190</v>
      </c>
      <c r="H78" s="124" t="s">
        <v>190</v>
      </c>
      <c r="I78" s="124" t="s">
        <v>191</v>
      </c>
      <c r="J78" s="124" t="s">
        <v>191</v>
      </c>
      <c r="K78" s="124" t="s">
        <v>191</v>
      </c>
      <c r="L78" s="124" t="s">
        <v>191</v>
      </c>
      <c r="M78" s="124" t="s">
        <v>191</v>
      </c>
      <c r="N78" s="124" t="s">
        <v>191</v>
      </c>
      <c r="O78" s="124" t="s">
        <v>191</v>
      </c>
      <c r="P78" s="124" t="s">
        <v>191</v>
      </c>
      <c r="Q78" s="124" t="s">
        <v>190</v>
      </c>
      <c r="R78" s="124" t="s">
        <v>191</v>
      </c>
      <c r="S78" s="124" t="s">
        <v>191</v>
      </c>
      <c r="T78" s="124" t="s">
        <v>191</v>
      </c>
      <c r="U78" s="124" t="s">
        <v>191</v>
      </c>
      <c r="V78" s="124" t="s">
        <v>191</v>
      </c>
      <c r="W78" s="124" t="s">
        <v>191</v>
      </c>
      <c r="X78" s="124" t="s">
        <v>191</v>
      </c>
      <c r="Y78" s="124" t="s">
        <v>191</v>
      </c>
      <c r="Z78" s="124" t="s">
        <v>190</v>
      </c>
      <c r="AA78" s="124" t="s">
        <v>191</v>
      </c>
      <c r="AB78" s="124" t="s">
        <v>191</v>
      </c>
      <c r="AC78" s="124" t="s">
        <v>191</v>
      </c>
      <c r="AD78" s="124" t="s">
        <v>191</v>
      </c>
      <c r="AE78" s="124" t="s">
        <v>191</v>
      </c>
      <c r="AF78" s="124" t="s">
        <v>191</v>
      </c>
      <c r="AG78" s="124" t="s">
        <v>191</v>
      </c>
      <c r="AH78" s="124" t="s">
        <v>191</v>
      </c>
      <c r="AI78" s="124" t="s">
        <v>191</v>
      </c>
      <c r="AJ78" s="124" t="s">
        <v>191</v>
      </c>
      <c r="AK78" s="124" t="s">
        <v>191</v>
      </c>
      <c r="AL78" s="124" t="s">
        <v>191</v>
      </c>
      <c r="AM78" s="124" t="s">
        <v>190</v>
      </c>
      <c r="AN78" s="124" t="s">
        <v>190</v>
      </c>
      <c r="AO78" s="124" t="s">
        <v>191</v>
      </c>
      <c r="AP78" s="124" t="s">
        <v>191</v>
      </c>
      <c r="AQ78" s="124" t="s">
        <v>191</v>
      </c>
      <c r="AR78" s="124" t="s">
        <v>191</v>
      </c>
      <c r="AS78" s="124" t="s">
        <v>191</v>
      </c>
      <c r="AT78" s="124" t="s">
        <v>190</v>
      </c>
      <c r="AU78" s="124" t="s">
        <v>191</v>
      </c>
      <c r="AV78" s="124" t="s">
        <v>191</v>
      </c>
      <c r="AW78" s="124" t="s">
        <v>191</v>
      </c>
      <c r="AX78" s="124" t="s">
        <v>191</v>
      </c>
      <c r="AY78" s="124" t="s">
        <v>190</v>
      </c>
      <c r="AZ78" s="124" t="s">
        <v>190</v>
      </c>
      <c r="BA78" s="124" t="s">
        <v>190</v>
      </c>
      <c r="BB78" s="124" t="s">
        <v>190</v>
      </c>
      <c r="BC78" s="124" t="s">
        <v>190</v>
      </c>
      <c r="BD78" s="124" t="s">
        <v>190</v>
      </c>
      <c r="BE78" s="124" t="s">
        <v>190</v>
      </c>
      <c r="BF78" s="124" t="s">
        <v>190</v>
      </c>
      <c r="BG78" s="124" t="s">
        <v>190</v>
      </c>
      <c r="BH78" s="124" t="s">
        <v>191</v>
      </c>
      <c r="BI78" s="124" t="s">
        <v>190</v>
      </c>
      <c r="BJ78" s="124" t="s">
        <v>191</v>
      </c>
      <c r="BK78" s="124" t="s">
        <v>190</v>
      </c>
      <c r="BL78" s="124" t="s">
        <v>191</v>
      </c>
      <c r="BM78" s="124" t="s">
        <v>191</v>
      </c>
      <c r="BN78" s="124" t="s">
        <v>190</v>
      </c>
      <c r="BO78" s="124" t="s">
        <v>191</v>
      </c>
      <c r="BP78" s="124" t="s">
        <v>191</v>
      </c>
      <c r="BQ78" s="124" t="s">
        <v>191</v>
      </c>
    </row>
    <row r="79" spans="1:69" x14ac:dyDescent="0.2">
      <c r="A79" s="97" t="s">
        <v>156</v>
      </c>
      <c r="B79" s="98">
        <f t="shared" si="3"/>
        <v>76</v>
      </c>
      <c r="C79" s="99" t="str">
        <f>VLOOKUP(Applicability[[#This Row],[NCE]],AER_NCE[[#All],[NCE]:[Ref.]],2,FALSE)</f>
        <v>Inappropriate application of PC/TC.</v>
      </c>
      <c r="D79" s="124" t="s">
        <v>190</v>
      </c>
      <c r="E79" s="124" t="s">
        <v>190</v>
      </c>
      <c r="F79" s="124" t="s">
        <v>190</v>
      </c>
      <c r="G79" s="124" t="s">
        <v>190</v>
      </c>
      <c r="H79" s="124" t="s">
        <v>190</v>
      </c>
      <c r="I79" s="124" t="s">
        <v>191</v>
      </c>
      <c r="J79" s="124" t="s">
        <v>191</v>
      </c>
      <c r="K79" s="124" t="s">
        <v>191</v>
      </c>
      <c r="L79" s="124" t="s">
        <v>191</v>
      </c>
      <c r="M79" s="124" t="s">
        <v>191</v>
      </c>
      <c r="N79" s="124" t="s">
        <v>191</v>
      </c>
      <c r="O79" s="124" t="s">
        <v>191</v>
      </c>
      <c r="P79" s="124" t="s">
        <v>191</v>
      </c>
      <c r="Q79" s="124" t="s">
        <v>190</v>
      </c>
      <c r="R79" s="124" t="s">
        <v>191</v>
      </c>
      <c r="S79" s="124" t="s">
        <v>191</v>
      </c>
      <c r="T79" s="124" t="s">
        <v>191</v>
      </c>
      <c r="U79" s="124" t="s">
        <v>191</v>
      </c>
      <c r="V79" s="124" t="s">
        <v>191</v>
      </c>
      <c r="W79" s="124" t="s">
        <v>191</v>
      </c>
      <c r="X79" s="124" t="s">
        <v>191</v>
      </c>
      <c r="Y79" s="124" t="s">
        <v>191</v>
      </c>
      <c r="Z79" s="124" t="s">
        <v>190</v>
      </c>
      <c r="AA79" s="124" t="s">
        <v>191</v>
      </c>
      <c r="AB79" s="124" t="s">
        <v>191</v>
      </c>
      <c r="AC79" s="124" t="s">
        <v>191</v>
      </c>
      <c r="AD79" s="124" t="s">
        <v>191</v>
      </c>
      <c r="AE79" s="124" t="s">
        <v>191</v>
      </c>
      <c r="AF79" s="124" t="s">
        <v>191</v>
      </c>
      <c r="AG79" s="124" t="s">
        <v>191</v>
      </c>
      <c r="AH79" s="124" t="s">
        <v>191</v>
      </c>
      <c r="AI79" s="124" t="s">
        <v>191</v>
      </c>
      <c r="AJ79" s="124" t="s">
        <v>191</v>
      </c>
      <c r="AK79" s="124" t="s">
        <v>191</v>
      </c>
      <c r="AL79" s="124" t="s">
        <v>191</v>
      </c>
      <c r="AM79" s="124" t="s">
        <v>190</v>
      </c>
      <c r="AN79" s="124" t="s">
        <v>190</v>
      </c>
      <c r="AO79" s="124" t="s">
        <v>191</v>
      </c>
      <c r="AP79" s="124" t="s">
        <v>191</v>
      </c>
      <c r="AQ79" s="124" t="s">
        <v>191</v>
      </c>
      <c r="AR79" s="124" t="s">
        <v>191</v>
      </c>
      <c r="AS79" s="124" t="s">
        <v>191</v>
      </c>
      <c r="AT79" s="124" t="s">
        <v>190</v>
      </c>
      <c r="AU79" s="124" t="s">
        <v>191</v>
      </c>
      <c r="AV79" s="124" t="s">
        <v>191</v>
      </c>
      <c r="AW79" s="124" t="s">
        <v>191</v>
      </c>
      <c r="AX79" s="124" t="s">
        <v>191</v>
      </c>
      <c r="AY79" s="124" t="s">
        <v>190</v>
      </c>
      <c r="AZ79" s="124" t="s">
        <v>190</v>
      </c>
      <c r="BA79" s="124" t="s">
        <v>190</v>
      </c>
      <c r="BB79" s="124" t="s">
        <v>190</v>
      </c>
      <c r="BC79" s="124" t="s">
        <v>190</v>
      </c>
      <c r="BD79" s="124" t="s">
        <v>190</v>
      </c>
      <c r="BE79" s="124" t="s">
        <v>190</v>
      </c>
      <c r="BF79" s="124" t="s">
        <v>190</v>
      </c>
      <c r="BG79" s="124" t="s">
        <v>190</v>
      </c>
      <c r="BH79" s="124" t="s">
        <v>191</v>
      </c>
      <c r="BI79" s="124" t="s">
        <v>190</v>
      </c>
      <c r="BJ79" s="124" t="s">
        <v>191</v>
      </c>
      <c r="BK79" s="124" t="s">
        <v>190</v>
      </c>
      <c r="BL79" s="124" t="s">
        <v>191</v>
      </c>
      <c r="BM79" s="124" t="s">
        <v>191</v>
      </c>
      <c r="BN79" s="124" t="s">
        <v>190</v>
      </c>
      <c r="BO79" s="124" t="s">
        <v>191</v>
      </c>
      <c r="BP79" s="124" t="s">
        <v>191</v>
      </c>
      <c r="BQ79" s="124" t="s">
        <v>191</v>
      </c>
    </row>
    <row r="80" spans="1:69" x14ac:dyDescent="0.2">
      <c r="A80" s="97" t="s">
        <v>9</v>
      </c>
      <c r="B80" s="98">
        <f t="shared" si="3"/>
        <v>77</v>
      </c>
      <c r="C80" s="99" t="str">
        <f>VLOOKUP(Applicability[[#This Row],[NCE]],AER_NCE[[#All],[NCE]:[Ref.]],2,FALSE)</f>
        <v>Inaccurate flare gas estimation.</v>
      </c>
      <c r="D80" s="124" t="s">
        <v>190</v>
      </c>
      <c r="E80" s="124" t="s">
        <v>190</v>
      </c>
      <c r="F80" s="124" t="s">
        <v>191</v>
      </c>
      <c r="G80" s="124" t="s">
        <v>191</v>
      </c>
      <c r="H80" s="124" t="s">
        <v>190</v>
      </c>
      <c r="I80" s="124" t="s">
        <v>191</v>
      </c>
      <c r="J80" s="124" t="s">
        <v>191</v>
      </c>
      <c r="K80" s="124" t="s">
        <v>191</v>
      </c>
      <c r="L80" s="124" t="s">
        <v>191</v>
      </c>
      <c r="M80" s="124" t="s">
        <v>191</v>
      </c>
      <c r="N80" s="124" t="s">
        <v>191</v>
      </c>
      <c r="O80" s="124" t="s">
        <v>191</v>
      </c>
      <c r="P80" s="124" t="s">
        <v>191</v>
      </c>
      <c r="Q80" s="124" t="s">
        <v>190</v>
      </c>
      <c r="R80" s="124" t="s">
        <v>191</v>
      </c>
      <c r="S80" s="124" t="s">
        <v>191</v>
      </c>
      <c r="T80" s="124" t="s">
        <v>191</v>
      </c>
      <c r="U80" s="124" t="s">
        <v>191</v>
      </c>
      <c r="V80" s="124" t="s">
        <v>191</v>
      </c>
      <c r="W80" s="124" t="s">
        <v>191</v>
      </c>
      <c r="X80" s="124" t="s">
        <v>191</v>
      </c>
      <c r="Y80" s="124" t="s">
        <v>191</v>
      </c>
      <c r="Z80" s="124" t="s">
        <v>190</v>
      </c>
      <c r="AA80" s="124" t="s">
        <v>191</v>
      </c>
      <c r="AB80" s="124" t="s">
        <v>191</v>
      </c>
      <c r="AC80" s="124" t="s">
        <v>191</v>
      </c>
      <c r="AD80" s="124" t="s">
        <v>191</v>
      </c>
      <c r="AE80" s="124" t="s">
        <v>191</v>
      </c>
      <c r="AF80" s="124" t="s">
        <v>191</v>
      </c>
      <c r="AG80" s="124" t="s">
        <v>191</v>
      </c>
      <c r="AH80" s="124" t="s">
        <v>191</v>
      </c>
      <c r="AI80" s="124" t="s">
        <v>191</v>
      </c>
      <c r="AJ80" s="124" t="s">
        <v>191</v>
      </c>
      <c r="AK80" s="124" t="s">
        <v>191</v>
      </c>
      <c r="AL80" s="124" t="s">
        <v>191</v>
      </c>
      <c r="AM80" s="124" t="s">
        <v>191</v>
      </c>
      <c r="AN80" s="124" t="s">
        <v>191</v>
      </c>
      <c r="AO80" s="124" t="s">
        <v>191</v>
      </c>
      <c r="AP80" s="124" t="s">
        <v>191</v>
      </c>
      <c r="AQ80" s="124" t="s">
        <v>191</v>
      </c>
      <c r="AR80" s="124" t="s">
        <v>191</v>
      </c>
      <c r="AS80" s="124" t="s">
        <v>191</v>
      </c>
      <c r="AT80" s="124" t="s">
        <v>190</v>
      </c>
      <c r="AU80" s="124" t="s">
        <v>191</v>
      </c>
      <c r="AV80" s="124" t="s">
        <v>191</v>
      </c>
      <c r="AW80" s="124" t="s">
        <v>191</v>
      </c>
      <c r="AX80" s="124" t="s">
        <v>191</v>
      </c>
      <c r="AY80" s="124" t="s">
        <v>191</v>
      </c>
      <c r="AZ80" s="124" t="s">
        <v>191</v>
      </c>
      <c r="BA80" s="124" t="s">
        <v>190</v>
      </c>
      <c r="BB80" s="124" t="s">
        <v>190</v>
      </c>
      <c r="BC80" s="124" t="s">
        <v>190</v>
      </c>
      <c r="BD80" s="124" t="s">
        <v>190</v>
      </c>
      <c r="BE80" s="124" t="s">
        <v>190</v>
      </c>
      <c r="BF80" s="124" t="s">
        <v>190</v>
      </c>
      <c r="BG80" s="124" t="s">
        <v>190</v>
      </c>
      <c r="BH80" s="124" t="s">
        <v>191</v>
      </c>
      <c r="BI80" s="124" t="s">
        <v>190</v>
      </c>
      <c r="BJ80" s="124" t="s">
        <v>191</v>
      </c>
      <c r="BK80" s="124" t="s">
        <v>190</v>
      </c>
      <c r="BL80" s="124" t="s">
        <v>191</v>
      </c>
      <c r="BM80" s="124" t="s">
        <v>191</v>
      </c>
      <c r="BN80" s="124" t="s">
        <v>190</v>
      </c>
      <c r="BO80" s="124" t="s">
        <v>190</v>
      </c>
      <c r="BP80" s="124" t="s">
        <v>191</v>
      </c>
      <c r="BQ80" s="124" t="s">
        <v>191</v>
      </c>
    </row>
    <row r="81" spans="1:69" x14ac:dyDescent="0.2">
      <c r="A81" s="97" t="s">
        <v>77</v>
      </c>
      <c r="B81" s="98">
        <f t="shared" si="3"/>
        <v>78</v>
      </c>
      <c r="C81" s="99" t="str">
        <f>VLOOKUP(Applicability[[#This Row],[NCE]],AER_NCE[[#All],[NCE]:[Ref.]],2,FALSE)</f>
        <v>Inaccurate flare meas.</v>
      </c>
      <c r="D81" s="124" t="s">
        <v>190</v>
      </c>
      <c r="E81" s="124" t="s">
        <v>190</v>
      </c>
      <c r="F81" s="124" t="s">
        <v>191</v>
      </c>
      <c r="G81" s="124" t="s">
        <v>191</v>
      </c>
      <c r="H81" s="124" t="s">
        <v>190</v>
      </c>
      <c r="I81" s="124" t="s">
        <v>191</v>
      </c>
      <c r="J81" s="124" t="s">
        <v>191</v>
      </c>
      <c r="K81" s="124" t="s">
        <v>191</v>
      </c>
      <c r="L81" s="124" t="s">
        <v>191</v>
      </c>
      <c r="M81" s="124" t="s">
        <v>191</v>
      </c>
      <c r="N81" s="124" t="s">
        <v>191</v>
      </c>
      <c r="O81" s="124" t="s">
        <v>191</v>
      </c>
      <c r="P81" s="124" t="s">
        <v>191</v>
      </c>
      <c r="Q81" s="124" t="s">
        <v>190</v>
      </c>
      <c r="R81" s="124" t="s">
        <v>191</v>
      </c>
      <c r="S81" s="124" t="s">
        <v>191</v>
      </c>
      <c r="T81" s="124" t="s">
        <v>191</v>
      </c>
      <c r="U81" s="124" t="s">
        <v>191</v>
      </c>
      <c r="V81" s="124" t="s">
        <v>191</v>
      </c>
      <c r="W81" s="124" t="s">
        <v>191</v>
      </c>
      <c r="X81" s="124" t="s">
        <v>191</v>
      </c>
      <c r="Y81" s="124" t="s">
        <v>191</v>
      </c>
      <c r="Z81" s="124" t="s">
        <v>190</v>
      </c>
      <c r="AA81" s="124" t="s">
        <v>191</v>
      </c>
      <c r="AB81" s="124" t="s">
        <v>191</v>
      </c>
      <c r="AC81" s="124" t="s">
        <v>191</v>
      </c>
      <c r="AD81" s="124" t="s">
        <v>191</v>
      </c>
      <c r="AE81" s="124" t="s">
        <v>191</v>
      </c>
      <c r="AF81" s="124" t="s">
        <v>191</v>
      </c>
      <c r="AG81" s="124" t="s">
        <v>191</v>
      </c>
      <c r="AH81" s="124" t="s">
        <v>191</v>
      </c>
      <c r="AI81" s="124" t="s">
        <v>191</v>
      </c>
      <c r="AJ81" s="124" t="s">
        <v>191</v>
      </c>
      <c r="AK81" s="124" t="s">
        <v>191</v>
      </c>
      <c r="AL81" s="124" t="s">
        <v>191</v>
      </c>
      <c r="AM81" s="124" t="s">
        <v>191</v>
      </c>
      <c r="AN81" s="124" t="s">
        <v>191</v>
      </c>
      <c r="AO81" s="124" t="s">
        <v>191</v>
      </c>
      <c r="AP81" s="124" t="s">
        <v>191</v>
      </c>
      <c r="AQ81" s="124" t="s">
        <v>191</v>
      </c>
      <c r="AR81" s="124" t="s">
        <v>191</v>
      </c>
      <c r="AS81" s="124" t="s">
        <v>191</v>
      </c>
      <c r="AT81" s="124" t="s">
        <v>190</v>
      </c>
      <c r="AU81" s="124" t="s">
        <v>191</v>
      </c>
      <c r="AV81" s="124" t="s">
        <v>191</v>
      </c>
      <c r="AW81" s="124" t="s">
        <v>191</v>
      </c>
      <c r="AX81" s="124" t="s">
        <v>191</v>
      </c>
      <c r="AY81" s="124" t="s">
        <v>191</v>
      </c>
      <c r="AZ81" s="124" t="s">
        <v>191</v>
      </c>
      <c r="BA81" s="124" t="s">
        <v>190</v>
      </c>
      <c r="BB81" s="124" t="s">
        <v>190</v>
      </c>
      <c r="BC81" s="124" t="s">
        <v>190</v>
      </c>
      <c r="BD81" s="124" t="s">
        <v>190</v>
      </c>
      <c r="BE81" s="124" t="s">
        <v>190</v>
      </c>
      <c r="BF81" s="124" t="s">
        <v>190</v>
      </c>
      <c r="BG81" s="124" t="s">
        <v>190</v>
      </c>
      <c r="BH81" s="124" t="s">
        <v>191</v>
      </c>
      <c r="BI81" s="124" t="s">
        <v>190</v>
      </c>
      <c r="BJ81" s="124" t="s">
        <v>191</v>
      </c>
      <c r="BK81" s="124" t="s">
        <v>190</v>
      </c>
      <c r="BL81" s="124" t="s">
        <v>191</v>
      </c>
      <c r="BM81" s="124" t="s">
        <v>191</v>
      </c>
      <c r="BN81" s="124" t="s">
        <v>190</v>
      </c>
      <c r="BO81" s="124" t="s">
        <v>190</v>
      </c>
      <c r="BP81" s="124" t="s">
        <v>191</v>
      </c>
      <c r="BQ81" s="124" t="s">
        <v>191</v>
      </c>
    </row>
    <row r="82" spans="1:69" x14ac:dyDescent="0.2">
      <c r="A82" s="97" t="s">
        <v>87</v>
      </c>
      <c r="B82" s="98">
        <f t="shared" si="3"/>
        <v>79</v>
      </c>
      <c r="C82" s="99" t="str">
        <f>VLOOKUP(Applicability[[#This Row],[NCE]],AER_NCE[[#All],[NCE]:[Ref.]],2,FALSE)</f>
        <v>Inaccurate fuel gas estimation.</v>
      </c>
      <c r="D82" s="124" t="s">
        <v>190</v>
      </c>
      <c r="E82" s="124" t="s">
        <v>190</v>
      </c>
      <c r="F82" s="124" t="s">
        <v>191</v>
      </c>
      <c r="G82" s="124" t="s">
        <v>191</v>
      </c>
      <c r="H82" s="124" t="s">
        <v>190</v>
      </c>
      <c r="I82" s="124" t="s">
        <v>191</v>
      </c>
      <c r="J82" s="124" t="s">
        <v>191</v>
      </c>
      <c r="K82" s="124" t="s">
        <v>191</v>
      </c>
      <c r="L82" s="124" t="s">
        <v>191</v>
      </c>
      <c r="M82" s="124" t="s">
        <v>191</v>
      </c>
      <c r="N82" s="124" t="s">
        <v>191</v>
      </c>
      <c r="O82" s="124" t="s">
        <v>191</v>
      </c>
      <c r="P82" s="124" t="s">
        <v>191</v>
      </c>
      <c r="Q82" s="124" t="s">
        <v>190</v>
      </c>
      <c r="R82" s="124" t="s">
        <v>191</v>
      </c>
      <c r="S82" s="124" t="s">
        <v>191</v>
      </c>
      <c r="T82" s="124" t="s">
        <v>191</v>
      </c>
      <c r="U82" s="124" t="s">
        <v>191</v>
      </c>
      <c r="V82" s="124" t="s">
        <v>191</v>
      </c>
      <c r="W82" s="124" t="s">
        <v>191</v>
      </c>
      <c r="X82" s="124" t="s">
        <v>191</v>
      </c>
      <c r="Y82" s="124" t="s">
        <v>191</v>
      </c>
      <c r="Z82" s="124" t="s">
        <v>190</v>
      </c>
      <c r="AA82" s="124" t="s">
        <v>191</v>
      </c>
      <c r="AB82" s="124" t="s">
        <v>191</v>
      </c>
      <c r="AC82" s="124" t="s">
        <v>191</v>
      </c>
      <c r="AD82" s="124" t="s">
        <v>191</v>
      </c>
      <c r="AE82" s="124" t="s">
        <v>191</v>
      </c>
      <c r="AF82" s="124" t="s">
        <v>191</v>
      </c>
      <c r="AG82" s="124" t="s">
        <v>191</v>
      </c>
      <c r="AH82" s="124" t="s">
        <v>191</v>
      </c>
      <c r="AI82" s="124" t="s">
        <v>191</v>
      </c>
      <c r="AJ82" s="124" t="s">
        <v>191</v>
      </c>
      <c r="AK82" s="124" t="s">
        <v>191</v>
      </c>
      <c r="AL82" s="124" t="s">
        <v>191</v>
      </c>
      <c r="AM82" s="124" t="s">
        <v>191</v>
      </c>
      <c r="AN82" s="124" t="s">
        <v>191</v>
      </c>
      <c r="AO82" s="124" t="s">
        <v>191</v>
      </c>
      <c r="AP82" s="124" t="s">
        <v>191</v>
      </c>
      <c r="AQ82" s="124" t="s">
        <v>191</v>
      </c>
      <c r="AR82" s="124" t="s">
        <v>191</v>
      </c>
      <c r="AS82" s="124" t="s">
        <v>191</v>
      </c>
      <c r="AT82" s="124" t="s">
        <v>190</v>
      </c>
      <c r="AU82" s="124" t="s">
        <v>191</v>
      </c>
      <c r="AV82" s="124" t="s">
        <v>191</v>
      </c>
      <c r="AW82" s="124" t="s">
        <v>191</v>
      </c>
      <c r="AX82" s="124" t="s">
        <v>191</v>
      </c>
      <c r="AY82" s="124" t="s">
        <v>191</v>
      </c>
      <c r="AZ82" s="124" t="s">
        <v>191</v>
      </c>
      <c r="BA82" s="124" t="s">
        <v>190</v>
      </c>
      <c r="BB82" s="124" t="s">
        <v>190</v>
      </c>
      <c r="BC82" s="124" t="s">
        <v>190</v>
      </c>
      <c r="BD82" s="124" t="s">
        <v>190</v>
      </c>
      <c r="BE82" s="124" t="s">
        <v>190</v>
      </c>
      <c r="BF82" s="124" t="s">
        <v>190</v>
      </c>
      <c r="BG82" s="124" t="s">
        <v>190</v>
      </c>
      <c r="BH82" s="124" t="s">
        <v>191</v>
      </c>
      <c r="BI82" s="124" t="s">
        <v>190</v>
      </c>
      <c r="BJ82" s="124" t="s">
        <v>191</v>
      </c>
      <c r="BK82" s="124" t="s">
        <v>190</v>
      </c>
      <c r="BL82" s="124" t="s">
        <v>191</v>
      </c>
      <c r="BM82" s="124" t="s">
        <v>191</v>
      </c>
      <c r="BN82" s="124" t="s">
        <v>190</v>
      </c>
      <c r="BO82" s="124" t="s">
        <v>190</v>
      </c>
      <c r="BP82" s="124" t="s">
        <v>191</v>
      </c>
      <c r="BQ82" s="124" t="s">
        <v>191</v>
      </c>
    </row>
    <row r="83" spans="1:69" x14ac:dyDescent="0.2">
      <c r="A83" s="97" t="s">
        <v>84</v>
      </c>
      <c r="B83" s="98">
        <f t="shared" si="3"/>
        <v>80</v>
      </c>
      <c r="C83" s="99" t="str">
        <f>VLOOKUP(Applicability[[#This Row],[NCE]],AER_NCE[[#All],[NCE]:[Ref.]],2,FALSE)</f>
        <v xml:space="preserve">Inaccurate fuel meas. </v>
      </c>
      <c r="D83" s="124" t="s">
        <v>190</v>
      </c>
      <c r="E83" s="124" t="s">
        <v>190</v>
      </c>
      <c r="F83" s="124" t="s">
        <v>191</v>
      </c>
      <c r="G83" s="124" t="s">
        <v>191</v>
      </c>
      <c r="H83" s="124" t="s">
        <v>190</v>
      </c>
      <c r="I83" s="124" t="s">
        <v>191</v>
      </c>
      <c r="J83" s="124" t="s">
        <v>191</v>
      </c>
      <c r="K83" s="124" t="s">
        <v>191</v>
      </c>
      <c r="L83" s="124" t="s">
        <v>191</v>
      </c>
      <c r="M83" s="124" t="s">
        <v>191</v>
      </c>
      <c r="N83" s="124" t="s">
        <v>191</v>
      </c>
      <c r="O83" s="124" t="s">
        <v>191</v>
      </c>
      <c r="P83" s="124" t="s">
        <v>191</v>
      </c>
      <c r="Q83" s="124" t="s">
        <v>190</v>
      </c>
      <c r="R83" s="124" t="s">
        <v>191</v>
      </c>
      <c r="S83" s="124" t="s">
        <v>191</v>
      </c>
      <c r="T83" s="124" t="s">
        <v>191</v>
      </c>
      <c r="U83" s="124" t="s">
        <v>191</v>
      </c>
      <c r="V83" s="124" t="s">
        <v>191</v>
      </c>
      <c r="W83" s="124" t="s">
        <v>191</v>
      </c>
      <c r="X83" s="124" t="s">
        <v>191</v>
      </c>
      <c r="Y83" s="124" t="s">
        <v>191</v>
      </c>
      <c r="Z83" s="124" t="s">
        <v>190</v>
      </c>
      <c r="AA83" s="124" t="s">
        <v>191</v>
      </c>
      <c r="AB83" s="124" t="s">
        <v>191</v>
      </c>
      <c r="AC83" s="124" t="s">
        <v>191</v>
      </c>
      <c r="AD83" s="124" t="s">
        <v>191</v>
      </c>
      <c r="AE83" s="124" t="s">
        <v>191</v>
      </c>
      <c r="AF83" s="124" t="s">
        <v>191</v>
      </c>
      <c r="AG83" s="124" t="s">
        <v>191</v>
      </c>
      <c r="AH83" s="124" t="s">
        <v>191</v>
      </c>
      <c r="AI83" s="124" t="s">
        <v>191</v>
      </c>
      <c r="AJ83" s="124" t="s">
        <v>191</v>
      </c>
      <c r="AK83" s="124" t="s">
        <v>191</v>
      </c>
      <c r="AL83" s="124" t="s">
        <v>191</v>
      </c>
      <c r="AM83" s="124" t="s">
        <v>191</v>
      </c>
      <c r="AN83" s="124" t="s">
        <v>191</v>
      </c>
      <c r="AO83" s="124" t="s">
        <v>191</v>
      </c>
      <c r="AP83" s="124" t="s">
        <v>191</v>
      </c>
      <c r="AQ83" s="124" t="s">
        <v>191</v>
      </c>
      <c r="AR83" s="124" t="s">
        <v>191</v>
      </c>
      <c r="AS83" s="124" t="s">
        <v>191</v>
      </c>
      <c r="AT83" s="124" t="s">
        <v>190</v>
      </c>
      <c r="AU83" s="124" t="s">
        <v>191</v>
      </c>
      <c r="AV83" s="124" t="s">
        <v>191</v>
      </c>
      <c r="AW83" s="124" t="s">
        <v>191</v>
      </c>
      <c r="AX83" s="124" t="s">
        <v>191</v>
      </c>
      <c r="AY83" s="124" t="s">
        <v>191</v>
      </c>
      <c r="AZ83" s="124" t="s">
        <v>191</v>
      </c>
      <c r="BA83" s="124" t="s">
        <v>190</v>
      </c>
      <c r="BB83" s="124" t="s">
        <v>190</v>
      </c>
      <c r="BC83" s="124" t="s">
        <v>190</v>
      </c>
      <c r="BD83" s="124" t="s">
        <v>190</v>
      </c>
      <c r="BE83" s="124" t="s">
        <v>190</v>
      </c>
      <c r="BF83" s="124" t="s">
        <v>190</v>
      </c>
      <c r="BG83" s="124" t="s">
        <v>190</v>
      </c>
      <c r="BH83" s="124" t="s">
        <v>191</v>
      </c>
      <c r="BI83" s="124" t="s">
        <v>190</v>
      </c>
      <c r="BJ83" s="124" t="s">
        <v>191</v>
      </c>
      <c r="BK83" s="124" t="s">
        <v>190</v>
      </c>
      <c r="BL83" s="124" t="s">
        <v>191</v>
      </c>
      <c r="BM83" s="124" t="s">
        <v>191</v>
      </c>
      <c r="BN83" s="124" t="s">
        <v>190</v>
      </c>
      <c r="BO83" s="124" t="s">
        <v>190</v>
      </c>
      <c r="BP83" s="124" t="s">
        <v>191</v>
      </c>
      <c r="BQ83" s="124" t="s">
        <v>191</v>
      </c>
    </row>
    <row r="84" spans="1:69" x14ac:dyDescent="0.2">
      <c r="A84" s="97" t="s">
        <v>78</v>
      </c>
      <c r="B84" s="98">
        <f t="shared" si="3"/>
        <v>81</v>
      </c>
      <c r="C84" s="99" t="str">
        <f>VLOOKUP(Applicability[[#This Row],[NCE]],AER_NCE[[#All],[NCE]:[Ref.]],2,FALSE)</f>
        <v>Inaccurate reporting of flare gas.</v>
      </c>
      <c r="D84" s="124" t="s">
        <v>190</v>
      </c>
      <c r="E84" s="124" t="s">
        <v>190</v>
      </c>
      <c r="F84" s="124" t="s">
        <v>191</v>
      </c>
      <c r="G84" s="124" t="s">
        <v>191</v>
      </c>
      <c r="H84" s="124" t="s">
        <v>190</v>
      </c>
      <c r="I84" s="124" t="s">
        <v>191</v>
      </c>
      <c r="J84" s="124" t="s">
        <v>191</v>
      </c>
      <c r="K84" s="124" t="s">
        <v>191</v>
      </c>
      <c r="L84" s="124" t="s">
        <v>191</v>
      </c>
      <c r="M84" s="124" t="s">
        <v>191</v>
      </c>
      <c r="N84" s="124" t="s">
        <v>191</v>
      </c>
      <c r="O84" s="124" t="s">
        <v>191</v>
      </c>
      <c r="P84" s="124" t="s">
        <v>191</v>
      </c>
      <c r="Q84" s="124" t="s">
        <v>190</v>
      </c>
      <c r="R84" s="124" t="s">
        <v>191</v>
      </c>
      <c r="S84" s="124" t="s">
        <v>191</v>
      </c>
      <c r="T84" s="124" t="s">
        <v>191</v>
      </c>
      <c r="U84" s="124" t="s">
        <v>191</v>
      </c>
      <c r="V84" s="124" t="s">
        <v>191</v>
      </c>
      <c r="W84" s="124" t="s">
        <v>191</v>
      </c>
      <c r="X84" s="124" t="s">
        <v>191</v>
      </c>
      <c r="Y84" s="124" t="s">
        <v>191</v>
      </c>
      <c r="Z84" s="124" t="s">
        <v>190</v>
      </c>
      <c r="AA84" s="124" t="s">
        <v>191</v>
      </c>
      <c r="AB84" s="124" t="s">
        <v>191</v>
      </c>
      <c r="AC84" s="124" t="s">
        <v>191</v>
      </c>
      <c r="AD84" s="124" t="s">
        <v>191</v>
      </c>
      <c r="AE84" s="124" t="s">
        <v>191</v>
      </c>
      <c r="AF84" s="124" t="s">
        <v>191</v>
      </c>
      <c r="AG84" s="124" t="s">
        <v>191</v>
      </c>
      <c r="AH84" s="124" t="s">
        <v>191</v>
      </c>
      <c r="AI84" s="124" t="s">
        <v>191</v>
      </c>
      <c r="AJ84" s="124" t="s">
        <v>191</v>
      </c>
      <c r="AK84" s="124" t="s">
        <v>191</v>
      </c>
      <c r="AL84" s="124" t="s">
        <v>191</v>
      </c>
      <c r="AM84" s="124" t="s">
        <v>191</v>
      </c>
      <c r="AN84" s="124" t="s">
        <v>191</v>
      </c>
      <c r="AO84" s="124" t="s">
        <v>191</v>
      </c>
      <c r="AP84" s="124" t="s">
        <v>191</v>
      </c>
      <c r="AQ84" s="124" t="s">
        <v>191</v>
      </c>
      <c r="AR84" s="124" t="s">
        <v>191</v>
      </c>
      <c r="AS84" s="124" t="s">
        <v>191</v>
      </c>
      <c r="AT84" s="124" t="s">
        <v>190</v>
      </c>
      <c r="AU84" s="124" t="s">
        <v>191</v>
      </c>
      <c r="AV84" s="124" t="s">
        <v>191</v>
      </c>
      <c r="AW84" s="124" t="s">
        <v>191</v>
      </c>
      <c r="AX84" s="124" t="s">
        <v>191</v>
      </c>
      <c r="AY84" s="124" t="s">
        <v>191</v>
      </c>
      <c r="AZ84" s="124" t="s">
        <v>191</v>
      </c>
      <c r="BA84" s="124" t="s">
        <v>190</v>
      </c>
      <c r="BB84" s="124" t="s">
        <v>190</v>
      </c>
      <c r="BC84" s="124" t="s">
        <v>190</v>
      </c>
      <c r="BD84" s="124" t="s">
        <v>190</v>
      </c>
      <c r="BE84" s="124" t="s">
        <v>190</v>
      </c>
      <c r="BF84" s="124" t="s">
        <v>190</v>
      </c>
      <c r="BG84" s="124" t="s">
        <v>190</v>
      </c>
      <c r="BH84" s="124" t="s">
        <v>191</v>
      </c>
      <c r="BI84" s="124" t="s">
        <v>190</v>
      </c>
      <c r="BJ84" s="124" t="s">
        <v>191</v>
      </c>
      <c r="BK84" s="124" t="s">
        <v>190</v>
      </c>
      <c r="BL84" s="124" t="s">
        <v>191</v>
      </c>
      <c r="BM84" s="124" t="s">
        <v>191</v>
      </c>
      <c r="BN84" s="124" t="s">
        <v>190</v>
      </c>
      <c r="BO84" s="124" t="s">
        <v>190</v>
      </c>
      <c r="BP84" s="124" t="s">
        <v>191</v>
      </c>
      <c r="BQ84" s="124" t="s">
        <v>191</v>
      </c>
    </row>
    <row r="85" spans="1:69" x14ac:dyDescent="0.2">
      <c r="A85" s="97" t="s">
        <v>85</v>
      </c>
      <c r="B85" s="98">
        <f t="shared" si="3"/>
        <v>82</v>
      </c>
      <c r="C85" s="99" t="str">
        <f>VLOOKUP(Applicability[[#This Row],[NCE]],AER_NCE[[#All],[NCE]:[Ref.]],2,FALSE)</f>
        <v>Inaccurate reporting of fuel gas.</v>
      </c>
      <c r="D85" s="124" t="s">
        <v>190</v>
      </c>
      <c r="E85" s="124" t="s">
        <v>190</v>
      </c>
      <c r="F85" s="124" t="s">
        <v>191</v>
      </c>
      <c r="G85" s="124" t="s">
        <v>191</v>
      </c>
      <c r="H85" s="124" t="s">
        <v>190</v>
      </c>
      <c r="I85" s="124" t="s">
        <v>191</v>
      </c>
      <c r="J85" s="124" t="s">
        <v>191</v>
      </c>
      <c r="K85" s="124" t="s">
        <v>191</v>
      </c>
      <c r="L85" s="124" t="s">
        <v>191</v>
      </c>
      <c r="M85" s="124" t="s">
        <v>191</v>
      </c>
      <c r="N85" s="124" t="s">
        <v>191</v>
      </c>
      <c r="O85" s="124" t="s">
        <v>191</v>
      </c>
      <c r="P85" s="124" t="s">
        <v>191</v>
      </c>
      <c r="Q85" s="124" t="s">
        <v>190</v>
      </c>
      <c r="R85" s="124" t="s">
        <v>191</v>
      </c>
      <c r="S85" s="124" t="s">
        <v>191</v>
      </c>
      <c r="T85" s="124" t="s">
        <v>191</v>
      </c>
      <c r="U85" s="124" t="s">
        <v>191</v>
      </c>
      <c r="V85" s="124" t="s">
        <v>191</v>
      </c>
      <c r="W85" s="124" t="s">
        <v>191</v>
      </c>
      <c r="X85" s="124" t="s">
        <v>191</v>
      </c>
      <c r="Y85" s="124" t="s">
        <v>191</v>
      </c>
      <c r="Z85" s="124" t="s">
        <v>190</v>
      </c>
      <c r="AA85" s="124" t="s">
        <v>191</v>
      </c>
      <c r="AB85" s="124" t="s">
        <v>191</v>
      </c>
      <c r="AC85" s="124" t="s">
        <v>191</v>
      </c>
      <c r="AD85" s="124" t="s">
        <v>191</v>
      </c>
      <c r="AE85" s="124" t="s">
        <v>191</v>
      </c>
      <c r="AF85" s="124" t="s">
        <v>191</v>
      </c>
      <c r="AG85" s="124" t="s">
        <v>191</v>
      </c>
      <c r="AH85" s="124" t="s">
        <v>191</v>
      </c>
      <c r="AI85" s="124" t="s">
        <v>191</v>
      </c>
      <c r="AJ85" s="124" t="s">
        <v>191</v>
      </c>
      <c r="AK85" s="124" t="s">
        <v>191</v>
      </c>
      <c r="AL85" s="124" t="s">
        <v>191</v>
      </c>
      <c r="AM85" s="124" t="s">
        <v>191</v>
      </c>
      <c r="AN85" s="124" t="s">
        <v>191</v>
      </c>
      <c r="AO85" s="124" t="s">
        <v>191</v>
      </c>
      <c r="AP85" s="124" t="s">
        <v>191</v>
      </c>
      <c r="AQ85" s="124" t="s">
        <v>191</v>
      </c>
      <c r="AR85" s="124" t="s">
        <v>191</v>
      </c>
      <c r="AS85" s="124" t="s">
        <v>191</v>
      </c>
      <c r="AT85" s="124" t="s">
        <v>190</v>
      </c>
      <c r="AU85" s="124" t="s">
        <v>191</v>
      </c>
      <c r="AV85" s="124" t="s">
        <v>191</v>
      </c>
      <c r="AW85" s="124" t="s">
        <v>191</v>
      </c>
      <c r="AX85" s="124" t="s">
        <v>191</v>
      </c>
      <c r="AY85" s="124" t="s">
        <v>191</v>
      </c>
      <c r="AZ85" s="124" t="s">
        <v>191</v>
      </c>
      <c r="BA85" s="124" t="s">
        <v>190</v>
      </c>
      <c r="BB85" s="124" t="s">
        <v>190</v>
      </c>
      <c r="BC85" s="124" t="s">
        <v>190</v>
      </c>
      <c r="BD85" s="124" t="s">
        <v>190</v>
      </c>
      <c r="BE85" s="124" t="s">
        <v>190</v>
      </c>
      <c r="BF85" s="124" t="s">
        <v>190</v>
      </c>
      <c r="BG85" s="124" t="s">
        <v>190</v>
      </c>
      <c r="BH85" s="124" t="s">
        <v>191</v>
      </c>
      <c r="BI85" s="124" t="s">
        <v>190</v>
      </c>
      <c r="BJ85" s="124" t="s">
        <v>191</v>
      </c>
      <c r="BK85" s="124" t="s">
        <v>190</v>
      </c>
      <c r="BL85" s="124" t="s">
        <v>191</v>
      </c>
      <c r="BM85" s="124" t="s">
        <v>191</v>
      </c>
      <c r="BN85" s="124" t="s">
        <v>190</v>
      </c>
      <c r="BO85" s="124" t="s">
        <v>190</v>
      </c>
      <c r="BP85" s="124" t="s">
        <v>191</v>
      </c>
      <c r="BQ85" s="124" t="s">
        <v>191</v>
      </c>
    </row>
    <row r="86" spans="1:69" x14ac:dyDescent="0.2">
      <c r="A86" s="97" t="s">
        <v>79</v>
      </c>
      <c r="B86" s="98">
        <f t="shared" si="3"/>
        <v>83</v>
      </c>
      <c r="C86" s="99" t="str">
        <f>VLOOKUP(Applicability[[#This Row],[NCE]],AER_NCE[[#All],[NCE]:[Ref.]],2,FALSE)</f>
        <v>Inaccurate reporting of vent gas.</v>
      </c>
      <c r="D86" s="124" t="s">
        <v>190</v>
      </c>
      <c r="E86" s="124" t="s">
        <v>190</v>
      </c>
      <c r="F86" s="124" t="s">
        <v>191</v>
      </c>
      <c r="G86" s="124" t="s">
        <v>191</v>
      </c>
      <c r="H86" s="124" t="s">
        <v>190</v>
      </c>
      <c r="I86" s="124" t="s">
        <v>191</v>
      </c>
      <c r="J86" s="124" t="s">
        <v>191</v>
      </c>
      <c r="K86" s="124" t="s">
        <v>191</v>
      </c>
      <c r="L86" s="124" t="s">
        <v>191</v>
      </c>
      <c r="M86" s="124" t="s">
        <v>191</v>
      </c>
      <c r="N86" s="124" t="s">
        <v>191</v>
      </c>
      <c r="O86" s="124" t="s">
        <v>191</v>
      </c>
      <c r="P86" s="124" t="s">
        <v>191</v>
      </c>
      <c r="Q86" s="124" t="s">
        <v>190</v>
      </c>
      <c r="R86" s="124" t="s">
        <v>191</v>
      </c>
      <c r="S86" s="124" t="s">
        <v>191</v>
      </c>
      <c r="T86" s="124" t="s">
        <v>191</v>
      </c>
      <c r="U86" s="124" t="s">
        <v>191</v>
      </c>
      <c r="V86" s="124" t="s">
        <v>191</v>
      </c>
      <c r="W86" s="124" t="s">
        <v>191</v>
      </c>
      <c r="X86" s="124" t="s">
        <v>191</v>
      </c>
      <c r="Y86" s="124" t="s">
        <v>191</v>
      </c>
      <c r="Z86" s="124" t="s">
        <v>190</v>
      </c>
      <c r="AA86" s="124" t="s">
        <v>191</v>
      </c>
      <c r="AB86" s="124" t="s">
        <v>191</v>
      </c>
      <c r="AC86" s="124" t="s">
        <v>191</v>
      </c>
      <c r="AD86" s="124" t="s">
        <v>191</v>
      </c>
      <c r="AE86" s="124" t="s">
        <v>191</v>
      </c>
      <c r="AF86" s="124" t="s">
        <v>191</v>
      </c>
      <c r="AG86" s="124" t="s">
        <v>191</v>
      </c>
      <c r="AH86" s="124" t="s">
        <v>191</v>
      </c>
      <c r="AI86" s="124" t="s">
        <v>191</v>
      </c>
      <c r="AJ86" s="124" t="s">
        <v>191</v>
      </c>
      <c r="AK86" s="124" t="s">
        <v>191</v>
      </c>
      <c r="AL86" s="124" t="s">
        <v>191</v>
      </c>
      <c r="AM86" s="124" t="s">
        <v>191</v>
      </c>
      <c r="AN86" s="124" t="s">
        <v>191</v>
      </c>
      <c r="AO86" s="124" t="s">
        <v>191</v>
      </c>
      <c r="AP86" s="124" t="s">
        <v>191</v>
      </c>
      <c r="AQ86" s="124" t="s">
        <v>191</v>
      </c>
      <c r="AR86" s="124" t="s">
        <v>191</v>
      </c>
      <c r="AS86" s="124" t="s">
        <v>191</v>
      </c>
      <c r="AT86" s="124" t="s">
        <v>190</v>
      </c>
      <c r="AU86" s="124" t="s">
        <v>191</v>
      </c>
      <c r="AV86" s="124" t="s">
        <v>191</v>
      </c>
      <c r="AW86" s="124" t="s">
        <v>191</v>
      </c>
      <c r="AX86" s="124" t="s">
        <v>191</v>
      </c>
      <c r="AY86" s="124" t="s">
        <v>191</v>
      </c>
      <c r="AZ86" s="124" t="s">
        <v>191</v>
      </c>
      <c r="BA86" s="124" t="s">
        <v>190</v>
      </c>
      <c r="BB86" s="124" t="s">
        <v>190</v>
      </c>
      <c r="BC86" s="124" t="s">
        <v>190</v>
      </c>
      <c r="BD86" s="124" t="s">
        <v>190</v>
      </c>
      <c r="BE86" s="124" t="s">
        <v>190</v>
      </c>
      <c r="BF86" s="124" t="s">
        <v>190</v>
      </c>
      <c r="BG86" s="124" t="s">
        <v>190</v>
      </c>
      <c r="BH86" s="124" t="s">
        <v>191</v>
      </c>
      <c r="BI86" s="124" t="s">
        <v>190</v>
      </c>
      <c r="BJ86" s="124" t="s">
        <v>191</v>
      </c>
      <c r="BK86" s="124" t="s">
        <v>190</v>
      </c>
      <c r="BL86" s="124" t="s">
        <v>191</v>
      </c>
      <c r="BM86" s="124" t="s">
        <v>191</v>
      </c>
      <c r="BN86" s="124" t="s">
        <v>190</v>
      </c>
      <c r="BO86" s="124" t="s">
        <v>190</v>
      </c>
      <c r="BP86" s="124" t="s">
        <v>191</v>
      </c>
      <c r="BQ86" s="124" t="s">
        <v>191</v>
      </c>
    </row>
    <row r="87" spans="1:69" x14ac:dyDescent="0.2">
      <c r="A87" s="97" t="s">
        <v>88</v>
      </c>
      <c r="B87" s="98">
        <f t="shared" si="3"/>
        <v>84</v>
      </c>
      <c r="C87" s="99" t="str">
        <f>VLOOKUP(Applicability[[#This Row],[NCE]],AER_NCE[[#All],[NCE]:[Ref.]],2,FALSE)</f>
        <v>Inaccurate vent gas estimation.</v>
      </c>
      <c r="D87" s="124" t="s">
        <v>190</v>
      </c>
      <c r="E87" s="124" t="s">
        <v>190</v>
      </c>
      <c r="F87" s="124" t="s">
        <v>191</v>
      </c>
      <c r="G87" s="124" t="s">
        <v>191</v>
      </c>
      <c r="H87" s="124" t="s">
        <v>190</v>
      </c>
      <c r="I87" s="124" t="s">
        <v>191</v>
      </c>
      <c r="J87" s="124" t="s">
        <v>191</v>
      </c>
      <c r="K87" s="124" t="s">
        <v>191</v>
      </c>
      <c r="L87" s="124" t="s">
        <v>191</v>
      </c>
      <c r="M87" s="124" t="s">
        <v>191</v>
      </c>
      <c r="N87" s="124" t="s">
        <v>191</v>
      </c>
      <c r="O87" s="124" t="s">
        <v>191</v>
      </c>
      <c r="P87" s="124" t="s">
        <v>191</v>
      </c>
      <c r="Q87" s="124" t="s">
        <v>190</v>
      </c>
      <c r="R87" s="124" t="s">
        <v>191</v>
      </c>
      <c r="S87" s="124" t="s">
        <v>191</v>
      </c>
      <c r="T87" s="124" t="s">
        <v>191</v>
      </c>
      <c r="U87" s="124" t="s">
        <v>191</v>
      </c>
      <c r="V87" s="124" t="s">
        <v>191</v>
      </c>
      <c r="W87" s="124" t="s">
        <v>191</v>
      </c>
      <c r="X87" s="124" t="s">
        <v>191</v>
      </c>
      <c r="Y87" s="124" t="s">
        <v>191</v>
      </c>
      <c r="Z87" s="124" t="s">
        <v>190</v>
      </c>
      <c r="AA87" s="124" t="s">
        <v>191</v>
      </c>
      <c r="AB87" s="124" t="s">
        <v>191</v>
      </c>
      <c r="AC87" s="124" t="s">
        <v>191</v>
      </c>
      <c r="AD87" s="124" t="s">
        <v>191</v>
      </c>
      <c r="AE87" s="124" t="s">
        <v>191</v>
      </c>
      <c r="AF87" s="124" t="s">
        <v>191</v>
      </c>
      <c r="AG87" s="124" t="s">
        <v>191</v>
      </c>
      <c r="AH87" s="124" t="s">
        <v>191</v>
      </c>
      <c r="AI87" s="124" t="s">
        <v>191</v>
      </c>
      <c r="AJ87" s="124" t="s">
        <v>191</v>
      </c>
      <c r="AK87" s="124" t="s">
        <v>191</v>
      </c>
      <c r="AL87" s="124" t="s">
        <v>191</v>
      </c>
      <c r="AM87" s="124" t="s">
        <v>191</v>
      </c>
      <c r="AN87" s="124" t="s">
        <v>191</v>
      </c>
      <c r="AO87" s="124" t="s">
        <v>191</v>
      </c>
      <c r="AP87" s="124" t="s">
        <v>191</v>
      </c>
      <c r="AQ87" s="124" t="s">
        <v>191</v>
      </c>
      <c r="AR87" s="124" t="s">
        <v>191</v>
      </c>
      <c r="AS87" s="124" t="s">
        <v>191</v>
      </c>
      <c r="AT87" s="124" t="s">
        <v>190</v>
      </c>
      <c r="AU87" s="124" t="s">
        <v>191</v>
      </c>
      <c r="AV87" s="124" t="s">
        <v>191</v>
      </c>
      <c r="AW87" s="124" t="s">
        <v>191</v>
      </c>
      <c r="AX87" s="124" t="s">
        <v>191</v>
      </c>
      <c r="AY87" s="124" t="s">
        <v>191</v>
      </c>
      <c r="AZ87" s="124" t="s">
        <v>191</v>
      </c>
      <c r="BA87" s="124" t="s">
        <v>190</v>
      </c>
      <c r="BB87" s="124" t="s">
        <v>190</v>
      </c>
      <c r="BC87" s="124" t="s">
        <v>190</v>
      </c>
      <c r="BD87" s="124" t="s">
        <v>190</v>
      </c>
      <c r="BE87" s="124" t="s">
        <v>190</v>
      </c>
      <c r="BF87" s="124" t="s">
        <v>190</v>
      </c>
      <c r="BG87" s="124" t="s">
        <v>190</v>
      </c>
      <c r="BH87" s="124" t="s">
        <v>191</v>
      </c>
      <c r="BI87" s="124" t="s">
        <v>190</v>
      </c>
      <c r="BJ87" s="124" t="s">
        <v>191</v>
      </c>
      <c r="BK87" s="124" t="s">
        <v>190</v>
      </c>
      <c r="BL87" s="124" t="s">
        <v>191</v>
      </c>
      <c r="BM87" s="124" t="s">
        <v>191</v>
      </c>
      <c r="BN87" s="124" t="s">
        <v>190</v>
      </c>
      <c r="BO87" s="124" t="s">
        <v>190</v>
      </c>
      <c r="BP87" s="124" t="s">
        <v>191</v>
      </c>
      <c r="BQ87" s="124" t="s">
        <v>191</v>
      </c>
    </row>
    <row r="88" spans="1:69" x14ac:dyDescent="0.2">
      <c r="A88" s="97" t="s">
        <v>80</v>
      </c>
      <c r="B88" s="98">
        <f t="shared" si="3"/>
        <v>85</v>
      </c>
      <c r="C88" s="99" t="str">
        <f>VLOOKUP(Applicability[[#This Row],[NCE]],AER_NCE[[#All],[NCE]:[Ref.]],2,FALSE)</f>
        <v xml:space="preserve">Inaccurate vent meas. </v>
      </c>
      <c r="D88" s="124" t="s">
        <v>190</v>
      </c>
      <c r="E88" s="124" t="s">
        <v>190</v>
      </c>
      <c r="F88" s="124" t="s">
        <v>191</v>
      </c>
      <c r="G88" s="124" t="s">
        <v>191</v>
      </c>
      <c r="H88" s="124" t="s">
        <v>190</v>
      </c>
      <c r="I88" s="124" t="s">
        <v>191</v>
      </c>
      <c r="J88" s="124" t="s">
        <v>191</v>
      </c>
      <c r="K88" s="124" t="s">
        <v>191</v>
      </c>
      <c r="L88" s="124" t="s">
        <v>191</v>
      </c>
      <c r="M88" s="124" t="s">
        <v>191</v>
      </c>
      <c r="N88" s="124" t="s">
        <v>191</v>
      </c>
      <c r="O88" s="124" t="s">
        <v>191</v>
      </c>
      <c r="P88" s="124" t="s">
        <v>191</v>
      </c>
      <c r="Q88" s="124" t="s">
        <v>190</v>
      </c>
      <c r="R88" s="124" t="s">
        <v>191</v>
      </c>
      <c r="S88" s="124" t="s">
        <v>191</v>
      </c>
      <c r="T88" s="124" t="s">
        <v>191</v>
      </c>
      <c r="U88" s="124" t="s">
        <v>191</v>
      </c>
      <c r="V88" s="124" t="s">
        <v>191</v>
      </c>
      <c r="W88" s="124" t="s">
        <v>191</v>
      </c>
      <c r="X88" s="124" t="s">
        <v>191</v>
      </c>
      <c r="Y88" s="124" t="s">
        <v>191</v>
      </c>
      <c r="Z88" s="124" t="s">
        <v>190</v>
      </c>
      <c r="AA88" s="124" t="s">
        <v>191</v>
      </c>
      <c r="AB88" s="124" t="s">
        <v>191</v>
      </c>
      <c r="AC88" s="124" t="s">
        <v>191</v>
      </c>
      <c r="AD88" s="124" t="s">
        <v>191</v>
      </c>
      <c r="AE88" s="124" t="s">
        <v>191</v>
      </c>
      <c r="AF88" s="124" t="s">
        <v>191</v>
      </c>
      <c r="AG88" s="124" t="s">
        <v>191</v>
      </c>
      <c r="AH88" s="124" t="s">
        <v>191</v>
      </c>
      <c r="AI88" s="124" t="s">
        <v>191</v>
      </c>
      <c r="AJ88" s="124" t="s">
        <v>191</v>
      </c>
      <c r="AK88" s="124" t="s">
        <v>191</v>
      </c>
      <c r="AL88" s="124" t="s">
        <v>191</v>
      </c>
      <c r="AM88" s="124" t="s">
        <v>191</v>
      </c>
      <c r="AN88" s="124" t="s">
        <v>191</v>
      </c>
      <c r="AO88" s="124" t="s">
        <v>191</v>
      </c>
      <c r="AP88" s="124" t="s">
        <v>191</v>
      </c>
      <c r="AQ88" s="124" t="s">
        <v>191</v>
      </c>
      <c r="AR88" s="124" t="s">
        <v>191</v>
      </c>
      <c r="AS88" s="124" t="s">
        <v>191</v>
      </c>
      <c r="AT88" s="124" t="s">
        <v>190</v>
      </c>
      <c r="AU88" s="124" t="s">
        <v>191</v>
      </c>
      <c r="AV88" s="124" t="s">
        <v>191</v>
      </c>
      <c r="AW88" s="124" t="s">
        <v>191</v>
      </c>
      <c r="AX88" s="124" t="s">
        <v>191</v>
      </c>
      <c r="AY88" s="124" t="s">
        <v>191</v>
      </c>
      <c r="AZ88" s="124" t="s">
        <v>191</v>
      </c>
      <c r="BA88" s="124" t="s">
        <v>190</v>
      </c>
      <c r="BB88" s="124" t="s">
        <v>190</v>
      </c>
      <c r="BC88" s="124" t="s">
        <v>190</v>
      </c>
      <c r="BD88" s="124" t="s">
        <v>190</v>
      </c>
      <c r="BE88" s="124" t="s">
        <v>190</v>
      </c>
      <c r="BF88" s="124" t="s">
        <v>190</v>
      </c>
      <c r="BG88" s="124" t="s">
        <v>190</v>
      </c>
      <c r="BH88" s="124" t="s">
        <v>191</v>
      </c>
      <c r="BI88" s="124" t="s">
        <v>190</v>
      </c>
      <c r="BJ88" s="124" t="s">
        <v>191</v>
      </c>
      <c r="BK88" s="124" t="s">
        <v>190</v>
      </c>
      <c r="BL88" s="124" t="s">
        <v>191</v>
      </c>
      <c r="BM88" s="124" t="s">
        <v>191</v>
      </c>
      <c r="BN88" s="124" t="s">
        <v>190</v>
      </c>
      <c r="BO88" s="124" t="s">
        <v>190</v>
      </c>
      <c r="BP88" s="124" t="s">
        <v>191</v>
      </c>
      <c r="BQ88" s="124" t="s">
        <v>191</v>
      </c>
    </row>
    <row r="89" spans="1:69" x14ac:dyDescent="0.2">
      <c r="A89" s="97" t="s">
        <v>157</v>
      </c>
      <c r="B89" s="98">
        <f t="shared" si="3"/>
        <v>86</v>
      </c>
      <c r="C89" s="99" t="str">
        <f>VLOOKUP(Applicability[[#This Row],[NCE]],AER_NCE[[#All],[NCE]:[Ref.]],2,FALSE)</f>
        <v>Inappropriate application of PC/TC.</v>
      </c>
      <c r="D89" s="124" t="s">
        <v>190</v>
      </c>
      <c r="E89" s="124" t="s">
        <v>190</v>
      </c>
      <c r="F89" s="124" t="s">
        <v>191</v>
      </c>
      <c r="G89" s="124" t="s">
        <v>191</v>
      </c>
      <c r="H89" s="124" t="s">
        <v>190</v>
      </c>
      <c r="I89" s="124" t="s">
        <v>191</v>
      </c>
      <c r="J89" s="124" t="s">
        <v>191</v>
      </c>
      <c r="K89" s="124" t="s">
        <v>191</v>
      </c>
      <c r="L89" s="124" t="s">
        <v>191</v>
      </c>
      <c r="M89" s="124" t="s">
        <v>191</v>
      </c>
      <c r="N89" s="124" t="s">
        <v>191</v>
      </c>
      <c r="O89" s="124" t="s">
        <v>191</v>
      </c>
      <c r="P89" s="124" t="s">
        <v>191</v>
      </c>
      <c r="Q89" s="124" t="s">
        <v>190</v>
      </c>
      <c r="R89" s="124" t="s">
        <v>191</v>
      </c>
      <c r="S89" s="124" t="s">
        <v>191</v>
      </c>
      <c r="T89" s="124" t="s">
        <v>191</v>
      </c>
      <c r="U89" s="124" t="s">
        <v>191</v>
      </c>
      <c r="V89" s="124" t="s">
        <v>191</v>
      </c>
      <c r="W89" s="124" t="s">
        <v>191</v>
      </c>
      <c r="X89" s="124" t="s">
        <v>191</v>
      </c>
      <c r="Y89" s="124" t="s">
        <v>191</v>
      </c>
      <c r="Z89" s="124" t="s">
        <v>190</v>
      </c>
      <c r="AA89" s="124" t="s">
        <v>191</v>
      </c>
      <c r="AB89" s="124" t="s">
        <v>191</v>
      </c>
      <c r="AC89" s="124" t="s">
        <v>191</v>
      </c>
      <c r="AD89" s="124" t="s">
        <v>191</v>
      </c>
      <c r="AE89" s="124" t="s">
        <v>191</v>
      </c>
      <c r="AF89" s="124" t="s">
        <v>191</v>
      </c>
      <c r="AG89" s="124" t="s">
        <v>191</v>
      </c>
      <c r="AH89" s="124" t="s">
        <v>191</v>
      </c>
      <c r="AI89" s="124" t="s">
        <v>191</v>
      </c>
      <c r="AJ89" s="124" t="s">
        <v>191</v>
      </c>
      <c r="AK89" s="124" t="s">
        <v>191</v>
      </c>
      <c r="AL89" s="124" t="s">
        <v>191</v>
      </c>
      <c r="AM89" s="124" t="s">
        <v>191</v>
      </c>
      <c r="AN89" s="124" t="s">
        <v>191</v>
      </c>
      <c r="AO89" s="124" t="s">
        <v>191</v>
      </c>
      <c r="AP89" s="124" t="s">
        <v>191</v>
      </c>
      <c r="AQ89" s="124" t="s">
        <v>191</v>
      </c>
      <c r="AR89" s="124" t="s">
        <v>191</v>
      </c>
      <c r="AS89" s="124" t="s">
        <v>191</v>
      </c>
      <c r="AT89" s="124" t="s">
        <v>190</v>
      </c>
      <c r="AU89" s="124" t="s">
        <v>191</v>
      </c>
      <c r="AV89" s="124" t="s">
        <v>191</v>
      </c>
      <c r="AW89" s="124" t="s">
        <v>191</v>
      </c>
      <c r="AX89" s="124" t="s">
        <v>191</v>
      </c>
      <c r="AY89" s="124" t="s">
        <v>191</v>
      </c>
      <c r="AZ89" s="124" t="s">
        <v>191</v>
      </c>
      <c r="BA89" s="124" t="s">
        <v>190</v>
      </c>
      <c r="BB89" s="124" t="s">
        <v>190</v>
      </c>
      <c r="BC89" s="124" t="s">
        <v>190</v>
      </c>
      <c r="BD89" s="124" t="s">
        <v>190</v>
      </c>
      <c r="BE89" s="124" t="s">
        <v>190</v>
      </c>
      <c r="BF89" s="124" t="s">
        <v>190</v>
      </c>
      <c r="BG89" s="124" t="s">
        <v>190</v>
      </c>
      <c r="BH89" s="124" t="s">
        <v>191</v>
      </c>
      <c r="BI89" s="124" t="s">
        <v>190</v>
      </c>
      <c r="BJ89" s="124" t="s">
        <v>191</v>
      </c>
      <c r="BK89" s="124" t="s">
        <v>190</v>
      </c>
      <c r="BL89" s="124" t="s">
        <v>191</v>
      </c>
      <c r="BM89" s="124" t="s">
        <v>191</v>
      </c>
      <c r="BN89" s="124" t="s">
        <v>190</v>
      </c>
      <c r="BO89" s="124" t="s">
        <v>190</v>
      </c>
      <c r="BP89" s="124" t="s">
        <v>191</v>
      </c>
      <c r="BQ89" s="124" t="s">
        <v>191</v>
      </c>
    </row>
    <row r="90" spans="1:69" ht="28.5" x14ac:dyDescent="0.2">
      <c r="A90" s="97" t="s">
        <v>158</v>
      </c>
      <c r="B90" s="98">
        <f t="shared" si="3"/>
        <v>87</v>
      </c>
      <c r="C90" s="99" t="str">
        <f>VLOOKUP(Applicability[[#This Row],[NCE]],AER_NCE[[#All],[NCE]:[Ref.]],2,FALSE)</f>
        <v>Pressure and temperature corrections inaccurately determined.</v>
      </c>
      <c r="D90" s="124" t="s">
        <v>190</v>
      </c>
      <c r="E90" s="124" t="s">
        <v>190</v>
      </c>
      <c r="F90" s="124" t="s">
        <v>191</v>
      </c>
      <c r="G90" s="124" t="s">
        <v>191</v>
      </c>
      <c r="H90" s="124" t="s">
        <v>190</v>
      </c>
      <c r="I90" s="124" t="s">
        <v>191</v>
      </c>
      <c r="J90" s="124" t="s">
        <v>191</v>
      </c>
      <c r="K90" s="124" t="s">
        <v>191</v>
      </c>
      <c r="L90" s="124" t="s">
        <v>191</v>
      </c>
      <c r="M90" s="124" t="s">
        <v>191</v>
      </c>
      <c r="N90" s="124" t="s">
        <v>191</v>
      </c>
      <c r="O90" s="124" t="s">
        <v>191</v>
      </c>
      <c r="P90" s="124" t="s">
        <v>191</v>
      </c>
      <c r="Q90" s="124" t="s">
        <v>190</v>
      </c>
      <c r="R90" s="124" t="s">
        <v>191</v>
      </c>
      <c r="S90" s="124" t="s">
        <v>191</v>
      </c>
      <c r="T90" s="124" t="s">
        <v>191</v>
      </c>
      <c r="U90" s="124" t="s">
        <v>191</v>
      </c>
      <c r="V90" s="124" t="s">
        <v>191</v>
      </c>
      <c r="W90" s="124" t="s">
        <v>191</v>
      </c>
      <c r="X90" s="124" t="s">
        <v>191</v>
      </c>
      <c r="Y90" s="124" t="s">
        <v>191</v>
      </c>
      <c r="Z90" s="124" t="s">
        <v>190</v>
      </c>
      <c r="AA90" s="124" t="s">
        <v>191</v>
      </c>
      <c r="AB90" s="124" t="s">
        <v>191</v>
      </c>
      <c r="AC90" s="124" t="s">
        <v>191</v>
      </c>
      <c r="AD90" s="124" t="s">
        <v>191</v>
      </c>
      <c r="AE90" s="124" t="s">
        <v>191</v>
      </c>
      <c r="AF90" s="124" t="s">
        <v>191</v>
      </c>
      <c r="AG90" s="124" t="s">
        <v>191</v>
      </c>
      <c r="AH90" s="124" t="s">
        <v>191</v>
      </c>
      <c r="AI90" s="124" t="s">
        <v>191</v>
      </c>
      <c r="AJ90" s="124" t="s">
        <v>191</v>
      </c>
      <c r="AK90" s="124" t="s">
        <v>191</v>
      </c>
      <c r="AL90" s="124" t="s">
        <v>191</v>
      </c>
      <c r="AM90" s="124" t="s">
        <v>191</v>
      </c>
      <c r="AN90" s="124" t="s">
        <v>191</v>
      </c>
      <c r="AO90" s="124" t="s">
        <v>191</v>
      </c>
      <c r="AP90" s="124" t="s">
        <v>191</v>
      </c>
      <c r="AQ90" s="124" t="s">
        <v>191</v>
      </c>
      <c r="AR90" s="124" t="s">
        <v>191</v>
      </c>
      <c r="AS90" s="124" t="s">
        <v>191</v>
      </c>
      <c r="AT90" s="124" t="s">
        <v>190</v>
      </c>
      <c r="AU90" s="124" t="s">
        <v>191</v>
      </c>
      <c r="AV90" s="124" t="s">
        <v>191</v>
      </c>
      <c r="AW90" s="124" t="s">
        <v>191</v>
      </c>
      <c r="AX90" s="124" t="s">
        <v>191</v>
      </c>
      <c r="AY90" s="124" t="s">
        <v>191</v>
      </c>
      <c r="AZ90" s="124" t="s">
        <v>191</v>
      </c>
      <c r="BA90" s="124" t="s">
        <v>190</v>
      </c>
      <c r="BB90" s="124" t="s">
        <v>190</v>
      </c>
      <c r="BC90" s="124" t="s">
        <v>190</v>
      </c>
      <c r="BD90" s="124" t="s">
        <v>190</v>
      </c>
      <c r="BE90" s="124" t="s">
        <v>190</v>
      </c>
      <c r="BF90" s="124" t="s">
        <v>190</v>
      </c>
      <c r="BG90" s="124" t="s">
        <v>190</v>
      </c>
      <c r="BH90" s="124" t="s">
        <v>191</v>
      </c>
      <c r="BI90" s="124" t="s">
        <v>190</v>
      </c>
      <c r="BJ90" s="124" t="s">
        <v>191</v>
      </c>
      <c r="BK90" s="124" t="s">
        <v>190</v>
      </c>
      <c r="BL90" s="124" t="s">
        <v>191</v>
      </c>
      <c r="BM90" s="124" t="s">
        <v>191</v>
      </c>
      <c r="BN90" s="124" t="s">
        <v>190</v>
      </c>
      <c r="BO90" s="124" t="s">
        <v>190</v>
      </c>
      <c r="BP90" s="124" t="s">
        <v>191</v>
      </c>
      <c r="BQ90" s="124" t="s">
        <v>191</v>
      </c>
    </row>
    <row r="91" spans="1:69" ht="15" customHeight="1" x14ac:dyDescent="0.2">
      <c r="A91" s="100" t="s">
        <v>140</v>
      </c>
      <c r="B91" s="98">
        <f t="shared" si="3"/>
        <v>88</v>
      </c>
      <c r="C91" s="99" t="str">
        <f>VLOOKUP(Applicability[[#This Row],[NCE]],AER_NCE[[#All],[NCE]:[Ref.]],2,FALSE)</f>
        <v>Create/Update Measurement schematics</v>
      </c>
      <c r="D91" s="124" t="s">
        <v>190</v>
      </c>
      <c r="E91" s="124" t="s">
        <v>190</v>
      </c>
      <c r="F91" s="124" t="s">
        <v>191</v>
      </c>
      <c r="G91" s="124" t="s">
        <v>191</v>
      </c>
      <c r="H91" s="124" t="s">
        <v>190</v>
      </c>
      <c r="I91" s="124" t="s">
        <v>191</v>
      </c>
      <c r="J91" s="124" t="s">
        <v>191</v>
      </c>
      <c r="K91" s="124" t="s">
        <v>191</v>
      </c>
      <c r="L91" s="124" t="s">
        <v>191</v>
      </c>
      <c r="M91" s="124" t="s">
        <v>191</v>
      </c>
      <c r="N91" s="124" t="s">
        <v>191</v>
      </c>
      <c r="O91" s="124" t="s">
        <v>191</v>
      </c>
      <c r="P91" s="124" t="s">
        <v>191</v>
      </c>
      <c r="Q91" s="124" t="s">
        <v>190</v>
      </c>
      <c r="R91" s="124" t="s">
        <v>191</v>
      </c>
      <c r="S91" s="124" t="s">
        <v>191</v>
      </c>
      <c r="T91" s="124" t="s">
        <v>191</v>
      </c>
      <c r="U91" s="124" t="s">
        <v>191</v>
      </c>
      <c r="V91" s="124" t="s">
        <v>191</v>
      </c>
      <c r="W91" s="124" t="s">
        <v>191</v>
      </c>
      <c r="X91" s="124" t="s">
        <v>191</v>
      </c>
      <c r="Y91" s="124" t="s">
        <v>191</v>
      </c>
      <c r="Z91" s="124" t="s">
        <v>190</v>
      </c>
      <c r="AA91" s="124" t="s">
        <v>190</v>
      </c>
      <c r="AB91" s="124" t="s">
        <v>191</v>
      </c>
      <c r="AC91" s="124" t="s">
        <v>191</v>
      </c>
      <c r="AD91" s="124" t="s">
        <v>191</v>
      </c>
      <c r="AE91" s="124" t="s">
        <v>191</v>
      </c>
      <c r="AF91" s="124" t="s">
        <v>191</v>
      </c>
      <c r="AG91" s="124" t="s">
        <v>191</v>
      </c>
      <c r="AH91" s="124" t="s">
        <v>191</v>
      </c>
      <c r="AI91" s="124" t="s">
        <v>191</v>
      </c>
      <c r="AJ91" s="124" t="s">
        <v>191</v>
      </c>
      <c r="AK91" s="124" t="s">
        <v>191</v>
      </c>
      <c r="AL91" s="124" t="s">
        <v>191</v>
      </c>
      <c r="AM91" s="124" t="s">
        <v>191</v>
      </c>
      <c r="AN91" s="124" t="s">
        <v>191</v>
      </c>
      <c r="AO91" s="124" t="s">
        <v>191</v>
      </c>
      <c r="AP91" s="124" t="s">
        <v>191</v>
      </c>
      <c r="AQ91" s="124" t="s">
        <v>191</v>
      </c>
      <c r="AR91" s="124" t="s">
        <v>191</v>
      </c>
      <c r="AS91" s="124" t="s">
        <v>191</v>
      </c>
      <c r="AT91" s="124" t="s">
        <v>190</v>
      </c>
      <c r="AU91" s="124" t="s">
        <v>191</v>
      </c>
      <c r="AV91" s="124" t="s">
        <v>191</v>
      </c>
      <c r="AW91" s="124" t="s">
        <v>191</v>
      </c>
      <c r="AX91" s="124" t="s">
        <v>191</v>
      </c>
      <c r="AY91" s="124" t="s">
        <v>191</v>
      </c>
      <c r="AZ91" s="124" t="s">
        <v>191</v>
      </c>
      <c r="BA91" s="124" t="s">
        <v>190</v>
      </c>
      <c r="BB91" s="124" t="s">
        <v>190</v>
      </c>
      <c r="BC91" s="124" t="s">
        <v>190</v>
      </c>
      <c r="BD91" s="124" t="s">
        <v>190</v>
      </c>
      <c r="BE91" s="124" t="s">
        <v>190</v>
      </c>
      <c r="BF91" s="124" t="s">
        <v>190</v>
      </c>
      <c r="BG91" s="124" t="s">
        <v>190</v>
      </c>
      <c r="BH91" s="124" t="s">
        <v>191</v>
      </c>
      <c r="BI91" s="124" t="s">
        <v>190</v>
      </c>
      <c r="BJ91" s="124" t="s">
        <v>191</v>
      </c>
      <c r="BK91" s="124" t="s">
        <v>190</v>
      </c>
      <c r="BL91" s="124" t="s">
        <v>191</v>
      </c>
      <c r="BM91" s="124" t="s">
        <v>191</v>
      </c>
      <c r="BN91" s="124" t="s">
        <v>190</v>
      </c>
      <c r="BO91" s="124" t="s">
        <v>191</v>
      </c>
      <c r="BP91" s="124" t="s">
        <v>191</v>
      </c>
      <c r="BQ91" s="124" t="s">
        <v>191</v>
      </c>
    </row>
    <row r="92" spans="1:69" ht="15" customHeight="1" x14ac:dyDescent="0.2">
      <c r="A92" s="100" t="s">
        <v>809</v>
      </c>
      <c r="B92" s="98">
        <f t="shared" si="3"/>
        <v>89</v>
      </c>
      <c r="C92" s="99" t="str">
        <f>VLOOKUP(Applicability[[#This Row],[NCE]],AER_NCE[[#All],[NCE]:[Ref.]],2,FALSE)</f>
        <v>Measurement schematic contents do not meet requirement in Directive 17, section 1.9. (Effective September 11, 2014).</v>
      </c>
      <c r="D92" s="124" t="s">
        <v>190</v>
      </c>
      <c r="E92" s="124" t="s">
        <v>190</v>
      </c>
      <c r="F92" s="124" t="s">
        <v>191</v>
      </c>
      <c r="G92" s="124" t="s">
        <v>191</v>
      </c>
      <c r="H92" s="124" t="s">
        <v>190</v>
      </c>
      <c r="I92" s="124" t="s">
        <v>191</v>
      </c>
      <c r="J92" s="124" t="s">
        <v>191</v>
      </c>
      <c r="K92" s="124" t="s">
        <v>191</v>
      </c>
      <c r="L92" s="124" t="s">
        <v>191</v>
      </c>
      <c r="M92" s="124" t="s">
        <v>191</v>
      </c>
      <c r="N92" s="124" t="s">
        <v>191</v>
      </c>
      <c r="O92" s="124" t="s">
        <v>191</v>
      </c>
      <c r="P92" s="124" t="s">
        <v>191</v>
      </c>
      <c r="Q92" s="124" t="s">
        <v>190</v>
      </c>
      <c r="R92" s="124" t="s">
        <v>191</v>
      </c>
      <c r="S92" s="124" t="s">
        <v>191</v>
      </c>
      <c r="T92" s="124" t="s">
        <v>191</v>
      </c>
      <c r="U92" s="124" t="s">
        <v>191</v>
      </c>
      <c r="V92" s="124" t="s">
        <v>191</v>
      </c>
      <c r="W92" s="124" t="s">
        <v>191</v>
      </c>
      <c r="X92" s="124" t="s">
        <v>191</v>
      </c>
      <c r="Y92" s="124" t="s">
        <v>191</v>
      </c>
      <c r="Z92" s="124" t="s">
        <v>190</v>
      </c>
      <c r="AA92" s="124" t="s">
        <v>190</v>
      </c>
      <c r="AB92" s="124" t="s">
        <v>191</v>
      </c>
      <c r="AC92" s="124" t="s">
        <v>191</v>
      </c>
      <c r="AD92" s="124" t="s">
        <v>191</v>
      </c>
      <c r="AE92" s="124" t="s">
        <v>191</v>
      </c>
      <c r="AF92" s="124" t="s">
        <v>191</v>
      </c>
      <c r="AG92" s="124" t="s">
        <v>191</v>
      </c>
      <c r="AH92" s="124" t="s">
        <v>191</v>
      </c>
      <c r="AI92" s="124" t="s">
        <v>191</v>
      </c>
      <c r="AJ92" s="124" t="s">
        <v>191</v>
      </c>
      <c r="AK92" s="124" t="s">
        <v>191</v>
      </c>
      <c r="AL92" s="124" t="s">
        <v>191</v>
      </c>
      <c r="AM92" s="124" t="s">
        <v>191</v>
      </c>
      <c r="AN92" s="124" t="s">
        <v>191</v>
      </c>
      <c r="AO92" s="124" t="s">
        <v>191</v>
      </c>
      <c r="AP92" s="124" t="s">
        <v>191</v>
      </c>
      <c r="AQ92" s="124" t="s">
        <v>191</v>
      </c>
      <c r="AR92" s="124" t="s">
        <v>191</v>
      </c>
      <c r="AS92" s="124" t="s">
        <v>191</v>
      </c>
      <c r="AT92" s="124" t="s">
        <v>190</v>
      </c>
      <c r="AU92" s="124" t="s">
        <v>191</v>
      </c>
      <c r="AV92" s="124" t="s">
        <v>191</v>
      </c>
      <c r="AW92" s="124" t="s">
        <v>191</v>
      </c>
      <c r="AX92" s="124" t="s">
        <v>191</v>
      </c>
      <c r="AY92" s="124" t="s">
        <v>191</v>
      </c>
      <c r="AZ92" s="124" t="s">
        <v>191</v>
      </c>
      <c r="BA92" s="124" t="s">
        <v>190</v>
      </c>
      <c r="BB92" s="124" t="s">
        <v>190</v>
      </c>
      <c r="BC92" s="124" t="s">
        <v>190</v>
      </c>
      <c r="BD92" s="124" t="s">
        <v>190</v>
      </c>
      <c r="BE92" s="124" t="s">
        <v>190</v>
      </c>
      <c r="BF92" s="124" t="s">
        <v>190</v>
      </c>
      <c r="BG92" s="124" t="s">
        <v>190</v>
      </c>
      <c r="BH92" s="124" t="s">
        <v>191</v>
      </c>
      <c r="BI92" s="124" t="s">
        <v>190</v>
      </c>
      <c r="BJ92" s="124" t="s">
        <v>191</v>
      </c>
      <c r="BK92" s="124" t="s">
        <v>190</v>
      </c>
      <c r="BL92" s="124" t="s">
        <v>191</v>
      </c>
      <c r="BM92" s="124" t="s">
        <v>191</v>
      </c>
      <c r="BN92" s="124" t="s">
        <v>190</v>
      </c>
      <c r="BO92" s="124" t="s">
        <v>191</v>
      </c>
      <c r="BP92" s="124" t="s">
        <v>191</v>
      </c>
      <c r="BQ92" s="124" t="s">
        <v>191</v>
      </c>
    </row>
    <row r="93" spans="1:69" ht="15" customHeight="1" x14ac:dyDescent="0.2">
      <c r="A93" s="100" t="s">
        <v>811</v>
      </c>
      <c r="B93" s="98">
        <f t="shared" si="3"/>
        <v>90</v>
      </c>
      <c r="C93" s="99" t="str">
        <f>VLOOKUP(Applicability[[#This Row],[NCE]],AER_NCE[[#All],[NCE]:[Ref.]],2,FALSE)</f>
        <v>Measurement schematic content changes not updated monthly to the production accountant in time. (Effective September 11, 2014).</v>
      </c>
      <c r="D93" s="124" t="s">
        <v>190</v>
      </c>
      <c r="E93" s="124" t="s">
        <v>190</v>
      </c>
      <c r="F93" s="124" t="s">
        <v>191</v>
      </c>
      <c r="G93" s="124" t="s">
        <v>191</v>
      </c>
      <c r="H93" s="124" t="s">
        <v>190</v>
      </c>
      <c r="I93" s="124" t="s">
        <v>191</v>
      </c>
      <c r="J93" s="124" t="s">
        <v>191</v>
      </c>
      <c r="K93" s="124" t="s">
        <v>191</v>
      </c>
      <c r="L93" s="124" t="s">
        <v>191</v>
      </c>
      <c r="M93" s="124" t="s">
        <v>191</v>
      </c>
      <c r="N93" s="124" t="s">
        <v>191</v>
      </c>
      <c r="O93" s="124" t="s">
        <v>191</v>
      </c>
      <c r="P93" s="124" t="s">
        <v>191</v>
      </c>
      <c r="Q93" s="124" t="s">
        <v>190</v>
      </c>
      <c r="R93" s="124" t="s">
        <v>191</v>
      </c>
      <c r="S93" s="124" t="s">
        <v>191</v>
      </c>
      <c r="T93" s="124" t="s">
        <v>191</v>
      </c>
      <c r="U93" s="124" t="s">
        <v>191</v>
      </c>
      <c r="V93" s="124" t="s">
        <v>191</v>
      </c>
      <c r="W93" s="124" t="s">
        <v>191</v>
      </c>
      <c r="X93" s="124" t="s">
        <v>191</v>
      </c>
      <c r="Y93" s="124" t="s">
        <v>191</v>
      </c>
      <c r="Z93" s="124" t="s">
        <v>190</v>
      </c>
      <c r="AA93" s="124" t="s">
        <v>190</v>
      </c>
      <c r="AB93" s="124" t="s">
        <v>191</v>
      </c>
      <c r="AC93" s="124" t="s">
        <v>191</v>
      </c>
      <c r="AD93" s="124" t="s">
        <v>191</v>
      </c>
      <c r="AE93" s="124" t="s">
        <v>191</v>
      </c>
      <c r="AF93" s="124" t="s">
        <v>191</v>
      </c>
      <c r="AG93" s="124" t="s">
        <v>191</v>
      </c>
      <c r="AH93" s="124" t="s">
        <v>191</v>
      </c>
      <c r="AI93" s="124" t="s">
        <v>191</v>
      </c>
      <c r="AJ93" s="124" t="s">
        <v>191</v>
      </c>
      <c r="AK93" s="124" t="s">
        <v>191</v>
      </c>
      <c r="AL93" s="124" t="s">
        <v>191</v>
      </c>
      <c r="AM93" s="124" t="s">
        <v>191</v>
      </c>
      <c r="AN93" s="124" t="s">
        <v>191</v>
      </c>
      <c r="AO93" s="124" t="s">
        <v>191</v>
      </c>
      <c r="AP93" s="124" t="s">
        <v>191</v>
      </c>
      <c r="AQ93" s="124" t="s">
        <v>191</v>
      </c>
      <c r="AR93" s="124" t="s">
        <v>191</v>
      </c>
      <c r="AS93" s="124" t="s">
        <v>191</v>
      </c>
      <c r="AT93" s="124" t="s">
        <v>190</v>
      </c>
      <c r="AU93" s="124" t="s">
        <v>191</v>
      </c>
      <c r="AV93" s="124" t="s">
        <v>191</v>
      </c>
      <c r="AW93" s="124" t="s">
        <v>191</v>
      </c>
      <c r="AX93" s="124" t="s">
        <v>191</v>
      </c>
      <c r="AY93" s="124" t="s">
        <v>191</v>
      </c>
      <c r="AZ93" s="124" t="s">
        <v>191</v>
      </c>
      <c r="BA93" s="124" t="s">
        <v>190</v>
      </c>
      <c r="BB93" s="124" t="s">
        <v>190</v>
      </c>
      <c r="BC93" s="124" t="s">
        <v>190</v>
      </c>
      <c r="BD93" s="124" t="s">
        <v>190</v>
      </c>
      <c r="BE93" s="124" t="s">
        <v>190</v>
      </c>
      <c r="BF93" s="124" t="s">
        <v>190</v>
      </c>
      <c r="BG93" s="124" t="s">
        <v>190</v>
      </c>
      <c r="BH93" s="124" t="s">
        <v>191</v>
      </c>
      <c r="BI93" s="124" t="s">
        <v>190</v>
      </c>
      <c r="BJ93" s="124" t="s">
        <v>191</v>
      </c>
      <c r="BK93" s="124" t="s">
        <v>190</v>
      </c>
      <c r="BL93" s="124" t="s">
        <v>191</v>
      </c>
      <c r="BM93" s="124" t="s">
        <v>191</v>
      </c>
      <c r="BN93" s="124" t="s">
        <v>190</v>
      </c>
      <c r="BO93" s="124" t="s">
        <v>191</v>
      </c>
      <c r="BP93" s="124" t="s">
        <v>191</v>
      </c>
      <c r="BQ93" s="124" t="s">
        <v>191</v>
      </c>
    </row>
    <row r="94" spans="1:69" ht="15" customHeight="1" x14ac:dyDescent="0.2">
      <c r="A94" s="100" t="s">
        <v>813</v>
      </c>
      <c r="B94" s="98">
        <f t="shared" si="3"/>
        <v>91</v>
      </c>
      <c r="C94" s="99" t="str">
        <f>VLOOKUP(Applicability[[#This Row],[NCE]],AER_NCE[[#All],[NCE]:[Ref.]],2,FALSE)</f>
        <v>Measurement schematic master copy changes not updated or verification of revisions or confirmation of no change not done annually. (Effective September 11, 2014).</v>
      </c>
      <c r="D94" s="124" t="s">
        <v>190</v>
      </c>
      <c r="E94" s="124" t="s">
        <v>190</v>
      </c>
      <c r="F94" s="124" t="s">
        <v>191</v>
      </c>
      <c r="G94" s="124" t="s">
        <v>191</v>
      </c>
      <c r="H94" s="124" t="s">
        <v>190</v>
      </c>
      <c r="I94" s="124" t="s">
        <v>191</v>
      </c>
      <c r="J94" s="124" t="s">
        <v>191</v>
      </c>
      <c r="K94" s="124" t="s">
        <v>191</v>
      </c>
      <c r="L94" s="124" t="s">
        <v>191</v>
      </c>
      <c r="M94" s="124" t="s">
        <v>191</v>
      </c>
      <c r="N94" s="124" t="s">
        <v>191</v>
      </c>
      <c r="O94" s="124" t="s">
        <v>191</v>
      </c>
      <c r="P94" s="124" t="s">
        <v>191</v>
      </c>
      <c r="Q94" s="124" t="s">
        <v>190</v>
      </c>
      <c r="R94" s="124" t="s">
        <v>191</v>
      </c>
      <c r="S94" s="124" t="s">
        <v>191</v>
      </c>
      <c r="T94" s="124" t="s">
        <v>191</v>
      </c>
      <c r="U94" s="124" t="s">
        <v>191</v>
      </c>
      <c r="V94" s="124" t="s">
        <v>191</v>
      </c>
      <c r="W94" s="124" t="s">
        <v>191</v>
      </c>
      <c r="X94" s="124" t="s">
        <v>191</v>
      </c>
      <c r="Y94" s="124" t="s">
        <v>191</v>
      </c>
      <c r="Z94" s="124" t="s">
        <v>190</v>
      </c>
      <c r="AA94" s="124" t="s">
        <v>190</v>
      </c>
      <c r="AB94" s="124" t="s">
        <v>191</v>
      </c>
      <c r="AC94" s="124" t="s">
        <v>191</v>
      </c>
      <c r="AD94" s="124" t="s">
        <v>191</v>
      </c>
      <c r="AE94" s="124" t="s">
        <v>191</v>
      </c>
      <c r="AF94" s="124" t="s">
        <v>191</v>
      </c>
      <c r="AG94" s="124" t="s">
        <v>191</v>
      </c>
      <c r="AH94" s="124" t="s">
        <v>191</v>
      </c>
      <c r="AI94" s="124" t="s">
        <v>191</v>
      </c>
      <c r="AJ94" s="124" t="s">
        <v>191</v>
      </c>
      <c r="AK94" s="124" t="s">
        <v>191</v>
      </c>
      <c r="AL94" s="124" t="s">
        <v>191</v>
      </c>
      <c r="AM94" s="124" t="s">
        <v>191</v>
      </c>
      <c r="AN94" s="124" t="s">
        <v>191</v>
      </c>
      <c r="AO94" s="124" t="s">
        <v>191</v>
      </c>
      <c r="AP94" s="124" t="s">
        <v>191</v>
      </c>
      <c r="AQ94" s="124" t="s">
        <v>191</v>
      </c>
      <c r="AR94" s="124" t="s">
        <v>191</v>
      </c>
      <c r="AS94" s="124" t="s">
        <v>191</v>
      </c>
      <c r="AT94" s="124" t="s">
        <v>190</v>
      </c>
      <c r="AU94" s="124" t="s">
        <v>191</v>
      </c>
      <c r="AV94" s="124" t="s">
        <v>191</v>
      </c>
      <c r="AW94" s="124" t="s">
        <v>191</v>
      </c>
      <c r="AX94" s="124" t="s">
        <v>191</v>
      </c>
      <c r="AY94" s="124" t="s">
        <v>191</v>
      </c>
      <c r="AZ94" s="124" t="s">
        <v>191</v>
      </c>
      <c r="BA94" s="124" t="s">
        <v>190</v>
      </c>
      <c r="BB94" s="124" t="s">
        <v>190</v>
      </c>
      <c r="BC94" s="124" t="s">
        <v>190</v>
      </c>
      <c r="BD94" s="124" t="s">
        <v>190</v>
      </c>
      <c r="BE94" s="124" t="s">
        <v>190</v>
      </c>
      <c r="BF94" s="124" t="s">
        <v>190</v>
      </c>
      <c r="BG94" s="124" t="s">
        <v>190</v>
      </c>
      <c r="BH94" s="124" t="s">
        <v>191</v>
      </c>
      <c r="BI94" s="124" t="s">
        <v>190</v>
      </c>
      <c r="BJ94" s="124" t="s">
        <v>191</v>
      </c>
      <c r="BK94" s="124" t="s">
        <v>190</v>
      </c>
      <c r="BL94" s="124" t="s">
        <v>191</v>
      </c>
      <c r="BM94" s="124" t="s">
        <v>191</v>
      </c>
      <c r="BN94" s="124" t="s">
        <v>190</v>
      </c>
      <c r="BO94" s="124" t="s">
        <v>191</v>
      </c>
      <c r="BP94" s="124" t="s">
        <v>191</v>
      </c>
      <c r="BQ94" s="124" t="s">
        <v>191</v>
      </c>
    </row>
    <row r="95" spans="1:69" ht="15" customHeight="1" x14ac:dyDescent="0.2">
      <c r="A95" s="100" t="s">
        <v>815</v>
      </c>
      <c r="B95" s="98">
        <f t="shared" si="3"/>
        <v>92</v>
      </c>
      <c r="C95" s="99" t="str">
        <f>VLOOKUP(Applicability[[#This Row],[NCE]],AER_NCE[[#All],[NCE]:[Ref.]],2,FALSE)</f>
        <v>The measurement schematic was not provided to the listed external parites upon request. (Effective September 11, 2014).</v>
      </c>
      <c r="D95" s="124" t="s">
        <v>190</v>
      </c>
      <c r="E95" s="124" t="s">
        <v>190</v>
      </c>
      <c r="F95" s="124" t="s">
        <v>191</v>
      </c>
      <c r="G95" s="124" t="s">
        <v>191</v>
      </c>
      <c r="H95" s="124" t="s">
        <v>190</v>
      </c>
      <c r="I95" s="124" t="s">
        <v>191</v>
      </c>
      <c r="J95" s="124" t="s">
        <v>191</v>
      </c>
      <c r="K95" s="124" t="s">
        <v>191</v>
      </c>
      <c r="L95" s="124" t="s">
        <v>191</v>
      </c>
      <c r="M95" s="124" t="s">
        <v>191</v>
      </c>
      <c r="N95" s="124" t="s">
        <v>191</v>
      </c>
      <c r="O95" s="124" t="s">
        <v>191</v>
      </c>
      <c r="P95" s="124" t="s">
        <v>191</v>
      </c>
      <c r="Q95" s="124" t="s">
        <v>190</v>
      </c>
      <c r="R95" s="124" t="s">
        <v>191</v>
      </c>
      <c r="S95" s="124" t="s">
        <v>191</v>
      </c>
      <c r="T95" s="124" t="s">
        <v>191</v>
      </c>
      <c r="U95" s="124" t="s">
        <v>191</v>
      </c>
      <c r="V95" s="124" t="s">
        <v>191</v>
      </c>
      <c r="W95" s="124" t="s">
        <v>191</v>
      </c>
      <c r="X95" s="124" t="s">
        <v>191</v>
      </c>
      <c r="Y95" s="124" t="s">
        <v>191</v>
      </c>
      <c r="Z95" s="124" t="s">
        <v>190</v>
      </c>
      <c r="AA95" s="124" t="s">
        <v>190</v>
      </c>
      <c r="AB95" s="124" t="s">
        <v>191</v>
      </c>
      <c r="AC95" s="124" t="s">
        <v>191</v>
      </c>
      <c r="AD95" s="124" t="s">
        <v>191</v>
      </c>
      <c r="AE95" s="124" t="s">
        <v>191</v>
      </c>
      <c r="AF95" s="124" t="s">
        <v>191</v>
      </c>
      <c r="AG95" s="124" t="s">
        <v>191</v>
      </c>
      <c r="AH95" s="124" t="s">
        <v>191</v>
      </c>
      <c r="AI95" s="124" t="s">
        <v>191</v>
      </c>
      <c r="AJ95" s="124" t="s">
        <v>191</v>
      </c>
      <c r="AK95" s="124" t="s">
        <v>191</v>
      </c>
      <c r="AL95" s="124" t="s">
        <v>191</v>
      </c>
      <c r="AM95" s="124" t="s">
        <v>191</v>
      </c>
      <c r="AN95" s="124" t="s">
        <v>191</v>
      </c>
      <c r="AO95" s="124" t="s">
        <v>191</v>
      </c>
      <c r="AP95" s="124" t="s">
        <v>191</v>
      </c>
      <c r="AQ95" s="124" t="s">
        <v>191</v>
      </c>
      <c r="AR95" s="124" t="s">
        <v>191</v>
      </c>
      <c r="AS95" s="124" t="s">
        <v>191</v>
      </c>
      <c r="AT95" s="124" t="s">
        <v>190</v>
      </c>
      <c r="AU95" s="124" t="s">
        <v>191</v>
      </c>
      <c r="AV95" s="124" t="s">
        <v>191</v>
      </c>
      <c r="AW95" s="124" t="s">
        <v>191</v>
      </c>
      <c r="AX95" s="124" t="s">
        <v>191</v>
      </c>
      <c r="AY95" s="124" t="s">
        <v>191</v>
      </c>
      <c r="AZ95" s="124" t="s">
        <v>191</v>
      </c>
      <c r="BA95" s="124" t="s">
        <v>190</v>
      </c>
      <c r="BB95" s="124" t="s">
        <v>190</v>
      </c>
      <c r="BC95" s="124" t="s">
        <v>190</v>
      </c>
      <c r="BD95" s="124" t="s">
        <v>190</v>
      </c>
      <c r="BE95" s="124" t="s">
        <v>190</v>
      </c>
      <c r="BF95" s="124" t="s">
        <v>190</v>
      </c>
      <c r="BG95" s="124" t="s">
        <v>190</v>
      </c>
      <c r="BH95" s="124" t="s">
        <v>191</v>
      </c>
      <c r="BI95" s="124" t="s">
        <v>190</v>
      </c>
      <c r="BJ95" s="124" t="s">
        <v>191</v>
      </c>
      <c r="BK95" s="124" t="s">
        <v>190</v>
      </c>
      <c r="BL95" s="124" t="s">
        <v>191</v>
      </c>
      <c r="BM95" s="124" t="s">
        <v>191</v>
      </c>
      <c r="BN95" s="124" t="s">
        <v>190</v>
      </c>
      <c r="BO95" s="124" t="s">
        <v>191</v>
      </c>
      <c r="BP95" s="124" t="s">
        <v>191</v>
      </c>
      <c r="BQ95" s="124" t="s">
        <v>191</v>
      </c>
    </row>
    <row r="96" spans="1:69" ht="21" customHeight="1" x14ac:dyDescent="0.2">
      <c r="A96" s="97" t="s">
        <v>74</v>
      </c>
      <c r="B96" s="98">
        <f t="shared" si="3"/>
        <v>93</v>
      </c>
      <c r="C96" s="99" t="str">
        <f>VLOOKUP(Applicability[[#This Row],[NCE]],AER_NCE[[#All],[NCE]:[Ref.]],2,FALSE)</f>
        <v>Inaccurate Petrinex facility sub-type</v>
      </c>
      <c r="D96" s="124" t="s">
        <v>190</v>
      </c>
      <c r="E96" s="124" t="s">
        <v>190</v>
      </c>
      <c r="F96" s="124" t="s">
        <v>191</v>
      </c>
      <c r="G96" s="124" t="s">
        <v>191</v>
      </c>
      <c r="H96" s="124" t="s">
        <v>190</v>
      </c>
      <c r="I96" s="124" t="s">
        <v>191</v>
      </c>
      <c r="J96" s="124" t="s">
        <v>191</v>
      </c>
      <c r="K96" s="124" t="s">
        <v>191</v>
      </c>
      <c r="L96" s="124" t="s">
        <v>191</v>
      </c>
      <c r="M96" s="124" t="s">
        <v>191</v>
      </c>
      <c r="N96" s="124" t="s">
        <v>191</v>
      </c>
      <c r="O96" s="124" t="s">
        <v>191</v>
      </c>
      <c r="P96" s="124" t="s">
        <v>191</v>
      </c>
      <c r="Q96" s="124" t="s">
        <v>190</v>
      </c>
      <c r="R96" s="124" t="s">
        <v>191</v>
      </c>
      <c r="S96" s="124" t="s">
        <v>191</v>
      </c>
      <c r="T96" s="124" t="s">
        <v>191</v>
      </c>
      <c r="U96" s="124" t="s">
        <v>191</v>
      </c>
      <c r="V96" s="124" t="s">
        <v>191</v>
      </c>
      <c r="W96" s="124" t="s">
        <v>191</v>
      </c>
      <c r="X96" s="124" t="s">
        <v>191</v>
      </c>
      <c r="Y96" s="124" t="s">
        <v>191</v>
      </c>
      <c r="Z96" s="124" t="s">
        <v>190</v>
      </c>
      <c r="AA96" s="124" t="s">
        <v>191</v>
      </c>
      <c r="AB96" s="124" t="s">
        <v>191</v>
      </c>
      <c r="AC96" s="124" t="s">
        <v>191</v>
      </c>
      <c r="AD96" s="124" t="s">
        <v>191</v>
      </c>
      <c r="AE96" s="124" t="s">
        <v>191</v>
      </c>
      <c r="AF96" s="124" t="s">
        <v>191</v>
      </c>
      <c r="AG96" s="124" t="s">
        <v>191</v>
      </c>
      <c r="AH96" s="124" t="s">
        <v>191</v>
      </c>
      <c r="AI96" s="124" t="s">
        <v>191</v>
      </c>
      <c r="AJ96" s="124" t="s">
        <v>191</v>
      </c>
      <c r="AK96" s="124" t="s">
        <v>191</v>
      </c>
      <c r="AL96" s="124" t="s">
        <v>191</v>
      </c>
      <c r="AM96" s="124" t="s">
        <v>191</v>
      </c>
      <c r="AN96" s="124" t="s">
        <v>191</v>
      </c>
      <c r="AO96" s="124" t="s">
        <v>191</v>
      </c>
      <c r="AP96" s="124" t="s">
        <v>191</v>
      </c>
      <c r="AQ96" s="124" t="s">
        <v>191</v>
      </c>
      <c r="AR96" s="124" t="s">
        <v>191</v>
      </c>
      <c r="AS96" s="124" t="s">
        <v>191</v>
      </c>
      <c r="AT96" s="124" t="s">
        <v>190</v>
      </c>
      <c r="AU96" s="124" t="s">
        <v>191</v>
      </c>
      <c r="AV96" s="124" t="s">
        <v>191</v>
      </c>
      <c r="AW96" s="124" t="s">
        <v>191</v>
      </c>
      <c r="AX96" s="124" t="s">
        <v>191</v>
      </c>
      <c r="AY96" s="124" t="s">
        <v>191</v>
      </c>
      <c r="AZ96" s="124" t="s">
        <v>191</v>
      </c>
      <c r="BA96" s="124" t="s">
        <v>190</v>
      </c>
      <c r="BB96" s="124" t="s">
        <v>190</v>
      </c>
      <c r="BC96" s="124" t="s">
        <v>190</v>
      </c>
      <c r="BD96" s="124" t="s">
        <v>190</v>
      </c>
      <c r="BE96" s="124" t="s">
        <v>190</v>
      </c>
      <c r="BF96" s="124" t="s">
        <v>190</v>
      </c>
      <c r="BG96" s="124" t="s">
        <v>190</v>
      </c>
      <c r="BH96" s="124" t="s">
        <v>191</v>
      </c>
      <c r="BI96" s="124" t="s">
        <v>190</v>
      </c>
      <c r="BJ96" s="124" t="s">
        <v>191</v>
      </c>
      <c r="BK96" s="124" t="s">
        <v>190</v>
      </c>
      <c r="BL96" s="124" t="s">
        <v>191</v>
      </c>
      <c r="BM96" s="124" t="s">
        <v>191</v>
      </c>
      <c r="BN96" s="124" t="s">
        <v>190</v>
      </c>
      <c r="BO96" s="124" t="s">
        <v>191</v>
      </c>
      <c r="BP96" s="124" t="s">
        <v>191</v>
      </c>
      <c r="BQ96" s="124" t="s">
        <v>191</v>
      </c>
    </row>
    <row r="97" spans="1:69" ht="20.25" customHeight="1" x14ac:dyDescent="0.2">
      <c r="A97" s="97" t="s">
        <v>142</v>
      </c>
      <c r="B97" s="98">
        <f t="shared" si="3"/>
        <v>94</v>
      </c>
      <c r="C97" s="99" t="str">
        <f>VLOOKUP(Applicability[[#This Row],[NCE]],AER_NCE[[#All],[NCE]:[Ref.]],2,FALSE)</f>
        <v>Inaccurate Well Status(es).</v>
      </c>
      <c r="D97" s="124" t="s">
        <v>190</v>
      </c>
      <c r="E97" s="124" t="s">
        <v>190</v>
      </c>
      <c r="F97" s="124" t="s">
        <v>191</v>
      </c>
      <c r="G97" s="124" t="s">
        <v>191</v>
      </c>
      <c r="H97" s="124" t="s">
        <v>190</v>
      </c>
      <c r="I97" s="124" t="s">
        <v>191</v>
      </c>
      <c r="J97" s="124" t="s">
        <v>191</v>
      </c>
      <c r="K97" s="124" t="s">
        <v>191</v>
      </c>
      <c r="L97" s="124" t="s">
        <v>191</v>
      </c>
      <c r="M97" s="124" t="s">
        <v>191</v>
      </c>
      <c r="N97" s="124" t="s">
        <v>191</v>
      </c>
      <c r="O97" s="124" t="s">
        <v>191</v>
      </c>
      <c r="P97" s="124" t="s">
        <v>191</v>
      </c>
      <c r="Q97" s="124" t="s">
        <v>190</v>
      </c>
      <c r="R97" s="124" t="s">
        <v>191</v>
      </c>
      <c r="S97" s="124" t="s">
        <v>191</v>
      </c>
      <c r="T97" s="124" t="s">
        <v>191</v>
      </c>
      <c r="U97" s="124" t="s">
        <v>191</v>
      </c>
      <c r="V97" s="124" t="s">
        <v>191</v>
      </c>
      <c r="W97" s="124" t="s">
        <v>191</v>
      </c>
      <c r="X97" s="124" t="s">
        <v>191</v>
      </c>
      <c r="Y97" s="124" t="s">
        <v>191</v>
      </c>
      <c r="Z97" s="124" t="s">
        <v>190</v>
      </c>
      <c r="AA97" s="124" t="s">
        <v>191</v>
      </c>
      <c r="AB97" s="124" t="s">
        <v>191</v>
      </c>
      <c r="AC97" s="124" t="s">
        <v>191</v>
      </c>
      <c r="AD97" s="124" t="s">
        <v>191</v>
      </c>
      <c r="AE97" s="124" t="s">
        <v>191</v>
      </c>
      <c r="AF97" s="124" t="s">
        <v>191</v>
      </c>
      <c r="AG97" s="124" t="s">
        <v>191</v>
      </c>
      <c r="AH97" s="124" t="s">
        <v>191</v>
      </c>
      <c r="AI97" s="124" t="s">
        <v>191</v>
      </c>
      <c r="AJ97" s="124" t="s">
        <v>191</v>
      </c>
      <c r="AK97" s="124" t="s">
        <v>191</v>
      </c>
      <c r="AL97" s="124" t="s">
        <v>191</v>
      </c>
      <c r="AM97" s="124" t="s">
        <v>191</v>
      </c>
      <c r="AN97" s="124" t="s">
        <v>191</v>
      </c>
      <c r="AO97" s="124" t="s">
        <v>191</v>
      </c>
      <c r="AP97" s="124" t="s">
        <v>191</v>
      </c>
      <c r="AQ97" s="124" t="s">
        <v>191</v>
      </c>
      <c r="AR97" s="124" t="s">
        <v>191</v>
      </c>
      <c r="AS97" s="124" t="s">
        <v>191</v>
      </c>
      <c r="AT97" s="124" t="s">
        <v>190</v>
      </c>
      <c r="AU97" s="124" t="s">
        <v>191</v>
      </c>
      <c r="AV97" s="124" t="s">
        <v>191</v>
      </c>
      <c r="AW97" s="124" t="s">
        <v>191</v>
      </c>
      <c r="AX97" s="124" t="s">
        <v>191</v>
      </c>
      <c r="AY97" s="124" t="s">
        <v>191</v>
      </c>
      <c r="AZ97" s="124" t="s">
        <v>191</v>
      </c>
      <c r="BA97" s="124" t="s">
        <v>190</v>
      </c>
      <c r="BB97" s="124" t="s">
        <v>190</v>
      </c>
      <c r="BC97" s="124" t="s">
        <v>190</v>
      </c>
      <c r="BD97" s="124" t="s">
        <v>190</v>
      </c>
      <c r="BE97" s="124" t="s">
        <v>190</v>
      </c>
      <c r="BF97" s="124" t="s">
        <v>190</v>
      </c>
      <c r="BG97" s="124" t="s">
        <v>190</v>
      </c>
      <c r="BH97" s="124" t="s">
        <v>191</v>
      </c>
      <c r="BI97" s="124" t="s">
        <v>190</v>
      </c>
      <c r="BJ97" s="124" t="s">
        <v>191</v>
      </c>
      <c r="BK97" s="124" t="s">
        <v>190</v>
      </c>
      <c r="BL97" s="124" t="s">
        <v>191</v>
      </c>
      <c r="BM97" s="124" t="s">
        <v>191</v>
      </c>
      <c r="BN97" s="124" t="s">
        <v>190</v>
      </c>
      <c r="BO97" s="124" t="s">
        <v>191</v>
      </c>
      <c r="BP97" s="124" t="s">
        <v>191</v>
      </c>
      <c r="BQ97" s="124" t="s">
        <v>191</v>
      </c>
    </row>
    <row r="98" spans="1:69" x14ac:dyDescent="0.2">
      <c r="A98" s="97" t="s">
        <v>75</v>
      </c>
      <c r="B98" s="98">
        <f t="shared" si="3"/>
        <v>95</v>
      </c>
      <c r="C98" s="99" t="str">
        <f>VLOOKUP(Applicability[[#This Row],[NCE]],AER_NCE[[#All],[NCE]:[Ref.]],2,FALSE)</f>
        <v>Linked well types inappropriate for battery</v>
      </c>
      <c r="D98" s="124" t="s">
        <v>190</v>
      </c>
      <c r="E98" s="124" t="s">
        <v>190</v>
      </c>
      <c r="F98" s="124" t="s">
        <v>191</v>
      </c>
      <c r="G98" s="124" t="s">
        <v>191</v>
      </c>
      <c r="H98" s="124" t="s">
        <v>190</v>
      </c>
      <c r="I98" s="124" t="s">
        <v>191</v>
      </c>
      <c r="J98" s="124" t="s">
        <v>191</v>
      </c>
      <c r="K98" s="124" t="s">
        <v>191</v>
      </c>
      <c r="L98" s="124" t="s">
        <v>191</v>
      </c>
      <c r="M98" s="124" t="s">
        <v>191</v>
      </c>
      <c r="N98" s="124" t="s">
        <v>191</v>
      </c>
      <c r="O98" s="124" t="s">
        <v>191</v>
      </c>
      <c r="P98" s="124" t="s">
        <v>191</v>
      </c>
      <c r="Q98" s="124" t="s">
        <v>190</v>
      </c>
      <c r="R98" s="124" t="s">
        <v>191</v>
      </c>
      <c r="S98" s="124" t="s">
        <v>191</v>
      </c>
      <c r="T98" s="124" t="s">
        <v>191</v>
      </c>
      <c r="U98" s="124" t="s">
        <v>191</v>
      </c>
      <c r="V98" s="124" t="s">
        <v>191</v>
      </c>
      <c r="W98" s="124" t="s">
        <v>191</v>
      </c>
      <c r="X98" s="124" t="s">
        <v>191</v>
      </c>
      <c r="Y98" s="124" t="s">
        <v>191</v>
      </c>
      <c r="Z98" s="124" t="s">
        <v>190</v>
      </c>
      <c r="AA98" s="124" t="s">
        <v>191</v>
      </c>
      <c r="AB98" s="124" t="s">
        <v>191</v>
      </c>
      <c r="AC98" s="124" t="s">
        <v>191</v>
      </c>
      <c r="AD98" s="124" t="s">
        <v>191</v>
      </c>
      <c r="AE98" s="124" t="s">
        <v>191</v>
      </c>
      <c r="AF98" s="124" t="s">
        <v>191</v>
      </c>
      <c r="AG98" s="124" t="s">
        <v>191</v>
      </c>
      <c r="AH98" s="124" t="s">
        <v>191</v>
      </c>
      <c r="AI98" s="124" t="s">
        <v>191</v>
      </c>
      <c r="AJ98" s="124" t="s">
        <v>191</v>
      </c>
      <c r="AK98" s="124" t="s">
        <v>191</v>
      </c>
      <c r="AL98" s="124" t="s">
        <v>191</v>
      </c>
      <c r="AM98" s="124" t="s">
        <v>191</v>
      </c>
      <c r="AN98" s="124" t="s">
        <v>191</v>
      </c>
      <c r="AO98" s="124" t="s">
        <v>191</v>
      </c>
      <c r="AP98" s="124" t="s">
        <v>191</v>
      </c>
      <c r="AQ98" s="124" t="s">
        <v>191</v>
      </c>
      <c r="AR98" s="124" t="s">
        <v>191</v>
      </c>
      <c r="AS98" s="124" t="s">
        <v>191</v>
      </c>
      <c r="AT98" s="124" t="s">
        <v>190</v>
      </c>
      <c r="AU98" s="124" t="s">
        <v>191</v>
      </c>
      <c r="AV98" s="124" t="s">
        <v>191</v>
      </c>
      <c r="AW98" s="124" t="s">
        <v>191</v>
      </c>
      <c r="AX98" s="124" t="s">
        <v>191</v>
      </c>
      <c r="AY98" s="124" t="s">
        <v>191</v>
      </c>
      <c r="AZ98" s="124" t="s">
        <v>191</v>
      </c>
      <c r="BA98" s="124" t="s">
        <v>190</v>
      </c>
      <c r="BB98" s="124" t="s">
        <v>190</v>
      </c>
      <c r="BC98" s="124" t="s">
        <v>190</v>
      </c>
      <c r="BD98" s="124" t="s">
        <v>190</v>
      </c>
      <c r="BE98" s="124" t="s">
        <v>190</v>
      </c>
      <c r="BF98" s="124" t="s">
        <v>190</v>
      </c>
      <c r="BG98" s="124" t="s">
        <v>190</v>
      </c>
      <c r="BH98" s="124" t="s">
        <v>191</v>
      </c>
      <c r="BI98" s="124" t="s">
        <v>190</v>
      </c>
      <c r="BJ98" s="124" t="s">
        <v>191</v>
      </c>
      <c r="BK98" s="124" t="s">
        <v>190</v>
      </c>
      <c r="BL98" s="124" t="s">
        <v>191</v>
      </c>
      <c r="BM98" s="124" t="s">
        <v>191</v>
      </c>
      <c r="BN98" s="124" t="s">
        <v>190</v>
      </c>
      <c r="BO98" s="124" t="s">
        <v>191</v>
      </c>
      <c r="BP98" s="124" t="s">
        <v>191</v>
      </c>
      <c r="BQ98" s="124" t="s">
        <v>191</v>
      </c>
    </row>
    <row r="99" spans="1:69" x14ac:dyDescent="0.2">
      <c r="A99" s="97" t="s">
        <v>143</v>
      </c>
      <c r="B99" s="98">
        <f t="shared" si="3"/>
        <v>96</v>
      </c>
      <c r="C99" s="99" t="str">
        <f>VLOOKUP(Applicability[[#This Row],[NCE]],AER_NCE[[#All],[NCE]:[Ref.]],2,FALSE)</f>
        <v>Well meas. inappropriate for battery</v>
      </c>
      <c r="D99" s="124" t="s">
        <v>190</v>
      </c>
      <c r="E99" s="124" t="s">
        <v>190</v>
      </c>
      <c r="F99" s="124" t="s">
        <v>191</v>
      </c>
      <c r="G99" s="124" t="s">
        <v>191</v>
      </c>
      <c r="H99" s="124" t="s">
        <v>190</v>
      </c>
      <c r="I99" s="124" t="s">
        <v>191</v>
      </c>
      <c r="J99" s="124" t="s">
        <v>191</v>
      </c>
      <c r="K99" s="124" t="s">
        <v>191</v>
      </c>
      <c r="L99" s="124" t="s">
        <v>191</v>
      </c>
      <c r="M99" s="124" t="s">
        <v>191</v>
      </c>
      <c r="N99" s="124" t="s">
        <v>191</v>
      </c>
      <c r="O99" s="124" t="s">
        <v>191</v>
      </c>
      <c r="P99" s="124" t="s">
        <v>191</v>
      </c>
      <c r="Q99" s="124" t="s">
        <v>190</v>
      </c>
      <c r="R99" s="124" t="s">
        <v>191</v>
      </c>
      <c r="S99" s="124" t="s">
        <v>191</v>
      </c>
      <c r="T99" s="124" t="s">
        <v>191</v>
      </c>
      <c r="U99" s="124" t="s">
        <v>191</v>
      </c>
      <c r="V99" s="124" t="s">
        <v>191</v>
      </c>
      <c r="W99" s="124" t="s">
        <v>191</v>
      </c>
      <c r="X99" s="124" t="s">
        <v>191</v>
      </c>
      <c r="Y99" s="124" t="s">
        <v>191</v>
      </c>
      <c r="Z99" s="124" t="s">
        <v>190</v>
      </c>
      <c r="AA99" s="124" t="s">
        <v>191</v>
      </c>
      <c r="AB99" s="124" t="s">
        <v>191</v>
      </c>
      <c r="AC99" s="124" t="s">
        <v>191</v>
      </c>
      <c r="AD99" s="124" t="s">
        <v>191</v>
      </c>
      <c r="AE99" s="124" t="s">
        <v>191</v>
      </c>
      <c r="AF99" s="124" t="s">
        <v>191</v>
      </c>
      <c r="AG99" s="124" t="s">
        <v>191</v>
      </c>
      <c r="AH99" s="124" t="s">
        <v>191</v>
      </c>
      <c r="AI99" s="124" t="s">
        <v>191</v>
      </c>
      <c r="AJ99" s="124" t="s">
        <v>191</v>
      </c>
      <c r="AK99" s="124" t="s">
        <v>191</v>
      </c>
      <c r="AL99" s="124" t="s">
        <v>191</v>
      </c>
      <c r="AM99" s="124" t="s">
        <v>191</v>
      </c>
      <c r="AN99" s="124" t="s">
        <v>191</v>
      </c>
      <c r="AO99" s="124" t="s">
        <v>191</v>
      </c>
      <c r="AP99" s="124" t="s">
        <v>191</v>
      </c>
      <c r="AQ99" s="124" t="s">
        <v>191</v>
      </c>
      <c r="AR99" s="124" t="s">
        <v>191</v>
      </c>
      <c r="AS99" s="124" t="s">
        <v>191</v>
      </c>
      <c r="AT99" s="124" t="s">
        <v>190</v>
      </c>
      <c r="AU99" s="124" t="s">
        <v>191</v>
      </c>
      <c r="AV99" s="124" t="s">
        <v>191</v>
      </c>
      <c r="AW99" s="124" t="s">
        <v>191</v>
      </c>
      <c r="AX99" s="124" t="s">
        <v>191</v>
      </c>
      <c r="AY99" s="124" t="s">
        <v>191</v>
      </c>
      <c r="AZ99" s="124" t="s">
        <v>191</v>
      </c>
      <c r="BA99" s="124" t="s">
        <v>190</v>
      </c>
      <c r="BB99" s="124" t="s">
        <v>190</v>
      </c>
      <c r="BC99" s="124" t="s">
        <v>190</v>
      </c>
      <c r="BD99" s="124" t="s">
        <v>190</v>
      </c>
      <c r="BE99" s="124" t="s">
        <v>190</v>
      </c>
      <c r="BF99" s="124" t="s">
        <v>190</v>
      </c>
      <c r="BG99" s="124" t="s">
        <v>190</v>
      </c>
      <c r="BH99" s="124" t="s">
        <v>191</v>
      </c>
      <c r="BI99" s="124" t="s">
        <v>190</v>
      </c>
      <c r="BJ99" s="124" t="s">
        <v>191</v>
      </c>
      <c r="BK99" s="124" t="s">
        <v>190</v>
      </c>
      <c r="BL99" s="124" t="s">
        <v>191</v>
      </c>
      <c r="BM99" s="124" t="s">
        <v>191</v>
      </c>
      <c r="BN99" s="124" t="s">
        <v>190</v>
      </c>
      <c r="BO99" s="124" t="s">
        <v>191</v>
      </c>
      <c r="BP99" s="124" t="s">
        <v>191</v>
      </c>
      <c r="BQ99" s="124" t="s">
        <v>191</v>
      </c>
    </row>
    <row r="100" spans="1:69" ht="28.5" x14ac:dyDescent="0.2">
      <c r="A100" s="97" t="s">
        <v>98</v>
      </c>
      <c r="B100" s="98">
        <f t="shared" si="3"/>
        <v>97</v>
      </c>
      <c r="C100" s="99" t="str">
        <f>VLOOKUP(Applicability[[#This Row],[NCE]],AER_NCE[[#All],[NCE]:[Ref.]],2,FALSE)</f>
        <v>Gas and condensate composition and density not updated to the required frequency.</v>
      </c>
      <c r="D100" s="124" t="s">
        <v>190</v>
      </c>
      <c r="E100" s="124" t="s">
        <v>190</v>
      </c>
      <c r="F100" s="124" t="s">
        <v>190</v>
      </c>
      <c r="G100" s="124" t="s">
        <v>190</v>
      </c>
      <c r="H100" s="124" t="s">
        <v>190</v>
      </c>
      <c r="I100" s="124" t="s">
        <v>191</v>
      </c>
      <c r="J100" s="124" t="s">
        <v>191</v>
      </c>
      <c r="K100" s="124" t="s">
        <v>191</v>
      </c>
      <c r="L100" s="124" t="s">
        <v>191</v>
      </c>
      <c r="M100" s="124" t="s">
        <v>191</v>
      </c>
      <c r="N100" s="124" t="s">
        <v>191</v>
      </c>
      <c r="O100" s="124" t="s">
        <v>191</v>
      </c>
      <c r="P100" s="124" t="s">
        <v>191</v>
      </c>
      <c r="Q100" s="124" t="s">
        <v>190</v>
      </c>
      <c r="R100" s="124" t="s">
        <v>191</v>
      </c>
      <c r="S100" s="124" t="s">
        <v>191</v>
      </c>
      <c r="T100" s="124" t="s">
        <v>191</v>
      </c>
      <c r="U100" s="124" t="s">
        <v>191</v>
      </c>
      <c r="V100" s="124" t="s">
        <v>191</v>
      </c>
      <c r="W100" s="124" t="s">
        <v>191</v>
      </c>
      <c r="X100" s="124" t="s">
        <v>191</v>
      </c>
      <c r="Y100" s="124" t="s">
        <v>191</v>
      </c>
      <c r="Z100" s="124" t="s">
        <v>190</v>
      </c>
      <c r="AA100" s="124" t="s">
        <v>190</v>
      </c>
      <c r="AB100" s="124" t="s">
        <v>191</v>
      </c>
      <c r="AC100" s="124" t="s">
        <v>191</v>
      </c>
      <c r="AD100" s="124" t="s">
        <v>191</v>
      </c>
      <c r="AE100" s="124" t="s">
        <v>191</v>
      </c>
      <c r="AF100" s="124" t="s">
        <v>191</v>
      </c>
      <c r="AG100" s="124" t="s">
        <v>191</v>
      </c>
      <c r="AH100" s="124" t="s">
        <v>191</v>
      </c>
      <c r="AI100" s="124" t="s">
        <v>191</v>
      </c>
      <c r="AJ100" s="124" t="s">
        <v>190</v>
      </c>
      <c r="AK100" s="124" t="s">
        <v>191</v>
      </c>
      <c r="AL100" s="124" t="s">
        <v>190</v>
      </c>
      <c r="AM100" s="124" t="s">
        <v>191</v>
      </c>
      <c r="AN100" s="124" t="s">
        <v>191</v>
      </c>
      <c r="AO100" s="124" t="s">
        <v>191</v>
      </c>
      <c r="AP100" s="124" t="s">
        <v>190</v>
      </c>
      <c r="AQ100" s="124" t="s">
        <v>191</v>
      </c>
      <c r="AR100" s="124" t="s">
        <v>190</v>
      </c>
      <c r="AS100" s="124" t="s">
        <v>190</v>
      </c>
      <c r="AT100" s="124" t="s">
        <v>190</v>
      </c>
      <c r="AU100" s="124" t="s">
        <v>191</v>
      </c>
      <c r="AV100" s="124" t="s">
        <v>191</v>
      </c>
      <c r="AW100" s="124" t="s">
        <v>191</v>
      </c>
      <c r="AX100" s="124" t="s">
        <v>191</v>
      </c>
      <c r="AY100" s="124" t="s">
        <v>191</v>
      </c>
      <c r="AZ100" s="124" t="s">
        <v>190</v>
      </c>
      <c r="BA100" s="124" t="s">
        <v>190</v>
      </c>
      <c r="BB100" s="124" t="s">
        <v>190</v>
      </c>
      <c r="BC100" s="124" t="s">
        <v>190</v>
      </c>
      <c r="BD100" s="124" t="s">
        <v>190</v>
      </c>
      <c r="BE100" s="124" t="s">
        <v>190</v>
      </c>
      <c r="BF100" s="124" t="s">
        <v>190</v>
      </c>
      <c r="BG100" s="124" t="s">
        <v>190</v>
      </c>
      <c r="BH100" s="124" t="s">
        <v>190</v>
      </c>
      <c r="BI100" s="124" t="s">
        <v>190</v>
      </c>
      <c r="BJ100" s="124" t="s">
        <v>190</v>
      </c>
      <c r="BK100" s="124" t="s">
        <v>190</v>
      </c>
      <c r="BL100" s="124" t="s">
        <v>190</v>
      </c>
      <c r="BM100" s="124" t="s">
        <v>190</v>
      </c>
      <c r="BN100" s="124" t="s">
        <v>190</v>
      </c>
      <c r="BO100" s="124" t="s">
        <v>190</v>
      </c>
      <c r="BP100" s="124" t="s">
        <v>190</v>
      </c>
      <c r="BQ100" s="124" t="s">
        <v>190</v>
      </c>
    </row>
    <row r="101" spans="1:69" x14ac:dyDescent="0.2">
      <c r="A101" s="97" t="s">
        <v>61</v>
      </c>
      <c r="B101" s="98">
        <f t="shared" si="3"/>
        <v>98</v>
      </c>
      <c r="C101" s="99" t="str">
        <f>VLOOKUP(Applicability[[#This Row],[NCE]],AER_NCE[[#All],[NCE]:[Ref.]],2,FALSE)</f>
        <v>Inappropriate application of ECF.</v>
      </c>
      <c r="D101" s="124" t="s">
        <v>190</v>
      </c>
      <c r="E101" s="124" t="s">
        <v>190</v>
      </c>
      <c r="F101" s="124" t="s">
        <v>190</v>
      </c>
      <c r="G101" s="124" t="s">
        <v>190</v>
      </c>
      <c r="H101" s="124" t="s">
        <v>190</v>
      </c>
      <c r="I101" s="124" t="s">
        <v>191</v>
      </c>
      <c r="J101" s="124" t="s">
        <v>191</v>
      </c>
      <c r="K101" s="124" t="s">
        <v>191</v>
      </c>
      <c r="L101" s="124" t="s">
        <v>191</v>
      </c>
      <c r="M101" s="124" t="s">
        <v>191</v>
      </c>
      <c r="N101" s="124" t="s">
        <v>191</v>
      </c>
      <c r="O101" s="124" t="s">
        <v>191</v>
      </c>
      <c r="P101" s="124" t="s">
        <v>191</v>
      </c>
      <c r="Q101" s="124" t="s">
        <v>190</v>
      </c>
      <c r="R101" s="124" t="s">
        <v>191</v>
      </c>
      <c r="S101" s="124" t="s">
        <v>191</v>
      </c>
      <c r="T101" s="124" t="s">
        <v>191</v>
      </c>
      <c r="U101" s="124" t="s">
        <v>191</v>
      </c>
      <c r="V101" s="124" t="s">
        <v>191</v>
      </c>
      <c r="W101" s="124" t="s">
        <v>191</v>
      </c>
      <c r="X101" s="124" t="s">
        <v>191</v>
      </c>
      <c r="Y101" s="124" t="s">
        <v>191</v>
      </c>
      <c r="Z101" s="124" t="s">
        <v>190</v>
      </c>
      <c r="AA101" s="124" t="s">
        <v>190</v>
      </c>
      <c r="AB101" s="124" t="s">
        <v>191</v>
      </c>
      <c r="AC101" s="124" t="s">
        <v>191</v>
      </c>
      <c r="AD101" s="124" t="s">
        <v>191</v>
      </c>
      <c r="AE101" s="124" t="s">
        <v>191</v>
      </c>
      <c r="AF101" s="124" t="s">
        <v>191</v>
      </c>
      <c r="AG101" s="124" t="s">
        <v>191</v>
      </c>
      <c r="AH101" s="124" t="s">
        <v>191</v>
      </c>
      <c r="AI101" s="124" t="s">
        <v>191</v>
      </c>
      <c r="AJ101" s="124" t="s">
        <v>190</v>
      </c>
      <c r="AK101" s="124" t="s">
        <v>191</v>
      </c>
      <c r="AL101" s="124" t="s">
        <v>190</v>
      </c>
      <c r="AM101" s="124" t="s">
        <v>191</v>
      </c>
      <c r="AN101" s="124" t="s">
        <v>191</v>
      </c>
      <c r="AO101" s="124" t="s">
        <v>191</v>
      </c>
      <c r="AP101" s="124" t="s">
        <v>190</v>
      </c>
      <c r="AQ101" s="124" t="s">
        <v>191</v>
      </c>
      <c r="AR101" s="124" t="s">
        <v>190</v>
      </c>
      <c r="AS101" s="124" t="s">
        <v>190</v>
      </c>
      <c r="AT101" s="124" t="s">
        <v>190</v>
      </c>
      <c r="AU101" s="124" t="s">
        <v>191</v>
      </c>
      <c r="AV101" s="124" t="s">
        <v>191</v>
      </c>
      <c r="AW101" s="124" t="s">
        <v>191</v>
      </c>
      <c r="AX101" s="124" t="s">
        <v>191</v>
      </c>
      <c r="AY101" s="124" t="s">
        <v>191</v>
      </c>
      <c r="AZ101" s="124" t="s">
        <v>190</v>
      </c>
      <c r="BA101" s="124" t="s">
        <v>190</v>
      </c>
      <c r="BB101" s="124" t="s">
        <v>190</v>
      </c>
      <c r="BC101" s="124" t="s">
        <v>190</v>
      </c>
      <c r="BD101" s="124" t="s">
        <v>190</v>
      </c>
      <c r="BE101" s="124" t="s">
        <v>190</v>
      </c>
      <c r="BF101" s="124" t="s">
        <v>190</v>
      </c>
      <c r="BG101" s="124" t="s">
        <v>190</v>
      </c>
      <c r="BH101" s="124" t="s">
        <v>190</v>
      </c>
      <c r="BI101" s="124" t="s">
        <v>190</v>
      </c>
      <c r="BJ101" s="124" t="s">
        <v>190</v>
      </c>
      <c r="BK101" s="124" t="s">
        <v>190</v>
      </c>
      <c r="BL101" s="124" t="s">
        <v>190</v>
      </c>
      <c r="BM101" s="124" t="s">
        <v>190</v>
      </c>
      <c r="BN101" s="124" t="s">
        <v>190</v>
      </c>
      <c r="BO101" s="124" t="s">
        <v>190</v>
      </c>
      <c r="BP101" s="124" t="s">
        <v>190</v>
      </c>
      <c r="BQ101" s="124" t="s">
        <v>190</v>
      </c>
    </row>
    <row r="102" spans="1:69" x14ac:dyDescent="0.2">
      <c r="A102" s="97" t="s">
        <v>104</v>
      </c>
      <c r="B102" s="98">
        <f t="shared" si="3"/>
        <v>99</v>
      </c>
      <c r="C102" s="99" t="str">
        <f>VLOOKUP(Applicability[[#This Row],[NCE]],AER_NCE[[#All],[NCE]:[Ref.]],2,FALSE)</f>
        <v>Inappropriate application of GEF.</v>
      </c>
      <c r="D102" s="124" t="s">
        <v>190</v>
      </c>
      <c r="E102" s="124" t="s">
        <v>190</v>
      </c>
      <c r="F102" s="124" t="s">
        <v>190</v>
      </c>
      <c r="G102" s="124" t="s">
        <v>190</v>
      </c>
      <c r="H102" s="124" t="s">
        <v>190</v>
      </c>
      <c r="I102" s="124" t="s">
        <v>191</v>
      </c>
      <c r="J102" s="124" t="s">
        <v>191</v>
      </c>
      <c r="K102" s="124" t="s">
        <v>191</v>
      </c>
      <c r="L102" s="124" t="s">
        <v>191</v>
      </c>
      <c r="M102" s="124" t="s">
        <v>191</v>
      </c>
      <c r="N102" s="124" t="s">
        <v>191</v>
      </c>
      <c r="O102" s="124" t="s">
        <v>191</v>
      </c>
      <c r="P102" s="124" t="s">
        <v>191</v>
      </c>
      <c r="Q102" s="124" t="s">
        <v>190</v>
      </c>
      <c r="R102" s="124" t="s">
        <v>191</v>
      </c>
      <c r="S102" s="124" t="s">
        <v>191</v>
      </c>
      <c r="T102" s="124" t="s">
        <v>191</v>
      </c>
      <c r="U102" s="124" t="s">
        <v>191</v>
      </c>
      <c r="V102" s="124" t="s">
        <v>191</v>
      </c>
      <c r="W102" s="124" t="s">
        <v>191</v>
      </c>
      <c r="X102" s="124" t="s">
        <v>191</v>
      </c>
      <c r="Y102" s="124" t="s">
        <v>191</v>
      </c>
      <c r="Z102" s="124" t="s">
        <v>190</v>
      </c>
      <c r="AA102" s="124" t="s">
        <v>190</v>
      </c>
      <c r="AB102" s="124" t="s">
        <v>191</v>
      </c>
      <c r="AC102" s="124" t="s">
        <v>191</v>
      </c>
      <c r="AD102" s="124" t="s">
        <v>191</v>
      </c>
      <c r="AE102" s="124" t="s">
        <v>191</v>
      </c>
      <c r="AF102" s="124" t="s">
        <v>191</v>
      </c>
      <c r="AG102" s="124" t="s">
        <v>191</v>
      </c>
      <c r="AH102" s="124" t="s">
        <v>191</v>
      </c>
      <c r="AI102" s="124" t="s">
        <v>191</v>
      </c>
      <c r="AJ102" s="124" t="s">
        <v>190</v>
      </c>
      <c r="AK102" s="124" t="s">
        <v>191</v>
      </c>
      <c r="AL102" s="124" t="s">
        <v>190</v>
      </c>
      <c r="AM102" s="124" t="s">
        <v>191</v>
      </c>
      <c r="AN102" s="124" t="s">
        <v>191</v>
      </c>
      <c r="AO102" s="124" t="s">
        <v>191</v>
      </c>
      <c r="AP102" s="124" t="s">
        <v>190</v>
      </c>
      <c r="AQ102" s="124" t="s">
        <v>191</v>
      </c>
      <c r="AR102" s="124" t="s">
        <v>190</v>
      </c>
      <c r="AS102" s="124" t="s">
        <v>190</v>
      </c>
      <c r="AT102" s="124" t="s">
        <v>190</v>
      </c>
      <c r="AU102" s="124" t="s">
        <v>191</v>
      </c>
      <c r="AV102" s="124" t="s">
        <v>191</v>
      </c>
      <c r="AW102" s="124" t="s">
        <v>191</v>
      </c>
      <c r="AX102" s="124" t="s">
        <v>191</v>
      </c>
      <c r="AY102" s="124" t="s">
        <v>191</v>
      </c>
      <c r="AZ102" s="124" t="s">
        <v>190</v>
      </c>
      <c r="BA102" s="124" t="s">
        <v>190</v>
      </c>
      <c r="BB102" s="124" t="s">
        <v>190</v>
      </c>
      <c r="BC102" s="124" t="s">
        <v>190</v>
      </c>
      <c r="BD102" s="124" t="s">
        <v>190</v>
      </c>
      <c r="BE102" s="124" t="s">
        <v>190</v>
      </c>
      <c r="BF102" s="124" t="s">
        <v>190</v>
      </c>
      <c r="BG102" s="124" t="s">
        <v>190</v>
      </c>
      <c r="BH102" s="124" t="s">
        <v>190</v>
      </c>
      <c r="BI102" s="124" t="s">
        <v>190</v>
      </c>
      <c r="BJ102" s="124" t="s">
        <v>190</v>
      </c>
      <c r="BK102" s="124" t="s">
        <v>190</v>
      </c>
      <c r="BL102" s="124" t="s">
        <v>190</v>
      </c>
      <c r="BM102" s="124" t="s">
        <v>190</v>
      </c>
      <c r="BN102" s="124" t="s">
        <v>190</v>
      </c>
      <c r="BO102" s="124" t="s">
        <v>190</v>
      </c>
      <c r="BP102" s="124" t="s">
        <v>190</v>
      </c>
      <c r="BQ102" s="124" t="s">
        <v>190</v>
      </c>
    </row>
    <row r="103" spans="1:69" ht="24" customHeight="1" x14ac:dyDescent="0.2">
      <c r="A103" s="97" t="s">
        <v>168</v>
      </c>
      <c r="B103" s="98">
        <f t="shared" si="3"/>
        <v>100</v>
      </c>
      <c r="C103" s="99" t="str">
        <f>VLOOKUP(Applicability[[#This Row],[NCE]],AER_NCE[[#All],[NCE]:[Ref.]],2,FALSE)</f>
        <v>Inappropriate application of GIS.</v>
      </c>
      <c r="D103" s="124" t="s">
        <v>190</v>
      </c>
      <c r="E103" s="124" t="s">
        <v>190</v>
      </c>
      <c r="F103" s="124" t="s">
        <v>190</v>
      </c>
      <c r="G103" s="124" t="s">
        <v>190</v>
      </c>
      <c r="H103" s="124" t="s">
        <v>190</v>
      </c>
      <c r="I103" s="124" t="s">
        <v>191</v>
      </c>
      <c r="J103" s="124" t="s">
        <v>191</v>
      </c>
      <c r="K103" s="124" t="s">
        <v>191</v>
      </c>
      <c r="L103" s="124" t="s">
        <v>191</v>
      </c>
      <c r="M103" s="124" t="s">
        <v>191</v>
      </c>
      <c r="N103" s="124" t="s">
        <v>191</v>
      </c>
      <c r="O103" s="124" t="s">
        <v>191</v>
      </c>
      <c r="P103" s="124" t="s">
        <v>191</v>
      </c>
      <c r="Q103" s="124" t="s">
        <v>190</v>
      </c>
      <c r="R103" s="124" t="s">
        <v>191</v>
      </c>
      <c r="S103" s="124" t="s">
        <v>191</v>
      </c>
      <c r="T103" s="124" t="s">
        <v>191</v>
      </c>
      <c r="U103" s="124" t="s">
        <v>191</v>
      </c>
      <c r="V103" s="124" t="s">
        <v>191</v>
      </c>
      <c r="W103" s="124" t="s">
        <v>191</v>
      </c>
      <c r="X103" s="124" t="s">
        <v>191</v>
      </c>
      <c r="Y103" s="124" t="s">
        <v>191</v>
      </c>
      <c r="Z103" s="124" t="s">
        <v>190</v>
      </c>
      <c r="AA103" s="124" t="s">
        <v>190</v>
      </c>
      <c r="AB103" s="124" t="s">
        <v>191</v>
      </c>
      <c r="AC103" s="124" t="s">
        <v>191</v>
      </c>
      <c r="AD103" s="124" t="s">
        <v>191</v>
      </c>
      <c r="AE103" s="124" t="s">
        <v>191</v>
      </c>
      <c r="AF103" s="124" t="s">
        <v>191</v>
      </c>
      <c r="AG103" s="124" t="s">
        <v>191</v>
      </c>
      <c r="AH103" s="124" t="s">
        <v>191</v>
      </c>
      <c r="AI103" s="124" t="s">
        <v>191</v>
      </c>
      <c r="AJ103" s="124" t="s">
        <v>190</v>
      </c>
      <c r="AK103" s="124" t="s">
        <v>191</v>
      </c>
      <c r="AL103" s="124" t="s">
        <v>190</v>
      </c>
      <c r="AM103" s="124" t="s">
        <v>191</v>
      </c>
      <c r="AN103" s="124" t="s">
        <v>191</v>
      </c>
      <c r="AO103" s="124" t="s">
        <v>191</v>
      </c>
      <c r="AP103" s="124" t="s">
        <v>190</v>
      </c>
      <c r="AQ103" s="124" t="s">
        <v>191</v>
      </c>
      <c r="AR103" s="124" t="s">
        <v>190</v>
      </c>
      <c r="AS103" s="124" t="s">
        <v>190</v>
      </c>
      <c r="AT103" s="124" t="s">
        <v>190</v>
      </c>
      <c r="AU103" s="124" t="s">
        <v>191</v>
      </c>
      <c r="AV103" s="124" t="s">
        <v>191</v>
      </c>
      <c r="AW103" s="124" t="s">
        <v>191</v>
      </c>
      <c r="AX103" s="124" t="s">
        <v>191</v>
      </c>
      <c r="AY103" s="124" t="s">
        <v>191</v>
      </c>
      <c r="AZ103" s="124" t="s">
        <v>190</v>
      </c>
      <c r="BA103" s="124" t="s">
        <v>190</v>
      </c>
      <c r="BB103" s="124" t="s">
        <v>190</v>
      </c>
      <c r="BC103" s="124" t="s">
        <v>190</v>
      </c>
      <c r="BD103" s="124" t="s">
        <v>190</v>
      </c>
      <c r="BE103" s="124" t="s">
        <v>190</v>
      </c>
      <c r="BF103" s="124" t="s">
        <v>190</v>
      </c>
      <c r="BG103" s="124" t="s">
        <v>190</v>
      </c>
      <c r="BH103" s="124" t="s">
        <v>190</v>
      </c>
      <c r="BI103" s="124" t="s">
        <v>190</v>
      </c>
      <c r="BJ103" s="124" t="s">
        <v>190</v>
      </c>
      <c r="BK103" s="124" t="s">
        <v>190</v>
      </c>
      <c r="BL103" s="124" t="s">
        <v>190</v>
      </c>
      <c r="BM103" s="124" t="s">
        <v>190</v>
      </c>
      <c r="BN103" s="124" t="s">
        <v>190</v>
      </c>
      <c r="BO103" s="124" t="s">
        <v>190</v>
      </c>
      <c r="BP103" s="124" t="s">
        <v>190</v>
      </c>
      <c r="BQ103" s="124" t="s">
        <v>190</v>
      </c>
    </row>
    <row r="104" spans="1:69" x14ac:dyDescent="0.2">
      <c r="A104" s="97" t="s">
        <v>102</v>
      </c>
      <c r="B104" s="98">
        <f t="shared" si="3"/>
        <v>101</v>
      </c>
      <c r="C104" s="99" t="str">
        <f>VLOOKUP(Applicability[[#This Row],[NCE]],AER_NCE[[#All],[NCE]:[Ref.]],2,FALSE)</f>
        <v>Inappropriate application of GOR.</v>
      </c>
      <c r="D104" s="124" t="s">
        <v>190</v>
      </c>
      <c r="E104" s="124" t="s">
        <v>190</v>
      </c>
      <c r="F104" s="124" t="s">
        <v>190</v>
      </c>
      <c r="G104" s="124" t="s">
        <v>190</v>
      </c>
      <c r="H104" s="124" t="s">
        <v>190</v>
      </c>
      <c r="I104" s="124" t="s">
        <v>191</v>
      </c>
      <c r="J104" s="124" t="s">
        <v>191</v>
      </c>
      <c r="K104" s="124" t="s">
        <v>191</v>
      </c>
      <c r="L104" s="124" t="s">
        <v>191</v>
      </c>
      <c r="M104" s="124" t="s">
        <v>191</v>
      </c>
      <c r="N104" s="124" t="s">
        <v>191</v>
      </c>
      <c r="O104" s="124" t="s">
        <v>191</v>
      </c>
      <c r="P104" s="124" t="s">
        <v>191</v>
      </c>
      <c r="Q104" s="124" t="s">
        <v>190</v>
      </c>
      <c r="R104" s="124" t="s">
        <v>191</v>
      </c>
      <c r="S104" s="124" t="s">
        <v>191</v>
      </c>
      <c r="T104" s="124" t="s">
        <v>191</v>
      </c>
      <c r="U104" s="124" t="s">
        <v>191</v>
      </c>
      <c r="V104" s="124" t="s">
        <v>191</v>
      </c>
      <c r="W104" s="124" t="s">
        <v>191</v>
      </c>
      <c r="X104" s="124" t="s">
        <v>191</v>
      </c>
      <c r="Y104" s="124" t="s">
        <v>191</v>
      </c>
      <c r="Z104" s="124" t="s">
        <v>190</v>
      </c>
      <c r="AA104" s="124" t="s">
        <v>190</v>
      </c>
      <c r="AB104" s="124" t="s">
        <v>191</v>
      </c>
      <c r="AC104" s="124" t="s">
        <v>191</v>
      </c>
      <c r="AD104" s="124" t="s">
        <v>191</v>
      </c>
      <c r="AE104" s="124" t="s">
        <v>191</v>
      </c>
      <c r="AF104" s="124" t="s">
        <v>191</v>
      </c>
      <c r="AG104" s="124" t="s">
        <v>191</v>
      </c>
      <c r="AH104" s="124" t="s">
        <v>191</v>
      </c>
      <c r="AI104" s="124" t="s">
        <v>191</v>
      </c>
      <c r="AJ104" s="124" t="s">
        <v>190</v>
      </c>
      <c r="AK104" s="124" t="s">
        <v>191</v>
      </c>
      <c r="AL104" s="124" t="s">
        <v>190</v>
      </c>
      <c r="AM104" s="124" t="s">
        <v>191</v>
      </c>
      <c r="AN104" s="124" t="s">
        <v>191</v>
      </c>
      <c r="AO104" s="124" t="s">
        <v>191</v>
      </c>
      <c r="AP104" s="124" t="s">
        <v>190</v>
      </c>
      <c r="AQ104" s="124" t="s">
        <v>191</v>
      </c>
      <c r="AR104" s="124" t="s">
        <v>190</v>
      </c>
      <c r="AS104" s="124" t="s">
        <v>190</v>
      </c>
      <c r="AT104" s="124" t="s">
        <v>190</v>
      </c>
      <c r="AU104" s="124" t="s">
        <v>191</v>
      </c>
      <c r="AV104" s="124" t="s">
        <v>191</v>
      </c>
      <c r="AW104" s="124" t="s">
        <v>191</v>
      </c>
      <c r="AX104" s="124" t="s">
        <v>191</v>
      </c>
      <c r="AY104" s="124" t="s">
        <v>191</v>
      </c>
      <c r="AZ104" s="124" t="s">
        <v>190</v>
      </c>
      <c r="BA104" s="124" t="s">
        <v>190</v>
      </c>
      <c r="BB104" s="124" t="s">
        <v>190</v>
      </c>
      <c r="BC104" s="124" t="s">
        <v>190</v>
      </c>
      <c r="BD104" s="124" t="s">
        <v>190</v>
      </c>
      <c r="BE104" s="124" t="s">
        <v>190</v>
      </c>
      <c r="BF104" s="124" t="s">
        <v>190</v>
      </c>
      <c r="BG104" s="124" t="s">
        <v>190</v>
      </c>
      <c r="BH104" s="124" t="s">
        <v>190</v>
      </c>
      <c r="BI104" s="124" t="s">
        <v>190</v>
      </c>
      <c r="BJ104" s="124" t="s">
        <v>190</v>
      </c>
      <c r="BK104" s="124" t="s">
        <v>190</v>
      </c>
      <c r="BL104" s="124" t="s">
        <v>190</v>
      </c>
      <c r="BM104" s="124" t="s">
        <v>190</v>
      </c>
      <c r="BN104" s="124" t="s">
        <v>190</v>
      </c>
      <c r="BO104" s="124" t="s">
        <v>190</v>
      </c>
      <c r="BP104" s="124" t="s">
        <v>190</v>
      </c>
      <c r="BQ104" s="124" t="s">
        <v>190</v>
      </c>
    </row>
    <row r="105" spans="1:69" x14ac:dyDescent="0.2">
      <c r="A105" s="97" t="s">
        <v>159</v>
      </c>
      <c r="B105" s="98">
        <f t="shared" si="3"/>
        <v>102</v>
      </c>
      <c r="C105" s="99" t="str">
        <f>VLOOKUP(Applicability[[#This Row],[NCE]],AER_NCE[[#All],[NCE]:[Ref.]],2,FALSE)</f>
        <v>Inappropriate application of PC/TC</v>
      </c>
      <c r="D105" s="124" t="s">
        <v>190</v>
      </c>
      <c r="E105" s="124" t="s">
        <v>190</v>
      </c>
      <c r="F105" s="124" t="s">
        <v>190</v>
      </c>
      <c r="G105" s="124" t="s">
        <v>190</v>
      </c>
      <c r="H105" s="124" t="s">
        <v>190</v>
      </c>
      <c r="I105" s="124" t="s">
        <v>191</v>
      </c>
      <c r="J105" s="124" t="s">
        <v>191</v>
      </c>
      <c r="K105" s="124" t="s">
        <v>191</v>
      </c>
      <c r="L105" s="124" t="s">
        <v>191</v>
      </c>
      <c r="M105" s="124" t="s">
        <v>191</v>
      </c>
      <c r="N105" s="124" t="s">
        <v>191</v>
      </c>
      <c r="O105" s="124" t="s">
        <v>191</v>
      </c>
      <c r="P105" s="124" t="s">
        <v>191</v>
      </c>
      <c r="Q105" s="124" t="s">
        <v>190</v>
      </c>
      <c r="R105" s="124" t="s">
        <v>191</v>
      </c>
      <c r="S105" s="124" t="s">
        <v>191</v>
      </c>
      <c r="T105" s="124" t="s">
        <v>191</v>
      </c>
      <c r="U105" s="124" t="s">
        <v>191</v>
      </c>
      <c r="V105" s="124" t="s">
        <v>191</v>
      </c>
      <c r="W105" s="124" t="s">
        <v>191</v>
      </c>
      <c r="X105" s="124" t="s">
        <v>191</v>
      </c>
      <c r="Y105" s="124" t="s">
        <v>191</v>
      </c>
      <c r="Z105" s="124" t="s">
        <v>190</v>
      </c>
      <c r="AA105" s="124" t="s">
        <v>190</v>
      </c>
      <c r="AB105" s="124" t="s">
        <v>191</v>
      </c>
      <c r="AC105" s="124" t="s">
        <v>191</v>
      </c>
      <c r="AD105" s="124" t="s">
        <v>191</v>
      </c>
      <c r="AE105" s="124" t="s">
        <v>191</v>
      </c>
      <c r="AF105" s="124" t="s">
        <v>191</v>
      </c>
      <c r="AG105" s="124" t="s">
        <v>191</v>
      </c>
      <c r="AH105" s="124" t="s">
        <v>191</v>
      </c>
      <c r="AI105" s="124" t="s">
        <v>191</v>
      </c>
      <c r="AJ105" s="124" t="s">
        <v>190</v>
      </c>
      <c r="AK105" s="124" t="s">
        <v>191</v>
      </c>
      <c r="AL105" s="124" t="s">
        <v>190</v>
      </c>
      <c r="AM105" s="124" t="s">
        <v>191</v>
      </c>
      <c r="AN105" s="124" t="s">
        <v>191</v>
      </c>
      <c r="AO105" s="124" t="s">
        <v>191</v>
      </c>
      <c r="AP105" s="124" t="s">
        <v>190</v>
      </c>
      <c r="AQ105" s="124" t="s">
        <v>191</v>
      </c>
      <c r="AR105" s="124" t="s">
        <v>190</v>
      </c>
      <c r="AS105" s="124" t="s">
        <v>190</v>
      </c>
      <c r="AT105" s="124" t="s">
        <v>190</v>
      </c>
      <c r="AU105" s="124" t="s">
        <v>191</v>
      </c>
      <c r="AV105" s="124" t="s">
        <v>191</v>
      </c>
      <c r="AW105" s="124" t="s">
        <v>191</v>
      </c>
      <c r="AX105" s="124" t="s">
        <v>191</v>
      </c>
      <c r="AY105" s="124" t="s">
        <v>191</v>
      </c>
      <c r="AZ105" s="124" t="s">
        <v>190</v>
      </c>
      <c r="BA105" s="124" t="s">
        <v>190</v>
      </c>
      <c r="BB105" s="124" t="s">
        <v>190</v>
      </c>
      <c r="BC105" s="124" t="s">
        <v>190</v>
      </c>
      <c r="BD105" s="124" t="s">
        <v>190</v>
      </c>
      <c r="BE105" s="124" t="s">
        <v>190</v>
      </c>
      <c r="BF105" s="124" t="s">
        <v>190</v>
      </c>
      <c r="BG105" s="124" t="s">
        <v>190</v>
      </c>
      <c r="BH105" s="124" t="s">
        <v>190</v>
      </c>
      <c r="BI105" s="124" t="s">
        <v>190</v>
      </c>
      <c r="BJ105" s="124" t="s">
        <v>190</v>
      </c>
      <c r="BK105" s="124" t="s">
        <v>190</v>
      </c>
      <c r="BL105" s="124" t="s">
        <v>190</v>
      </c>
      <c r="BM105" s="124" t="s">
        <v>190</v>
      </c>
      <c r="BN105" s="124" t="s">
        <v>190</v>
      </c>
      <c r="BO105" s="124" t="s">
        <v>190</v>
      </c>
      <c r="BP105" s="124" t="s">
        <v>190</v>
      </c>
      <c r="BQ105" s="124" t="s">
        <v>190</v>
      </c>
    </row>
    <row r="106" spans="1:69" x14ac:dyDescent="0.2">
      <c r="A106" s="97" t="s">
        <v>62</v>
      </c>
      <c r="B106" s="98">
        <f t="shared" si="3"/>
        <v>103</v>
      </c>
      <c r="C106" s="99" t="str">
        <f>VLOOKUP(Applicability[[#This Row],[NCE]],AER_NCE[[#All],[NCE]:[Ref.]],2,FALSE)</f>
        <v>Inappropriate application of WGR.</v>
      </c>
      <c r="D106" s="124" t="s">
        <v>190</v>
      </c>
      <c r="E106" s="124" t="s">
        <v>190</v>
      </c>
      <c r="F106" s="124" t="s">
        <v>190</v>
      </c>
      <c r="G106" s="124" t="s">
        <v>190</v>
      </c>
      <c r="H106" s="124" t="s">
        <v>190</v>
      </c>
      <c r="I106" s="124" t="s">
        <v>191</v>
      </c>
      <c r="J106" s="124" t="s">
        <v>191</v>
      </c>
      <c r="K106" s="124" t="s">
        <v>191</v>
      </c>
      <c r="L106" s="124" t="s">
        <v>191</v>
      </c>
      <c r="M106" s="124" t="s">
        <v>191</v>
      </c>
      <c r="N106" s="124" t="s">
        <v>191</v>
      </c>
      <c r="O106" s="124" t="s">
        <v>191</v>
      </c>
      <c r="P106" s="124" t="s">
        <v>191</v>
      </c>
      <c r="Q106" s="124" t="s">
        <v>190</v>
      </c>
      <c r="R106" s="124" t="s">
        <v>191</v>
      </c>
      <c r="S106" s="124" t="s">
        <v>191</v>
      </c>
      <c r="T106" s="124" t="s">
        <v>191</v>
      </c>
      <c r="U106" s="124" t="s">
        <v>191</v>
      </c>
      <c r="V106" s="124" t="s">
        <v>191</v>
      </c>
      <c r="W106" s="124" t="s">
        <v>191</v>
      </c>
      <c r="X106" s="124" t="s">
        <v>191</v>
      </c>
      <c r="Y106" s="124" t="s">
        <v>191</v>
      </c>
      <c r="Z106" s="124" t="s">
        <v>190</v>
      </c>
      <c r="AA106" s="124" t="s">
        <v>190</v>
      </c>
      <c r="AB106" s="124" t="s">
        <v>191</v>
      </c>
      <c r="AC106" s="124" t="s">
        <v>191</v>
      </c>
      <c r="AD106" s="124" t="s">
        <v>191</v>
      </c>
      <c r="AE106" s="124" t="s">
        <v>191</v>
      </c>
      <c r="AF106" s="124" t="s">
        <v>191</v>
      </c>
      <c r="AG106" s="124" t="s">
        <v>191</v>
      </c>
      <c r="AH106" s="124" t="s">
        <v>191</v>
      </c>
      <c r="AI106" s="124" t="s">
        <v>191</v>
      </c>
      <c r="AJ106" s="124" t="s">
        <v>190</v>
      </c>
      <c r="AK106" s="124" t="s">
        <v>191</v>
      </c>
      <c r="AL106" s="124" t="s">
        <v>190</v>
      </c>
      <c r="AM106" s="124" t="s">
        <v>191</v>
      </c>
      <c r="AN106" s="124" t="s">
        <v>191</v>
      </c>
      <c r="AO106" s="124" t="s">
        <v>191</v>
      </c>
      <c r="AP106" s="124" t="s">
        <v>190</v>
      </c>
      <c r="AQ106" s="124" t="s">
        <v>191</v>
      </c>
      <c r="AR106" s="124" t="s">
        <v>190</v>
      </c>
      <c r="AS106" s="124" t="s">
        <v>190</v>
      </c>
      <c r="AT106" s="124" t="s">
        <v>190</v>
      </c>
      <c r="AU106" s="124" t="s">
        <v>191</v>
      </c>
      <c r="AV106" s="124" t="s">
        <v>191</v>
      </c>
      <c r="AW106" s="124" t="s">
        <v>191</v>
      </c>
      <c r="AX106" s="124" t="s">
        <v>191</v>
      </c>
      <c r="AY106" s="124" t="s">
        <v>191</v>
      </c>
      <c r="AZ106" s="124" t="s">
        <v>190</v>
      </c>
      <c r="BA106" s="124" t="s">
        <v>190</v>
      </c>
      <c r="BB106" s="124" t="s">
        <v>190</v>
      </c>
      <c r="BC106" s="124" t="s">
        <v>190</v>
      </c>
      <c r="BD106" s="124" t="s">
        <v>190</v>
      </c>
      <c r="BE106" s="124" t="s">
        <v>190</v>
      </c>
      <c r="BF106" s="124" t="s">
        <v>190</v>
      </c>
      <c r="BG106" s="124" t="s">
        <v>190</v>
      </c>
      <c r="BH106" s="124" t="s">
        <v>190</v>
      </c>
      <c r="BI106" s="124" t="s">
        <v>190</v>
      </c>
      <c r="BJ106" s="124" t="s">
        <v>190</v>
      </c>
      <c r="BK106" s="124" t="s">
        <v>190</v>
      </c>
      <c r="BL106" s="124" t="s">
        <v>190</v>
      </c>
      <c r="BM106" s="124" t="s">
        <v>190</v>
      </c>
      <c r="BN106" s="124" t="s">
        <v>190</v>
      </c>
      <c r="BO106" s="124" t="s">
        <v>190</v>
      </c>
      <c r="BP106" s="124" t="s">
        <v>190</v>
      </c>
      <c r="BQ106" s="124" t="s">
        <v>190</v>
      </c>
    </row>
    <row r="107" spans="1:69" x14ac:dyDescent="0.2">
      <c r="A107" s="97" t="s">
        <v>106</v>
      </c>
      <c r="B107" s="98">
        <f t="shared" si="3"/>
        <v>104</v>
      </c>
      <c r="C107" s="99" t="str">
        <f>VLOOKUP(Applicability[[#This Row],[NCE]],AER_NCE[[#All],[NCE]:[Ref.]],2,FALSE)</f>
        <v>Inappropriate application of blending factor</v>
      </c>
      <c r="D107" s="124" t="s">
        <v>190</v>
      </c>
      <c r="E107" s="124" t="s">
        <v>190</v>
      </c>
      <c r="F107" s="124" t="s">
        <v>190</v>
      </c>
      <c r="G107" s="124" t="s">
        <v>190</v>
      </c>
      <c r="H107" s="124" t="s">
        <v>190</v>
      </c>
      <c r="I107" s="124" t="s">
        <v>191</v>
      </c>
      <c r="J107" s="124" t="s">
        <v>191</v>
      </c>
      <c r="K107" s="124" t="s">
        <v>191</v>
      </c>
      <c r="L107" s="124" t="s">
        <v>191</v>
      </c>
      <c r="M107" s="124" t="s">
        <v>191</v>
      </c>
      <c r="N107" s="124" t="s">
        <v>191</v>
      </c>
      <c r="O107" s="124" t="s">
        <v>191</v>
      </c>
      <c r="P107" s="124" t="s">
        <v>191</v>
      </c>
      <c r="Q107" s="124" t="s">
        <v>190</v>
      </c>
      <c r="R107" s="124" t="s">
        <v>191</v>
      </c>
      <c r="S107" s="124" t="s">
        <v>191</v>
      </c>
      <c r="T107" s="124" t="s">
        <v>191</v>
      </c>
      <c r="U107" s="124" t="s">
        <v>191</v>
      </c>
      <c r="V107" s="124" t="s">
        <v>191</v>
      </c>
      <c r="W107" s="124" t="s">
        <v>191</v>
      </c>
      <c r="X107" s="124" t="s">
        <v>191</v>
      </c>
      <c r="Y107" s="124" t="s">
        <v>191</v>
      </c>
      <c r="Z107" s="124" t="s">
        <v>190</v>
      </c>
      <c r="AA107" s="124" t="s">
        <v>190</v>
      </c>
      <c r="AB107" s="124" t="s">
        <v>191</v>
      </c>
      <c r="AC107" s="124" t="s">
        <v>191</v>
      </c>
      <c r="AD107" s="124" t="s">
        <v>191</v>
      </c>
      <c r="AE107" s="124" t="s">
        <v>191</v>
      </c>
      <c r="AF107" s="124" t="s">
        <v>191</v>
      </c>
      <c r="AG107" s="124" t="s">
        <v>191</v>
      </c>
      <c r="AH107" s="124" t="s">
        <v>191</v>
      </c>
      <c r="AI107" s="124" t="s">
        <v>191</v>
      </c>
      <c r="AJ107" s="124" t="s">
        <v>190</v>
      </c>
      <c r="AK107" s="124" t="s">
        <v>191</v>
      </c>
      <c r="AL107" s="124" t="s">
        <v>190</v>
      </c>
      <c r="AM107" s="124" t="s">
        <v>191</v>
      </c>
      <c r="AN107" s="124" t="s">
        <v>191</v>
      </c>
      <c r="AO107" s="124" t="s">
        <v>191</v>
      </c>
      <c r="AP107" s="124" t="s">
        <v>190</v>
      </c>
      <c r="AQ107" s="124" t="s">
        <v>191</v>
      </c>
      <c r="AR107" s="124" t="s">
        <v>190</v>
      </c>
      <c r="AS107" s="124" t="s">
        <v>190</v>
      </c>
      <c r="AT107" s="124" t="s">
        <v>190</v>
      </c>
      <c r="AU107" s="124" t="s">
        <v>191</v>
      </c>
      <c r="AV107" s="124" t="s">
        <v>191</v>
      </c>
      <c r="AW107" s="124" t="s">
        <v>191</v>
      </c>
      <c r="AX107" s="124" t="s">
        <v>191</v>
      </c>
      <c r="AY107" s="124" t="s">
        <v>191</v>
      </c>
      <c r="AZ107" s="124" t="s">
        <v>190</v>
      </c>
      <c r="BA107" s="124" t="s">
        <v>190</v>
      </c>
      <c r="BB107" s="124" t="s">
        <v>190</v>
      </c>
      <c r="BC107" s="124" t="s">
        <v>190</v>
      </c>
      <c r="BD107" s="124" t="s">
        <v>190</v>
      </c>
      <c r="BE107" s="124" t="s">
        <v>190</v>
      </c>
      <c r="BF107" s="124" t="s">
        <v>190</v>
      </c>
      <c r="BG107" s="124" t="s">
        <v>190</v>
      </c>
      <c r="BH107" s="124" t="s">
        <v>190</v>
      </c>
      <c r="BI107" s="124" t="s">
        <v>190</v>
      </c>
      <c r="BJ107" s="124" t="s">
        <v>190</v>
      </c>
      <c r="BK107" s="124" t="s">
        <v>190</v>
      </c>
      <c r="BL107" s="124" t="s">
        <v>190</v>
      </c>
      <c r="BM107" s="124" t="s">
        <v>190</v>
      </c>
      <c r="BN107" s="124" t="s">
        <v>190</v>
      </c>
      <c r="BO107" s="124" t="s">
        <v>190</v>
      </c>
      <c r="BP107" s="124" t="s">
        <v>190</v>
      </c>
      <c r="BQ107" s="124" t="s">
        <v>190</v>
      </c>
    </row>
    <row r="108" spans="1:69" ht="28.5" x14ac:dyDescent="0.2">
      <c r="A108" s="97" t="s">
        <v>144</v>
      </c>
      <c r="B108" s="98">
        <f t="shared" si="3"/>
        <v>105</v>
      </c>
      <c r="C108" s="99" t="str">
        <f>VLOOKUP(Applicability[[#This Row],[NCE]],AER_NCE[[#All],[NCE]:[Ref.]],2,FALSE)</f>
        <v>Inaccurate Accounting and Reporting of actual gas production</v>
      </c>
      <c r="D108" s="124" t="s">
        <v>190</v>
      </c>
      <c r="E108" s="124" t="s">
        <v>190</v>
      </c>
      <c r="F108" s="124" t="s">
        <v>191</v>
      </c>
      <c r="G108" s="124" t="s">
        <v>191</v>
      </c>
      <c r="H108" s="124" t="s">
        <v>190</v>
      </c>
      <c r="I108" s="124" t="s">
        <v>191</v>
      </c>
      <c r="J108" s="124" t="s">
        <v>191</v>
      </c>
      <c r="K108" s="124" t="s">
        <v>191</v>
      </c>
      <c r="L108" s="124" t="s">
        <v>191</v>
      </c>
      <c r="M108" s="124" t="s">
        <v>191</v>
      </c>
      <c r="N108" s="124" t="s">
        <v>191</v>
      </c>
      <c r="O108" s="124" t="s">
        <v>191</v>
      </c>
      <c r="P108" s="124" t="s">
        <v>191</v>
      </c>
      <c r="Q108" s="124" t="s">
        <v>190</v>
      </c>
      <c r="R108" s="124" t="s">
        <v>191</v>
      </c>
      <c r="S108" s="124" t="s">
        <v>191</v>
      </c>
      <c r="T108" s="124" t="s">
        <v>191</v>
      </c>
      <c r="U108" s="124" t="s">
        <v>191</v>
      </c>
      <c r="V108" s="124" t="s">
        <v>191</v>
      </c>
      <c r="W108" s="124" t="s">
        <v>191</v>
      </c>
      <c r="X108" s="124" t="s">
        <v>191</v>
      </c>
      <c r="Y108" s="124" t="s">
        <v>191</v>
      </c>
      <c r="Z108" s="124" t="s">
        <v>190</v>
      </c>
      <c r="AA108" s="124" t="s">
        <v>191</v>
      </c>
      <c r="AB108" s="124" t="s">
        <v>191</v>
      </c>
      <c r="AC108" s="124" t="s">
        <v>191</v>
      </c>
      <c r="AD108" s="124" t="s">
        <v>191</v>
      </c>
      <c r="AE108" s="124" t="s">
        <v>191</v>
      </c>
      <c r="AF108" s="124" t="s">
        <v>191</v>
      </c>
      <c r="AG108" s="124" t="s">
        <v>191</v>
      </c>
      <c r="AH108" s="124" t="s">
        <v>191</v>
      </c>
      <c r="AI108" s="124" t="s">
        <v>191</v>
      </c>
      <c r="AJ108" s="124" t="s">
        <v>191</v>
      </c>
      <c r="AK108" s="124" t="s">
        <v>191</v>
      </c>
      <c r="AL108" s="124" t="s">
        <v>191</v>
      </c>
      <c r="AM108" s="124" t="s">
        <v>191</v>
      </c>
      <c r="AN108" s="124" t="s">
        <v>191</v>
      </c>
      <c r="AO108" s="124" t="s">
        <v>191</v>
      </c>
      <c r="AP108" s="124" t="s">
        <v>191</v>
      </c>
      <c r="AQ108" s="124" t="s">
        <v>191</v>
      </c>
      <c r="AR108" s="124" t="s">
        <v>191</v>
      </c>
      <c r="AS108" s="124" t="s">
        <v>191</v>
      </c>
      <c r="AT108" s="124" t="s">
        <v>190</v>
      </c>
      <c r="AU108" s="124" t="s">
        <v>191</v>
      </c>
      <c r="AV108" s="124" t="s">
        <v>191</v>
      </c>
      <c r="AW108" s="124" t="s">
        <v>191</v>
      </c>
      <c r="AX108" s="124" t="s">
        <v>191</v>
      </c>
      <c r="AY108" s="124" t="s">
        <v>191</v>
      </c>
      <c r="AZ108" s="124" t="s">
        <v>191</v>
      </c>
      <c r="BA108" s="124" t="s">
        <v>190</v>
      </c>
      <c r="BB108" s="124" t="s">
        <v>190</v>
      </c>
      <c r="BC108" s="124" t="s">
        <v>190</v>
      </c>
      <c r="BD108" s="124" t="s">
        <v>190</v>
      </c>
      <c r="BE108" s="124" t="s">
        <v>190</v>
      </c>
      <c r="BF108" s="124" t="s">
        <v>190</v>
      </c>
      <c r="BG108" s="124" t="s">
        <v>190</v>
      </c>
      <c r="BH108" s="124" t="s">
        <v>191</v>
      </c>
      <c r="BI108" s="124" t="s">
        <v>190</v>
      </c>
      <c r="BJ108" s="124" t="s">
        <v>191</v>
      </c>
      <c r="BK108" s="124" t="s">
        <v>190</v>
      </c>
      <c r="BL108" s="124" t="s">
        <v>191</v>
      </c>
      <c r="BM108" s="124" t="s">
        <v>191</v>
      </c>
      <c r="BN108" s="124" t="s">
        <v>190</v>
      </c>
      <c r="BO108" s="124" t="s">
        <v>190</v>
      </c>
      <c r="BP108" s="124" t="s">
        <v>191</v>
      </c>
      <c r="BQ108" s="124" t="s">
        <v>191</v>
      </c>
    </row>
    <row r="109" spans="1:69" ht="28.5" x14ac:dyDescent="0.2">
      <c r="A109" s="97" t="s">
        <v>145</v>
      </c>
      <c r="B109" s="98">
        <f t="shared" si="3"/>
        <v>106</v>
      </c>
      <c r="C109" s="99" t="str">
        <f>VLOOKUP(Applicability[[#This Row],[NCE]],AER_NCE[[#All],[NCE]:[Ref.]],2,FALSE)</f>
        <v>Inaccurate Accounting and Reporting of actual hydrocarbon liquid production</v>
      </c>
      <c r="D109" s="124" t="s">
        <v>190</v>
      </c>
      <c r="E109" s="124" t="s">
        <v>190</v>
      </c>
      <c r="F109" s="124" t="s">
        <v>191</v>
      </c>
      <c r="G109" s="124" t="s">
        <v>191</v>
      </c>
      <c r="H109" s="124" t="s">
        <v>190</v>
      </c>
      <c r="I109" s="124" t="s">
        <v>191</v>
      </c>
      <c r="J109" s="124" t="s">
        <v>191</v>
      </c>
      <c r="K109" s="124" t="s">
        <v>191</v>
      </c>
      <c r="L109" s="124" t="s">
        <v>191</v>
      </c>
      <c r="M109" s="124" t="s">
        <v>191</v>
      </c>
      <c r="N109" s="124" t="s">
        <v>191</v>
      </c>
      <c r="O109" s="124" t="s">
        <v>191</v>
      </c>
      <c r="P109" s="124" t="s">
        <v>191</v>
      </c>
      <c r="Q109" s="124" t="s">
        <v>190</v>
      </c>
      <c r="R109" s="124" t="s">
        <v>191</v>
      </c>
      <c r="S109" s="124" t="s">
        <v>191</v>
      </c>
      <c r="T109" s="124" t="s">
        <v>191</v>
      </c>
      <c r="U109" s="124" t="s">
        <v>191</v>
      </c>
      <c r="V109" s="124" t="s">
        <v>191</v>
      </c>
      <c r="W109" s="124" t="s">
        <v>191</v>
      </c>
      <c r="X109" s="124" t="s">
        <v>191</v>
      </c>
      <c r="Y109" s="124" t="s">
        <v>191</v>
      </c>
      <c r="Z109" s="124" t="s">
        <v>190</v>
      </c>
      <c r="AA109" s="124" t="s">
        <v>191</v>
      </c>
      <c r="AB109" s="124" t="s">
        <v>191</v>
      </c>
      <c r="AC109" s="124" t="s">
        <v>191</v>
      </c>
      <c r="AD109" s="124" t="s">
        <v>191</v>
      </c>
      <c r="AE109" s="124" t="s">
        <v>191</v>
      </c>
      <c r="AF109" s="124" t="s">
        <v>191</v>
      </c>
      <c r="AG109" s="124" t="s">
        <v>191</v>
      </c>
      <c r="AH109" s="124" t="s">
        <v>191</v>
      </c>
      <c r="AI109" s="124" t="s">
        <v>191</v>
      </c>
      <c r="AJ109" s="124" t="s">
        <v>191</v>
      </c>
      <c r="AK109" s="124" t="s">
        <v>191</v>
      </c>
      <c r="AL109" s="124" t="s">
        <v>191</v>
      </c>
      <c r="AM109" s="124" t="s">
        <v>191</v>
      </c>
      <c r="AN109" s="124" t="s">
        <v>191</v>
      </c>
      <c r="AO109" s="124" t="s">
        <v>191</v>
      </c>
      <c r="AP109" s="124" t="s">
        <v>191</v>
      </c>
      <c r="AQ109" s="124" t="s">
        <v>191</v>
      </c>
      <c r="AR109" s="124" t="s">
        <v>191</v>
      </c>
      <c r="AS109" s="124" t="s">
        <v>191</v>
      </c>
      <c r="AT109" s="124" t="s">
        <v>190</v>
      </c>
      <c r="AU109" s="124" t="s">
        <v>191</v>
      </c>
      <c r="AV109" s="124" t="s">
        <v>191</v>
      </c>
      <c r="AW109" s="124" t="s">
        <v>191</v>
      </c>
      <c r="AX109" s="124" t="s">
        <v>191</v>
      </c>
      <c r="AY109" s="124" t="s">
        <v>191</v>
      </c>
      <c r="AZ109" s="124" t="s">
        <v>191</v>
      </c>
      <c r="BA109" s="124" t="s">
        <v>190</v>
      </c>
      <c r="BB109" s="124" t="s">
        <v>190</v>
      </c>
      <c r="BC109" s="124" t="s">
        <v>190</v>
      </c>
      <c r="BD109" s="124" t="s">
        <v>190</v>
      </c>
      <c r="BE109" s="124" t="s">
        <v>190</v>
      </c>
      <c r="BF109" s="124" t="s">
        <v>190</v>
      </c>
      <c r="BG109" s="124" t="s">
        <v>190</v>
      </c>
      <c r="BH109" s="124" t="s">
        <v>191</v>
      </c>
      <c r="BI109" s="124" t="s">
        <v>190</v>
      </c>
      <c r="BJ109" s="124" t="s">
        <v>191</v>
      </c>
      <c r="BK109" s="124" t="s">
        <v>190</v>
      </c>
      <c r="BL109" s="124" t="s">
        <v>191</v>
      </c>
      <c r="BM109" s="124" t="s">
        <v>191</v>
      </c>
      <c r="BN109" s="124" t="s">
        <v>190</v>
      </c>
      <c r="BO109" s="124" t="s">
        <v>190</v>
      </c>
      <c r="BP109" s="124" t="s">
        <v>191</v>
      </c>
      <c r="BQ109" s="124" t="s">
        <v>191</v>
      </c>
    </row>
    <row r="110" spans="1:69" ht="28.5" x14ac:dyDescent="0.2">
      <c r="A110" s="97" t="s">
        <v>146</v>
      </c>
      <c r="B110" s="98">
        <f t="shared" si="3"/>
        <v>107</v>
      </c>
      <c r="C110" s="99" t="str">
        <f>VLOOKUP(Applicability[[#This Row],[NCE]],AER_NCE[[#All],[NCE]:[Ref.]],2,FALSE)</f>
        <v>Inaccurate Accounting and Reporting of actual water production</v>
      </c>
      <c r="D110" s="124" t="s">
        <v>190</v>
      </c>
      <c r="E110" s="124" t="s">
        <v>190</v>
      </c>
      <c r="F110" s="124" t="s">
        <v>191</v>
      </c>
      <c r="G110" s="124" t="s">
        <v>191</v>
      </c>
      <c r="H110" s="124" t="s">
        <v>190</v>
      </c>
      <c r="I110" s="124" t="s">
        <v>191</v>
      </c>
      <c r="J110" s="124" t="s">
        <v>191</v>
      </c>
      <c r="K110" s="124" t="s">
        <v>191</v>
      </c>
      <c r="L110" s="124" t="s">
        <v>191</v>
      </c>
      <c r="M110" s="124" t="s">
        <v>191</v>
      </c>
      <c r="N110" s="124" t="s">
        <v>191</v>
      </c>
      <c r="O110" s="124" t="s">
        <v>191</v>
      </c>
      <c r="P110" s="124" t="s">
        <v>191</v>
      </c>
      <c r="Q110" s="124" t="s">
        <v>190</v>
      </c>
      <c r="R110" s="124" t="s">
        <v>191</v>
      </c>
      <c r="S110" s="124" t="s">
        <v>191</v>
      </c>
      <c r="T110" s="124" t="s">
        <v>191</v>
      </c>
      <c r="U110" s="124" t="s">
        <v>191</v>
      </c>
      <c r="V110" s="124" t="s">
        <v>191</v>
      </c>
      <c r="W110" s="124" t="s">
        <v>191</v>
      </c>
      <c r="X110" s="124" t="s">
        <v>191</v>
      </c>
      <c r="Y110" s="124" t="s">
        <v>191</v>
      </c>
      <c r="Z110" s="124" t="s">
        <v>190</v>
      </c>
      <c r="AA110" s="124" t="s">
        <v>191</v>
      </c>
      <c r="AB110" s="124" t="s">
        <v>191</v>
      </c>
      <c r="AC110" s="124" t="s">
        <v>191</v>
      </c>
      <c r="AD110" s="124" t="s">
        <v>191</v>
      </c>
      <c r="AE110" s="124" t="s">
        <v>191</v>
      </c>
      <c r="AF110" s="124" t="s">
        <v>191</v>
      </c>
      <c r="AG110" s="124" t="s">
        <v>191</v>
      </c>
      <c r="AH110" s="124" t="s">
        <v>191</v>
      </c>
      <c r="AI110" s="124" t="s">
        <v>191</v>
      </c>
      <c r="AJ110" s="124" t="s">
        <v>191</v>
      </c>
      <c r="AK110" s="124" t="s">
        <v>191</v>
      </c>
      <c r="AL110" s="124" t="s">
        <v>191</v>
      </c>
      <c r="AM110" s="124" t="s">
        <v>191</v>
      </c>
      <c r="AN110" s="124" t="s">
        <v>191</v>
      </c>
      <c r="AO110" s="124" t="s">
        <v>191</v>
      </c>
      <c r="AP110" s="124" t="s">
        <v>191</v>
      </c>
      <c r="AQ110" s="124" t="s">
        <v>191</v>
      </c>
      <c r="AR110" s="124" t="s">
        <v>191</v>
      </c>
      <c r="AS110" s="124" t="s">
        <v>191</v>
      </c>
      <c r="AT110" s="124" t="s">
        <v>190</v>
      </c>
      <c r="AU110" s="124" t="s">
        <v>191</v>
      </c>
      <c r="AV110" s="124" t="s">
        <v>191</v>
      </c>
      <c r="AW110" s="124" t="s">
        <v>191</v>
      </c>
      <c r="AX110" s="124" t="s">
        <v>191</v>
      </c>
      <c r="AY110" s="124" t="s">
        <v>191</v>
      </c>
      <c r="AZ110" s="124" t="s">
        <v>191</v>
      </c>
      <c r="BA110" s="124" t="s">
        <v>190</v>
      </c>
      <c r="BB110" s="124" t="s">
        <v>190</v>
      </c>
      <c r="BC110" s="124" t="s">
        <v>190</v>
      </c>
      <c r="BD110" s="124" t="s">
        <v>190</v>
      </c>
      <c r="BE110" s="124" t="s">
        <v>190</v>
      </c>
      <c r="BF110" s="124" t="s">
        <v>190</v>
      </c>
      <c r="BG110" s="124" t="s">
        <v>190</v>
      </c>
      <c r="BH110" s="124" t="s">
        <v>191</v>
      </c>
      <c r="BI110" s="124" t="s">
        <v>190</v>
      </c>
      <c r="BJ110" s="124" t="s">
        <v>191</v>
      </c>
      <c r="BK110" s="124" t="s">
        <v>190</v>
      </c>
      <c r="BL110" s="124" t="s">
        <v>191</v>
      </c>
      <c r="BM110" s="124" t="s">
        <v>191</v>
      </c>
      <c r="BN110" s="124" t="s">
        <v>190</v>
      </c>
      <c r="BO110" s="124" t="s">
        <v>190</v>
      </c>
      <c r="BP110" s="124" t="s">
        <v>191</v>
      </c>
      <c r="BQ110" s="124" t="s">
        <v>191</v>
      </c>
    </row>
    <row r="111" spans="1:69" ht="28.5" x14ac:dyDescent="0.2">
      <c r="A111" s="97" t="s">
        <v>147</v>
      </c>
      <c r="B111" s="98">
        <f t="shared" si="3"/>
        <v>108</v>
      </c>
      <c r="C111" s="99" t="str">
        <f>VLOOKUP(Applicability[[#This Row],[NCE]],AER_NCE[[#All],[NCE]:[Ref.]],2,FALSE)</f>
        <v>Inaccurate Accounting and Reporting of gas dispositions</v>
      </c>
      <c r="D111" s="124" t="s">
        <v>190</v>
      </c>
      <c r="E111" s="124" t="s">
        <v>190</v>
      </c>
      <c r="F111" s="124" t="s">
        <v>191</v>
      </c>
      <c r="G111" s="124" t="s">
        <v>191</v>
      </c>
      <c r="H111" s="124" t="s">
        <v>190</v>
      </c>
      <c r="I111" s="124" t="s">
        <v>191</v>
      </c>
      <c r="J111" s="124" t="s">
        <v>191</v>
      </c>
      <c r="K111" s="124" t="s">
        <v>191</v>
      </c>
      <c r="L111" s="124" t="s">
        <v>191</v>
      </c>
      <c r="M111" s="124" t="s">
        <v>191</v>
      </c>
      <c r="N111" s="124" t="s">
        <v>191</v>
      </c>
      <c r="O111" s="124" t="s">
        <v>191</v>
      </c>
      <c r="P111" s="124" t="s">
        <v>191</v>
      </c>
      <c r="Q111" s="124" t="s">
        <v>190</v>
      </c>
      <c r="R111" s="124" t="s">
        <v>191</v>
      </c>
      <c r="S111" s="124" t="s">
        <v>191</v>
      </c>
      <c r="T111" s="124" t="s">
        <v>191</v>
      </c>
      <c r="U111" s="124" t="s">
        <v>191</v>
      </c>
      <c r="V111" s="124" t="s">
        <v>191</v>
      </c>
      <c r="W111" s="124" t="s">
        <v>191</v>
      </c>
      <c r="X111" s="124" t="s">
        <v>191</v>
      </c>
      <c r="Y111" s="124" t="s">
        <v>191</v>
      </c>
      <c r="Z111" s="124" t="s">
        <v>190</v>
      </c>
      <c r="AA111" s="124" t="s">
        <v>191</v>
      </c>
      <c r="AB111" s="124" t="s">
        <v>191</v>
      </c>
      <c r="AC111" s="124" t="s">
        <v>191</v>
      </c>
      <c r="AD111" s="124" t="s">
        <v>191</v>
      </c>
      <c r="AE111" s="124" t="s">
        <v>191</v>
      </c>
      <c r="AF111" s="124" t="s">
        <v>191</v>
      </c>
      <c r="AG111" s="124" t="s">
        <v>191</v>
      </c>
      <c r="AH111" s="124" t="s">
        <v>191</v>
      </c>
      <c r="AI111" s="124" t="s">
        <v>191</v>
      </c>
      <c r="AJ111" s="124" t="s">
        <v>191</v>
      </c>
      <c r="AK111" s="124" t="s">
        <v>191</v>
      </c>
      <c r="AL111" s="124" t="s">
        <v>191</v>
      </c>
      <c r="AM111" s="124" t="s">
        <v>191</v>
      </c>
      <c r="AN111" s="124" t="s">
        <v>191</v>
      </c>
      <c r="AO111" s="124" t="s">
        <v>191</v>
      </c>
      <c r="AP111" s="124" t="s">
        <v>191</v>
      </c>
      <c r="AQ111" s="124" t="s">
        <v>191</v>
      </c>
      <c r="AR111" s="124" t="s">
        <v>191</v>
      </c>
      <c r="AS111" s="124" t="s">
        <v>191</v>
      </c>
      <c r="AT111" s="124" t="s">
        <v>190</v>
      </c>
      <c r="AU111" s="124" t="s">
        <v>191</v>
      </c>
      <c r="AV111" s="124" t="s">
        <v>191</v>
      </c>
      <c r="AW111" s="124" t="s">
        <v>191</v>
      </c>
      <c r="AX111" s="124" t="s">
        <v>191</v>
      </c>
      <c r="AY111" s="124" t="s">
        <v>191</v>
      </c>
      <c r="AZ111" s="124" t="s">
        <v>191</v>
      </c>
      <c r="BA111" s="124" t="s">
        <v>190</v>
      </c>
      <c r="BB111" s="124" t="s">
        <v>190</v>
      </c>
      <c r="BC111" s="124" t="s">
        <v>190</v>
      </c>
      <c r="BD111" s="124" t="s">
        <v>190</v>
      </c>
      <c r="BE111" s="124" t="s">
        <v>190</v>
      </c>
      <c r="BF111" s="124" t="s">
        <v>190</v>
      </c>
      <c r="BG111" s="124" t="s">
        <v>190</v>
      </c>
      <c r="BH111" s="124" t="s">
        <v>191</v>
      </c>
      <c r="BI111" s="124" t="s">
        <v>190</v>
      </c>
      <c r="BJ111" s="124" t="s">
        <v>191</v>
      </c>
      <c r="BK111" s="124" t="s">
        <v>190</v>
      </c>
      <c r="BL111" s="124" t="s">
        <v>191</v>
      </c>
      <c r="BM111" s="124" t="s">
        <v>191</v>
      </c>
      <c r="BN111" s="124" t="s">
        <v>190</v>
      </c>
      <c r="BO111" s="124" t="s">
        <v>190</v>
      </c>
      <c r="BP111" s="124" t="s">
        <v>191</v>
      </c>
      <c r="BQ111" s="124" t="s">
        <v>191</v>
      </c>
    </row>
    <row r="112" spans="1:69" ht="30" customHeight="1" x14ac:dyDescent="0.2">
      <c r="A112" s="97" t="s">
        <v>148</v>
      </c>
      <c r="B112" s="98">
        <f t="shared" si="3"/>
        <v>109</v>
      </c>
      <c r="C112" s="99" t="str">
        <f>VLOOKUP(Applicability[[#This Row],[NCE]],AER_NCE[[#All],[NCE]:[Ref.]],2,FALSE)</f>
        <v>Inaccurate Accounting and Reporting of gas receipts.</v>
      </c>
      <c r="D112" s="124" t="s">
        <v>190</v>
      </c>
      <c r="E112" s="124" t="s">
        <v>190</v>
      </c>
      <c r="F112" s="124" t="s">
        <v>191</v>
      </c>
      <c r="G112" s="124" t="s">
        <v>191</v>
      </c>
      <c r="H112" s="124" t="s">
        <v>190</v>
      </c>
      <c r="I112" s="124" t="s">
        <v>191</v>
      </c>
      <c r="J112" s="124" t="s">
        <v>191</v>
      </c>
      <c r="K112" s="124" t="s">
        <v>191</v>
      </c>
      <c r="L112" s="124" t="s">
        <v>191</v>
      </c>
      <c r="M112" s="124" t="s">
        <v>191</v>
      </c>
      <c r="N112" s="124" t="s">
        <v>191</v>
      </c>
      <c r="O112" s="124" t="s">
        <v>191</v>
      </c>
      <c r="P112" s="124" t="s">
        <v>191</v>
      </c>
      <c r="Q112" s="124" t="s">
        <v>190</v>
      </c>
      <c r="R112" s="124" t="s">
        <v>191</v>
      </c>
      <c r="S112" s="124" t="s">
        <v>191</v>
      </c>
      <c r="T112" s="124" t="s">
        <v>191</v>
      </c>
      <c r="U112" s="124" t="s">
        <v>191</v>
      </c>
      <c r="V112" s="124" t="s">
        <v>191</v>
      </c>
      <c r="W112" s="124" t="s">
        <v>191</v>
      </c>
      <c r="X112" s="124" t="s">
        <v>191</v>
      </c>
      <c r="Y112" s="124" t="s">
        <v>191</v>
      </c>
      <c r="Z112" s="124" t="s">
        <v>190</v>
      </c>
      <c r="AA112" s="124" t="s">
        <v>191</v>
      </c>
      <c r="AB112" s="124" t="s">
        <v>191</v>
      </c>
      <c r="AC112" s="124" t="s">
        <v>191</v>
      </c>
      <c r="AD112" s="124" t="s">
        <v>191</v>
      </c>
      <c r="AE112" s="124" t="s">
        <v>191</v>
      </c>
      <c r="AF112" s="124" t="s">
        <v>191</v>
      </c>
      <c r="AG112" s="124" t="s">
        <v>191</v>
      </c>
      <c r="AH112" s="124" t="s">
        <v>191</v>
      </c>
      <c r="AI112" s="124" t="s">
        <v>191</v>
      </c>
      <c r="AJ112" s="124" t="s">
        <v>191</v>
      </c>
      <c r="AK112" s="124" t="s">
        <v>191</v>
      </c>
      <c r="AL112" s="124" t="s">
        <v>191</v>
      </c>
      <c r="AM112" s="124" t="s">
        <v>191</v>
      </c>
      <c r="AN112" s="124" t="s">
        <v>191</v>
      </c>
      <c r="AO112" s="124" t="s">
        <v>191</v>
      </c>
      <c r="AP112" s="124" t="s">
        <v>191</v>
      </c>
      <c r="AQ112" s="124" t="s">
        <v>191</v>
      </c>
      <c r="AR112" s="124" t="s">
        <v>191</v>
      </c>
      <c r="AS112" s="124" t="s">
        <v>191</v>
      </c>
      <c r="AT112" s="124" t="s">
        <v>190</v>
      </c>
      <c r="AU112" s="124" t="s">
        <v>191</v>
      </c>
      <c r="AV112" s="124" t="s">
        <v>191</v>
      </c>
      <c r="AW112" s="124" t="s">
        <v>191</v>
      </c>
      <c r="AX112" s="124" t="s">
        <v>191</v>
      </c>
      <c r="AY112" s="124" t="s">
        <v>191</v>
      </c>
      <c r="AZ112" s="124" t="s">
        <v>191</v>
      </c>
      <c r="BA112" s="124" t="s">
        <v>190</v>
      </c>
      <c r="BB112" s="124" t="s">
        <v>190</v>
      </c>
      <c r="BC112" s="124" t="s">
        <v>190</v>
      </c>
      <c r="BD112" s="124" t="s">
        <v>190</v>
      </c>
      <c r="BE112" s="124" t="s">
        <v>190</v>
      </c>
      <c r="BF112" s="124" t="s">
        <v>190</v>
      </c>
      <c r="BG112" s="124" t="s">
        <v>190</v>
      </c>
      <c r="BH112" s="124" t="s">
        <v>191</v>
      </c>
      <c r="BI112" s="124" t="s">
        <v>190</v>
      </c>
      <c r="BJ112" s="124" t="s">
        <v>191</v>
      </c>
      <c r="BK112" s="124" t="s">
        <v>190</v>
      </c>
      <c r="BL112" s="124" t="s">
        <v>191</v>
      </c>
      <c r="BM112" s="124" t="s">
        <v>191</v>
      </c>
      <c r="BN112" s="124" t="s">
        <v>190</v>
      </c>
      <c r="BO112" s="124" t="s">
        <v>190</v>
      </c>
      <c r="BP112" s="124" t="s">
        <v>191</v>
      </c>
      <c r="BQ112" s="124" t="s">
        <v>191</v>
      </c>
    </row>
    <row r="113" spans="1:69" ht="28.5" x14ac:dyDescent="0.2">
      <c r="A113" s="97" t="s">
        <v>149</v>
      </c>
      <c r="B113" s="98">
        <f t="shared" si="3"/>
        <v>110</v>
      </c>
      <c r="C113" s="99" t="str">
        <f>VLOOKUP(Applicability[[#This Row],[NCE]],AER_NCE[[#All],[NCE]:[Ref.]],2,FALSE)</f>
        <v>Inaccurate Accounting and Reporting of hydrocarbon liquid dispositions</v>
      </c>
      <c r="D113" s="124" t="s">
        <v>190</v>
      </c>
      <c r="E113" s="124" t="s">
        <v>190</v>
      </c>
      <c r="F113" s="124" t="s">
        <v>191</v>
      </c>
      <c r="G113" s="124" t="s">
        <v>191</v>
      </c>
      <c r="H113" s="124" t="s">
        <v>190</v>
      </c>
      <c r="I113" s="124" t="s">
        <v>191</v>
      </c>
      <c r="J113" s="124" t="s">
        <v>191</v>
      </c>
      <c r="K113" s="124" t="s">
        <v>191</v>
      </c>
      <c r="L113" s="124" t="s">
        <v>191</v>
      </c>
      <c r="M113" s="124" t="s">
        <v>191</v>
      </c>
      <c r="N113" s="124" t="s">
        <v>191</v>
      </c>
      <c r="O113" s="124" t="s">
        <v>191</v>
      </c>
      <c r="P113" s="124" t="s">
        <v>191</v>
      </c>
      <c r="Q113" s="124" t="s">
        <v>190</v>
      </c>
      <c r="R113" s="124" t="s">
        <v>191</v>
      </c>
      <c r="S113" s="124" t="s">
        <v>191</v>
      </c>
      <c r="T113" s="124" t="s">
        <v>191</v>
      </c>
      <c r="U113" s="124" t="s">
        <v>191</v>
      </c>
      <c r="V113" s="124" t="s">
        <v>191</v>
      </c>
      <c r="W113" s="124" t="s">
        <v>191</v>
      </c>
      <c r="X113" s="124" t="s">
        <v>191</v>
      </c>
      <c r="Y113" s="124" t="s">
        <v>191</v>
      </c>
      <c r="Z113" s="124" t="s">
        <v>190</v>
      </c>
      <c r="AA113" s="124" t="s">
        <v>191</v>
      </c>
      <c r="AB113" s="124" t="s">
        <v>191</v>
      </c>
      <c r="AC113" s="124" t="s">
        <v>191</v>
      </c>
      <c r="AD113" s="124" t="s">
        <v>191</v>
      </c>
      <c r="AE113" s="124" t="s">
        <v>191</v>
      </c>
      <c r="AF113" s="124" t="s">
        <v>191</v>
      </c>
      <c r="AG113" s="124" t="s">
        <v>191</v>
      </c>
      <c r="AH113" s="124" t="s">
        <v>191</v>
      </c>
      <c r="AI113" s="124" t="s">
        <v>191</v>
      </c>
      <c r="AJ113" s="124" t="s">
        <v>191</v>
      </c>
      <c r="AK113" s="124" t="s">
        <v>191</v>
      </c>
      <c r="AL113" s="124" t="s">
        <v>191</v>
      </c>
      <c r="AM113" s="124" t="s">
        <v>191</v>
      </c>
      <c r="AN113" s="124" t="s">
        <v>191</v>
      </c>
      <c r="AO113" s="124" t="s">
        <v>191</v>
      </c>
      <c r="AP113" s="124" t="s">
        <v>191</v>
      </c>
      <c r="AQ113" s="124" t="s">
        <v>191</v>
      </c>
      <c r="AR113" s="124" t="s">
        <v>191</v>
      </c>
      <c r="AS113" s="124" t="s">
        <v>191</v>
      </c>
      <c r="AT113" s="124" t="s">
        <v>190</v>
      </c>
      <c r="AU113" s="124" t="s">
        <v>191</v>
      </c>
      <c r="AV113" s="124" t="s">
        <v>191</v>
      </c>
      <c r="AW113" s="124" t="s">
        <v>191</v>
      </c>
      <c r="AX113" s="124" t="s">
        <v>191</v>
      </c>
      <c r="AY113" s="124" t="s">
        <v>191</v>
      </c>
      <c r="AZ113" s="124" t="s">
        <v>191</v>
      </c>
      <c r="BA113" s="124" t="s">
        <v>190</v>
      </c>
      <c r="BB113" s="124" t="s">
        <v>190</v>
      </c>
      <c r="BC113" s="124" t="s">
        <v>190</v>
      </c>
      <c r="BD113" s="124" t="s">
        <v>190</v>
      </c>
      <c r="BE113" s="124" t="s">
        <v>190</v>
      </c>
      <c r="BF113" s="124" t="s">
        <v>190</v>
      </c>
      <c r="BG113" s="124" t="s">
        <v>190</v>
      </c>
      <c r="BH113" s="124" t="s">
        <v>191</v>
      </c>
      <c r="BI113" s="124" t="s">
        <v>190</v>
      </c>
      <c r="BJ113" s="124" t="s">
        <v>191</v>
      </c>
      <c r="BK113" s="124" t="s">
        <v>190</v>
      </c>
      <c r="BL113" s="124" t="s">
        <v>191</v>
      </c>
      <c r="BM113" s="124" t="s">
        <v>191</v>
      </c>
      <c r="BN113" s="124" t="s">
        <v>190</v>
      </c>
      <c r="BO113" s="124" t="s">
        <v>190</v>
      </c>
      <c r="BP113" s="124" t="s">
        <v>191</v>
      </c>
      <c r="BQ113" s="124" t="s">
        <v>191</v>
      </c>
    </row>
    <row r="114" spans="1:69" ht="28.5" x14ac:dyDescent="0.2">
      <c r="A114" s="97" t="s">
        <v>115</v>
      </c>
      <c r="B114" s="98">
        <f t="shared" si="3"/>
        <v>111</v>
      </c>
      <c r="C114" s="99" t="str">
        <f>VLOOKUP(Applicability[[#This Row],[NCE]],AER_NCE[[#All],[NCE]:[Ref.]],2,FALSE)</f>
        <v>Inaccurate Accounting and Reporting of hydrocarbon liquid inventories</v>
      </c>
      <c r="D114" s="124" t="s">
        <v>190</v>
      </c>
      <c r="E114" s="124" t="s">
        <v>190</v>
      </c>
      <c r="F114" s="124" t="s">
        <v>191</v>
      </c>
      <c r="G114" s="124" t="s">
        <v>191</v>
      </c>
      <c r="H114" s="124" t="s">
        <v>190</v>
      </c>
      <c r="I114" s="124" t="s">
        <v>191</v>
      </c>
      <c r="J114" s="124" t="s">
        <v>191</v>
      </c>
      <c r="K114" s="124" t="s">
        <v>191</v>
      </c>
      <c r="L114" s="124" t="s">
        <v>191</v>
      </c>
      <c r="M114" s="124" t="s">
        <v>191</v>
      </c>
      <c r="N114" s="124" t="s">
        <v>191</v>
      </c>
      <c r="O114" s="124" t="s">
        <v>191</v>
      </c>
      <c r="P114" s="124" t="s">
        <v>191</v>
      </c>
      <c r="Q114" s="124" t="s">
        <v>190</v>
      </c>
      <c r="R114" s="124" t="s">
        <v>191</v>
      </c>
      <c r="S114" s="124" t="s">
        <v>191</v>
      </c>
      <c r="T114" s="124" t="s">
        <v>191</v>
      </c>
      <c r="U114" s="124" t="s">
        <v>191</v>
      </c>
      <c r="V114" s="124" t="s">
        <v>191</v>
      </c>
      <c r="W114" s="124" t="s">
        <v>191</v>
      </c>
      <c r="X114" s="124" t="s">
        <v>191</v>
      </c>
      <c r="Y114" s="124" t="s">
        <v>191</v>
      </c>
      <c r="Z114" s="124" t="s">
        <v>190</v>
      </c>
      <c r="AA114" s="124" t="s">
        <v>191</v>
      </c>
      <c r="AB114" s="124" t="s">
        <v>191</v>
      </c>
      <c r="AC114" s="124" t="s">
        <v>191</v>
      </c>
      <c r="AD114" s="124" t="s">
        <v>191</v>
      </c>
      <c r="AE114" s="124" t="s">
        <v>191</v>
      </c>
      <c r="AF114" s="124" t="s">
        <v>191</v>
      </c>
      <c r="AG114" s="124" t="s">
        <v>191</v>
      </c>
      <c r="AH114" s="124" t="s">
        <v>191</v>
      </c>
      <c r="AI114" s="124" t="s">
        <v>191</v>
      </c>
      <c r="AJ114" s="124" t="s">
        <v>191</v>
      </c>
      <c r="AK114" s="124" t="s">
        <v>191</v>
      </c>
      <c r="AL114" s="124" t="s">
        <v>191</v>
      </c>
      <c r="AM114" s="124" t="s">
        <v>191</v>
      </c>
      <c r="AN114" s="124" t="s">
        <v>191</v>
      </c>
      <c r="AO114" s="124" t="s">
        <v>191</v>
      </c>
      <c r="AP114" s="124" t="s">
        <v>191</v>
      </c>
      <c r="AQ114" s="124" t="s">
        <v>191</v>
      </c>
      <c r="AR114" s="124" t="s">
        <v>191</v>
      </c>
      <c r="AS114" s="124" t="s">
        <v>191</v>
      </c>
      <c r="AT114" s="124" t="s">
        <v>190</v>
      </c>
      <c r="AU114" s="124" t="s">
        <v>191</v>
      </c>
      <c r="AV114" s="124" t="s">
        <v>191</v>
      </c>
      <c r="AW114" s="124" t="s">
        <v>191</v>
      </c>
      <c r="AX114" s="124" t="s">
        <v>191</v>
      </c>
      <c r="AY114" s="124" t="s">
        <v>191</v>
      </c>
      <c r="AZ114" s="124" t="s">
        <v>191</v>
      </c>
      <c r="BA114" s="124" t="s">
        <v>190</v>
      </c>
      <c r="BB114" s="124" t="s">
        <v>190</v>
      </c>
      <c r="BC114" s="124" t="s">
        <v>190</v>
      </c>
      <c r="BD114" s="124" t="s">
        <v>190</v>
      </c>
      <c r="BE114" s="124" t="s">
        <v>190</v>
      </c>
      <c r="BF114" s="124" t="s">
        <v>190</v>
      </c>
      <c r="BG114" s="124" t="s">
        <v>190</v>
      </c>
      <c r="BH114" s="124" t="s">
        <v>191</v>
      </c>
      <c r="BI114" s="124" t="s">
        <v>190</v>
      </c>
      <c r="BJ114" s="124" t="s">
        <v>191</v>
      </c>
      <c r="BK114" s="124" t="s">
        <v>190</v>
      </c>
      <c r="BL114" s="124" t="s">
        <v>191</v>
      </c>
      <c r="BM114" s="124" t="s">
        <v>191</v>
      </c>
      <c r="BN114" s="124" t="s">
        <v>190</v>
      </c>
      <c r="BO114" s="124" t="s">
        <v>190</v>
      </c>
      <c r="BP114" s="124" t="s">
        <v>191</v>
      </c>
      <c r="BQ114" s="124" t="s">
        <v>191</v>
      </c>
    </row>
    <row r="115" spans="1:69" ht="28.5" x14ac:dyDescent="0.2">
      <c r="A115" s="97" t="s">
        <v>150</v>
      </c>
      <c r="B115" s="98">
        <f t="shared" si="3"/>
        <v>112</v>
      </c>
      <c r="C115" s="99" t="str">
        <f>VLOOKUP(Applicability[[#This Row],[NCE]],AER_NCE[[#All],[NCE]:[Ref.]],2,FALSE)</f>
        <v>Inaccurate Accounting and Reporting of hydrocarbon liquid receipts.</v>
      </c>
      <c r="D115" s="124" t="s">
        <v>190</v>
      </c>
      <c r="E115" s="124" t="s">
        <v>190</v>
      </c>
      <c r="F115" s="124" t="s">
        <v>191</v>
      </c>
      <c r="G115" s="124" t="s">
        <v>191</v>
      </c>
      <c r="H115" s="124" t="s">
        <v>190</v>
      </c>
      <c r="I115" s="124" t="s">
        <v>191</v>
      </c>
      <c r="J115" s="124" t="s">
        <v>191</v>
      </c>
      <c r="K115" s="124" t="s">
        <v>191</v>
      </c>
      <c r="L115" s="124" t="s">
        <v>191</v>
      </c>
      <c r="M115" s="124" t="s">
        <v>191</v>
      </c>
      <c r="N115" s="124" t="s">
        <v>191</v>
      </c>
      <c r="O115" s="124" t="s">
        <v>191</v>
      </c>
      <c r="P115" s="124" t="s">
        <v>191</v>
      </c>
      <c r="Q115" s="124" t="s">
        <v>190</v>
      </c>
      <c r="R115" s="124" t="s">
        <v>191</v>
      </c>
      <c r="S115" s="124" t="s">
        <v>191</v>
      </c>
      <c r="T115" s="124" t="s">
        <v>191</v>
      </c>
      <c r="U115" s="124" t="s">
        <v>191</v>
      </c>
      <c r="V115" s="124" t="s">
        <v>191</v>
      </c>
      <c r="W115" s="124" t="s">
        <v>191</v>
      </c>
      <c r="X115" s="124" t="s">
        <v>191</v>
      </c>
      <c r="Y115" s="124" t="s">
        <v>191</v>
      </c>
      <c r="Z115" s="124" t="s">
        <v>190</v>
      </c>
      <c r="AA115" s="124" t="s">
        <v>191</v>
      </c>
      <c r="AB115" s="124" t="s">
        <v>191</v>
      </c>
      <c r="AC115" s="124" t="s">
        <v>191</v>
      </c>
      <c r="AD115" s="124" t="s">
        <v>191</v>
      </c>
      <c r="AE115" s="124" t="s">
        <v>191</v>
      </c>
      <c r="AF115" s="124" t="s">
        <v>191</v>
      </c>
      <c r="AG115" s="124" t="s">
        <v>191</v>
      </c>
      <c r="AH115" s="124" t="s">
        <v>191</v>
      </c>
      <c r="AI115" s="124" t="s">
        <v>191</v>
      </c>
      <c r="AJ115" s="124" t="s">
        <v>191</v>
      </c>
      <c r="AK115" s="124" t="s">
        <v>191</v>
      </c>
      <c r="AL115" s="124" t="s">
        <v>191</v>
      </c>
      <c r="AM115" s="124" t="s">
        <v>191</v>
      </c>
      <c r="AN115" s="124" t="s">
        <v>191</v>
      </c>
      <c r="AO115" s="124" t="s">
        <v>191</v>
      </c>
      <c r="AP115" s="124" t="s">
        <v>191</v>
      </c>
      <c r="AQ115" s="124" t="s">
        <v>191</v>
      </c>
      <c r="AR115" s="124" t="s">
        <v>191</v>
      </c>
      <c r="AS115" s="124" t="s">
        <v>191</v>
      </c>
      <c r="AT115" s="124" t="s">
        <v>190</v>
      </c>
      <c r="AU115" s="124" t="s">
        <v>191</v>
      </c>
      <c r="AV115" s="124" t="s">
        <v>191</v>
      </c>
      <c r="AW115" s="124" t="s">
        <v>191</v>
      </c>
      <c r="AX115" s="124" t="s">
        <v>191</v>
      </c>
      <c r="AY115" s="124" t="s">
        <v>191</v>
      </c>
      <c r="AZ115" s="124" t="s">
        <v>191</v>
      </c>
      <c r="BA115" s="124" t="s">
        <v>190</v>
      </c>
      <c r="BB115" s="124" t="s">
        <v>190</v>
      </c>
      <c r="BC115" s="124" t="s">
        <v>190</v>
      </c>
      <c r="BD115" s="124" t="s">
        <v>190</v>
      </c>
      <c r="BE115" s="124" t="s">
        <v>190</v>
      </c>
      <c r="BF115" s="124" t="s">
        <v>190</v>
      </c>
      <c r="BG115" s="124" t="s">
        <v>190</v>
      </c>
      <c r="BH115" s="124" t="s">
        <v>191</v>
      </c>
      <c r="BI115" s="124" t="s">
        <v>190</v>
      </c>
      <c r="BJ115" s="124" t="s">
        <v>191</v>
      </c>
      <c r="BK115" s="124" t="s">
        <v>190</v>
      </c>
      <c r="BL115" s="124" t="s">
        <v>191</v>
      </c>
      <c r="BM115" s="124" t="s">
        <v>191</v>
      </c>
      <c r="BN115" s="124" t="s">
        <v>190</v>
      </c>
      <c r="BO115" s="124" t="s">
        <v>190</v>
      </c>
      <c r="BP115" s="124" t="s">
        <v>191</v>
      </c>
      <c r="BQ115" s="124" t="s">
        <v>191</v>
      </c>
    </row>
    <row r="116" spans="1:69" x14ac:dyDescent="0.2">
      <c r="A116" s="97" t="s">
        <v>122</v>
      </c>
      <c r="B116" s="98">
        <f t="shared" si="3"/>
        <v>113</v>
      </c>
      <c r="C116" s="99" t="str">
        <f>VLOOKUP(Applicability[[#This Row],[NCE]],AER_NCE[[#All],[NCE]:[Ref.]],2,FALSE)</f>
        <v>Inaccurate Accounting and Reporting of load fluid</v>
      </c>
      <c r="D116" s="124" t="s">
        <v>190</v>
      </c>
      <c r="E116" s="124" t="s">
        <v>190</v>
      </c>
      <c r="F116" s="124" t="s">
        <v>191</v>
      </c>
      <c r="G116" s="124" t="s">
        <v>191</v>
      </c>
      <c r="H116" s="124" t="s">
        <v>190</v>
      </c>
      <c r="I116" s="124" t="s">
        <v>191</v>
      </c>
      <c r="J116" s="124" t="s">
        <v>191</v>
      </c>
      <c r="K116" s="124" t="s">
        <v>191</v>
      </c>
      <c r="L116" s="124" t="s">
        <v>191</v>
      </c>
      <c r="M116" s="124" t="s">
        <v>191</v>
      </c>
      <c r="N116" s="124" t="s">
        <v>191</v>
      </c>
      <c r="O116" s="124" t="s">
        <v>191</v>
      </c>
      <c r="P116" s="124" t="s">
        <v>191</v>
      </c>
      <c r="Q116" s="124" t="s">
        <v>190</v>
      </c>
      <c r="R116" s="124" t="s">
        <v>191</v>
      </c>
      <c r="S116" s="124" t="s">
        <v>191</v>
      </c>
      <c r="T116" s="124" t="s">
        <v>191</v>
      </c>
      <c r="U116" s="124" t="s">
        <v>191</v>
      </c>
      <c r="V116" s="124" t="s">
        <v>191</v>
      </c>
      <c r="W116" s="124" t="s">
        <v>191</v>
      </c>
      <c r="X116" s="124" t="s">
        <v>191</v>
      </c>
      <c r="Y116" s="124" t="s">
        <v>191</v>
      </c>
      <c r="Z116" s="124" t="s">
        <v>190</v>
      </c>
      <c r="AA116" s="124" t="s">
        <v>191</v>
      </c>
      <c r="AB116" s="124" t="s">
        <v>191</v>
      </c>
      <c r="AC116" s="124" t="s">
        <v>191</v>
      </c>
      <c r="AD116" s="124" t="s">
        <v>191</v>
      </c>
      <c r="AE116" s="124" t="s">
        <v>191</v>
      </c>
      <c r="AF116" s="124" t="s">
        <v>191</v>
      </c>
      <c r="AG116" s="124" t="s">
        <v>191</v>
      </c>
      <c r="AH116" s="124" t="s">
        <v>191</v>
      </c>
      <c r="AI116" s="124" t="s">
        <v>191</v>
      </c>
      <c r="AJ116" s="124" t="s">
        <v>191</v>
      </c>
      <c r="AK116" s="124" t="s">
        <v>191</v>
      </c>
      <c r="AL116" s="124" t="s">
        <v>191</v>
      </c>
      <c r="AM116" s="124" t="s">
        <v>191</v>
      </c>
      <c r="AN116" s="124" t="s">
        <v>191</v>
      </c>
      <c r="AO116" s="124" t="s">
        <v>191</v>
      </c>
      <c r="AP116" s="124" t="s">
        <v>191</v>
      </c>
      <c r="AQ116" s="124" t="s">
        <v>191</v>
      </c>
      <c r="AR116" s="124" t="s">
        <v>191</v>
      </c>
      <c r="AS116" s="124" t="s">
        <v>191</v>
      </c>
      <c r="AT116" s="124" t="s">
        <v>190</v>
      </c>
      <c r="AU116" s="124" t="s">
        <v>191</v>
      </c>
      <c r="AV116" s="124" t="s">
        <v>191</v>
      </c>
      <c r="AW116" s="124" t="s">
        <v>191</v>
      </c>
      <c r="AX116" s="124" t="s">
        <v>191</v>
      </c>
      <c r="AY116" s="124" t="s">
        <v>191</v>
      </c>
      <c r="AZ116" s="124" t="s">
        <v>191</v>
      </c>
      <c r="BA116" s="124" t="s">
        <v>190</v>
      </c>
      <c r="BB116" s="124" t="s">
        <v>190</v>
      </c>
      <c r="BC116" s="124" t="s">
        <v>190</v>
      </c>
      <c r="BD116" s="124" t="s">
        <v>190</v>
      </c>
      <c r="BE116" s="124" t="s">
        <v>190</v>
      </c>
      <c r="BF116" s="124" t="s">
        <v>190</v>
      </c>
      <c r="BG116" s="124" t="s">
        <v>190</v>
      </c>
      <c r="BH116" s="124" t="s">
        <v>191</v>
      </c>
      <c r="BI116" s="124" t="s">
        <v>190</v>
      </c>
      <c r="BJ116" s="124" t="s">
        <v>191</v>
      </c>
      <c r="BK116" s="124" t="s">
        <v>190</v>
      </c>
      <c r="BL116" s="124" t="s">
        <v>191</v>
      </c>
      <c r="BM116" s="124" t="s">
        <v>191</v>
      </c>
      <c r="BN116" s="124" t="s">
        <v>190</v>
      </c>
      <c r="BO116" s="124" t="s">
        <v>190</v>
      </c>
      <c r="BP116" s="124" t="s">
        <v>191</v>
      </c>
      <c r="BQ116" s="124" t="s">
        <v>191</v>
      </c>
    </row>
    <row r="117" spans="1:69" ht="28.5" x14ac:dyDescent="0.2">
      <c r="A117" s="97" t="s">
        <v>151</v>
      </c>
      <c r="B117" s="98">
        <f t="shared" si="3"/>
        <v>114</v>
      </c>
      <c r="C117" s="99" t="str">
        <f>VLOOKUP(Applicability[[#This Row],[NCE]],AER_NCE[[#All],[NCE]:[Ref.]],2,FALSE)</f>
        <v>Inaccurate Accounting and Reporting of Metering Difference(s)</v>
      </c>
      <c r="D117" s="124" t="s">
        <v>190</v>
      </c>
      <c r="E117" s="124" t="s">
        <v>190</v>
      </c>
      <c r="F117" s="124" t="s">
        <v>191</v>
      </c>
      <c r="G117" s="124" t="s">
        <v>191</v>
      </c>
      <c r="H117" s="124" t="s">
        <v>190</v>
      </c>
      <c r="I117" s="124" t="s">
        <v>191</v>
      </c>
      <c r="J117" s="124" t="s">
        <v>191</v>
      </c>
      <c r="K117" s="124" t="s">
        <v>191</v>
      </c>
      <c r="L117" s="124" t="s">
        <v>191</v>
      </c>
      <c r="M117" s="124" t="s">
        <v>191</v>
      </c>
      <c r="N117" s="124" t="s">
        <v>191</v>
      </c>
      <c r="O117" s="124" t="s">
        <v>191</v>
      </c>
      <c r="P117" s="124" t="s">
        <v>191</v>
      </c>
      <c r="Q117" s="124" t="s">
        <v>190</v>
      </c>
      <c r="R117" s="124" t="s">
        <v>191</v>
      </c>
      <c r="S117" s="124" t="s">
        <v>191</v>
      </c>
      <c r="T117" s="124" t="s">
        <v>191</v>
      </c>
      <c r="U117" s="124" t="s">
        <v>191</v>
      </c>
      <c r="V117" s="124" t="s">
        <v>191</v>
      </c>
      <c r="W117" s="124" t="s">
        <v>191</v>
      </c>
      <c r="X117" s="124" t="s">
        <v>191</v>
      </c>
      <c r="Y117" s="124" t="s">
        <v>191</v>
      </c>
      <c r="Z117" s="124" t="s">
        <v>190</v>
      </c>
      <c r="AA117" s="124" t="s">
        <v>191</v>
      </c>
      <c r="AB117" s="124" t="s">
        <v>191</v>
      </c>
      <c r="AC117" s="124" t="s">
        <v>191</v>
      </c>
      <c r="AD117" s="124" t="s">
        <v>191</v>
      </c>
      <c r="AE117" s="124" t="s">
        <v>191</v>
      </c>
      <c r="AF117" s="124" t="s">
        <v>191</v>
      </c>
      <c r="AG117" s="124" t="s">
        <v>191</v>
      </c>
      <c r="AH117" s="124" t="s">
        <v>191</v>
      </c>
      <c r="AI117" s="124" t="s">
        <v>191</v>
      </c>
      <c r="AJ117" s="124" t="s">
        <v>191</v>
      </c>
      <c r="AK117" s="124" t="s">
        <v>191</v>
      </c>
      <c r="AL117" s="124" t="s">
        <v>191</v>
      </c>
      <c r="AM117" s="124" t="s">
        <v>191</v>
      </c>
      <c r="AN117" s="124" t="s">
        <v>191</v>
      </c>
      <c r="AO117" s="124" t="s">
        <v>191</v>
      </c>
      <c r="AP117" s="124" t="s">
        <v>191</v>
      </c>
      <c r="AQ117" s="124" t="s">
        <v>191</v>
      </c>
      <c r="AR117" s="124" t="s">
        <v>191</v>
      </c>
      <c r="AS117" s="124" t="s">
        <v>191</v>
      </c>
      <c r="AT117" s="124" t="s">
        <v>190</v>
      </c>
      <c r="AU117" s="124" t="s">
        <v>191</v>
      </c>
      <c r="AV117" s="124" t="s">
        <v>191</v>
      </c>
      <c r="AW117" s="124" t="s">
        <v>191</v>
      </c>
      <c r="AX117" s="124" t="s">
        <v>191</v>
      </c>
      <c r="AY117" s="124" t="s">
        <v>191</v>
      </c>
      <c r="AZ117" s="124" t="s">
        <v>191</v>
      </c>
      <c r="BA117" s="124" t="s">
        <v>190</v>
      </c>
      <c r="BB117" s="124" t="s">
        <v>190</v>
      </c>
      <c r="BC117" s="124" t="s">
        <v>190</v>
      </c>
      <c r="BD117" s="124" t="s">
        <v>190</v>
      </c>
      <c r="BE117" s="124" t="s">
        <v>190</v>
      </c>
      <c r="BF117" s="124" t="s">
        <v>190</v>
      </c>
      <c r="BG117" s="124" t="s">
        <v>190</v>
      </c>
      <c r="BH117" s="124" t="s">
        <v>191</v>
      </c>
      <c r="BI117" s="124" t="s">
        <v>190</v>
      </c>
      <c r="BJ117" s="124" t="s">
        <v>191</v>
      </c>
      <c r="BK117" s="124" t="s">
        <v>190</v>
      </c>
      <c r="BL117" s="124" t="s">
        <v>191</v>
      </c>
      <c r="BM117" s="124" t="s">
        <v>191</v>
      </c>
      <c r="BN117" s="124" t="s">
        <v>190</v>
      </c>
      <c r="BO117" s="124" t="s">
        <v>190</v>
      </c>
      <c r="BP117" s="124" t="s">
        <v>191</v>
      </c>
      <c r="BQ117" s="124" t="s">
        <v>191</v>
      </c>
    </row>
    <row r="118" spans="1:69" ht="28.5" x14ac:dyDescent="0.2">
      <c r="A118" s="97" t="s">
        <v>162</v>
      </c>
      <c r="B118" s="98">
        <f t="shared" si="3"/>
        <v>115</v>
      </c>
      <c r="C118" s="99" t="str">
        <f>VLOOKUP(Applicability[[#This Row],[NCE]],AER_NCE[[#All],[NCE]:[Ref.]],2,FALSE)</f>
        <v>Inaccurate Accounting and Reporting of proration factor(s)</v>
      </c>
      <c r="D118" s="124" t="s">
        <v>190</v>
      </c>
      <c r="E118" s="124" t="s">
        <v>190</v>
      </c>
      <c r="F118" s="124" t="s">
        <v>191</v>
      </c>
      <c r="G118" s="124" t="s">
        <v>191</v>
      </c>
      <c r="H118" s="124" t="s">
        <v>190</v>
      </c>
      <c r="I118" s="124" t="s">
        <v>191</v>
      </c>
      <c r="J118" s="124" t="s">
        <v>191</v>
      </c>
      <c r="K118" s="124" t="s">
        <v>191</v>
      </c>
      <c r="L118" s="124" t="s">
        <v>191</v>
      </c>
      <c r="M118" s="124" t="s">
        <v>191</v>
      </c>
      <c r="N118" s="124" t="s">
        <v>191</v>
      </c>
      <c r="O118" s="124" t="s">
        <v>191</v>
      </c>
      <c r="P118" s="124" t="s">
        <v>191</v>
      </c>
      <c r="Q118" s="124" t="s">
        <v>190</v>
      </c>
      <c r="R118" s="124" t="s">
        <v>191</v>
      </c>
      <c r="S118" s="124" t="s">
        <v>191</v>
      </c>
      <c r="T118" s="124" t="s">
        <v>191</v>
      </c>
      <c r="U118" s="124" t="s">
        <v>191</v>
      </c>
      <c r="V118" s="124" t="s">
        <v>191</v>
      </c>
      <c r="W118" s="124" t="s">
        <v>191</v>
      </c>
      <c r="X118" s="124" t="s">
        <v>191</v>
      </c>
      <c r="Y118" s="124" t="s">
        <v>191</v>
      </c>
      <c r="Z118" s="124" t="s">
        <v>190</v>
      </c>
      <c r="AA118" s="124" t="s">
        <v>191</v>
      </c>
      <c r="AB118" s="124" t="s">
        <v>191</v>
      </c>
      <c r="AC118" s="124" t="s">
        <v>191</v>
      </c>
      <c r="AD118" s="124" t="s">
        <v>191</v>
      </c>
      <c r="AE118" s="124" t="s">
        <v>191</v>
      </c>
      <c r="AF118" s="124" t="s">
        <v>191</v>
      </c>
      <c r="AG118" s="124" t="s">
        <v>191</v>
      </c>
      <c r="AH118" s="124" t="s">
        <v>191</v>
      </c>
      <c r="AI118" s="124" t="s">
        <v>191</v>
      </c>
      <c r="AJ118" s="124" t="s">
        <v>191</v>
      </c>
      <c r="AK118" s="124" t="s">
        <v>191</v>
      </c>
      <c r="AL118" s="124" t="s">
        <v>191</v>
      </c>
      <c r="AM118" s="124" t="s">
        <v>191</v>
      </c>
      <c r="AN118" s="124" t="s">
        <v>191</v>
      </c>
      <c r="AO118" s="124" t="s">
        <v>191</v>
      </c>
      <c r="AP118" s="124" t="s">
        <v>191</v>
      </c>
      <c r="AQ118" s="124" t="s">
        <v>191</v>
      </c>
      <c r="AR118" s="124" t="s">
        <v>191</v>
      </c>
      <c r="AS118" s="124" t="s">
        <v>191</v>
      </c>
      <c r="AT118" s="124" t="s">
        <v>190</v>
      </c>
      <c r="AU118" s="124" t="s">
        <v>191</v>
      </c>
      <c r="AV118" s="124" t="s">
        <v>191</v>
      </c>
      <c r="AW118" s="124" t="s">
        <v>191</v>
      </c>
      <c r="AX118" s="124" t="s">
        <v>191</v>
      </c>
      <c r="AY118" s="124" t="s">
        <v>191</v>
      </c>
      <c r="AZ118" s="124" t="s">
        <v>191</v>
      </c>
      <c r="BA118" s="124" t="s">
        <v>190</v>
      </c>
      <c r="BB118" s="124" t="s">
        <v>190</v>
      </c>
      <c r="BC118" s="124" t="s">
        <v>190</v>
      </c>
      <c r="BD118" s="124" t="s">
        <v>190</v>
      </c>
      <c r="BE118" s="124" t="s">
        <v>190</v>
      </c>
      <c r="BF118" s="124" t="s">
        <v>190</v>
      </c>
      <c r="BG118" s="124" t="s">
        <v>190</v>
      </c>
      <c r="BH118" s="124" t="s">
        <v>191</v>
      </c>
      <c r="BI118" s="124" t="s">
        <v>190</v>
      </c>
      <c r="BJ118" s="124" t="s">
        <v>191</v>
      </c>
      <c r="BK118" s="124" t="s">
        <v>190</v>
      </c>
      <c r="BL118" s="124" t="s">
        <v>191</v>
      </c>
      <c r="BM118" s="124" t="s">
        <v>191</v>
      </c>
      <c r="BN118" s="124" t="s">
        <v>190</v>
      </c>
      <c r="BO118" s="124" t="s">
        <v>190</v>
      </c>
      <c r="BP118" s="124" t="s">
        <v>191</v>
      </c>
      <c r="BQ118" s="124" t="s">
        <v>191</v>
      </c>
    </row>
    <row r="119" spans="1:69" ht="28.5" x14ac:dyDescent="0.2">
      <c r="A119" s="97" t="s">
        <v>110</v>
      </c>
      <c r="B119" s="98">
        <f t="shared" si="3"/>
        <v>116</v>
      </c>
      <c r="C119" s="99" t="str">
        <f>VLOOKUP(Applicability[[#This Row],[NCE]],AER_NCE[[#All],[NCE]:[Ref.]],2,FALSE)</f>
        <v>Inaccurate Accounting and Reporting of water dispositions</v>
      </c>
      <c r="D119" s="124" t="s">
        <v>190</v>
      </c>
      <c r="E119" s="124" t="s">
        <v>190</v>
      </c>
      <c r="F119" s="124" t="s">
        <v>191</v>
      </c>
      <c r="G119" s="124" t="s">
        <v>191</v>
      </c>
      <c r="H119" s="124" t="s">
        <v>190</v>
      </c>
      <c r="I119" s="124" t="s">
        <v>191</v>
      </c>
      <c r="J119" s="124" t="s">
        <v>191</v>
      </c>
      <c r="K119" s="124" t="s">
        <v>191</v>
      </c>
      <c r="L119" s="124" t="s">
        <v>191</v>
      </c>
      <c r="M119" s="124" t="s">
        <v>191</v>
      </c>
      <c r="N119" s="124" t="s">
        <v>191</v>
      </c>
      <c r="O119" s="124" t="s">
        <v>191</v>
      </c>
      <c r="P119" s="124" t="s">
        <v>191</v>
      </c>
      <c r="Q119" s="124" t="s">
        <v>190</v>
      </c>
      <c r="R119" s="124" t="s">
        <v>191</v>
      </c>
      <c r="S119" s="124" t="s">
        <v>191</v>
      </c>
      <c r="T119" s="124" t="s">
        <v>191</v>
      </c>
      <c r="U119" s="124" t="s">
        <v>191</v>
      </c>
      <c r="V119" s="124" t="s">
        <v>191</v>
      </c>
      <c r="W119" s="124" t="s">
        <v>191</v>
      </c>
      <c r="X119" s="124" t="s">
        <v>191</v>
      </c>
      <c r="Y119" s="124" t="s">
        <v>191</v>
      </c>
      <c r="Z119" s="124" t="s">
        <v>190</v>
      </c>
      <c r="AA119" s="124" t="s">
        <v>191</v>
      </c>
      <c r="AB119" s="124" t="s">
        <v>191</v>
      </c>
      <c r="AC119" s="124" t="s">
        <v>191</v>
      </c>
      <c r="AD119" s="124" t="s">
        <v>191</v>
      </c>
      <c r="AE119" s="124" t="s">
        <v>191</v>
      </c>
      <c r="AF119" s="124" t="s">
        <v>191</v>
      </c>
      <c r="AG119" s="124" t="s">
        <v>191</v>
      </c>
      <c r="AH119" s="124" t="s">
        <v>191</v>
      </c>
      <c r="AI119" s="124" t="s">
        <v>191</v>
      </c>
      <c r="AJ119" s="124" t="s">
        <v>191</v>
      </c>
      <c r="AK119" s="124" t="s">
        <v>191</v>
      </c>
      <c r="AL119" s="124" t="s">
        <v>191</v>
      </c>
      <c r="AM119" s="124" t="s">
        <v>191</v>
      </c>
      <c r="AN119" s="124" t="s">
        <v>191</v>
      </c>
      <c r="AO119" s="124" t="s">
        <v>191</v>
      </c>
      <c r="AP119" s="124" t="s">
        <v>191</v>
      </c>
      <c r="AQ119" s="124" t="s">
        <v>191</v>
      </c>
      <c r="AR119" s="124" t="s">
        <v>191</v>
      </c>
      <c r="AS119" s="124" t="s">
        <v>191</v>
      </c>
      <c r="AT119" s="124" t="s">
        <v>190</v>
      </c>
      <c r="AU119" s="124" t="s">
        <v>191</v>
      </c>
      <c r="AV119" s="124" t="s">
        <v>191</v>
      </c>
      <c r="AW119" s="124" t="s">
        <v>191</v>
      </c>
      <c r="AX119" s="124" t="s">
        <v>191</v>
      </c>
      <c r="AY119" s="124" t="s">
        <v>191</v>
      </c>
      <c r="AZ119" s="124" t="s">
        <v>191</v>
      </c>
      <c r="BA119" s="124" t="s">
        <v>190</v>
      </c>
      <c r="BB119" s="124" t="s">
        <v>190</v>
      </c>
      <c r="BC119" s="124" t="s">
        <v>190</v>
      </c>
      <c r="BD119" s="124" t="s">
        <v>190</v>
      </c>
      <c r="BE119" s="124" t="s">
        <v>190</v>
      </c>
      <c r="BF119" s="124" t="s">
        <v>190</v>
      </c>
      <c r="BG119" s="124" t="s">
        <v>190</v>
      </c>
      <c r="BH119" s="124" t="s">
        <v>191</v>
      </c>
      <c r="BI119" s="124" t="s">
        <v>190</v>
      </c>
      <c r="BJ119" s="124" t="s">
        <v>191</v>
      </c>
      <c r="BK119" s="124" t="s">
        <v>190</v>
      </c>
      <c r="BL119" s="124" t="s">
        <v>191</v>
      </c>
      <c r="BM119" s="124" t="s">
        <v>191</v>
      </c>
      <c r="BN119" s="124" t="s">
        <v>190</v>
      </c>
      <c r="BO119" s="124" t="s">
        <v>190</v>
      </c>
      <c r="BP119" s="124" t="s">
        <v>191</v>
      </c>
      <c r="BQ119" s="124" t="s">
        <v>191</v>
      </c>
    </row>
    <row r="120" spans="1:69" ht="28.5" x14ac:dyDescent="0.2">
      <c r="A120" s="97" t="s">
        <v>116</v>
      </c>
      <c r="B120" s="98">
        <f t="shared" si="3"/>
        <v>117</v>
      </c>
      <c r="C120" s="99" t="str">
        <f>VLOOKUP(Applicability[[#This Row],[NCE]],AER_NCE[[#All],[NCE]:[Ref.]],2,FALSE)</f>
        <v>Inaccurate Accounting and Reporting of water inventories.</v>
      </c>
      <c r="D120" s="124" t="s">
        <v>190</v>
      </c>
      <c r="E120" s="124" t="s">
        <v>190</v>
      </c>
      <c r="F120" s="124" t="s">
        <v>191</v>
      </c>
      <c r="G120" s="124" t="s">
        <v>191</v>
      </c>
      <c r="H120" s="124" t="s">
        <v>190</v>
      </c>
      <c r="I120" s="124" t="s">
        <v>191</v>
      </c>
      <c r="J120" s="124" t="s">
        <v>191</v>
      </c>
      <c r="K120" s="124" t="s">
        <v>191</v>
      </c>
      <c r="L120" s="124" t="s">
        <v>191</v>
      </c>
      <c r="M120" s="124" t="s">
        <v>191</v>
      </c>
      <c r="N120" s="124" t="s">
        <v>191</v>
      </c>
      <c r="O120" s="124" t="s">
        <v>191</v>
      </c>
      <c r="P120" s="124" t="s">
        <v>191</v>
      </c>
      <c r="Q120" s="124" t="s">
        <v>190</v>
      </c>
      <c r="R120" s="124" t="s">
        <v>191</v>
      </c>
      <c r="S120" s="124" t="s">
        <v>191</v>
      </c>
      <c r="T120" s="124" t="s">
        <v>191</v>
      </c>
      <c r="U120" s="124" t="s">
        <v>191</v>
      </c>
      <c r="V120" s="124" t="s">
        <v>191</v>
      </c>
      <c r="W120" s="124" t="s">
        <v>191</v>
      </c>
      <c r="X120" s="124" t="s">
        <v>191</v>
      </c>
      <c r="Y120" s="124" t="s">
        <v>191</v>
      </c>
      <c r="Z120" s="124" t="s">
        <v>190</v>
      </c>
      <c r="AA120" s="124" t="s">
        <v>191</v>
      </c>
      <c r="AB120" s="124" t="s">
        <v>191</v>
      </c>
      <c r="AC120" s="124" t="s">
        <v>191</v>
      </c>
      <c r="AD120" s="124" t="s">
        <v>191</v>
      </c>
      <c r="AE120" s="124" t="s">
        <v>191</v>
      </c>
      <c r="AF120" s="124" t="s">
        <v>191</v>
      </c>
      <c r="AG120" s="124" t="s">
        <v>191</v>
      </c>
      <c r="AH120" s="124" t="s">
        <v>191</v>
      </c>
      <c r="AI120" s="124" t="s">
        <v>191</v>
      </c>
      <c r="AJ120" s="124" t="s">
        <v>191</v>
      </c>
      <c r="AK120" s="124" t="s">
        <v>191</v>
      </c>
      <c r="AL120" s="124" t="s">
        <v>191</v>
      </c>
      <c r="AM120" s="124" t="s">
        <v>191</v>
      </c>
      <c r="AN120" s="124" t="s">
        <v>191</v>
      </c>
      <c r="AO120" s="124" t="s">
        <v>191</v>
      </c>
      <c r="AP120" s="124" t="s">
        <v>191</v>
      </c>
      <c r="AQ120" s="124" t="s">
        <v>191</v>
      </c>
      <c r="AR120" s="124" t="s">
        <v>191</v>
      </c>
      <c r="AS120" s="124" t="s">
        <v>191</v>
      </c>
      <c r="AT120" s="124" t="s">
        <v>190</v>
      </c>
      <c r="AU120" s="124" t="s">
        <v>191</v>
      </c>
      <c r="AV120" s="124" t="s">
        <v>191</v>
      </c>
      <c r="AW120" s="124" t="s">
        <v>191</v>
      </c>
      <c r="AX120" s="124" t="s">
        <v>191</v>
      </c>
      <c r="AY120" s="124" t="s">
        <v>191</v>
      </c>
      <c r="AZ120" s="124" t="s">
        <v>191</v>
      </c>
      <c r="BA120" s="124" t="s">
        <v>190</v>
      </c>
      <c r="BB120" s="124" t="s">
        <v>190</v>
      </c>
      <c r="BC120" s="124" t="s">
        <v>190</v>
      </c>
      <c r="BD120" s="124" t="s">
        <v>190</v>
      </c>
      <c r="BE120" s="124" t="s">
        <v>190</v>
      </c>
      <c r="BF120" s="124" t="s">
        <v>190</v>
      </c>
      <c r="BG120" s="124" t="s">
        <v>190</v>
      </c>
      <c r="BH120" s="124" t="s">
        <v>191</v>
      </c>
      <c r="BI120" s="124" t="s">
        <v>190</v>
      </c>
      <c r="BJ120" s="124" t="s">
        <v>191</v>
      </c>
      <c r="BK120" s="124" t="s">
        <v>190</v>
      </c>
      <c r="BL120" s="124" t="s">
        <v>191</v>
      </c>
      <c r="BM120" s="124" t="s">
        <v>191</v>
      </c>
      <c r="BN120" s="124" t="s">
        <v>190</v>
      </c>
      <c r="BO120" s="124" t="s">
        <v>190</v>
      </c>
      <c r="BP120" s="124" t="s">
        <v>191</v>
      </c>
      <c r="BQ120" s="124" t="s">
        <v>191</v>
      </c>
    </row>
    <row r="121" spans="1:69" ht="28.5" x14ac:dyDescent="0.2">
      <c r="A121" s="97" t="s">
        <v>111</v>
      </c>
      <c r="B121" s="98">
        <f t="shared" si="3"/>
        <v>118</v>
      </c>
      <c r="C121" s="99" t="str">
        <f>VLOOKUP(Applicability[[#This Row],[NCE]],AER_NCE[[#All],[NCE]:[Ref.]],2,FALSE)</f>
        <v>Inaccurate Accounting and Reporting of water receipts.</v>
      </c>
      <c r="D121" s="124" t="s">
        <v>190</v>
      </c>
      <c r="E121" s="124" t="s">
        <v>190</v>
      </c>
      <c r="F121" s="124" t="s">
        <v>191</v>
      </c>
      <c r="G121" s="124" t="s">
        <v>191</v>
      </c>
      <c r="H121" s="124" t="s">
        <v>190</v>
      </c>
      <c r="I121" s="124" t="s">
        <v>191</v>
      </c>
      <c r="J121" s="124" t="s">
        <v>191</v>
      </c>
      <c r="K121" s="124" t="s">
        <v>191</v>
      </c>
      <c r="L121" s="124" t="s">
        <v>191</v>
      </c>
      <c r="M121" s="124" t="s">
        <v>191</v>
      </c>
      <c r="N121" s="124" t="s">
        <v>191</v>
      </c>
      <c r="O121" s="124" t="s">
        <v>191</v>
      </c>
      <c r="P121" s="124" t="s">
        <v>191</v>
      </c>
      <c r="Q121" s="124" t="s">
        <v>190</v>
      </c>
      <c r="R121" s="124" t="s">
        <v>191</v>
      </c>
      <c r="S121" s="124" t="s">
        <v>191</v>
      </c>
      <c r="T121" s="124" t="s">
        <v>191</v>
      </c>
      <c r="U121" s="124" t="s">
        <v>191</v>
      </c>
      <c r="V121" s="124" t="s">
        <v>191</v>
      </c>
      <c r="W121" s="124" t="s">
        <v>191</v>
      </c>
      <c r="X121" s="124" t="s">
        <v>191</v>
      </c>
      <c r="Y121" s="124" t="s">
        <v>191</v>
      </c>
      <c r="Z121" s="124" t="s">
        <v>190</v>
      </c>
      <c r="AA121" s="124" t="s">
        <v>191</v>
      </c>
      <c r="AB121" s="124" t="s">
        <v>191</v>
      </c>
      <c r="AC121" s="124" t="s">
        <v>191</v>
      </c>
      <c r="AD121" s="124" t="s">
        <v>191</v>
      </c>
      <c r="AE121" s="124" t="s">
        <v>191</v>
      </c>
      <c r="AF121" s="124" t="s">
        <v>191</v>
      </c>
      <c r="AG121" s="124" t="s">
        <v>191</v>
      </c>
      <c r="AH121" s="124" t="s">
        <v>191</v>
      </c>
      <c r="AI121" s="124" t="s">
        <v>191</v>
      </c>
      <c r="AJ121" s="124" t="s">
        <v>191</v>
      </c>
      <c r="AK121" s="124" t="s">
        <v>191</v>
      </c>
      <c r="AL121" s="124" t="s">
        <v>191</v>
      </c>
      <c r="AM121" s="124" t="s">
        <v>191</v>
      </c>
      <c r="AN121" s="124" t="s">
        <v>191</v>
      </c>
      <c r="AO121" s="124" t="s">
        <v>191</v>
      </c>
      <c r="AP121" s="124" t="s">
        <v>191</v>
      </c>
      <c r="AQ121" s="124" t="s">
        <v>191</v>
      </c>
      <c r="AR121" s="124" t="s">
        <v>191</v>
      </c>
      <c r="AS121" s="124" t="s">
        <v>191</v>
      </c>
      <c r="AT121" s="124" t="s">
        <v>190</v>
      </c>
      <c r="AU121" s="124" t="s">
        <v>191</v>
      </c>
      <c r="AV121" s="124" t="s">
        <v>191</v>
      </c>
      <c r="AW121" s="124" t="s">
        <v>191</v>
      </c>
      <c r="AX121" s="124" t="s">
        <v>191</v>
      </c>
      <c r="AY121" s="124" t="s">
        <v>191</v>
      </c>
      <c r="AZ121" s="124" t="s">
        <v>191</v>
      </c>
      <c r="BA121" s="124" t="s">
        <v>190</v>
      </c>
      <c r="BB121" s="124" t="s">
        <v>190</v>
      </c>
      <c r="BC121" s="124" t="s">
        <v>190</v>
      </c>
      <c r="BD121" s="124" t="s">
        <v>190</v>
      </c>
      <c r="BE121" s="124" t="s">
        <v>190</v>
      </c>
      <c r="BF121" s="124" t="s">
        <v>190</v>
      </c>
      <c r="BG121" s="124" t="s">
        <v>190</v>
      </c>
      <c r="BH121" s="124" t="s">
        <v>191</v>
      </c>
      <c r="BI121" s="124" t="s">
        <v>190</v>
      </c>
      <c r="BJ121" s="124" t="s">
        <v>191</v>
      </c>
      <c r="BK121" s="124" t="s">
        <v>190</v>
      </c>
      <c r="BL121" s="124" t="s">
        <v>191</v>
      </c>
      <c r="BM121" s="124" t="s">
        <v>191</v>
      </c>
      <c r="BN121" s="124" t="s">
        <v>190</v>
      </c>
      <c r="BO121" s="124" t="s">
        <v>190</v>
      </c>
      <c r="BP121" s="124" t="s">
        <v>191</v>
      </c>
      <c r="BQ121" s="124" t="s">
        <v>191</v>
      </c>
    </row>
    <row r="122" spans="1:69" ht="28.5" x14ac:dyDescent="0.2">
      <c r="A122" s="97" t="s">
        <v>70</v>
      </c>
      <c r="B122" s="98">
        <f t="shared" si="3"/>
        <v>119</v>
      </c>
      <c r="C122" s="99" t="str">
        <f>VLOOKUP(Applicability[[#This Row],[NCE]],AER_NCE[[#All],[NCE]:[Ref.]],2,FALSE)</f>
        <v>Inaccurate determination of estimated gas production</v>
      </c>
      <c r="D122" s="124" t="s">
        <v>190</v>
      </c>
      <c r="E122" s="124" t="s">
        <v>190</v>
      </c>
      <c r="F122" s="124" t="s">
        <v>191</v>
      </c>
      <c r="G122" s="124" t="s">
        <v>191</v>
      </c>
      <c r="H122" s="124" t="s">
        <v>190</v>
      </c>
      <c r="I122" s="124" t="s">
        <v>191</v>
      </c>
      <c r="J122" s="124" t="s">
        <v>191</v>
      </c>
      <c r="K122" s="124" t="s">
        <v>191</v>
      </c>
      <c r="L122" s="124" t="s">
        <v>191</v>
      </c>
      <c r="M122" s="124" t="s">
        <v>191</v>
      </c>
      <c r="N122" s="124" t="s">
        <v>191</v>
      </c>
      <c r="O122" s="124" t="s">
        <v>191</v>
      </c>
      <c r="P122" s="124" t="s">
        <v>191</v>
      </c>
      <c r="Q122" s="124" t="s">
        <v>190</v>
      </c>
      <c r="R122" s="124" t="s">
        <v>191</v>
      </c>
      <c r="S122" s="124" t="s">
        <v>191</v>
      </c>
      <c r="T122" s="124" t="s">
        <v>191</v>
      </c>
      <c r="U122" s="124" t="s">
        <v>191</v>
      </c>
      <c r="V122" s="124" t="s">
        <v>191</v>
      </c>
      <c r="W122" s="124" t="s">
        <v>191</v>
      </c>
      <c r="X122" s="124" t="s">
        <v>191</v>
      </c>
      <c r="Y122" s="124" t="s">
        <v>191</v>
      </c>
      <c r="Z122" s="124" t="s">
        <v>190</v>
      </c>
      <c r="AA122" s="124" t="s">
        <v>191</v>
      </c>
      <c r="AB122" s="124" t="s">
        <v>191</v>
      </c>
      <c r="AC122" s="124" t="s">
        <v>191</v>
      </c>
      <c r="AD122" s="124" t="s">
        <v>191</v>
      </c>
      <c r="AE122" s="124" t="s">
        <v>191</v>
      </c>
      <c r="AF122" s="124" t="s">
        <v>191</v>
      </c>
      <c r="AG122" s="124" t="s">
        <v>191</v>
      </c>
      <c r="AH122" s="124" t="s">
        <v>191</v>
      </c>
      <c r="AI122" s="124" t="s">
        <v>191</v>
      </c>
      <c r="AJ122" s="124" t="s">
        <v>191</v>
      </c>
      <c r="AK122" s="124" t="s">
        <v>191</v>
      </c>
      <c r="AL122" s="124" t="s">
        <v>191</v>
      </c>
      <c r="AM122" s="124" t="s">
        <v>191</v>
      </c>
      <c r="AN122" s="124" t="s">
        <v>191</v>
      </c>
      <c r="AO122" s="124" t="s">
        <v>191</v>
      </c>
      <c r="AP122" s="124" t="s">
        <v>191</v>
      </c>
      <c r="AQ122" s="124" t="s">
        <v>191</v>
      </c>
      <c r="AR122" s="124" t="s">
        <v>191</v>
      </c>
      <c r="AS122" s="124" t="s">
        <v>191</v>
      </c>
      <c r="AT122" s="124" t="s">
        <v>190</v>
      </c>
      <c r="AU122" s="124" t="s">
        <v>191</v>
      </c>
      <c r="AV122" s="124" t="s">
        <v>191</v>
      </c>
      <c r="AW122" s="124" t="s">
        <v>191</v>
      </c>
      <c r="AX122" s="124" t="s">
        <v>191</v>
      </c>
      <c r="AY122" s="124" t="s">
        <v>191</v>
      </c>
      <c r="AZ122" s="124" t="s">
        <v>191</v>
      </c>
      <c r="BA122" s="124" t="s">
        <v>190</v>
      </c>
      <c r="BB122" s="124" t="s">
        <v>190</v>
      </c>
      <c r="BC122" s="124" t="s">
        <v>190</v>
      </c>
      <c r="BD122" s="124" t="s">
        <v>190</v>
      </c>
      <c r="BE122" s="124" t="s">
        <v>190</v>
      </c>
      <c r="BF122" s="124" t="s">
        <v>190</v>
      </c>
      <c r="BG122" s="124" t="s">
        <v>190</v>
      </c>
      <c r="BH122" s="124" t="s">
        <v>191</v>
      </c>
      <c r="BI122" s="124" t="s">
        <v>190</v>
      </c>
      <c r="BJ122" s="124" t="s">
        <v>191</v>
      </c>
      <c r="BK122" s="124" t="s">
        <v>190</v>
      </c>
      <c r="BL122" s="124" t="s">
        <v>191</v>
      </c>
      <c r="BM122" s="124" t="s">
        <v>191</v>
      </c>
      <c r="BN122" s="124" t="s">
        <v>190</v>
      </c>
      <c r="BO122" s="124" t="s">
        <v>190</v>
      </c>
      <c r="BP122" s="124" t="s">
        <v>191</v>
      </c>
      <c r="BQ122" s="124" t="s">
        <v>191</v>
      </c>
    </row>
    <row r="123" spans="1:69" ht="28.5" x14ac:dyDescent="0.2">
      <c r="A123" s="97" t="s">
        <v>72</v>
      </c>
      <c r="B123" s="98">
        <f t="shared" si="3"/>
        <v>120</v>
      </c>
      <c r="C123" s="99" t="str">
        <f>VLOOKUP(Applicability[[#This Row],[NCE]],AER_NCE[[#All],[NCE]:[Ref.]],2,FALSE)</f>
        <v>Inaccurate determination of estimated hydrocarbon liquid production</v>
      </c>
      <c r="D123" s="124" t="s">
        <v>190</v>
      </c>
      <c r="E123" s="124" t="s">
        <v>190</v>
      </c>
      <c r="F123" s="124" t="s">
        <v>191</v>
      </c>
      <c r="G123" s="124" t="s">
        <v>191</v>
      </c>
      <c r="H123" s="124" t="s">
        <v>190</v>
      </c>
      <c r="I123" s="124" t="s">
        <v>191</v>
      </c>
      <c r="J123" s="124" t="s">
        <v>191</v>
      </c>
      <c r="K123" s="124" t="s">
        <v>191</v>
      </c>
      <c r="L123" s="124" t="s">
        <v>191</v>
      </c>
      <c r="M123" s="124" t="s">
        <v>191</v>
      </c>
      <c r="N123" s="124" t="s">
        <v>191</v>
      </c>
      <c r="O123" s="124" t="s">
        <v>191</v>
      </c>
      <c r="P123" s="124" t="s">
        <v>191</v>
      </c>
      <c r="Q123" s="124" t="s">
        <v>190</v>
      </c>
      <c r="R123" s="124" t="s">
        <v>191</v>
      </c>
      <c r="S123" s="124" t="s">
        <v>191</v>
      </c>
      <c r="T123" s="124" t="s">
        <v>191</v>
      </c>
      <c r="U123" s="124" t="s">
        <v>191</v>
      </c>
      <c r="V123" s="124" t="s">
        <v>191</v>
      </c>
      <c r="W123" s="124" t="s">
        <v>191</v>
      </c>
      <c r="X123" s="124" t="s">
        <v>191</v>
      </c>
      <c r="Y123" s="124" t="s">
        <v>191</v>
      </c>
      <c r="Z123" s="124" t="s">
        <v>190</v>
      </c>
      <c r="AA123" s="124" t="s">
        <v>191</v>
      </c>
      <c r="AB123" s="124" t="s">
        <v>191</v>
      </c>
      <c r="AC123" s="124" t="s">
        <v>191</v>
      </c>
      <c r="AD123" s="124" t="s">
        <v>191</v>
      </c>
      <c r="AE123" s="124" t="s">
        <v>191</v>
      </c>
      <c r="AF123" s="124" t="s">
        <v>191</v>
      </c>
      <c r="AG123" s="124" t="s">
        <v>191</v>
      </c>
      <c r="AH123" s="124" t="s">
        <v>191</v>
      </c>
      <c r="AI123" s="124" t="s">
        <v>191</v>
      </c>
      <c r="AJ123" s="124" t="s">
        <v>191</v>
      </c>
      <c r="AK123" s="124" t="s">
        <v>191</v>
      </c>
      <c r="AL123" s="124" t="s">
        <v>191</v>
      </c>
      <c r="AM123" s="124" t="s">
        <v>191</v>
      </c>
      <c r="AN123" s="124" t="s">
        <v>191</v>
      </c>
      <c r="AO123" s="124" t="s">
        <v>191</v>
      </c>
      <c r="AP123" s="124" t="s">
        <v>191</v>
      </c>
      <c r="AQ123" s="124" t="s">
        <v>191</v>
      </c>
      <c r="AR123" s="124" t="s">
        <v>191</v>
      </c>
      <c r="AS123" s="124" t="s">
        <v>191</v>
      </c>
      <c r="AT123" s="124" t="s">
        <v>190</v>
      </c>
      <c r="AU123" s="124" t="s">
        <v>191</v>
      </c>
      <c r="AV123" s="124" t="s">
        <v>191</v>
      </c>
      <c r="AW123" s="124" t="s">
        <v>191</v>
      </c>
      <c r="AX123" s="124" t="s">
        <v>191</v>
      </c>
      <c r="AY123" s="124" t="s">
        <v>191</v>
      </c>
      <c r="AZ123" s="124" t="s">
        <v>191</v>
      </c>
      <c r="BA123" s="124" t="s">
        <v>190</v>
      </c>
      <c r="BB123" s="124" t="s">
        <v>190</v>
      </c>
      <c r="BC123" s="124" t="s">
        <v>190</v>
      </c>
      <c r="BD123" s="124" t="s">
        <v>190</v>
      </c>
      <c r="BE123" s="124" t="s">
        <v>190</v>
      </c>
      <c r="BF123" s="124" t="s">
        <v>190</v>
      </c>
      <c r="BG123" s="124" t="s">
        <v>190</v>
      </c>
      <c r="BH123" s="124" t="s">
        <v>191</v>
      </c>
      <c r="BI123" s="124" t="s">
        <v>190</v>
      </c>
      <c r="BJ123" s="124" t="s">
        <v>191</v>
      </c>
      <c r="BK123" s="124" t="s">
        <v>190</v>
      </c>
      <c r="BL123" s="124" t="s">
        <v>191</v>
      </c>
      <c r="BM123" s="124" t="s">
        <v>191</v>
      </c>
      <c r="BN123" s="124" t="s">
        <v>190</v>
      </c>
      <c r="BO123" s="124" t="s">
        <v>190</v>
      </c>
      <c r="BP123" s="124" t="s">
        <v>191</v>
      </c>
      <c r="BQ123" s="124" t="s">
        <v>191</v>
      </c>
    </row>
    <row r="124" spans="1:69" ht="28.5" x14ac:dyDescent="0.2">
      <c r="A124" s="97" t="s">
        <v>73</v>
      </c>
      <c r="B124" s="98">
        <f t="shared" si="3"/>
        <v>121</v>
      </c>
      <c r="C124" s="99" t="str">
        <f>VLOOKUP(Applicability[[#This Row],[NCE]],AER_NCE[[#All],[NCE]:[Ref.]],2,FALSE)</f>
        <v>Inaccurate determination of estimated water production</v>
      </c>
      <c r="D124" s="124" t="s">
        <v>190</v>
      </c>
      <c r="E124" s="124" t="s">
        <v>190</v>
      </c>
      <c r="F124" s="124" t="s">
        <v>191</v>
      </c>
      <c r="G124" s="124" t="s">
        <v>191</v>
      </c>
      <c r="H124" s="124" t="s">
        <v>190</v>
      </c>
      <c r="I124" s="124" t="s">
        <v>191</v>
      </c>
      <c r="J124" s="124" t="s">
        <v>191</v>
      </c>
      <c r="K124" s="124" t="s">
        <v>191</v>
      </c>
      <c r="L124" s="124" t="s">
        <v>191</v>
      </c>
      <c r="M124" s="124" t="s">
        <v>191</v>
      </c>
      <c r="N124" s="124" t="s">
        <v>191</v>
      </c>
      <c r="O124" s="124" t="s">
        <v>191</v>
      </c>
      <c r="P124" s="124" t="s">
        <v>191</v>
      </c>
      <c r="Q124" s="124" t="s">
        <v>190</v>
      </c>
      <c r="R124" s="124" t="s">
        <v>191</v>
      </c>
      <c r="S124" s="124" t="s">
        <v>191</v>
      </c>
      <c r="T124" s="124" t="s">
        <v>191</v>
      </c>
      <c r="U124" s="124" t="s">
        <v>191</v>
      </c>
      <c r="V124" s="124" t="s">
        <v>191</v>
      </c>
      <c r="W124" s="124" t="s">
        <v>191</v>
      </c>
      <c r="X124" s="124" t="s">
        <v>191</v>
      </c>
      <c r="Y124" s="124" t="s">
        <v>191</v>
      </c>
      <c r="Z124" s="124" t="s">
        <v>190</v>
      </c>
      <c r="AA124" s="124" t="s">
        <v>191</v>
      </c>
      <c r="AB124" s="124" t="s">
        <v>191</v>
      </c>
      <c r="AC124" s="124" t="s">
        <v>191</v>
      </c>
      <c r="AD124" s="124" t="s">
        <v>191</v>
      </c>
      <c r="AE124" s="124" t="s">
        <v>191</v>
      </c>
      <c r="AF124" s="124" t="s">
        <v>191</v>
      </c>
      <c r="AG124" s="124" t="s">
        <v>191</v>
      </c>
      <c r="AH124" s="124" t="s">
        <v>191</v>
      </c>
      <c r="AI124" s="124" t="s">
        <v>191</v>
      </c>
      <c r="AJ124" s="124" t="s">
        <v>191</v>
      </c>
      <c r="AK124" s="124" t="s">
        <v>191</v>
      </c>
      <c r="AL124" s="124" t="s">
        <v>191</v>
      </c>
      <c r="AM124" s="124" t="s">
        <v>191</v>
      </c>
      <c r="AN124" s="124" t="s">
        <v>191</v>
      </c>
      <c r="AO124" s="124" t="s">
        <v>191</v>
      </c>
      <c r="AP124" s="124" t="s">
        <v>191</v>
      </c>
      <c r="AQ124" s="124" t="s">
        <v>191</v>
      </c>
      <c r="AR124" s="124" t="s">
        <v>191</v>
      </c>
      <c r="AS124" s="124" t="s">
        <v>191</v>
      </c>
      <c r="AT124" s="124" t="s">
        <v>190</v>
      </c>
      <c r="AU124" s="124" t="s">
        <v>191</v>
      </c>
      <c r="AV124" s="124" t="s">
        <v>191</v>
      </c>
      <c r="AW124" s="124" t="s">
        <v>191</v>
      </c>
      <c r="AX124" s="124" t="s">
        <v>191</v>
      </c>
      <c r="AY124" s="124" t="s">
        <v>191</v>
      </c>
      <c r="AZ124" s="124" t="s">
        <v>191</v>
      </c>
      <c r="BA124" s="124" t="s">
        <v>190</v>
      </c>
      <c r="BB124" s="124" t="s">
        <v>190</v>
      </c>
      <c r="BC124" s="124" t="s">
        <v>190</v>
      </c>
      <c r="BD124" s="124" t="s">
        <v>190</v>
      </c>
      <c r="BE124" s="124" t="s">
        <v>190</v>
      </c>
      <c r="BF124" s="124" t="s">
        <v>190</v>
      </c>
      <c r="BG124" s="124" t="s">
        <v>190</v>
      </c>
      <c r="BH124" s="124" t="s">
        <v>191</v>
      </c>
      <c r="BI124" s="124" t="s">
        <v>190</v>
      </c>
      <c r="BJ124" s="124" t="s">
        <v>191</v>
      </c>
      <c r="BK124" s="124" t="s">
        <v>190</v>
      </c>
      <c r="BL124" s="124" t="s">
        <v>191</v>
      </c>
      <c r="BM124" s="124" t="s">
        <v>191</v>
      </c>
      <c r="BN124" s="124" t="s">
        <v>190</v>
      </c>
      <c r="BO124" s="124" t="s">
        <v>190</v>
      </c>
      <c r="BP124" s="124" t="s">
        <v>191</v>
      </c>
      <c r="BQ124" s="124" t="s">
        <v>191</v>
      </c>
    </row>
    <row r="125" spans="1:69" x14ac:dyDescent="0.2">
      <c r="A125" s="97" t="s">
        <v>64</v>
      </c>
      <c r="B125" s="98">
        <f t="shared" si="3"/>
        <v>122</v>
      </c>
      <c r="C125" s="99" t="str">
        <f>VLOOKUP(Applicability[[#This Row],[NCE]],AER_NCE[[#All],[NCE]:[Ref.]],2,FALSE)</f>
        <v>Inaccurate reporting of acid gas.</v>
      </c>
      <c r="D125" s="124" t="s">
        <v>190</v>
      </c>
      <c r="E125" s="124" t="s">
        <v>190</v>
      </c>
      <c r="F125" s="124" t="s">
        <v>191</v>
      </c>
      <c r="G125" s="124" t="s">
        <v>191</v>
      </c>
      <c r="H125" s="124" t="s">
        <v>190</v>
      </c>
      <c r="I125" s="124" t="s">
        <v>191</v>
      </c>
      <c r="J125" s="124" t="s">
        <v>191</v>
      </c>
      <c r="K125" s="124" t="s">
        <v>191</v>
      </c>
      <c r="L125" s="124" t="s">
        <v>191</v>
      </c>
      <c r="M125" s="124" t="s">
        <v>191</v>
      </c>
      <c r="N125" s="124" t="s">
        <v>191</v>
      </c>
      <c r="O125" s="124" t="s">
        <v>191</v>
      </c>
      <c r="P125" s="124" t="s">
        <v>191</v>
      </c>
      <c r="Q125" s="124" t="s">
        <v>190</v>
      </c>
      <c r="R125" s="124" t="s">
        <v>191</v>
      </c>
      <c r="S125" s="124" t="s">
        <v>191</v>
      </c>
      <c r="T125" s="124" t="s">
        <v>191</v>
      </c>
      <c r="U125" s="124" t="s">
        <v>191</v>
      </c>
      <c r="V125" s="124" t="s">
        <v>191</v>
      </c>
      <c r="W125" s="124" t="s">
        <v>191</v>
      </c>
      <c r="X125" s="124" t="s">
        <v>191</v>
      </c>
      <c r="Y125" s="124" t="s">
        <v>191</v>
      </c>
      <c r="Z125" s="124" t="s">
        <v>190</v>
      </c>
      <c r="AA125" s="124" t="s">
        <v>191</v>
      </c>
      <c r="AB125" s="124" t="s">
        <v>191</v>
      </c>
      <c r="AC125" s="124" t="s">
        <v>191</v>
      </c>
      <c r="AD125" s="124" t="s">
        <v>191</v>
      </c>
      <c r="AE125" s="124" t="s">
        <v>191</v>
      </c>
      <c r="AF125" s="124" t="s">
        <v>191</v>
      </c>
      <c r="AG125" s="124" t="s">
        <v>191</v>
      </c>
      <c r="AH125" s="124" t="s">
        <v>191</v>
      </c>
      <c r="AI125" s="124" t="s">
        <v>191</v>
      </c>
      <c r="AJ125" s="124" t="s">
        <v>191</v>
      </c>
      <c r="AK125" s="124" t="s">
        <v>191</v>
      </c>
      <c r="AL125" s="124" t="s">
        <v>191</v>
      </c>
      <c r="AM125" s="124" t="s">
        <v>191</v>
      </c>
      <c r="AN125" s="124" t="s">
        <v>191</v>
      </c>
      <c r="AO125" s="124" t="s">
        <v>191</v>
      </c>
      <c r="AP125" s="124" t="s">
        <v>191</v>
      </c>
      <c r="AQ125" s="124" t="s">
        <v>191</v>
      </c>
      <c r="AR125" s="124" t="s">
        <v>191</v>
      </c>
      <c r="AS125" s="124" t="s">
        <v>191</v>
      </c>
      <c r="AT125" s="124" t="s">
        <v>190</v>
      </c>
      <c r="AU125" s="124" t="s">
        <v>191</v>
      </c>
      <c r="AV125" s="124" t="s">
        <v>191</v>
      </c>
      <c r="AW125" s="124" t="s">
        <v>191</v>
      </c>
      <c r="AX125" s="124" t="s">
        <v>191</v>
      </c>
      <c r="AY125" s="124" t="s">
        <v>191</v>
      </c>
      <c r="AZ125" s="124" t="s">
        <v>191</v>
      </c>
      <c r="BA125" s="124" t="s">
        <v>190</v>
      </c>
      <c r="BB125" s="124" t="s">
        <v>190</v>
      </c>
      <c r="BC125" s="124" t="s">
        <v>190</v>
      </c>
      <c r="BD125" s="124" t="s">
        <v>190</v>
      </c>
      <c r="BE125" s="124" t="s">
        <v>190</v>
      </c>
      <c r="BF125" s="124" t="s">
        <v>190</v>
      </c>
      <c r="BG125" s="124" t="s">
        <v>190</v>
      </c>
      <c r="BH125" s="124" t="s">
        <v>191</v>
      </c>
      <c r="BI125" s="124" t="s">
        <v>190</v>
      </c>
      <c r="BJ125" s="124" t="s">
        <v>191</v>
      </c>
      <c r="BK125" s="124" t="s">
        <v>190</v>
      </c>
      <c r="BL125" s="124" t="s">
        <v>191</v>
      </c>
      <c r="BM125" s="124" t="s">
        <v>191</v>
      </c>
      <c r="BN125" s="124" t="s">
        <v>190</v>
      </c>
      <c r="BO125" s="124" t="s">
        <v>190</v>
      </c>
      <c r="BP125" s="124" t="s">
        <v>191</v>
      </c>
      <c r="BQ125" s="124" t="s">
        <v>191</v>
      </c>
    </row>
    <row r="126" spans="1:69" x14ac:dyDescent="0.2">
      <c r="A126" s="97" t="s">
        <v>81</v>
      </c>
      <c r="B126" s="98">
        <f t="shared" si="3"/>
        <v>123</v>
      </c>
      <c r="C126" s="99" t="str">
        <f>VLOOKUP(Applicability[[#This Row],[NCE]],AER_NCE[[#All],[NCE]:[Ref.]],2,FALSE)</f>
        <v>Inaccurate reporting of flare gas.</v>
      </c>
      <c r="D126" s="124" t="s">
        <v>190</v>
      </c>
      <c r="E126" s="124" t="s">
        <v>190</v>
      </c>
      <c r="F126" s="124" t="s">
        <v>191</v>
      </c>
      <c r="G126" s="124" t="s">
        <v>191</v>
      </c>
      <c r="H126" s="124" t="s">
        <v>190</v>
      </c>
      <c r="I126" s="124" t="s">
        <v>191</v>
      </c>
      <c r="J126" s="124" t="s">
        <v>191</v>
      </c>
      <c r="K126" s="124" t="s">
        <v>191</v>
      </c>
      <c r="L126" s="124" t="s">
        <v>191</v>
      </c>
      <c r="M126" s="124" t="s">
        <v>191</v>
      </c>
      <c r="N126" s="124" t="s">
        <v>191</v>
      </c>
      <c r="O126" s="124" t="s">
        <v>191</v>
      </c>
      <c r="P126" s="124" t="s">
        <v>191</v>
      </c>
      <c r="Q126" s="124" t="s">
        <v>190</v>
      </c>
      <c r="R126" s="124" t="s">
        <v>191</v>
      </c>
      <c r="S126" s="124" t="s">
        <v>191</v>
      </c>
      <c r="T126" s="124" t="s">
        <v>191</v>
      </c>
      <c r="U126" s="124" t="s">
        <v>191</v>
      </c>
      <c r="V126" s="124" t="s">
        <v>191</v>
      </c>
      <c r="W126" s="124" t="s">
        <v>191</v>
      </c>
      <c r="X126" s="124" t="s">
        <v>191</v>
      </c>
      <c r="Y126" s="124" t="s">
        <v>191</v>
      </c>
      <c r="Z126" s="124" t="s">
        <v>190</v>
      </c>
      <c r="AA126" s="124" t="s">
        <v>191</v>
      </c>
      <c r="AB126" s="124" t="s">
        <v>191</v>
      </c>
      <c r="AC126" s="124" t="s">
        <v>191</v>
      </c>
      <c r="AD126" s="124" t="s">
        <v>191</v>
      </c>
      <c r="AE126" s="124" t="s">
        <v>191</v>
      </c>
      <c r="AF126" s="124" t="s">
        <v>191</v>
      </c>
      <c r="AG126" s="124" t="s">
        <v>191</v>
      </c>
      <c r="AH126" s="124" t="s">
        <v>191</v>
      </c>
      <c r="AI126" s="124" t="s">
        <v>191</v>
      </c>
      <c r="AJ126" s="124" t="s">
        <v>191</v>
      </c>
      <c r="AK126" s="124" t="s">
        <v>191</v>
      </c>
      <c r="AL126" s="124" t="s">
        <v>191</v>
      </c>
      <c r="AM126" s="124" t="s">
        <v>191</v>
      </c>
      <c r="AN126" s="124" t="s">
        <v>191</v>
      </c>
      <c r="AO126" s="124" t="s">
        <v>191</v>
      </c>
      <c r="AP126" s="124" t="s">
        <v>191</v>
      </c>
      <c r="AQ126" s="124" t="s">
        <v>191</v>
      </c>
      <c r="AR126" s="124" t="s">
        <v>191</v>
      </c>
      <c r="AS126" s="124" t="s">
        <v>191</v>
      </c>
      <c r="AT126" s="124" t="s">
        <v>190</v>
      </c>
      <c r="AU126" s="124" t="s">
        <v>191</v>
      </c>
      <c r="AV126" s="124" t="s">
        <v>191</v>
      </c>
      <c r="AW126" s="124" t="s">
        <v>191</v>
      </c>
      <c r="AX126" s="124" t="s">
        <v>191</v>
      </c>
      <c r="AY126" s="124" t="s">
        <v>191</v>
      </c>
      <c r="AZ126" s="124" t="s">
        <v>191</v>
      </c>
      <c r="BA126" s="124" t="s">
        <v>190</v>
      </c>
      <c r="BB126" s="124" t="s">
        <v>190</v>
      </c>
      <c r="BC126" s="124" t="s">
        <v>190</v>
      </c>
      <c r="BD126" s="124" t="s">
        <v>190</v>
      </c>
      <c r="BE126" s="124" t="s">
        <v>190</v>
      </c>
      <c r="BF126" s="124" t="s">
        <v>190</v>
      </c>
      <c r="BG126" s="124" t="s">
        <v>190</v>
      </c>
      <c r="BH126" s="124" t="s">
        <v>191</v>
      </c>
      <c r="BI126" s="124" t="s">
        <v>190</v>
      </c>
      <c r="BJ126" s="124" t="s">
        <v>191</v>
      </c>
      <c r="BK126" s="124" t="s">
        <v>190</v>
      </c>
      <c r="BL126" s="124" t="s">
        <v>191</v>
      </c>
      <c r="BM126" s="124" t="s">
        <v>191</v>
      </c>
      <c r="BN126" s="124" t="s">
        <v>190</v>
      </c>
      <c r="BO126" s="124" t="s">
        <v>190</v>
      </c>
      <c r="BP126" s="124" t="s">
        <v>191</v>
      </c>
      <c r="BQ126" s="124" t="s">
        <v>191</v>
      </c>
    </row>
    <row r="127" spans="1:69" x14ac:dyDescent="0.2">
      <c r="A127" s="97" t="s">
        <v>86</v>
      </c>
      <c r="B127" s="98">
        <f t="shared" si="3"/>
        <v>124</v>
      </c>
      <c r="C127" s="99" t="str">
        <f>VLOOKUP(Applicability[[#This Row],[NCE]],AER_NCE[[#All],[NCE]:[Ref.]],2,FALSE)</f>
        <v>Inaccurate reporting of fuel gas.</v>
      </c>
      <c r="D127" s="124" t="s">
        <v>190</v>
      </c>
      <c r="E127" s="124" t="s">
        <v>190</v>
      </c>
      <c r="F127" s="124" t="s">
        <v>191</v>
      </c>
      <c r="G127" s="124" t="s">
        <v>191</v>
      </c>
      <c r="H127" s="124" t="s">
        <v>190</v>
      </c>
      <c r="I127" s="124" t="s">
        <v>191</v>
      </c>
      <c r="J127" s="124" t="s">
        <v>191</v>
      </c>
      <c r="K127" s="124" t="s">
        <v>191</v>
      </c>
      <c r="L127" s="124" t="s">
        <v>191</v>
      </c>
      <c r="M127" s="124" t="s">
        <v>191</v>
      </c>
      <c r="N127" s="124" t="s">
        <v>191</v>
      </c>
      <c r="O127" s="124" t="s">
        <v>191</v>
      </c>
      <c r="P127" s="124" t="s">
        <v>191</v>
      </c>
      <c r="Q127" s="124" t="s">
        <v>190</v>
      </c>
      <c r="R127" s="124" t="s">
        <v>191</v>
      </c>
      <c r="S127" s="124" t="s">
        <v>191</v>
      </c>
      <c r="T127" s="124" t="s">
        <v>191</v>
      </c>
      <c r="U127" s="124" t="s">
        <v>191</v>
      </c>
      <c r="V127" s="124" t="s">
        <v>191</v>
      </c>
      <c r="W127" s="124" t="s">
        <v>191</v>
      </c>
      <c r="X127" s="124" t="s">
        <v>191</v>
      </c>
      <c r="Y127" s="124" t="s">
        <v>191</v>
      </c>
      <c r="Z127" s="124" t="s">
        <v>190</v>
      </c>
      <c r="AA127" s="124" t="s">
        <v>191</v>
      </c>
      <c r="AB127" s="124" t="s">
        <v>191</v>
      </c>
      <c r="AC127" s="124" t="s">
        <v>191</v>
      </c>
      <c r="AD127" s="124" t="s">
        <v>191</v>
      </c>
      <c r="AE127" s="124" t="s">
        <v>191</v>
      </c>
      <c r="AF127" s="124" t="s">
        <v>191</v>
      </c>
      <c r="AG127" s="124" t="s">
        <v>191</v>
      </c>
      <c r="AH127" s="124" t="s">
        <v>191</v>
      </c>
      <c r="AI127" s="124" t="s">
        <v>191</v>
      </c>
      <c r="AJ127" s="124" t="s">
        <v>191</v>
      </c>
      <c r="AK127" s="124" t="s">
        <v>191</v>
      </c>
      <c r="AL127" s="124" t="s">
        <v>191</v>
      </c>
      <c r="AM127" s="124" t="s">
        <v>191</v>
      </c>
      <c r="AN127" s="124" t="s">
        <v>191</v>
      </c>
      <c r="AO127" s="124" t="s">
        <v>191</v>
      </c>
      <c r="AP127" s="124" t="s">
        <v>191</v>
      </c>
      <c r="AQ127" s="124" t="s">
        <v>191</v>
      </c>
      <c r="AR127" s="124" t="s">
        <v>191</v>
      </c>
      <c r="AS127" s="124" t="s">
        <v>191</v>
      </c>
      <c r="AT127" s="124" t="s">
        <v>190</v>
      </c>
      <c r="AU127" s="124" t="s">
        <v>191</v>
      </c>
      <c r="AV127" s="124" t="s">
        <v>191</v>
      </c>
      <c r="AW127" s="124" t="s">
        <v>191</v>
      </c>
      <c r="AX127" s="124" t="s">
        <v>191</v>
      </c>
      <c r="AY127" s="124" t="s">
        <v>191</v>
      </c>
      <c r="AZ127" s="124" t="s">
        <v>191</v>
      </c>
      <c r="BA127" s="124" t="s">
        <v>190</v>
      </c>
      <c r="BB127" s="124" t="s">
        <v>190</v>
      </c>
      <c r="BC127" s="124" t="s">
        <v>190</v>
      </c>
      <c r="BD127" s="124" t="s">
        <v>190</v>
      </c>
      <c r="BE127" s="124" t="s">
        <v>190</v>
      </c>
      <c r="BF127" s="124" t="s">
        <v>190</v>
      </c>
      <c r="BG127" s="124" t="s">
        <v>190</v>
      </c>
      <c r="BH127" s="124" t="s">
        <v>191</v>
      </c>
      <c r="BI127" s="124" t="s">
        <v>190</v>
      </c>
      <c r="BJ127" s="124" t="s">
        <v>191</v>
      </c>
      <c r="BK127" s="124" t="s">
        <v>190</v>
      </c>
      <c r="BL127" s="124" t="s">
        <v>191</v>
      </c>
      <c r="BM127" s="124" t="s">
        <v>191</v>
      </c>
      <c r="BN127" s="124" t="s">
        <v>190</v>
      </c>
      <c r="BO127" s="124" t="s">
        <v>190</v>
      </c>
      <c r="BP127" s="124" t="s">
        <v>191</v>
      </c>
      <c r="BQ127" s="124" t="s">
        <v>191</v>
      </c>
    </row>
    <row r="128" spans="1:69" x14ac:dyDescent="0.2">
      <c r="A128" s="97" t="s">
        <v>105</v>
      </c>
      <c r="B128" s="98">
        <f t="shared" si="3"/>
        <v>125</v>
      </c>
      <c r="C128" s="99" t="str">
        <f>VLOOKUP(Applicability[[#This Row],[NCE]],AER_NCE[[#All],[NCE]:[Ref.]],2,FALSE)</f>
        <v>Inaccurate reporting of processing shrinkage</v>
      </c>
      <c r="D128" s="124" t="s">
        <v>190</v>
      </c>
      <c r="E128" s="124" t="s">
        <v>190</v>
      </c>
      <c r="F128" s="124" t="s">
        <v>191</v>
      </c>
      <c r="G128" s="124" t="s">
        <v>191</v>
      </c>
      <c r="H128" s="124" t="s">
        <v>190</v>
      </c>
      <c r="I128" s="124" t="s">
        <v>191</v>
      </c>
      <c r="J128" s="124" t="s">
        <v>191</v>
      </c>
      <c r="K128" s="124" t="s">
        <v>191</v>
      </c>
      <c r="L128" s="124" t="s">
        <v>191</v>
      </c>
      <c r="M128" s="124" t="s">
        <v>191</v>
      </c>
      <c r="N128" s="124" t="s">
        <v>191</v>
      </c>
      <c r="O128" s="124" t="s">
        <v>191</v>
      </c>
      <c r="P128" s="124" t="s">
        <v>191</v>
      </c>
      <c r="Q128" s="124" t="s">
        <v>190</v>
      </c>
      <c r="R128" s="124" t="s">
        <v>191</v>
      </c>
      <c r="S128" s="124" t="s">
        <v>191</v>
      </c>
      <c r="T128" s="124" t="s">
        <v>191</v>
      </c>
      <c r="U128" s="124" t="s">
        <v>191</v>
      </c>
      <c r="V128" s="124" t="s">
        <v>191</v>
      </c>
      <c r="W128" s="124" t="s">
        <v>191</v>
      </c>
      <c r="X128" s="124" t="s">
        <v>191</v>
      </c>
      <c r="Y128" s="124" t="s">
        <v>191</v>
      </c>
      <c r="Z128" s="124" t="s">
        <v>190</v>
      </c>
      <c r="AA128" s="124" t="s">
        <v>191</v>
      </c>
      <c r="AB128" s="124" t="s">
        <v>191</v>
      </c>
      <c r="AC128" s="124" t="s">
        <v>191</v>
      </c>
      <c r="AD128" s="124" t="s">
        <v>191</v>
      </c>
      <c r="AE128" s="124" t="s">
        <v>191</v>
      </c>
      <c r="AF128" s="124" t="s">
        <v>191</v>
      </c>
      <c r="AG128" s="124" t="s">
        <v>191</v>
      </c>
      <c r="AH128" s="124" t="s">
        <v>191</v>
      </c>
      <c r="AI128" s="124" t="s">
        <v>191</v>
      </c>
      <c r="AJ128" s="124" t="s">
        <v>191</v>
      </c>
      <c r="AK128" s="124" t="s">
        <v>191</v>
      </c>
      <c r="AL128" s="124" t="s">
        <v>191</v>
      </c>
      <c r="AM128" s="124" t="s">
        <v>191</v>
      </c>
      <c r="AN128" s="124" t="s">
        <v>191</v>
      </c>
      <c r="AO128" s="124" t="s">
        <v>191</v>
      </c>
      <c r="AP128" s="124" t="s">
        <v>191</v>
      </c>
      <c r="AQ128" s="124" t="s">
        <v>191</v>
      </c>
      <c r="AR128" s="124" t="s">
        <v>191</v>
      </c>
      <c r="AS128" s="124" t="s">
        <v>191</v>
      </c>
      <c r="AT128" s="124" t="s">
        <v>190</v>
      </c>
      <c r="AU128" s="124" t="s">
        <v>191</v>
      </c>
      <c r="AV128" s="124" t="s">
        <v>191</v>
      </c>
      <c r="AW128" s="124" t="s">
        <v>191</v>
      </c>
      <c r="AX128" s="124" t="s">
        <v>191</v>
      </c>
      <c r="AY128" s="124" t="s">
        <v>191</v>
      </c>
      <c r="AZ128" s="124" t="s">
        <v>191</v>
      </c>
      <c r="BA128" s="124" t="s">
        <v>190</v>
      </c>
      <c r="BB128" s="124" t="s">
        <v>190</v>
      </c>
      <c r="BC128" s="124" t="s">
        <v>190</v>
      </c>
      <c r="BD128" s="124" t="s">
        <v>190</v>
      </c>
      <c r="BE128" s="124" t="s">
        <v>190</v>
      </c>
      <c r="BF128" s="124" t="s">
        <v>190</v>
      </c>
      <c r="BG128" s="124" t="s">
        <v>190</v>
      </c>
      <c r="BH128" s="124" t="s">
        <v>191</v>
      </c>
      <c r="BI128" s="124" t="s">
        <v>190</v>
      </c>
      <c r="BJ128" s="124" t="s">
        <v>191</v>
      </c>
      <c r="BK128" s="124" t="s">
        <v>190</v>
      </c>
      <c r="BL128" s="124" t="s">
        <v>191</v>
      </c>
      <c r="BM128" s="124" t="s">
        <v>191</v>
      </c>
      <c r="BN128" s="124" t="s">
        <v>190</v>
      </c>
      <c r="BO128" s="124" t="s">
        <v>190</v>
      </c>
      <c r="BP128" s="124" t="s">
        <v>191</v>
      </c>
      <c r="BQ128" s="124" t="s">
        <v>191</v>
      </c>
    </row>
    <row r="129" spans="1:69" x14ac:dyDescent="0.2">
      <c r="A129" s="97" t="s">
        <v>82</v>
      </c>
      <c r="B129" s="98">
        <f t="shared" si="3"/>
        <v>126</v>
      </c>
      <c r="C129" s="99" t="str">
        <f>VLOOKUP(Applicability[[#This Row],[NCE]],AER_NCE[[#All],[NCE]:[Ref.]],2,FALSE)</f>
        <v>Inaccurate reporting of vent gas.</v>
      </c>
      <c r="D129" s="124" t="s">
        <v>190</v>
      </c>
      <c r="E129" s="124" t="s">
        <v>190</v>
      </c>
      <c r="F129" s="124" t="s">
        <v>191</v>
      </c>
      <c r="G129" s="124" t="s">
        <v>191</v>
      </c>
      <c r="H129" s="124" t="s">
        <v>190</v>
      </c>
      <c r="I129" s="124" t="s">
        <v>191</v>
      </c>
      <c r="J129" s="124" t="s">
        <v>191</v>
      </c>
      <c r="K129" s="124" t="s">
        <v>191</v>
      </c>
      <c r="L129" s="124" t="s">
        <v>191</v>
      </c>
      <c r="M129" s="124" t="s">
        <v>191</v>
      </c>
      <c r="N129" s="124" t="s">
        <v>191</v>
      </c>
      <c r="O129" s="124" t="s">
        <v>191</v>
      </c>
      <c r="P129" s="124" t="s">
        <v>191</v>
      </c>
      <c r="Q129" s="124" t="s">
        <v>190</v>
      </c>
      <c r="R129" s="124" t="s">
        <v>191</v>
      </c>
      <c r="S129" s="124" t="s">
        <v>191</v>
      </c>
      <c r="T129" s="124" t="s">
        <v>191</v>
      </c>
      <c r="U129" s="124" t="s">
        <v>191</v>
      </c>
      <c r="V129" s="124" t="s">
        <v>191</v>
      </c>
      <c r="W129" s="124" t="s">
        <v>191</v>
      </c>
      <c r="X129" s="124" t="s">
        <v>191</v>
      </c>
      <c r="Y129" s="124" t="s">
        <v>191</v>
      </c>
      <c r="Z129" s="124" t="s">
        <v>190</v>
      </c>
      <c r="AA129" s="124" t="s">
        <v>191</v>
      </c>
      <c r="AB129" s="124" t="s">
        <v>191</v>
      </c>
      <c r="AC129" s="124" t="s">
        <v>191</v>
      </c>
      <c r="AD129" s="124" t="s">
        <v>191</v>
      </c>
      <c r="AE129" s="124" t="s">
        <v>191</v>
      </c>
      <c r="AF129" s="124" t="s">
        <v>191</v>
      </c>
      <c r="AG129" s="124" t="s">
        <v>191</v>
      </c>
      <c r="AH129" s="124" t="s">
        <v>191</v>
      </c>
      <c r="AI129" s="124" t="s">
        <v>191</v>
      </c>
      <c r="AJ129" s="124" t="s">
        <v>191</v>
      </c>
      <c r="AK129" s="124" t="s">
        <v>191</v>
      </c>
      <c r="AL129" s="124" t="s">
        <v>191</v>
      </c>
      <c r="AM129" s="124" t="s">
        <v>191</v>
      </c>
      <c r="AN129" s="124" t="s">
        <v>191</v>
      </c>
      <c r="AO129" s="124" t="s">
        <v>191</v>
      </c>
      <c r="AP129" s="124" t="s">
        <v>191</v>
      </c>
      <c r="AQ129" s="124" t="s">
        <v>191</v>
      </c>
      <c r="AR129" s="124" t="s">
        <v>191</v>
      </c>
      <c r="AS129" s="124" t="s">
        <v>191</v>
      </c>
      <c r="AT129" s="124" t="s">
        <v>190</v>
      </c>
      <c r="AU129" s="124" t="s">
        <v>191</v>
      </c>
      <c r="AV129" s="124" t="s">
        <v>191</v>
      </c>
      <c r="AW129" s="124" t="s">
        <v>191</v>
      </c>
      <c r="AX129" s="124" t="s">
        <v>191</v>
      </c>
      <c r="AY129" s="124" t="s">
        <v>191</v>
      </c>
      <c r="AZ129" s="124" t="s">
        <v>191</v>
      </c>
      <c r="BA129" s="124" t="s">
        <v>190</v>
      </c>
      <c r="BB129" s="124" t="s">
        <v>190</v>
      </c>
      <c r="BC129" s="124" t="s">
        <v>190</v>
      </c>
      <c r="BD129" s="124" t="s">
        <v>190</v>
      </c>
      <c r="BE129" s="124" t="s">
        <v>190</v>
      </c>
      <c r="BF129" s="124" t="s">
        <v>190</v>
      </c>
      <c r="BG129" s="124" t="s">
        <v>190</v>
      </c>
      <c r="BH129" s="124" t="s">
        <v>191</v>
      </c>
      <c r="BI129" s="124" t="s">
        <v>190</v>
      </c>
      <c r="BJ129" s="124" t="s">
        <v>191</v>
      </c>
      <c r="BK129" s="124" t="s">
        <v>190</v>
      </c>
      <c r="BL129" s="124" t="s">
        <v>191</v>
      </c>
      <c r="BM129" s="124" t="s">
        <v>191</v>
      </c>
      <c r="BN129" s="124" t="s">
        <v>190</v>
      </c>
      <c r="BO129" s="124" t="s">
        <v>190</v>
      </c>
      <c r="BP129" s="124" t="s">
        <v>191</v>
      </c>
      <c r="BQ129" s="124" t="s">
        <v>191</v>
      </c>
    </row>
    <row r="130" spans="1:69" x14ac:dyDescent="0.2">
      <c r="A130" s="97" t="s">
        <v>161</v>
      </c>
      <c r="B130" s="98">
        <f t="shared" si="3"/>
        <v>127</v>
      </c>
      <c r="C130" s="99" t="str">
        <f>VLOOKUP(Applicability[[#This Row],[NCE]],AER_NCE[[#All],[NCE]:[Ref.]],2,FALSE)</f>
        <v>Inaccurate well production hours reported</v>
      </c>
      <c r="D130" s="124" t="s">
        <v>190</v>
      </c>
      <c r="E130" s="124" t="s">
        <v>190</v>
      </c>
      <c r="F130" s="124" t="s">
        <v>191</v>
      </c>
      <c r="G130" s="124" t="s">
        <v>191</v>
      </c>
      <c r="H130" s="124" t="s">
        <v>190</v>
      </c>
      <c r="I130" s="124" t="s">
        <v>191</v>
      </c>
      <c r="J130" s="124" t="s">
        <v>191</v>
      </c>
      <c r="K130" s="124" t="s">
        <v>191</v>
      </c>
      <c r="L130" s="124" t="s">
        <v>191</v>
      </c>
      <c r="M130" s="124" t="s">
        <v>191</v>
      </c>
      <c r="N130" s="124" t="s">
        <v>191</v>
      </c>
      <c r="O130" s="124" t="s">
        <v>191</v>
      </c>
      <c r="P130" s="124" t="s">
        <v>191</v>
      </c>
      <c r="Q130" s="124" t="s">
        <v>190</v>
      </c>
      <c r="R130" s="124" t="s">
        <v>191</v>
      </c>
      <c r="S130" s="124" t="s">
        <v>191</v>
      </c>
      <c r="T130" s="124" t="s">
        <v>191</v>
      </c>
      <c r="U130" s="124" t="s">
        <v>191</v>
      </c>
      <c r="V130" s="124" t="s">
        <v>191</v>
      </c>
      <c r="W130" s="124" t="s">
        <v>191</v>
      </c>
      <c r="X130" s="124" t="s">
        <v>191</v>
      </c>
      <c r="Y130" s="124" t="s">
        <v>191</v>
      </c>
      <c r="Z130" s="124" t="s">
        <v>190</v>
      </c>
      <c r="AA130" s="124" t="s">
        <v>191</v>
      </c>
      <c r="AB130" s="124" t="s">
        <v>191</v>
      </c>
      <c r="AC130" s="124" t="s">
        <v>191</v>
      </c>
      <c r="AD130" s="124" t="s">
        <v>191</v>
      </c>
      <c r="AE130" s="124" t="s">
        <v>191</v>
      </c>
      <c r="AF130" s="124" t="s">
        <v>191</v>
      </c>
      <c r="AG130" s="124" t="s">
        <v>191</v>
      </c>
      <c r="AH130" s="124" t="s">
        <v>191</v>
      </c>
      <c r="AI130" s="124" t="s">
        <v>191</v>
      </c>
      <c r="AJ130" s="124" t="s">
        <v>191</v>
      </c>
      <c r="AK130" s="124" t="s">
        <v>191</v>
      </c>
      <c r="AL130" s="124" t="s">
        <v>191</v>
      </c>
      <c r="AM130" s="124" t="s">
        <v>191</v>
      </c>
      <c r="AN130" s="124" t="s">
        <v>191</v>
      </c>
      <c r="AO130" s="124" t="s">
        <v>191</v>
      </c>
      <c r="AP130" s="124" t="s">
        <v>191</v>
      </c>
      <c r="AQ130" s="124" t="s">
        <v>191</v>
      </c>
      <c r="AR130" s="124" t="s">
        <v>191</v>
      </c>
      <c r="AS130" s="124" t="s">
        <v>191</v>
      </c>
      <c r="AT130" s="124" t="s">
        <v>190</v>
      </c>
      <c r="AU130" s="124" t="s">
        <v>191</v>
      </c>
      <c r="AV130" s="124" t="s">
        <v>191</v>
      </c>
      <c r="AW130" s="124" t="s">
        <v>191</v>
      </c>
      <c r="AX130" s="124" t="s">
        <v>191</v>
      </c>
      <c r="AY130" s="124" t="s">
        <v>191</v>
      </c>
      <c r="AZ130" s="124" t="s">
        <v>191</v>
      </c>
      <c r="BA130" s="124" t="s">
        <v>190</v>
      </c>
      <c r="BB130" s="124" t="s">
        <v>190</v>
      </c>
      <c r="BC130" s="124" t="s">
        <v>190</v>
      </c>
      <c r="BD130" s="124" t="s">
        <v>190</v>
      </c>
      <c r="BE130" s="124" t="s">
        <v>190</v>
      </c>
      <c r="BF130" s="124" t="s">
        <v>190</v>
      </c>
      <c r="BG130" s="124" t="s">
        <v>190</v>
      </c>
      <c r="BH130" s="124" t="s">
        <v>191</v>
      </c>
      <c r="BI130" s="124" t="s">
        <v>190</v>
      </c>
      <c r="BJ130" s="124" t="s">
        <v>191</v>
      </c>
      <c r="BK130" s="124" t="s">
        <v>190</v>
      </c>
      <c r="BL130" s="124" t="s">
        <v>191</v>
      </c>
      <c r="BM130" s="124" t="s">
        <v>191</v>
      </c>
      <c r="BN130" s="124" t="s">
        <v>190</v>
      </c>
      <c r="BO130" s="124" t="s">
        <v>190</v>
      </c>
      <c r="BP130" s="124" t="s">
        <v>191</v>
      </c>
      <c r="BQ130" s="124" t="s">
        <v>191</v>
      </c>
    </row>
    <row r="131" spans="1:69" ht="28.5" x14ac:dyDescent="0.2">
      <c r="A131" s="141" t="s">
        <v>661</v>
      </c>
      <c r="B131" s="98">
        <f t="shared" si="3"/>
        <v>128</v>
      </c>
      <c r="C131" s="99" t="str">
        <f>VLOOKUP(Applicability[[#This Row],[NCE]],AER_NCE[[#All],[NCE]:[Ref.]],2,FALSE)</f>
        <v>Compliance Assessment Report is not dealt with. Added by Yogi, Mel and Mark.</v>
      </c>
      <c r="D131" s="124" t="s">
        <v>190</v>
      </c>
      <c r="E131" s="124" t="s">
        <v>190</v>
      </c>
      <c r="F131" s="124" t="s">
        <v>191</v>
      </c>
      <c r="G131" s="124" t="s">
        <v>191</v>
      </c>
      <c r="H131" s="124" t="s">
        <v>190</v>
      </c>
      <c r="I131" s="124" t="s">
        <v>191</v>
      </c>
      <c r="J131" s="124" t="s">
        <v>191</v>
      </c>
      <c r="K131" s="124" t="s">
        <v>191</v>
      </c>
      <c r="L131" s="124" t="s">
        <v>191</v>
      </c>
      <c r="M131" s="142" t="s">
        <v>191</v>
      </c>
      <c r="N131" s="124" t="s">
        <v>191</v>
      </c>
      <c r="O131" s="124" t="s">
        <v>191</v>
      </c>
      <c r="P131" s="124" t="s">
        <v>191</v>
      </c>
      <c r="Q131" s="142" t="s">
        <v>190</v>
      </c>
      <c r="R131" s="124" t="s">
        <v>191</v>
      </c>
      <c r="S131" s="124" t="s">
        <v>191</v>
      </c>
      <c r="T131" s="124" t="s">
        <v>191</v>
      </c>
      <c r="U131" s="124" t="s">
        <v>191</v>
      </c>
      <c r="V131" s="124" t="s">
        <v>191</v>
      </c>
      <c r="W131" s="124" t="s">
        <v>191</v>
      </c>
      <c r="X131" s="124" t="s">
        <v>191</v>
      </c>
      <c r="Y131" s="124" t="s">
        <v>191</v>
      </c>
      <c r="Z131" s="124" t="s">
        <v>190</v>
      </c>
      <c r="AA131" s="124" t="s">
        <v>191</v>
      </c>
      <c r="AB131" s="124" t="s">
        <v>191</v>
      </c>
      <c r="AC131" s="124" t="s">
        <v>191</v>
      </c>
      <c r="AD131" s="124" t="s">
        <v>191</v>
      </c>
      <c r="AE131" s="124" t="s">
        <v>191</v>
      </c>
      <c r="AF131" s="124" t="s">
        <v>191</v>
      </c>
      <c r="AG131" s="124" t="s">
        <v>191</v>
      </c>
      <c r="AH131" s="124" t="s">
        <v>191</v>
      </c>
      <c r="AI131" s="142" t="s">
        <v>191</v>
      </c>
      <c r="AJ131" s="142" t="s">
        <v>191</v>
      </c>
      <c r="AK131" s="142" t="s">
        <v>191</v>
      </c>
      <c r="AL131" s="142" t="s">
        <v>191</v>
      </c>
      <c r="AM131" s="142" t="s">
        <v>191</v>
      </c>
      <c r="AN131" s="142" t="s">
        <v>191</v>
      </c>
      <c r="AO131" s="142" t="s">
        <v>191</v>
      </c>
      <c r="AP131" s="142" t="s">
        <v>191</v>
      </c>
      <c r="AQ131" s="142" t="s">
        <v>191</v>
      </c>
      <c r="AR131" s="142" t="s">
        <v>191</v>
      </c>
      <c r="AS131" s="142" t="s">
        <v>191</v>
      </c>
      <c r="AT131" s="142" t="s">
        <v>190</v>
      </c>
      <c r="AU131" s="142" t="s">
        <v>191</v>
      </c>
      <c r="AV131" s="142" t="s">
        <v>191</v>
      </c>
      <c r="AW131" s="142" t="s">
        <v>191</v>
      </c>
      <c r="AX131" s="142" t="s">
        <v>191</v>
      </c>
      <c r="AY131" s="142" t="s">
        <v>191</v>
      </c>
      <c r="AZ131" s="142" t="s">
        <v>191</v>
      </c>
      <c r="BA131" s="142" t="s">
        <v>190</v>
      </c>
      <c r="BB131" s="142" t="s">
        <v>190</v>
      </c>
      <c r="BC131" s="142" t="s">
        <v>190</v>
      </c>
      <c r="BD131" s="142" t="s">
        <v>190</v>
      </c>
      <c r="BE131" s="142" t="s">
        <v>190</v>
      </c>
      <c r="BF131" s="142" t="s">
        <v>190</v>
      </c>
      <c r="BG131" s="142" t="s">
        <v>190</v>
      </c>
      <c r="BH131" s="142" t="s">
        <v>191</v>
      </c>
      <c r="BI131" s="142" t="s">
        <v>190</v>
      </c>
      <c r="BJ131" s="142" t="s">
        <v>191</v>
      </c>
      <c r="BK131" s="142" t="s">
        <v>190</v>
      </c>
      <c r="BL131" s="142" t="s">
        <v>191</v>
      </c>
      <c r="BM131" s="142" t="s">
        <v>191</v>
      </c>
      <c r="BN131" s="142" t="s">
        <v>190</v>
      </c>
      <c r="BO131" s="142" t="s">
        <v>190</v>
      </c>
      <c r="BP131" s="142" t="s">
        <v>191</v>
      </c>
      <c r="BQ131" s="142" t="s">
        <v>191</v>
      </c>
    </row>
    <row r="133" spans="1:69" x14ac:dyDescent="0.2">
      <c r="C133" s="63">
        <f>SUM(F133:BQ133)</f>
        <v>0</v>
      </c>
      <c r="G133" s="63"/>
      <c r="H133" s="63"/>
      <c r="I133" s="63">
        <f t="shared" ref="I133:BQ133" si="4">COUNTIF(I5:I131,"")</f>
        <v>0</v>
      </c>
      <c r="J133" s="63">
        <f t="shared" si="4"/>
        <v>0</v>
      </c>
      <c r="K133" s="63">
        <f t="shared" si="4"/>
        <v>0</v>
      </c>
      <c r="L133" s="63">
        <f t="shared" si="4"/>
        <v>0</v>
      </c>
      <c r="M133" s="63">
        <f t="shared" si="4"/>
        <v>0</v>
      </c>
      <c r="N133" s="63">
        <f t="shared" si="4"/>
        <v>0</v>
      </c>
      <c r="O133" s="63">
        <f t="shared" si="4"/>
        <v>0</v>
      </c>
      <c r="P133" s="63">
        <f t="shared" si="4"/>
        <v>0</v>
      </c>
      <c r="Q133" s="63">
        <f t="shared" si="4"/>
        <v>0</v>
      </c>
      <c r="R133" s="63">
        <f t="shared" si="4"/>
        <v>0</v>
      </c>
      <c r="S133" s="63">
        <f t="shared" si="4"/>
        <v>0</v>
      </c>
      <c r="T133" s="63">
        <f t="shared" si="4"/>
        <v>0</v>
      </c>
      <c r="U133" s="63">
        <f t="shared" si="4"/>
        <v>0</v>
      </c>
      <c r="V133" s="63">
        <f t="shared" si="4"/>
        <v>0</v>
      </c>
      <c r="W133" s="63">
        <f t="shared" si="4"/>
        <v>0</v>
      </c>
      <c r="X133" s="63">
        <f t="shared" si="4"/>
        <v>0</v>
      </c>
      <c r="Y133" s="63">
        <f t="shared" si="4"/>
        <v>0</v>
      </c>
      <c r="AB133" s="63">
        <f t="shared" si="4"/>
        <v>0</v>
      </c>
      <c r="AC133" s="63">
        <f t="shared" si="4"/>
        <v>0</v>
      </c>
      <c r="AD133" s="63">
        <f t="shared" si="4"/>
        <v>0</v>
      </c>
      <c r="AE133" s="63">
        <f t="shared" si="4"/>
        <v>0</v>
      </c>
      <c r="AF133" s="63">
        <f t="shared" si="4"/>
        <v>0</v>
      </c>
      <c r="AG133" s="63">
        <f t="shared" si="4"/>
        <v>0</v>
      </c>
      <c r="AH133" s="63">
        <f t="shared" si="4"/>
        <v>0</v>
      </c>
      <c r="AI133" s="63">
        <f t="shared" si="4"/>
        <v>0</v>
      </c>
      <c r="AJ133" s="63">
        <f t="shared" si="4"/>
        <v>0</v>
      </c>
      <c r="AK133" s="63">
        <f t="shared" si="4"/>
        <v>0</v>
      </c>
      <c r="AL133" s="63">
        <f t="shared" si="4"/>
        <v>0</v>
      </c>
      <c r="AM133" s="63">
        <f t="shared" si="4"/>
        <v>0</v>
      </c>
      <c r="AN133" s="63">
        <f t="shared" si="4"/>
        <v>0</v>
      </c>
      <c r="AO133" s="63">
        <f t="shared" si="4"/>
        <v>0</v>
      </c>
      <c r="AP133" s="63">
        <f t="shared" si="4"/>
        <v>0</v>
      </c>
      <c r="AT133" s="63">
        <f t="shared" si="4"/>
        <v>0</v>
      </c>
      <c r="AU133" s="63">
        <f t="shared" si="4"/>
        <v>0</v>
      </c>
      <c r="AV133" s="63">
        <f t="shared" si="4"/>
        <v>0</v>
      </c>
      <c r="AW133" s="63">
        <f t="shared" si="4"/>
        <v>0</v>
      </c>
      <c r="AX133" s="63">
        <f t="shared" si="4"/>
        <v>0</v>
      </c>
      <c r="AY133" s="63">
        <f t="shared" si="4"/>
        <v>0</v>
      </c>
      <c r="AZ133" s="63">
        <f t="shared" si="4"/>
        <v>0</v>
      </c>
      <c r="BG133" s="63">
        <f t="shared" si="4"/>
        <v>0</v>
      </c>
      <c r="BH133" s="63">
        <f t="shared" si="4"/>
        <v>0</v>
      </c>
      <c r="BJ133" s="63">
        <f t="shared" si="4"/>
        <v>0</v>
      </c>
      <c r="BL133" s="63">
        <f t="shared" si="4"/>
        <v>0</v>
      </c>
      <c r="BM133" s="63">
        <f t="shared" si="4"/>
        <v>0</v>
      </c>
      <c r="BN133" s="63">
        <f t="shared" si="4"/>
        <v>0</v>
      </c>
      <c r="BO133" s="63">
        <f t="shared" si="4"/>
        <v>0</v>
      </c>
      <c r="BP133" s="63">
        <f t="shared" si="4"/>
        <v>0</v>
      </c>
      <c r="BQ133" s="63">
        <f t="shared" si="4"/>
        <v>0</v>
      </c>
    </row>
    <row r="134" spans="1:69" ht="44.25" customHeight="1" x14ac:dyDescent="0.2"/>
    <row r="135" spans="1:69" x14ac:dyDescent="0.2">
      <c r="A135" s="72" t="s">
        <v>509</v>
      </c>
      <c r="C135" s="83">
        <v>42355</v>
      </c>
      <c r="D135" s="83"/>
      <c r="E135" s="83"/>
    </row>
    <row r="136" spans="1:69" x14ac:dyDescent="0.2">
      <c r="A136" s="72" t="s">
        <v>627</v>
      </c>
      <c r="C136" s="3" t="s">
        <v>1550</v>
      </c>
      <c r="D136" s="3"/>
      <c r="E136" s="3"/>
    </row>
    <row r="137" spans="1:69" ht="25.5" x14ac:dyDescent="0.2">
      <c r="A137" s="72" t="s">
        <v>628</v>
      </c>
      <c r="C137"/>
      <c r="D137"/>
      <c r="E137"/>
    </row>
    <row r="138" spans="1:69" x14ac:dyDescent="0.2">
      <c r="C138"/>
      <c r="D138"/>
      <c r="E138"/>
    </row>
    <row r="139" spans="1:69" x14ac:dyDescent="0.2">
      <c r="C139"/>
      <c r="D139"/>
      <c r="E139"/>
    </row>
    <row r="140" spans="1:69" x14ac:dyDescent="0.2">
      <c r="C140"/>
      <c r="D140"/>
      <c r="E140"/>
    </row>
    <row r="141" spans="1:69" x14ac:dyDescent="0.2">
      <c r="C141"/>
      <c r="D141"/>
      <c r="E141"/>
    </row>
  </sheetData>
  <pageMargins left="0.23622047244094491" right="0.23622047244094491" top="0.74803149606299213" bottom="0.74803149606299213" header="0.31496062992125984" footer="0.31496062992125984"/>
  <pageSetup paperSize="17" scale="37" fitToWidth="3" fitToHeight="0" orientation="landscape" cellComments="asDisplayed" r:id="rId1"/>
  <headerFooter alignWithMargins="0">
    <oddHeader>&amp;LCorvelle Consulting&amp;CEPAP Evaluation of Controls Applicability Table&amp;RDate: &amp;D</oddHeader>
    <oddFooter>&amp;L&amp;Z&amp;F
&amp;A&amp;R&amp;D
Page &amp;P of &amp;N</oddFooter>
  </headerFooter>
  <legacy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3" tint="0.39997558519241921"/>
  </sheetPr>
  <dimension ref="A1:U178"/>
  <sheetViews>
    <sheetView zoomScale="80" zoomScaleNormal="80" workbookViewId="0">
      <selection activeCell="I2" sqref="I2:I9"/>
    </sheetView>
  </sheetViews>
  <sheetFormatPr defaultColWidth="9.140625" defaultRowHeight="12.75" x14ac:dyDescent="0.2"/>
  <cols>
    <col min="1" max="1" width="12.28515625" style="41" customWidth="1"/>
    <col min="2" max="2" width="10.42578125" style="41" customWidth="1"/>
    <col min="3" max="3" width="5.140625" style="41" bestFit="1" customWidth="1"/>
    <col min="4" max="4" width="10.7109375" style="41" customWidth="1"/>
    <col min="5" max="5" width="15.85546875" style="41" bestFit="1" customWidth="1"/>
    <col min="6" max="6" width="18.140625" style="41" bestFit="1" customWidth="1"/>
    <col min="7" max="7" width="15" style="41" bestFit="1" customWidth="1"/>
    <col min="8" max="8" width="52" style="41" customWidth="1"/>
    <col min="9" max="9" width="48.140625" style="41" customWidth="1"/>
    <col min="10" max="10" width="9.85546875" style="41" bestFit="1" customWidth="1"/>
    <col min="11" max="11" width="12.42578125" style="41" customWidth="1"/>
    <col min="12" max="14" width="9.140625" style="41"/>
    <col min="15" max="16" width="22.42578125" style="41" customWidth="1"/>
    <col min="17" max="17" width="22.42578125" customWidth="1"/>
    <col min="18" max="18" width="22.42578125" style="41" customWidth="1"/>
    <col min="19" max="19" width="25.140625" style="41" customWidth="1"/>
    <col min="20" max="20" width="28.5703125" style="41" customWidth="1"/>
    <col min="21" max="21" width="38.28515625" style="41" customWidth="1"/>
    <col min="22" max="26" width="9.140625" style="41"/>
    <col min="27" max="27" width="9.42578125" style="41" customWidth="1"/>
    <col min="28" max="16384" width="9.140625" style="41"/>
  </cols>
  <sheetData>
    <row r="1" spans="1:21" ht="39" thickBot="1" x14ac:dyDescent="0.25">
      <c r="A1" s="234" t="s">
        <v>1420</v>
      </c>
      <c r="B1" s="234" t="s">
        <v>173</v>
      </c>
      <c r="C1" s="236" t="s">
        <v>11</v>
      </c>
      <c r="D1" s="236" t="s">
        <v>274</v>
      </c>
      <c r="E1" s="236" t="s">
        <v>1419</v>
      </c>
      <c r="F1" s="234" t="s">
        <v>1421</v>
      </c>
      <c r="G1" s="234" t="s">
        <v>275</v>
      </c>
      <c r="H1" s="234" t="s">
        <v>1422</v>
      </c>
      <c r="I1" s="235" t="s">
        <v>1423</v>
      </c>
      <c r="J1" s="236" t="s">
        <v>1425</v>
      </c>
      <c r="K1" s="236" t="s">
        <v>467</v>
      </c>
      <c r="L1" s="234" t="s">
        <v>1723</v>
      </c>
      <c r="O1" s="250" t="s">
        <v>1425</v>
      </c>
      <c r="P1" s="250" t="s">
        <v>1420</v>
      </c>
      <c r="R1" s="250" t="s">
        <v>173</v>
      </c>
      <c r="S1" s="250" t="s">
        <v>11</v>
      </c>
      <c r="T1" s="250" t="s">
        <v>1422</v>
      </c>
      <c r="U1" s="250" t="s">
        <v>1423</v>
      </c>
    </row>
    <row r="2" spans="1:21" ht="51.75" thickTop="1" x14ac:dyDescent="0.2">
      <c r="A2" s="171">
        <v>11</v>
      </c>
      <c r="B2" s="41">
        <v>1</v>
      </c>
      <c r="C2" s="41" t="s">
        <v>83</v>
      </c>
      <c r="D2" s="171" t="s">
        <v>487</v>
      </c>
      <c r="E2" s="41" t="s">
        <v>3040</v>
      </c>
      <c r="F2" s="41" t="s">
        <v>3041</v>
      </c>
      <c r="G2" s="41" t="s">
        <v>277</v>
      </c>
      <c r="H2" s="41" t="s">
        <v>3042</v>
      </c>
      <c r="I2" s="41" t="s">
        <v>3043</v>
      </c>
      <c r="J2" s="171" t="s">
        <v>3044</v>
      </c>
      <c r="K2" s="171" t="s">
        <v>171</v>
      </c>
      <c r="L2" s="41" t="str">
        <f>ClientControls[[#This Row],[NCE Component]]</f>
        <v>1a_09_1</v>
      </c>
      <c r="O2" t="s">
        <v>3201</v>
      </c>
      <c r="P2">
        <v>15</v>
      </c>
      <c r="R2" s="322">
        <v>8</v>
      </c>
      <c r="S2" s="308" t="s">
        <v>120</v>
      </c>
      <c r="T2" s="308" t="s">
        <v>3227</v>
      </c>
      <c r="U2" s="308" t="s">
        <v>3228</v>
      </c>
    </row>
    <row r="3" spans="1:21" ht="51" x14ac:dyDescent="0.2">
      <c r="A3" s="171">
        <v>11</v>
      </c>
      <c r="B3" s="41">
        <v>1</v>
      </c>
      <c r="C3" s="41" t="s">
        <v>83</v>
      </c>
      <c r="D3" s="171" t="s">
        <v>487</v>
      </c>
      <c r="E3" s="41" t="s">
        <v>3040</v>
      </c>
      <c r="F3" s="41" t="s">
        <v>3041</v>
      </c>
      <c r="G3" s="41" t="s">
        <v>277</v>
      </c>
      <c r="H3" s="41" t="s">
        <v>3045</v>
      </c>
      <c r="I3" s="41" t="s">
        <v>3046</v>
      </c>
      <c r="J3" s="171" t="s">
        <v>3044</v>
      </c>
      <c r="K3" s="171" t="s">
        <v>171</v>
      </c>
      <c r="L3" s="171" t="str">
        <f>ClientControls[[#This Row],[NCE Component]]</f>
        <v>1a_09_1</v>
      </c>
      <c r="O3" t="s">
        <v>3202</v>
      </c>
      <c r="P3">
        <v>15</v>
      </c>
      <c r="R3" s="323">
        <v>9</v>
      </c>
      <c r="S3" s="309" t="s">
        <v>121</v>
      </c>
      <c r="T3" s="309" t="s">
        <v>3240</v>
      </c>
      <c r="U3" s="309" t="s">
        <v>3241</v>
      </c>
    </row>
    <row r="4" spans="1:21" ht="63.75" x14ac:dyDescent="0.2">
      <c r="A4" s="171">
        <v>11</v>
      </c>
      <c r="B4" s="41">
        <v>1</v>
      </c>
      <c r="C4" s="41" t="s">
        <v>83</v>
      </c>
      <c r="D4" s="171" t="s">
        <v>487</v>
      </c>
      <c r="E4" s="41" t="s">
        <v>3040</v>
      </c>
      <c r="F4" s="41" t="s">
        <v>3041</v>
      </c>
      <c r="G4" s="41" t="s">
        <v>277</v>
      </c>
      <c r="H4" s="41" t="s">
        <v>3047</v>
      </c>
      <c r="I4" s="41" t="s">
        <v>3048</v>
      </c>
      <c r="J4" s="171" t="s">
        <v>3044</v>
      </c>
      <c r="K4" s="171" t="s">
        <v>171</v>
      </c>
      <c r="L4" s="171" t="str">
        <f>ClientControls[[#This Row],[NCE Component]]</f>
        <v>1a_09_1</v>
      </c>
      <c r="O4" t="s">
        <v>3202</v>
      </c>
      <c r="P4">
        <v>15</v>
      </c>
      <c r="R4" s="324">
        <v>9</v>
      </c>
      <c r="S4" s="310" t="s">
        <v>108</v>
      </c>
      <c r="T4" s="310" t="s">
        <v>3136</v>
      </c>
      <c r="U4" s="310" t="s">
        <v>3137</v>
      </c>
    </row>
    <row r="5" spans="1:21" ht="76.5" x14ac:dyDescent="0.2">
      <c r="A5" s="171">
        <v>11</v>
      </c>
      <c r="B5" s="41">
        <v>1</v>
      </c>
      <c r="C5" s="41" t="s">
        <v>83</v>
      </c>
      <c r="D5" s="171" t="s">
        <v>487</v>
      </c>
      <c r="E5" s="41" t="s">
        <v>3040</v>
      </c>
      <c r="F5" s="41" t="s">
        <v>3041</v>
      </c>
      <c r="G5" s="41" t="s">
        <v>277</v>
      </c>
      <c r="H5" s="41" t="s">
        <v>3049</v>
      </c>
      <c r="I5" s="41" t="s">
        <v>3218</v>
      </c>
      <c r="J5" s="171" t="s">
        <v>3044</v>
      </c>
      <c r="K5" s="171" t="s">
        <v>171</v>
      </c>
      <c r="L5" s="171" t="str">
        <f>ClientControls[[#This Row],[NCE Component]]</f>
        <v>1a_09_1</v>
      </c>
      <c r="O5" t="s">
        <v>3203</v>
      </c>
      <c r="P5">
        <v>15</v>
      </c>
      <c r="R5" s="323">
        <v>9</v>
      </c>
      <c r="S5" s="309" t="s">
        <v>108</v>
      </c>
      <c r="T5" s="309" t="s">
        <v>3139</v>
      </c>
      <c r="U5" s="309" t="s">
        <v>3120</v>
      </c>
    </row>
    <row r="6" spans="1:21" ht="51" x14ac:dyDescent="0.2">
      <c r="A6" s="171">
        <v>12</v>
      </c>
      <c r="B6" s="41">
        <v>1</v>
      </c>
      <c r="C6" s="41" t="s">
        <v>83</v>
      </c>
      <c r="D6" s="171" t="s">
        <v>488</v>
      </c>
      <c r="E6" s="41" t="s">
        <v>3040</v>
      </c>
      <c r="F6" s="41" t="s">
        <v>3041</v>
      </c>
      <c r="G6" s="41" t="s">
        <v>277</v>
      </c>
      <c r="H6" s="41" t="s">
        <v>3042</v>
      </c>
      <c r="I6" s="41" t="s">
        <v>3043</v>
      </c>
      <c r="J6" s="171" t="s">
        <v>3044</v>
      </c>
      <c r="K6" s="171" t="s">
        <v>171</v>
      </c>
      <c r="L6" s="171" t="str">
        <f>ClientControls[[#This Row],[NCE Component]]</f>
        <v>1a_09_2</v>
      </c>
      <c r="O6" t="s">
        <v>3204</v>
      </c>
      <c r="P6">
        <v>15</v>
      </c>
      <c r="R6" s="324">
        <v>9</v>
      </c>
      <c r="S6" s="310" t="s">
        <v>108</v>
      </c>
      <c r="T6" s="310" t="s">
        <v>3141</v>
      </c>
      <c r="U6" s="310" t="s">
        <v>3142</v>
      </c>
    </row>
    <row r="7" spans="1:21" ht="63.75" x14ac:dyDescent="0.2">
      <c r="A7" s="171">
        <v>12</v>
      </c>
      <c r="B7" s="41">
        <v>1</v>
      </c>
      <c r="C7" s="41" t="s">
        <v>83</v>
      </c>
      <c r="D7" s="171" t="s">
        <v>488</v>
      </c>
      <c r="E7" s="41" t="s">
        <v>3040</v>
      </c>
      <c r="F7" s="41" t="s">
        <v>3041</v>
      </c>
      <c r="G7" s="41" t="s">
        <v>277</v>
      </c>
      <c r="H7" s="41" t="s">
        <v>3045</v>
      </c>
      <c r="I7" s="41" t="s">
        <v>3046</v>
      </c>
      <c r="J7" s="171" t="s">
        <v>3044</v>
      </c>
      <c r="K7" s="171" t="s">
        <v>171</v>
      </c>
      <c r="L7" s="171" t="str">
        <f>ClientControls[[#This Row],[NCE Component]]</f>
        <v>1a_09_2</v>
      </c>
      <c r="O7" t="s">
        <v>3205</v>
      </c>
      <c r="P7">
        <v>15</v>
      </c>
      <c r="R7" s="323">
        <v>9</v>
      </c>
      <c r="S7" s="309" t="s">
        <v>109</v>
      </c>
      <c r="T7" s="309" t="s">
        <v>3078</v>
      </c>
      <c r="U7" s="309" t="s">
        <v>3255</v>
      </c>
    </row>
    <row r="8" spans="1:21" ht="51" x14ac:dyDescent="0.2">
      <c r="A8" s="171">
        <v>12</v>
      </c>
      <c r="B8" s="41">
        <v>1</v>
      </c>
      <c r="C8" s="41" t="s">
        <v>83</v>
      </c>
      <c r="D8" s="171" t="s">
        <v>488</v>
      </c>
      <c r="E8" s="41" t="s">
        <v>3040</v>
      </c>
      <c r="F8" s="41" t="s">
        <v>3041</v>
      </c>
      <c r="G8" s="41" t="s">
        <v>277</v>
      </c>
      <c r="H8" s="41" t="s">
        <v>3047</v>
      </c>
      <c r="I8" s="41" t="s">
        <v>3048</v>
      </c>
      <c r="J8" s="171" t="s">
        <v>3044</v>
      </c>
      <c r="K8" s="171" t="s">
        <v>171</v>
      </c>
      <c r="L8" s="171" t="str">
        <f>ClientControls[[#This Row],[NCE Component]]</f>
        <v>1a_09_2</v>
      </c>
      <c r="O8" t="s">
        <v>1427</v>
      </c>
      <c r="P8">
        <v>15</v>
      </c>
      <c r="R8" s="324">
        <v>9</v>
      </c>
      <c r="S8" s="310" t="s">
        <v>109</v>
      </c>
      <c r="T8" s="310" t="s">
        <v>3141</v>
      </c>
      <c r="U8" s="310" t="s">
        <v>3142</v>
      </c>
    </row>
    <row r="9" spans="1:21" ht="38.25" x14ac:dyDescent="0.2">
      <c r="A9" s="171">
        <v>12</v>
      </c>
      <c r="B9" s="41">
        <v>1</v>
      </c>
      <c r="C9" s="41" t="s">
        <v>83</v>
      </c>
      <c r="D9" s="171" t="s">
        <v>488</v>
      </c>
      <c r="E9" s="41" t="s">
        <v>3040</v>
      </c>
      <c r="F9" s="41" t="s">
        <v>3041</v>
      </c>
      <c r="G9" s="41" t="s">
        <v>277</v>
      </c>
      <c r="H9" s="41" t="s">
        <v>3049</v>
      </c>
      <c r="I9" s="41" t="s">
        <v>3218</v>
      </c>
      <c r="J9" s="171" t="s">
        <v>3044</v>
      </c>
      <c r="K9" s="171" t="s">
        <v>171</v>
      </c>
      <c r="L9" s="171" t="str">
        <f>ClientControls[[#This Row],[NCE Component]]</f>
        <v>1a_09_2</v>
      </c>
      <c r="O9" t="s">
        <v>3206</v>
      </c>
      <c r="P9">
        <v>15</v>
      </c>
      <c r="R9" s="323">
        <v>14</v>
      </c>
      <c r="S9" s="309" t="s">
        <v>146</v>
      </c>
      <c r="T9" s="309" t="s">
        <v>3220</v>
      </c>
      <c r="U9" s="309" t="s">
        <v>3221</v>
      </c>
    </row>
    <row r="10" spans="1:21" ht="51" x14ac:dyDescent="0.2">
      <c r="A10" s="171">
        <v>8</v>
      </c>
      <c r="B10" s="41">
        <v>4</v>
      </c>
      <c r="C10" s="41" t="s">
        <v>163</v>
      </c>
      <c r="D10" s="171" t="s">
        <v>300</v>
      </c>
      <c r="E10" s="41" t="s">
        <v>3040</v>
      </c>
      <c r="F10" s="41" t="s">
        <v>3077</v>
      </c>
      <c r="G10" s="41" t="s">
        <v>279</v>
      </c>
      <c r="H10" s="41" t="s">
        <v>3078</v>
      </c>
      <c r="I10" s="41" t="s">
        <v>3255</v>
      </c>
      <c r="J10" s="171" t="s">
        <v>3080</v>
      </c>
      <c r="K10" s="171" t="s">
        <v>171</v>
      </c>
      <c r="L10" s="171" t="str">
        <f>ClientControls[[#This Row],[NCE Component]]</f>
        <v>4b_06</v>
      </c>
      <c r="O10" t="s">
        <v>1428</v>
      </c>
      <c r="P10">
        <v>15</v>
      </c>
      <c r="R10" s="324">
        <v>14</v>
      </c>
      <c r="S10" s="310" t="s">
        <v>122</v>
      </c>
      <c r="T10" s="310" t="s">
        <v>3246</v>
      </c>
      <c r="U10" s="310" t="s">
        <v>3247</v>
      </c>
    </row>
    <row r="11" spans="1:21" ht="51" x14ac:dyDescent="0.2">
      <c r="A11" s="171">
        <v>8</v>
      </c>
      <c r="B11" s="41">
        <v>4</v>
      </c>
      <c r="C11" s="41" t="s">
        <v>163</v>
      </c>
      <c r="D11" s="171" t="s">
        <v>300</v>
      </c>
      <c r="E11" s="41" t="s">
        <v>3040</v>
      </c>
      <c r="F11" s="41" t="s">
        <v>3077</v>
      </c>
      <c r="G11" s="41" t="s">
        <v>279</v>
      </c>
      <c r="H11" s="41" t="s">
        <v>3081</v>
      </c>
      <c r="I11" s="41" t="s">
        <v>3082</v>
      </c>
      <c r="J11" s="171" t="s">
        <v>3080</v>
      </c>
      <c r="K11" s="171" t="s">
        <v>171</v>
      </c>
      <c r="L11" s="171" t="str">
        <f>ClientControls[[#This Row],[NCE Component]]</f>
        <v>4b_06</v>
      </c>
      <c r="O11" t="s">
        <v>1429</v>
      </c>
      <c r="P11">
        <v>15</v>
      </c>
      <c r="R11" s="323">
        <v>14</v>
      </c>
      <c r="S11" s="309" t="s">
        <v>151</v>
      </c>
      <c r="T11" s="309" t="s">
        <v>3185</v>
      </c>
      <c r="U11" s="309" t="s">
        <v>3260</v>
      </c>
    </row>
    <row r="12" spans="1:21" ht="63.75" x14ac:dyDescent="0.2">
      <c r="A12" s="171">
        <v>13</v>
      </c>
      <c r="B12" s="41">
        <v>4</v>
      </c>
      <c r="C12" s="41" t="s">
        <v>163</v>
      </c>
      <c r="D12" s="171" t="s">
        <v>681</v>
      </c>
      <c r="E12" s="41" t="s">
        <v>3040</v>
      </c>
      <c r="F12" s="41" t="s">
        <v>3077</v>
      </c>
      <c r="G12" s="41" t="s">
        <v>277</v>
      </c>
      <c r="H12" s="41" t="s">
        <v>3078</v>
      </c>
      <c r="I12" s="41" t="s">
        <v>3255</v>
      </c>
      <c r="J12" s="171" t="s">
        <v>3083</v>
      </c>
      <c r="K12" s="171" t="s">
        <v>171</v>
      </c>
      <c r="L12" s="171" t="str">
        <f>ClientControls[[#This Row],[NCE Component]]</f>
        <v>4b_10</v>
      </c>
      <c r="M12" s="237"/>
      <c r="O12" t="s">
        <v>3207</v>
      </c>
      <c r="P12">
        <v>15</v>
      </c>
      <c r="R12" s="324">
        <v>14</v>
      </c>
      <c r="S12" s="310" t="s">
        <v>162</v>
      </c>
      <c r="T12" s="310" t="s">
        <v>3101</v>
      </c>
      <c r="U12" s="310" t="s">
        <v>3257</v>
      </c>
    </row>
    <row r="13" spans="1:21" ht="63.75" x14ac:dyDescent="0.2">
      <c r="A13" s="171">
        <v>13</v>
      </c>
      <c r="B13" s="41">
        <v>4</v>
      </c>
      <c r="C13" s="41" t="s">
        <v>163</v>
      </c>
      <c r="D13" s="171" t="s">
        <v>681</v>
      </c>
      <c r="E13" s="41" t="s">
        <v>3040</v>
      </c>
      <c r="F13" s="41" t="s">
        <v>3077</v>
      </c>
      <c r="G13" s="41" t="s">
        <v>277</v>
      </c>
      <c r="H13" s="41" t="s">
        <v>3081</v>
      </c>
      <c r="I13" s="41" t="s">
        <v>3082</v>
      </c>
      <c r="J13" s="171" t="s">
        <v>3083</v>
      </c>
      <c r="K13" s="171" t="s">
        <v>171</v>
      </c>
      <c r="L13" s="171" t="str">
        <f>ClientControls[[#This Row],[NCE Component]]</f>
        <v>4b_10</v>
      </c>
      <c r="O13" t="s">
        <v>3208</v>
      </c>
      <c r="P13">
        <v>15</v>
      </c>
      <c r="R13" s="323">
        <v>14</v>
      </c>
      <c r="S13" s="309" t="s">
        <v>162</v>
      </c>
      <c r="T13" s="309" t="s">
        <v>3193</v>
      </c>
      <c r="U13" s="309" t="s">
        <v>3249</v>
      </c>
    </row>
    <row r="14" spans="1:21" ht="51" x14ac:dyDescent="0.2">
      <c r="A14" s="171">
        <v>3</v>
      </c>
      <c r="B14" s="41">
        <v>4</v>
      </c>
      <c r="C14" s="41" t="s">
        <v>646</v>
      </c>
      <c r="D14" s="171" t="s">
        <v>682</v>
      </c>
      <c r="E14" s="41" t="s">
        <v>3040</v>
      </c>
      <c r="F14" s="41" t="s">
        <v>3077</v>
      </c>
      <c r="G14" s="41" t="s">
        <v>278</v>
      </c>
      <c r="H14" s="41" t="s">
        <v>3078</v>
      </c>
      <c r="I14" s="41" t="s">
        <v>3255</v>
      </c>
      <c r="J14" s="171" t="s">
        <v>1433</v>
      </c>
      <c r="K14" s="171" t="s">
        <v>171</v>
      </c>
      <c r="L14" s="171" t="str">
        <f>ClientControls[[#This Row],[NCE Component]]</f>
        <v>4e_02</v>
      </c>
      <c r="O14" t="s">
        <v>3209</v>
      </c>
      <c r="P14">
        <v>15</v>
      </c>
      <c r="R14" s="324">
        <v>14</v>
      </c>
      <c r="S14" s="310" t="s">
        <v>162</v>
      </c>
      <c r="T14" s="310" t="s">
        <v>3185</v>
      </c>
      <c r="U14" s="310" t="s">
        <v>3260</v>
      </c>
    </row>
    <row r="15" spans="1:21" ht="51" x14ac:dyDescent="0.2">
      <c r="A15" s="171">
        <v>3</v>
      </c>
      <c r="B15" s="41">
        <v>4</v>
      </c>
      <c r="C15" s="41" t="s">
        <v>646</v>
      </c>
      <c r="D15" s="171" t="s">
        <v>682</v>
      </c>
      <c r="E15" s="41" t="s">
        <v>3040</v>
      </c>
      <c r="F15" s="41" t="s">
        <v>3077</v>
      </c>
      <c r="G15" s="41" t="s">
        <v>278</v>
      </c>
      <c r="H15" s="41" t="s">
        <v>3081</v>
      </c>
      <c r="I15" s="41" t="s">
        <v>3082</v>
      </c>
      <c r="J15" s="171" t="s">
        <v>1433</v>
      </c>
      <c r="K15" s="171" t="s">
        <v>171</v>
      </c>
      <c r="L15" s="171" t="str">
        <f>ClientControls[[#This Row],[NCE Component]]</f>
        <v>4e_02</v>
      </c>
      <c r="O15" t="s">
        <v>3210</v>
      </c>
      <c r="P15">
        <v>15</v>
      </c>
      <c r="R15" s="325">
        <v>14</v>
      </c>
      <c r="S15" s="312" t="s">
        <v>161</v>
      </c>
      <c r="T15" s="312" t="s">
        <v>3245</v>
      </c>
      <c r="U15" s="312" t="s">
        <v>3179</v>
      </c>
    </row>
    <row r="16" spans="1:21" ht="63.75" x14ac:dyDescent="0.2">
      <c r="A16" s="171">
        <v>3</v>
      </c>
      <c r="B16" s="41">
        <v>4</v>
      </c>
      <c r="C16" s="41" t="s">
        <v>646</v>
      </c>
      <c r="D16" s="171" t="s">
        <v>682</v>
      </c>
      <c r="E16" s="41" t="s">
        <v>3040</v>
      </c>
      <c r="F16" s="41" t="s">
        <v>3061</v>
      </c>
      <c r="G16" s="41" t="s">
        <v>278</v>
      </c>
      <c r="H16" s="41" t="s">
        <v>3090</v>
      </c>
      <c r="I16" s="41" t="s">
        <v>3256</v>
      </c>
      <c r="J16" s="171" t="s">
        <v>1433</v>
      </c>
      <c r="K16" s="171" t="s">
        <v>171</v>
      </c>
      <c r="L16" s="171" t="str">
        <f>ClientControls[[#This Row],[NCE Component]]</f>
        <v>4e_02</v>
      </c>
      <c r="O16" t="s">
        <v>3211</v>
      </c>
      <c r="P16">
        <v>15</v>
      </c>
      <c r="R16" s="326"/>
      <c r="S16" s="311"/>
      <c r="T16" s="311"/>
      <c r="U16" s="311"/>
    </row>
    <row r="17" spans="1:21" ht="51" x14ac:dyDescent="0.2">
      <c r="A17" s="171">
        <v>8</v>
      </c>
      <c r="B17" s="41">
        <v>4</v>
      </c>
      <c r="C17" s="41" t="s">
        <v>646</v>
      </c>
      <c r="D17" s="171" t="s">
        <v>683</v>
      </c>
      <c r="E17" s="41" t="s">
        <v>3040</v>
      </c>
      <c r="F17" s="41" t="s">
        <v>3077</v>
      </c>
      <c r="G17" s="41" t="s">
        <v>279</v>
      </c>
      <c r="H17" s="41" t="s">
        <v>3078</v>
      </c>
      <c r="I17" s="41" t="s">
        <v>3255</v>
      </c>
      <c r="J17" s="171" t="s">
        <v>1434</v>
      </c>
      <c r="K17" s="171" t="s">
        <v>171</v>
      </c>
      <c r="L17" s="171" t="str">
        <f>ClientControls[[#This Row],[NCE Component]]</f>
        <v>4e_06</v>
      </c>
      <c r="O17" t="s">
        <v>3212</v>
      </c>
      <c r="P17">
        <v>15</v>
      </c>
      <c r="R17" s="325"/>
      <c r="S17" s="312"/>
      <c r="T17" s="312"/>
      <c r="U17" s="312"/>
    </row>
    <row r="18" spans="1:21" ht="51" x14ac:dyDescent="0.2">
      <c r="A18" s="171">
        <v>8</v>
      </c>
      <c r="B18" s="41">
        <v>4</v>
      </c>
      <c r="C18" s="41" t="s">
        <v>646</v>
      </c>
      <c r="D18" s="171" t="s">
        <v>683</v>
      </c>
      <c r="E18" s="41" t="s">
        <v>3040</v>
      </c>
      <c r="F18" s="41" t="s">
        <v>3077</v>
      </c>
      <c r="G18" s="41" t="s">
        <v>279</v>
      </c>
      <c r="H18" s="41" t="s">
        <v>3081</v>
      </c>
      <c r="I18" s="41" t="s">
        <v>3082</v>
      </c>
      <c r="J18" s="171" t="s">
        <v>1434</v>
      </c>
      <c r="K18" s="171" t="s">
        <v>171</v>
      </c>
      <c r="L18" s="171" t="str">
        <f>ClientControls[[#This Row],[NCE Component]]</f>
        <v>4e_06</v>
      </c>
      <c r="O18" t="s">
        <v>3213</v>
      </c>
      <c r="P18">
        <v>15</v>
      </c>
      <c r="R18" s="326"/>
      <c r="S18" s="311"/>
      <c r="T18" s="311"/>
      <c r="U18" s="311"/>
    </row>
    <row r="19" spans="1:21" ht="63.75" x14ac:dyDescent="0.2">
      <c r="A19" s="171">
        <v>8</v>
      </c>
      <c r="B19" s="41">
        <v>4</v>
      </c>
      <c r="C19" s="41" t="s">
        <v>646</v>
      </c>
      <c r="D19" s="171" t="s">
        <v>683</v>
      </c>
      <c r="E19" s="41" t="s">
        <v>3040</v>
      </c>
      <c r="F19" s="41" t="s">
        <v>3061</v>
      </c>
      <c r="G19" s="41" t="s">
        <v>279</v>
      </c>
      <c r="H19" s="41" t="s">
        <v>3090</v>
      </c>
      <c r="I19" s="41" t="s">
        <v>3256</v>
      </c>
      <c r="J19" s="171" t="s">
        <v>1434</v>
      </c>
      <c r="K19" s="171" t="s">
        <v>171</v>
      </c>
      <c r="L19" s="171" t="str">
        <f>ClientControls[[#This Row],[NCE Component]]</f>
        <v>4e_06</v>
      </c>
      <c r="O19" t="s">
        <v>3214</v>
      </c>
      <c r="P19">
        <v>15</v>
      </c>
      <c r="R19" s="323"/>
      <c r="S19" s="309"/>
      <c r="T19" s="309"/>
      <c r="U19" s="309"/>
    </row>
    <row r="20" spans="1:21" ht="63.75" x14ac:dyDescent="0.2">
      <c r="A20" s="171">
        <v>4</v>
      </c>
      <c r="B20" s="41">
        <v>8</v>
      </c>
      <c r="C20" s="41" t="s">
        <v>136</v>
      </c>
      <c r="D20" s="171" t="s">
        <v>332</v>
      </c>
      <c r="E20" s="41" t="s">
        <v>3040</v>
      </c>
      <c r="F20" s="41" t="s">
        <v>3077</v>
      </c>
      <c r="G20" s="41" t="s">
        <v>278</v>
      </c>
      <c r="H20" s="41" t="s">
        <v>3119</v>
      </c>
      <c r="I20" s="41" t="s">
        <v>3120</v>
      </c>
      <c r="J20" s="171" t="s">
        <v>3121</v>
      </c>
      <c r="K20" s="171" t="s">
        <v>171</v>
      </c>
      <c r="L20" s="171" t="str">
        <f>ClientControls[[#This Row],[NCE Component]]</f>
        <v>8a_03</v>
      </c>
      <c r="O20" t="s">
        <v>3215</v>
      </c>
      <c r="P20">
        <v>15</v>
      </c>
      <c r="R20" s="324"/>
      <c r="S20" s="310"/>
      <c r="T20" s="310"/>
      <c r="U20" s="310"/>
    </row>
    <row r="21" spans="1:21" ht="51" x14ac:dyDescent="0.2">
      <c r="A21" s="171">
        <v>4</v>
      </c>
      <c r="B21" s="41">
        <v>8</v>
      </c>
      <c r="C21" s="41" t="s">
        <v>136</v>
      </c>
      <c r="D21" s="171" t="s">
        <v>332</v>
      </c>
      <c r="E21" s="41" t="s">
        <v>3040</v>
      </c>
      <c r="F21" s="41" t="s">
        <v>3112</v>
      </c>
      <c r="G21" s="41" t="s">
        <v>278</v>
      </c>
      <c r="H21" s="41" t="s">
        <v>3220</v>
      </c>
      <c r="I21" s="41" t="s">
        <v>3221</v>
      </c>
      <c r="J21" s="171" t="s">
        <v>3121</v>
      </c>
      <c r="K21" s="171" t="s">
        <v>171</v>
      </c>
      <c r="L21" s="171" t="str">
        <f>ClientControls[[#This Row],[NCE Component]]</f>
        <v>8a_03</v>
      </c>
      <c r="O21" t="s">
        <v>3216</v>
      </c>
      <c r="P21">
        <v>15</v>
      </c>
      <c r="R21" s="323"/>
      <c r="S21" s="309"/>
      <c r="T21" s="309"/>
      <c r="U21" s="309"/>
    </row>
    <row r="22" spans="1:21" ht="63.75" x14ac:dyDescent="0.2">
      <c r="A22" s="171">
        <v>4</v>
      </c>
      <c r="B22" s="41">
        <v>8</v>
      </c>
      <c r="C22" s="41" t="s">
        <v>136</v>
      </c>
      <c r="D22" s="171" t="s">
        <v>332</v>
      </c>
      <c r="E22" s="41" t="s">
        <v>3040</v>
      </c>
      <c r="F22" s="41" t="s">
        <v>3122</v>
      </c>
      <c r="G22" s="41" t="s">
        <v>278</v>
      </c>
      <c r="H22" s="41" t="s">
        <v>3123</v>
      </c>
      <c r="I22" s="41" t="s">
        <v>3124</v>
      </c>
      <c r="J22" s="171" t="s">
        <v>3121</v>
      </c>
      <c r="K22" s="171" t="s">
        <v>171</v>
      </c>
      <c r="L22" s="171" t="str">
        <f>ClientControls[[#This Row],[NCE Component]]</f>
        <v>8a_03</v>
      </c>
      <c r="O22" t="s">
        <v>1430</v>
      </c>
      <c r="P22">
        <v>15</v>
      </c>
      <c r="R22" s="324"/>
      <c r="S22" s="310"/>
      <c r="T22" s="310"/>
      <c r="U22" s="310"/>
    </row>
    <row r="23" spans="1:21" ht="63.75" x14ac:dyDescent="0.2">
      <c r="A23" s="171">
        <v>4</v>
      </c>
      <c r="B23" s="41">
        <v>8</v>
      </c>
      <c r="C23" s="41" t="s">
        <v>136</v>
      </c>
      <c r="D23" s="171" t="s">
        <v>332</v>
      </c>
      <c r="E23" s="41" t="s">
        <v>3040</v>
      </c>
      <c r="F23" s="41" t="s">
        <v>3122</v>
      </c>
      <c r="G23" s="41" t="s">
        <v>278</v>
      </c>
      <c r="H23" s="41" t="s">
        <v>3125</v>
      </c>
      <c r="I23" s="41" t="s">
        <v>3126</v>
      </c>
      <c r="J23" s="171" t="s">
        <v>3121</v>
      </c>
      <c r="K23" s="171" t="s">
        <v>171</v>
      </c>
      <c r="L23" s="171" t="str">
        <f>ClientControls[[#This Row],[NCE Component]]</f>
        <v>8a_03</v>
      </c>
      <c r="O23" t="s">
        <v>1431</v>
      </c>
      <c r="P23">
        <v>15</v>
      </c>
      <c r="R23" s="323"/>
      <c r="S23" s="309"/>
      <c r="T23" s="309"/>
      <c r="U23" s="309"/>
    </row>
    <row r="24" spans="1:21" ht="63.75" x14ac:dyDescent="0.2">
      <c r="A24" s="171">
        <v>9</v>
      </c>
      <c r="B24" s="41">
        <v>8</v>
      </c>
      <c r="C24" s="41" t="s">
        <v>136</v>
      </c>
      <c r="D24" s="171" t="s">
        <v>333</v>
      </c>
      <c r="E24" s="41" t="s">
        <v>3040</v>
      </c>
      <c r="F24" s="41" t="s">
        <v>3077</v>
      </c>
      <c r="G24" s="41" t="s">
        <v>279</v>
      </c>
      <c r="H24" s="41" t="s">
        <v>3119</v>
      </c>
      <c r="I24" s="41" t="s">
        <v>3120</v>
      </c>
      <c r="J24" s="171" t="s">
        <v>3127</v>
      </c>
      <c r="K24" s="171" t="s">
        <v>171</v>
      </c>
      <c r="L24" s="171" t="str">
        <f>ClientControls[[#This Row],[NCE Component]]</f>
        <v>8a_07</v>
      </c>
      <c r="O24"/>
      <c r="P24">
        <v>15</v>
      </c>
      <c r="R24" s="334"/>
      <c r="S24" s="328"/>
      <c r="T24" s="328"/>
      <c r="U24" s="328"/>
    </row>
    <row r="25" spans="1:21" ht="51" x14ac:dyDescent="0.2">
      <c r="A25" s="171">
        <v>9</v>
      </c>
      <c r="B25" s="41">
        <v>8</v>
      </c>
      <c r="C25" s="41" t="s">
        <v>136</v>
      </c>
      <c r="D25" s="171" t="s">
        <v>333</v>
      </c>
      <c r="E25" s="41" t="s">
        <v>3040</v>
      </c>
      <c r="F25" s="41" t="s">
        <v>3112</v>
      </c>
      <c r="G25" s="41" t="s">
        <v>279</v>
      </c>
      <c r="H25" s="41" t="s">
        <v>3220</v>
      </c>
      <c r="I25" s="41" t="s">
        <v>3221</v>
      </c>
      <c r="J25" s="171" t="s">
        <v>3127</v>
      </c>
      <c r="K25" s="171" t="s">
        <v>171</v>
      </c>
      <c r="L25" s="171" t="str">
        <f>ClientControls[[#This Row],[NCE Component]]</f>
        <v>8a_07</v>
      </c>
      <c r="O25"/>
      <c r="P25"/>
      <c r="R25" s="327"/>
      <c r="S25" s="319"/>
      <c r="T25" s="319"/>
      <c r="U25" s="319"/>
    </row>
    <row r="26" spans="1:21" ht="63.75" x14ac:dyDescent="0.2">
      <c r="A26" s="171">
        <v>9</v>
      </c>
      <c r="B26" s="41">
        <v>8</v>
      </c>
      <c r="C26" s="41" t="s">
        <v>136</v>
      </c>
      <c r="D26" s="171" t="s">
        <v>333</v>
      </c>
      <c r="E26" s="41" t="s">
        <v>3040</v>
      </c>
      <c r="F26" s="41" t="s">
        <v>3122</v>
      </c>
      <c r="G26" s="41" t="s">
        <v>279</v>
      </c>
      <c r="H26" s="41" t="s">
        <v>3123</v>
      </c>
      <c r="I26" s="41" t="s">
        <v>3124</v>
      </c>
      <c r="J26" s="171" t="s">
        <v>3127</v>
      </c>
      <c r="K26" s="171" t="s">
        <v>171</v>
      </c>
      <c r="L26" s="171" t="str">
        <f>ClientControls[[#This Row],[NCE Component]]</f>
        <v>8a_07</v>
      </c>
      <c r="O26"/>
      <c r="P26">
        <v>10</v>
      </c>
      <c r="R26" s="324"/>
      <c r="S26" s="310"/>
      <c r="T26" s="310"/>
      <c r="U26" s="310"/>
    </row>
    <row r="27" spans="1:21" ht="63.75" x14ac:dyDescent="0.2">
      <c r="A27" s="171">
        <v>9</v>
      </c>
      <c r="B27" s="41">
        <v>8</v>
      </c>
      <c r="C27" s="41" t="s">
        <v>136</v>
      </c>
      <c r="D27" s="171" t="s">
        <v>333</v>
      </c>
      <c r="E27" s="41" t="s">
        <v>3040</v>
      </c>
      <c r="F27" s="41" t="s">
        <v>3122</v>
      </c>
      <c r="G27" s="41" t="s">
        <v>279</v>
      </c>
      <c r="H27" s="41" t="s">
        <v>3125</v>
      </c>
      <c r="I27" s="41" t="s">
        <v>3126</v>
      </c>
      <c r="J27" s="171" t="s">
        <v>3127</v>
      </c>
      <c r="K27" s="171" t="s">
        <v>171</v>
      </c>
      <c r="L27" s="171" t="str">
        <f>ClientControls[[#This Row],[NCE Component]]</f>
        <v>8a_07</v>
      </c>
      <c r="O27"/>
      <c r="P27"/>
      <c r="R27" s="323"/>
      <c r="S27" s="309"/>
      <c r="T27" s="309"/>
      <c r="U27" s="309"/>
    </row>
    <row r="28" spans="1:21" ht="63.75" x14ac:dyDescent="0.2">
      <c r="A28" s="171">
        <v>14</v>
      </c>
      <c r="B28" s="41">
        <v>8</v>
      </c>
      <c r="C28" s="41" t="s">
        <v>136</v>
      </c>
      <c r="D28" s="171" t="s">
        <v>334</v>
      </c>
      <c r="E28" s="41" t="s">
        <v>3040</v>
      </c>
      <c r="F28" s="41" t="s">
        <v>3077</v>
      </c>
      <c r="G28" s="41" t="s">
        <v>277</v>
      </c>
      <c r="H28" s="41" t="s">
        <v>3119</v>
      </c>
      <c r="I28" s="41" t="s">
        <v>3120</v>
      </c>
      <c r="J28" s="171" t="s">
        <v>3128</v>
      </c>
      <c r="K28" s="171" t="s">
        <v>171</v>
      </c>
      <c r="L28" s="171" t="str">
        <f>ClientControls[[#This Row],[NCE Component]]</f>
        <v>8a_11</v>
      </c>
      <c r="O28"/>
      <c r="P28"/>
      <c r="R28" s="324"/>
      <c r="S28" s="310"/>
      <c r="T28" s="310"/>
      <c r="U28" s="310"/>
    </row>
    <row r="29" spans="1:21" ht="51" x14ac:dyDescent="0.2">
      <c r="A29" s="171">
        <v>14</v>
      </c>
      <c r="B29" s="41">
        <v>8</v>
      </c>
      <c r="C29" s="41" t="s">
        <v>136</v>
      </c>
      <c r="D29" s="171" t="s">
        <v>334</v>
      </c>
      <c r="E29" s="41" t="s">
        <v>3040</v>
      </c>
      <c r="F29" s="41" t="s">
        <v>3112</v>
      </c>
      <c r="G29" s="41" t="s">
        <v>277</v>
      </c>
      <c r="H29" s="41" t="s">
        <v>3220</v>
      </c>
      <c r="I29" s="41" t="s">
        <v>3221</v>
      </c>
      <c r="J29" s="171" t="s">
        <v>3128</v>
      </c>
      <c r="K29" s="171" t="s">
        <v>171</v>
      </c>
      <c r="L29" s="171" t="str">
        <f>ClientControls[[#This Row],[NCE Component]]</f>
        <v>8a_11</v>
      </c>
      <c r="O29"/>
      <c r="P29">
        <v>5</v>
      </c>
      <c r="R29" s="323"/>
      <c r="S29" s="309"/>
      <c r="T29" s="309"/>
      <c r="U29" s="309"/>
    </row>
    <row r="30" spans="1:21" ht="63.75" x14ac:dyDescent="0.2">
      <c r="A30" s="171">
        <v>14</v>
      </c>
      <c r="B30" s="41">
        <v>8</v>
      </c>
      <c r="C30" s="41" t="s">
        <v>136</v>
      </c>
      <c r="D30" s="171" t="s">
        <v>334</v>
      </c>
      <c r="E30" s="41" t="s">
        <v>3040</v>
      </c>
      <c r="F30" s="41" t="s">
        <v>3122</v>
      </c>
      <c r="G30" s="41" t="s">
        <v>277</v>
      </c>
      <c r="H30" s="41" t="s">
        <v>3123</v>
      </c>
      <c r="I30" s="41" t="s">
        <v>3124</v>
      </c>
      <c r="J30" s="171" t="s">
        <v>3128</v>
      </c>
      <c r="K30" s="171" t="s">
        <v>171</v>
      </c>
      <c r="L30" s="171" t="str">
        <f>ClientControls[[#This Row],[NCE Component]]</f>
        <v>8a_11</v>
      </c>
      <c r="P30">
        <v>3</v>
      </c>
    </row>
    <row r="31" spans="1:21" ht="63.75" x14ac:dyDescent="0.2">
      <c r="A31" s="171">
        <v>14</v>
      </c>
      <c r="B31" s="41">
        <v>8</v>
      </c>
      <c r="C31" s="41" t="s">
        <v>136</v>
      </c>
      <c r="D31" s="171" t="s">
        <v>334</v>
      </c>
      <c r="E31" s="41" t="s">
        <v>3040</v>
      </c>
      <c r="F31" s="41" t="s">
        <v>3122</v>
      </c>
      <c r="G31" s="41" t="s">
        <v>277</v>
      </c>
      <c r="H31" s="41" t="s">
        <v>3125</v>
      </c>
      <c r="I31" s="41" t="s">
        <v>3126</v>
      </c>
      <c r="J31" s="171" t="s">
        <v>3128</v>
      </c>
      <c r="K31" s="171" t="s">
        <v>171</v>
      </c>
      <c r="L31" s="171" t="str">
        <f>ClientControls[[#This Row],[NCE Component]]</f>
        <v>8a_11</v>
      </c>
    </row>
    <row r="32" spans="1:21" ht="25.5" x14ac:dyDescent="0.2">
      <c r="A32" s="171">
        <v>8</v>
      </c>
      <c r="B32" s="41">
        <v>5</v>
      </c>
      <c r="C32" s="41" t="s">
        <v>126</v>
      </c>
      <c r="D32" s="171" t="s">
        <v>311</v>
      </c>
      <c r="E32" s="41" t="s">
        <v>3040</v>
      </c>
      <c r="F32" s="41" t="s">
        <v>3095</v>
      </c>
      <c r="G32" s="41" t="s">
        <v>279</v>
      </c>
      <c r="H32" s="41" t="s">
        <v>3096</v>
      </c>
      <c r="I32" s="41" t="s">
        <v>3097</v>
      </c>
      <c r="J32" s="171" t="s">
        <v>3098</v>
      </c>
      <c r="K32" s="171" t="s">
        <v>171</v>
      </c>
      <c r="L32" s="171" t="str">
        <f>ClientControls[[#This Row],[NCE Component]]</f>
        <v>5f_06</v>
      </c>
    </row>
    <row r="33" spans="1:12" ht="63.75" x14ac:dyDescent="0.2">
      <c r="A33" s="171">
        <v>8</v>
      </c>
      <c r="B33" s="41">
        <v>5</v>
      </c>
      <c r="C33" s="41" t="s">
        <v>126</v>
      </c>
      <c r="D33" s="171" t="s">
        <v>311</v>
      </c>
      <c r="E33" s="41" t="s">
        <v>3040</v>
      </c>
      <c r="F33" s="41" t="s">
        <v>3095</v>
      </c>
      <c r="G33" s="41" t="s">
        <v>279</v>
      </c>
      <c r="H33" s="41" t="s">
        <v>3099</v>
      </c>
      <c r="I33" s="41" t="s">
        <v>3100</v>
      </c>
      <c r="J33" s="171" t="s">
        <v>3098</v>
      </c>
      <c r="K33" s="171" t="s">
        <v>171</v>
      </c>
      <c r="L33" s="171" t="str">
        <f>ClientControls[[#This Row],[NCE Component]]</f>
        <v>5f_06</v>
      </c>
    </row>
    <row r="34" spans="1:12" ht="51" x14ac:dyDescent="0.2">
      <c r="A34" s="171">
        <v>8</v>
      </c>
      <c r="B34" s="41">
        <v>5</v>
      </c>
      <c r="C34" s="41" t="s">
        <v>126</v>
      </c>
      <c r="D34" s="171" t="s">
        <v>311</v>
      </c>
      <c r="E34" s="41" t="s">
        <v>3040</v>
      </c>
      <c r="F34" s="41" t="s">
        <v>3095</v>
      </c>
      <c r="G34" s="41" t="s">
        <v>279</v>
      </c>
      <c r="H34" s="41" t="s">
        <v>3101</v>
      </c>
      <c r="I34" s="41" t="s">
        <v>3257</v>
      </c>
      <c r="J34" s="171" t="s">
        <v>3098</v>
      </c>
      <c r="K34" s="171" t="s">
        <v>171</v>
      </c>
      <c r="L34" s="171" t="str">
        <f>ClientControls[[#This Row],[NCE Component]]</f>
        <v>5f_06</v>
      </c>
    </row>
    <row r="35" spans="1:12" ht="63.75" x14ac:dyDescent="0.2">
      <c r="A35" s="171">
        <v>9</v>
      </c>
      <c r="B35" s="41">
        <v>5</v>
      </c>
      <c r="C35" s="41" t="s">
        <v>127</v>
      </c>
      <c r="D35" s="171" t="s">
        <v>312</v>
      </c>
      <c r="E35" s="41" t="s">
        <v>3040</v>
      </c>
      <c r="F35" s="41" t="s">
        <v>3095</v>
      </c>
      <c r="G35" s="41" t="s">
        <v>279</v>
      </c>
      <c r="H35" s="41" t="s">
        <v>3099</v>
      </c>
      <c r="I35" s="41" t="s">
        <v>3100</v>
      </c>
      <c r="J35" s="171" t="s">
        <v>3103</v>
      </c>
      <c r="K35" s="171" t="s">
        <v>171</v>
      </c>
      <c r="L35" s="171" t="str">
        <f>ClientControls[[#This Row],[NCE Component]]</f>
        <v>5g_07</v>
      </c>
    </row>
    <row r="36" spans="1:12" ht="63.75" x14ac:dyDescent="0.2">
      <c r="A36" s="171">
        <v>9</v>
      </c>
      <c r="B36" s="41">
        <v>5</v>
      </c>
      <c r="C36" s="41" t="s">
        <v>164</v>
      </c>
      <c r="D36" s="171" t="s">
        <v>316</v>
      </c>
      <c r="E36" s="41" t="s">
        <v>3040</v>
      </c>
      <c r="F36" s="41" t="s">
        <v>3095</v>
      </c>
      <c r="G36" s="41" t="s">
        <v>279</v>
      </c>
      <c r="H36" s="41" t="s">
        <v>3099</v>
      </c>
      <c r="I36" s="41" t="s">
        <v>3100</v>
      </c>
      <c r="J36" s="171" t="s">
        <v>3104</v>
      </c>
      <c r="K36" s="171" t="s">
        <v>171</v>
      </c>
      <c r="L36" s="171" t="str">
        <f>ClientControls[[#This Row],[NCE Component]]</f>
        <v>5k_07</v>
      </c>
    </row>
    <row r="37" spans="1:12" ht="63.75" x14ac:dyDescent="0.2">
      <c r="A37" s="171">
        <v>14</v>
      </c>
      <c r="B37" s="41">
        <v>5</v>
      </c>
      <c r="C37" s="41" t="s">
        <v>164</v>
      </c>
      <c r="D37" s="171" t="s">
        <v>317</v>
      </c>
      <c r="E37" s="41" t="s">
        <v>3040</v>
      </c>
      <c r="F37" s="41" t="s">
        <v>3095</v>
      </c>
      <c r="G37" s="41" t="s">
        <v>277</v>
      </c>
      <c r="H37" s="41" t="s">
        <v>3099</v>
      </c>
      <c r="I37" s="41" t="s">
        <v>3100</v>
      </c>
      <c r="J37" s="171" t="s">
        <v>3105</v>
      </c>
      <c r="K37" s="171" t="s">
        <v>171</v>
      </c>
      <c r="L37" s="171" t="str">
        <f>ClientControls[[#This Row],[NCE Component]]</f>
        <v>5k_11</v>
      </c>
    </row>
    <row r="38" spans="1:12" ht="38.25" x14ac:dyDescent="0.2">
      <c r="A38" s="171">
        <v>3</v>
      </c>
      <c r="B38" s="41">
        <v>6</v>
      </c>
      <c r="C38" s="41" t="s">
        <v>58</v>
      </c>
      <c r="D38" s="171" t="s">
        <v>323</v>
      </c>
      <c r="E38" s="41" t="s">
        <v>3040</v>
      </c>
      <c r="F38" s="41" t="s">
        <v>3106</v>
      </c>
      <c r="G38" s="41" t="s">
        <v>278</v>
      </c>
      <c r="H38" s="41" t="s">
        <v>3107</v>
      </c>
      <c r="I38" s="41" t="s">
        <v>3108</v>
      </c>
      <c r="J38" s="171" t="s">
        <v>1440</v>
      </c>
      <c r="K38" s="171" t="s">
        <v>171</v>
      </c>
      <c r="L38" s="171" t="str">
        <f>ClientControls[[#This Row],[NCE Component]]</f>
        <v>6e_02</v>
      </c>
    </row>
    <row r="39" spans="1:12" ht="25.5" x14ac:dyDescent="0.2">
      <c r="A39" s="171">
        <v>3</v>
      </c>
      <c r="B39" s="41">
        <v>6</v>
      </c>
      <c r="C39" s="41" t="s">
        <v>58</v>
      </c>
      <c r="D39" s="171" t="s">
        <v>323</v>
      </c>
      <c r="E39" s="41" t="s">
        <v>3040</v>
      </c>
      <c r="F39" s="41" t="s">
        <v>3106</v>
      </c>
      <c r="G39" s="41" t="s">
        <v>278</v>
      </c>
      <c r="H39" s="41" t="s">
        <v>3109</v>
      </c>
      <c r="I39" s="41" t="s">
        <v>3110</v>
      </c>
      <c r="J39" s="171" t="s">
        <v>1440</v>
      </c>
      <c r="K39" s="171" t="s">
        <v>171</v>
      </c>
      <c r="L39" s="171" t="str">
        <f>ClientControls[[#This Row],[NCE Component]]</f>
        <v>6e_02</v>
      </c>
    </row>
    <row r="40" spans="1:12" ht="38.25" x14ac:dyDescent="0.2">
      <c r="A40" s="171">
        <v>4</v>
      </c>
      <c r="B40" s="41">
        <v>6</v>
      </c>
      <c r="C40" s="41" t="s">
        <v>93</v>
      </c>
      <c r="D40" s="171" t="s">
        <v>324</v>
      </c>
      <c r="E40" s="41" t="s">
        <v>3040</v>
      </c>
      <c r="F40" s="41" t="s">
        <v>3106</v>
      </c>
      <c r="G40" s="41" t="s">
        <v>278</v>
      </c>
      <c r="H40" s="41" t="s">
        <v>3107</v>
      </c>
      <c r="I40" s="41" t="s">
        <v>3108</v>
      </c>
      <c r="J40" s="171" t="s">
        <v>1441</v>
      </c>
      <c r="K40" s="171" t="s">
        <v>171</v>
      </c>
      <c r="L40" s="171" t="str">
        <f>ClientControls[[#This Row],[NCE Component]]</f>
        <v>6f_03</v>
      </c>
    </row>
    <row r="41" spans="1:12" ht="25.5" x14ac:dyDescent="0.2">
      <c r="A41" s="171">
        <v>4</v>
      </c>
      <c r="B41" s="41">
        <v>6</v>
      </c>
      <c r="C41" s="41" t="s">
        <v>93</v>
      </c>
      <c r="D41" s="171" t="s">
        <v>324</v>
      </c>
      <c r="E41" s="41" t="s">
        <v>3040</v>
      </c>
      <c r="F41" s="41" t="s">
        <v>3106</v>
      </c>
      <c r="G41" s="41" t="s">
        <v>278</v>
      </c>
      <c r="H41" s="41" t="s">
        <v>3109</v>
      </c>
      <c r="I41" s="41" t="s">
        <v>3110</v>
      </c>
      <c r="J41" s="171" t="s">
        <v>1441</v>
      </c>
      <c r="K41" s="171" t="s">
        <v>171</v>
      </c>
      <c r="L41" s="171" t="str">
        <f>ClientControls[[#This Row],[NCE Component]]</f>
        <v>6f_03</v>
      </c>
    </row>
    <row r="42" spans="1:12" ht="51" x14ac:dyDescent="0.2">
      <c r="A42" s="171">
        <v>4</v>
      </c>
      <c r="B42" s="41">
        <v>6</v>
      </c>
      <c r="C42" s="41" t="s">
        <v>93</v>
      </c>
      <c r="D42" s="171" t="s">
        <v>324</v>
      </c>
      <c r="E42" s="41" t="s">
        <v>3040</v>
      </c>
      <c r="F42" s="41" t="s">
        <v>3066</v>
      </c>
      <c r="G42" s="41" t="s">
        <v>278</v>
      </c>
      <c r="H42" s="41" t="s">
        <v>3067</v>
      </c>
      <c r="I42" s="41" t="s">
        <v>3068</v>
      </c>
      <c r="J42" s="171" t="s">
        <v>1441</v>
      </c>
      <c r="K42" s="171" t="s">
        <v>171</v>
      </c>
      <c r="L42" s="171" t="str">
        <f>ClientControls[[#This Row],[NCE Component]]</f>
        <v>6f_03</v>
      </c>
    </row>
    <row r="43" spans="1:12" ht="38.25" x14ac:dyDescent="0.2">
      <c r="A43" s="171">
        <v>4</v>
      </c>
      <c r="B43" s="41">
        <v>6</v>
      </c>
      <c r="C43" s="41" t="s">
        <v>93</v>
      </c>
      <c r="D43" s="171" t="s">
        <v>324</v>
      </c>
      <c r="E43" s="41" t="s">
        <v>3040</v>
      </c>
      <c r="F43" s="41" t="s">
        <v>3066</v>
      </c>
      <c r="G43" s="41" t="s">
        <v>278</v>
      </c>
      <c r="H43" s="41" t="s">
        <v>3070</v>
      </c>
      <c r="I43" s="41" t="s">
        <v>3071</v>
      </c>
      <c r="J43" s="171" t="s">
        <v>1441</v>
      </c>
      <c r="K43" s="171" t="s">
        <v>171</v>
      </c>
      <c r="L43" s="171" t="str">
        <f>ClientControls[[#This Row],[NCE Component]]</f>
        <v>6f_03</v>
      </c>
    </row>
    <row r="44" spans="1:12" ht="51" x14ac:dyDescent="0.2">
      <c r="A44" s="171">
        <v>3</v>
      </c>
      <c r="B44" s="41">
        <v>2</v>
      </c>
      <c r="C44" s="41" t="s">
        <v>65</v>
      </c>
      <c r="D44" s="171" t="s">
        <v>283</v>
      </c>
      <c r="E44" s="41" t="s">
        <v>3040</v>
      </c>
      <c r="F44" s="41" t="s">
        <v>3051</v>
      </c>
      <c r="G44" s="41" t="s">
        <v>278</v>
      </c>
      <c r="H44" s="41" t="s">
        <v>3052</v>
      </c>
      <c r="I44" s="41" t="s">
        <v>3053</v>
      </c>
      <c r="J44" s="171" t="s">
        <v>3054</v>
      </c>
      <c r="K44" s="171" t="s">
        <v>171</v>
      </c>
      <c r="L44" s="171" t="str">
        <f>ClientControls[[#This Row],[NCE Component]]</f>
        <v>2a_02</v>
      </c>
    </row>
    <row r="45" spans="1:12" ht="51" x14ac:dyDescent="0.2">
      <c r="A45" s="171">
        <v>3</v>
      </c>
      <c r="B45" s="41">
        <v>2</v>
      </c>
      <c r="C45" s="41" t="s">
        <v>65</v>
      </c>
      <c r="D45" s="171" t="s">
        <v>283</v>
      </c>
      <c r="E45" s="41" t="s">
        <v>3040</v>
      </c>
      <c r="F45" s="41" t="s">
        <v>3051</v>
      </c>
      <c r="G45" s="41" t="s">
        <v>278</v>
      </c>
      <c r="H45" s="41" t="s">
        <v>3055</v>
      </c>
      <c r="I45" s="41" t="s">
        <v>3219</v>
      </c>
      <c r="J45" s="171" t="s">
        <v>3054</v>
      </c>
      <c r="K45" s="171" t="s">
        <v>171</v>
      </c>
      <c r="L45" s="171" t="str">
        <f>ClientControls[[#This Row],[NCE Component]]</f>
        <v>2a_02</v>
      </c>
    </row>
    <row r="46" spans="1:12" ht="51" x14ac:dyDescent="0.2">
      <c r="A46" s="171">
        <v>3</v>
      </c>
      <c r="B46" s="41">
        <v>2</v>
      </c>
      <c r="C46" s="41" t="s">
        <v>65</v>
      </c>
      <c r="D46" s="171" t="s">
        <v>283</v>
      </c>
      <c r="E46" s="41" t="s">
        <v>3040</v>
      </c>
      <c r="F46" s="41" t="s">
        <v>3051</v>
      </c>
      <c r="G46" s="41" t="s">
        <v>278</v>
      </c>
      <c r="H46" s="41" t="s">
        <v>3057</v>
      </c>
      <c r="I46" s="41" t="s">
        <v>3058</v>
      </c>
      <c r="J46" s="171" t="s">
        <v>3054</v>
      </c>
      <c r="K46" s="171" t="s">
        <v>171</v>
      </c>
      <c r="L46" s="171" t="str">
        <f>ClientControls[[#This Row],[NCE Component]]</f>
        <v>2a_02</v>
      </c>
    </row>
    <row r="47" spans="1:12" ht="51" x14ac:dyDescent="0.2">
      <c r="A47" s="171">
        <v>8</v>
      </c>
      <c r="B47" s="41">
        <v>2</v>
      </c>
      <c r="C47" s="41" t="s">
        <v>65</v>
      </c>
      <c r="D47" s="171" t="s">
        <v>284</v>
      </c>
      <c r="E47" s="41" t="s">
        <v>3040</v>
      </c>
      <c r="F47" s="41" t="s">
        <v>3051</v>
      </c>
      <c r="G47" s="41" t="s">
        <v>279</v>
      </c>
      <c r="H47" s="41" t="s">
        <v>3052</v>
      </c>
      <c r="I47" s="41" t="s">
        <v>3053</v>
      </c>
      <c r="J47" s="171" t="s">
        <v>3059</v>
      </c>
      <c r="K47" s="171" t="s">
        <v>171</v>
      </c>
      <c r="L47" s="171" t="str">
        <f>ClientControls[[#This Row],[NCE Component]]</f>
        <v>2a_06</v>
      </c>
    </row>
    <row r="48" spans="1:12" ht="51" x14ac:dyDescent="0.2">
      <c r="A48" s="171">
        <v>8</v>
      </c>
      <c r="B48" s="41">
        <v>2</v>
      </c>
      <c r="C48" s="41" t="s">
        <v>65</v>
      </c>
      <c r="D48" s="171" t="s">
        <v>284</v>
      </c>
      <c r="E48" s="41" t="s">
        <v>3040</v>
      </c>
      <c r="F48" s="41" t="s">
        <v>3051</v>
      </c>
      <c r="G48" s="41" t="s">
        <v>279</v>
      </c>
      <c r="H48" s="41" t="s">
        <v>3055</v>
      </c>
      <c r="I48" s="41" t="s">
        <v>3219</v>
      </c>
      <c r="J48" s="171" t="s">
        <v>3059</v>
      </c>
      <c r="K48" s="171" t="s">
        <v>171</v>
      </c>
      <c r="L48" s="171" t="str">
        <f>ClientControls[[#This Row],[NCE Component]]</f>
        <v>2a_06</v>
      </c>
    </row>
    <row r="49" spans="1:12" ht="51" x14ac:dyDescent="0.2">
      <c r="A49" s="171">
        <v>8</v>
      </c>
      <c r="B49" s="41">
        <v>2</v>
      </c>
      <c r="C49" s="41" t="s">
        <v>65</v>
      </c>
      <c r="D49" s="171" t="s">
        <v>284</v>
      </c>
      <c r="E49" s="41" t="s">
        <v>3040</v>
      </c>
      <c r="F49" s="41" t="s">
        <v>3051</v>
      </c>
      <c r="G49" s="41" t="s">
        <v>279</v>
      </c>
      <c r="H49" s="41" t="s">
        <v>3057</v>
      </c>
      <c r="I49" s="41" t="s">
        <v>3058</v>
      </c>
      <c r="J49" s="171" t="s">
        <v>3059</v>
      </c>
      <c r="K49" s="171" t="s">
        <v>171</v>
      </c>
      <c r="L49" s="171" t="str">
        <f>ClientControls[[#This Row],[NCE Component]]</f>
        <v>2a_06</v>
      </c>
    </row>
    <row r="50" spans="1:12" ht="51" x14ac:dyDescent="0.2">
      <c r="A50" s="171">
        <v>13</v>
      </c>
      <c r="B50" s="41">
        <v>2</v>
      </c>
      <c r="C50" s="41" t="s">
        <v>65</v>
      </c>
      <c r="D50" s="171" t="s">
        <v>285</v>
      </c>
      <c r="E50" s="41" t="s">
        <v>3040</v>
      </c>
      <c r="F50" s="41" t="s">
        <v>3051</v>
      </c>
      <c r="G50" s="41" t="s">
        <v>277</v>
      </c>
      <c r="H50" s="41" t="s">
        <v>3052</v>
      </c>
      <c r="I50" s="41" t="s">
        <v>3053</v>
      </c>
      <c r="J50" s="171" t="s">
        <v>3060</v>
      </c>
      <c r="K50" s="171" t="s">
        <v>171</v>
      </c>
      <c r="L50" s="171" t="str">
        <f>ClientControls[[#This Row],[NCE Component]]</f>
        <v>2a_10</v>
      </c>
    </row>
    <row r="51" spans="1:12" ht="51" x14ac:dyDescent="0.2">
      <c r="A51" s="171">
        <v>13</v>
      </c>
      <c r="B51" s="41">
        <v>2</v>
      </c>
      <c r="C51" s="41" t="s">
        <v>65</v>
      </c>
      <c r="D51" s="171" t="s">
        <v>285</v>
      </c>
      <c r="E51" s="41" t="s">
        <v>3040</v>
      </c>
      <c r="F51" s="41" t="s">
        <v>3051</v>
      </c>
      <c r="G51" s="41" t="s">
        <v>277</v>
      </c>
      <c r="H51" s="41" t="s">
        <v>3055</v>
      </c>
      <c r="I51" s="41" t="s">
        <v>3219</v>
      </c>
      <c r="J51" s="171" t="s">
        <v>3060</v>
      </c>
      <c r="K51" s="171" t="s">
        <v>171</v>
      </c>
      <c r="L51" s="171" t="str">
        <f>ClientControls[[#This Row],[NCE Component]]</f>
        <v>2a_10</v>
      </c>
    </row>
    <row r="52" spans="1:12" ht="51" x14ac:dyDescent="0.2">
      <c r="A52" s="171">
        <v>13</v>
      </c>
      <c r="B52" s="41">
        <v>2</v>
      </c>
      <c r="C52" s="41" t="s">
        <v>65</v>
      </c>
      <c r="D52" s="171" t="s">
        <v>285</v>
      </c>
      <c r="E52" s="41" t="s">
        <v>3040</v>
      </c>
      <c r="F52" s="41" t="s">
        <v>3051</v>
      </c>
      <c r="G52" s="41" t="s">
        <v>277</v>
      </c>
      <c r="H52" s="41" t="s">
        <v>3057</v>
      </c>
      <c r="I52" s="41" t="s">
        <v>3058</v>
      </c>
      <c r="J52" s="171" t="s">
        <v>3060</v>
      </c>
      <c r="K52" s="171" t="s">
        <v>171</v>
      </c>
      <c r="L52" s="171" t="str">
        <f>ClientControls[[#This Row],[NCE Component]]</f>
        <v>2a_10</v>
      </c>
    </row>
    <row r="53" spans="1:12" ht="63.75" x14ac:dyDescent="0.2">
      <c r="A53" s="171">
        <v>3</v>
      </c>
      <c r="B53" s="41">
        <v>3</v>
      </c>
      <c r="C53" s="41" t="s">
        <v>133</v>
      </c>
      <c r="D53" s="171" t="s">
        <v>290</v>
      </c>
      <c r="E53" s="41" t="s">
        <v>3040</v>
      </c>
      <c r="F53" s="41" t="s">
        <v>3061</v>
      </c>
      <c r="G53" s="41" t="s">
        <v>278</v>
      </c>
      <c r="H53" s="41" t="s">
        <v>3062</v>
      </c>
      <c r="I53" s="41" t="s">
        <v>3063</v>
      </c>
      <c r="J53" s="171" t="s">
        <v>3064</v>
      </c>
      <c r="K53" s="171" t="s">
        <v>171</v>
      </c>
      <c r="L53" s="171" t="str">
        <f>ClientControls[[#This Row],[NCE Component]]</f>
        <v>3a_02</v>
      </c>
    </row>
    <row r="54" spans="1:12" ht="63.75" x14ac:dyDescent="0.2">
      <c r="A54" s="171">
        <v>4</v>
      </c>
      <c r="B54" s="41">
        <v>3</v>
      </c>
      <c r="C54" s="41" t="s">
        <v>133</v>
      </c>
      <c r="D54" s="171" t="s">
        <v>1724</v>
      </c>
      <c r="E54" s="41" t="s">
        <v>3040</v>
      </c>
      <c r="F54" s="41" t="s">
        <v>3061</v>
      </c>
      <c r="G54" s="41" t="s">
        <v>278</v>
      </c>
      <c r="H54" s="41" t="s">
        <v>3062</v>
      </c>
      <c r="I54" s="41" t="s">
        <v>3063</v>
      </c>
      <c r="J54" s="171" t="s">
        <v>3064</v>
      </c>
      <c r="K54" s="171" t="s">
        <v>171</v>
      </c>
      <c r="L54" s="171" t="str">
        <f>ClientControls[[#This Row],[NCE Component]]</f>
        <v>3a_04</v>
      </c>
    </row>
    <row r="55" spans="1:12" ht="63.75" x14ac:dyDescent="0.2">
      <c r="A55" s="171">
        <v>5</v>
      </c>
      <c r="B55" s="41">
        <v>3</v>
      </c>
      <c r="C55" s="41" t="s">
        <v>133</v>
      </c>
      <c r="D55" s="171" t="s">
        <v>1725</v>
      </c>
      <c r="E55" s="41" t="s">
        <v>3040</v>
      </c>
      <c r="F55" s="41" t="s">
        <v>3061</v>
      </c>
      <c r="G55" s="41" t="s">
        <v>278</v>
      </c>
      <c r="H55" s="41" t="s">
        <v>3062</v>
      </c>
      <c r="I55" s="41" t="s">
        <v>3063</v>
      </c>
      <c r="J55" s="171" t="s">
        <v>3064</v>
      </c>
      <c r="K55" s="171" t="s">
        <v>171</v>
      </c>
      <c r="L55" s="171" t="str">
        <f>ClientControls[[#This Row],[NCE Component]]</f>
        <v>3a_05</v>
      </c>
    </row>
    <row r="56" spans="1:12" ht="63.75" x14ac:dyDescent="0.2">
      <c r="A56" s="171">
        <v>8</v>
      </c>
      <c r="B56" s="41">
        <v>3</v>
      </c>
      <c r="C56" s="41" t="s">
        <v>133</v>
      </c>
      <c r="D56" s="171" t="s">
        <v>291</v>
      </c>
      <c r="E56" s="41" t="s">
        <v>3040</v>
      </c>
      <c r="F56" s="41" t="s">
        <v>3061</v>
      </c>
      <c r="G56" s="41" t="s">
        <v>279</v>
      </c>
      <c r="H56" s="41" t="s">
        <v>3062</v>
      </c>
      <c r="I56" s="41" t="s">
        <v>3063</v>
      </c>
      <c r="J56" s="171" t="s">
        <v>3065</v>
      </c>
      <c r="K56" s="171" t="s">
        <v>171</v>
      </c>
      <c r="L56" s="171" t="str">
        <f>ClientControls[[#This Row],[NCE Component]]</f>
        <v>3a_06</v>
      </c>
    </row>
    <row r="57" spans="1:12" ht="51" x14ac:dyDescent="0.2">
      <c r="A57" s="171">
        <v>3</v>
      </c>
      <c r="B57" s="41">
        <v>3</v>
      </c>
      <c r="C57" s="41" t="s">
        <v>89</v>
      </c>
      <c r="D57" s="171" t="s">
        <v>295</v>
      </c>
      <c r="E57" s="41" t="s">
        <v>3040</v>
      </c>
      <c r="F57" s="41" t="s">
        <v>3066</v>
      </c>
      <c r="G57" s="41" t="s">
        <v>278</v>
      </c>
      <c r="H57" s="41" t="s">
        <v>3067</v>
      </c>
      <c r="I57" s="41" t="s">
        <v>3068</v>
      </c>
      <c r="J57" s="171" t="s">
        <v>3069</v>
      </c>
      <c r="K57" s="171" t="s">
        <v>171</v>
      </c>
      <c r="L57" s="171" t="str">
        <f>ClientControls[[#This Row],[NCE Component]]</f>
        <v>3e_02</v>
      </c>
    </row>
    <row r="58" spans="1:12" ht="38.25" x14ac:dyDescent="0.2">
      <c r="A58" s="171">
        <v>3</v>
      </c>
      <c r="B58" s="41">
        <v>3</v>
      </c>
      <c r="C58" s="41" t="s">
        <v>89</v>
      </c>
      <c r="D58" s="171" t="s">
        <v>295</v>
      </c>
      <c r="E58" s="41" t="s">
        <v>3040</v>
      </c>
      <c r="F58" s="41" t="s">
        <v>3066</v>
      </c>
      <c r="G58" s="41" t="s">
        <v>278</v>
      </c>
      <c r="H58" s="41" t="s">
        <v>3070</v>
      </c>
      <c r="I58" s="41" t="s">
        <v>3071</v>
      </c>
      <c r="J58" s="171" t="s">
        <v>3069</v>
      </c>
      <c r="K58" s="171" t="s">
        <v>171</v>
      </c>
      <c r="L58" s="171" t="str">
        <f>ClientControls[[#This Row],[NCE Component]]</f>
        <v>3e_02</v>
      </c>
    </row>
    <row r="59" spans="1:12" ht="51" x14ac:dyDescent="0.2">
      <c r="A59" s="171">
        <v>3</v>
      </c>
      <c r="B59" s="41">
        <v>5</v>
      </c>
      <c r="C59" s="41" t="s">
        <v>90</v>
      </c>
      <c r="D59" s="171" t="s">
        <v>307</v>
      </c>
      <c r="E59" s="41" t="s">
        <v>3040</v>
      </c>
      <c r="F59" s="41" t="s">
        <v>3066</v>
      </c>
      <c r="G59" s="41" t="s">
        <v>278</v>
      </c>
      <c r="H59" s="41" t="s">
        <v>3067</v>
      </c>
      <c r="I59" s="41" t="s">
        <v>3068</v>
      </c>
      <c r="J59" s="171" t="s">
        <v>1435</v>
      </c>
      <c r="K59" s="171" t="s">
        <v>171</v>
      </c>
      <c r="L59" s="171" t="str">
        <f>ClientControls[[#This Row],[NCE Component]]</f>
        <v>5d_02</v>
      </c>
    </row>
    <row r="60" spans="1:12" ht="38.25" x14ac:dyDescent="0.2">
      <c r="A60" s="171">
        <v>3</v>
      </c>
      <c r="B60" s="41">
        <v>5</v>
      </c>
      <c r="C60" s="41" t="s">
        <v>90</v>
      </c>
      <c r="D60" s="171" t="s">
        <v>307</v>
      </c>
      <c r="E60" s="41" t="s">
        <v>3040</v>
      </c>
      <c r="F60" s="41" t="s">
        <v>3066</v>
      </c>
      <c r="G60" s="41" t="s">
        <v>278</v>
      </c>
      <c r="H60" s="41" t="s">
        <v>3070</v>
      </c>
      <c r="I60" s="41" t="s">
        <v>3071</v>
      </c>
      <c r="J60" s="171" t="s">
        <v>1435</v>
      </c>
      <c r="K60" s="171" t="s">
        <v>171</v>
      </c>
      <c r="L60" s="171" t="str">
        <f>ClientControls[[#This Row],[NCE Component]]</f>
        <v>5d_02</v>
      </c>
    </row>
    <row r="61" spans="1:12" ht="51" x14ac:dyDescent="0.2">
      <c r="A61" s="171">
        <v>4</v>
      </c>
      <c r="B61" s="41">
        <v>5</v>
      </c>
      <c r="C61" s="41" t="s">
        <v>90</v>
      </c>
      <c r="D61" s="171" t="s">
        <v>308</v>
      </c>
      <c r="E61" s="41" t="s">
        <v>3040</v>
      </c>
      <c r="F61" s="41" t="s">
        <v>3066</v>
      </c>
      <c r="G61" s="41" t="s">
        <v>278</v>
      </c>
      <c r="H61" s="41" t="s">
        <v>3067</v>
      </c>
      <c r="I61" s="41" t="s">
        <v>3068</v>
      </c>
      <c r="J61" s="171" t="s">
        <v>1435</v>
      </c>
      <c r="K61" s="171" t="s">
        <v>171</v>
      </c>
      <c r="L61" s="171" t="str">
        <f>ClientControls[[#This Row],[NCE Component]]</f>
        <v>5d_03</v>
      </c>
    </row>
    <row r="62" spans="1:12" ht="38.25" x14ac:dyDescent="0.2">
      <c r="A62" s="171">
        <v>4</v>
      </c>
      <c r="B62" s="41">
        <v>5</v>
      </c>
      <c r="C62" s="41" t="s">
        <v>90</v>
      </c>
      <c r="D62" s="171" t="s">
        <v>308</v>
      </c>
      <c r="E62" s="41" t="s">
        <v>3040</v>
      </c>
      <c r="F62" s="41" t="s">
        <v>3066</v>
      </c>
      <c r="G62" s="41" t="s">
        <v>278</v>
      </c>
      <c r="H62" s="41" t="s">
        <v>3070</v>
      </c>
      <c r="I62" s="41" t="s">
        <v>3071</v>
      </c>
      <c r="J62" s="171" t="s">
        <v>1435</v>
      </c>
      <c r="K62" s="171" t="s">
        <v>171</v>
      </c>
      <c r="L62" s="171" t="str">
        <f>ClientControls[[#This Row],[NCE Component]]</f>
        <v>5d_03</v>
      </c>
    </row>
    <row r="63" spans="1:12" ht="51" x14ac:dyDescent="0.2">
      <c r="A63" s="171">
        <v>3</v>
      </c>
      <c r="B63" s="41">
        <v>6</v>
      </c>
      <c r="C63" s="41" t="s">
        <v>92</v>
      </c>
      <c r="D63" s="171" t="s">
        <v>320</v>
      </c>
      <c r="E63" s="41" t="s">
        <v>3040</v>
      </c>
      <c r="F63" s="41" t="s">
        <v>3066</v>
      </c>
      <c r="G63" s="41" t="s">
        <v>278</v>
      </c>
      <c r="H63" s="41" t="s">
        <v>3067</v>
      </c>
      <c r="I63" s="41" t="s">
        <v>3068</v>
      </c>
      <c r="J63" s="171" t="s">
        <v>1438</v>
      </c>
      <c r="K63" s="171" t="s">
        <v>171</v>
      </c>
      <c r="L63" s="171" t="str">
        <f>ClientControls[[#This Row],[NCE Component]]</f>
        <v>6c_02</v>
      </c>
    </row>
    <row r="64" spans="1:12" ht="38.25" x14ac:dyDescent="0.2">
      <c r="A64" s="171">
        <v>3</v>
      </c>
      <c r="B64" s="41">
        <v>6</v>
      </c>
      <c r="C64" s="41" t="s">
        <v>92</v>
      </c>
      <c r="D64" s="171" t="s">
        <v>320</v>
      </c>
      <c r="E64" s="41" t="s">
        <v>3040</v>
      </c>
      <c r="F64" s="41" t="s">
        <v>3066</v>
      </c>
      <c r="G64" s="41" t="s">
        <v>278</v>
      </c>
      <c r="H64" s="41" t="s">
        <v>3070</v>
      </c>
      <c r="I64" s="41" t="s">
        <v>3071</v>
      </c>
      <c r="J64" s="171" t="s">
        <v>1438</v>
      </c>
      <c r="K64" s="171" t="s">
        <v>171</v>
      </c>
      <c r="L64" s="171" t="str">
        <f>ClientControls[[#This Row],[NCE Component]]</f>
        <v>6c_02</v>
      </c>
    </row>
    <row r="65" spans="1:12" ht="51" x14ac:dyDescent="0.2">
      <c r="A65" s="171">
        <v>4</v>
      </c>
      <c r="B65" s="41">
        <v>6</v>
      </c>
      <c r="C65" s="41" t="s">
        <v>92</v>
      </c>
      <c r="D65" s="171" t="s">
        <v>321</v>
      </c>
      <c r="E65" s="41" t="s">
        <v>3040</v>
      </c>
      <c r="F65" s="41" t="s">
        <v>3066</v>
      </c>
      <c r="G65" s="41" t="s">
        <v>278</v>
      </c>
      <c r="H65" s="41" t="s">
        <v>3067</v>
      </c>
      <c r="I65" s="41" t="s">
        <v>3068</v>
      </c>
      <c r="J65" s="171" t="s">
        <v>1438</v>
      </c>
      <c r="K65" s="171" t="s">
        <v>171</v>
      </c>
      <c r="L65" s="171" t="str">
        <f>ClientControls[[#This Row],[NCE Component]]</f>
        <v>6c_03</v>
      </c>
    </row>
    <row r="66" spans="1:12" ht="38.25" x14ac:dyDescent="0.2">
      <c r="A66" s="171">
        <v>4</v>
      </c>
      <c r="B66" s="41">
        <v>6</v>
      </c>
      <c r="C66" s="41" t="s">
        <v>92</v>
      </c>
      <c r="D66" s="171" t="s">
        <v>321</v>
      </c>
      <c r="E66" s="41" t="s">
        <v>3040</v>
      </c>
      <c r="F66" s="41" t="s">
        <v>3066</v>
      </c>
      <c r="G66" s="41" t="s">
        <v>278</v>
      </c>
      <c r="H66" s="41" t="s">
        <v>3070</v>
      </c>
      <c r="I66" s="41" t="s">
        <v>3071</v>
      </c>
      <c r="J66" s="171" t="s">
        <v>1438</v>
      </c>
      <c r="K66" s="171" t="s">
        <v>171</v>
      </c>
      <c r="L66" s="171" t="str">
        <f>ClientControls[[#This Row],[NCE Component]]</f>
        <v>6c_03</v>
      </c>
    </row>
    <row r="67" spans="1:12" ht="51" x14ac:dyDescent="0.2">
      <c r="A67" s="171">
        <v>3</v>
      </c>
      <c r="B67" s="41">
        <v>3</v>
      </c>
      <c r="C67" s="41" t="s">
        <v>154</v>
      </c>
      <c r="D67" s="171" t="s">
        <v>297</v>
      </c>
      <c r="E67" s="41" t="s">
        <v>3040</v>
      </c>
      <c r="F67" s="41" t="s">
        <v>3072</v>
      </c>
      <c r="G67" s="41" t="s">
        <v>278</v>
      </c>
      <c r="H67" s="41" t="s">
        <v>3073</v>
      </c>
      <c r="I67" s="41" t="s">
        <v>3074</v>
      </c>
      <c r="J67" s="171" t="s">
        <v>3075</v>
      </c>
      <c r="K67" s="171" t="s">
        <v>171</v>
      </c>
      <c r="L67" s="171" t="str">
        <f>ClientControls[[#This Row],[NCE Component]]</f>
        <v>3g_02</v>
      </c>
    </row>
    <row r="68" spans="1:12" ht="51" x14ac:dyDescent="0.2">
      <c r="A68" s="171">
        <v>8</v>
      </c>
      <c r="B68" s="41">
        <v>3</v>
      </c>
      <c r="C68" s="41" t="s">
        <v>154</v>
      </c>
      <c r="D68" s="171" t="s">
        <v>298</v>
      </c>
      <c r="E68" s="41" t="s">
        <v>3040</v>
      </c>
      <c r="F68" s="41" t="s">
        <v>3072</v>
      </c>
      <c r="G68" s="41" t="s">
        <v>279</v>
      </c>
      <c r="H68" s="41" t="s">
        <v>3073</v>
      </c>
      <c r="I68" s="41" t="s">
        <v>3074</v>
      </c>
      <c r="J68" s="171" t="s">
        <v>3076</v>
      </c>
      <c r="K68" s="171" t="s">
        <v>171</v>
      </c>
      <c r="L68" s="171" t="str">
        <f>ClientControls[[#This Row],[NCE Component]]</f>
        <v>3g_06</v>
      </c>
    </row>
    <row r="69" spans="1:12" ht="51" x14ac:dyDescent="0.2">
      <c r="A69" s="171">
        <v>4</v>
      </c>
      <c r="B69" s="41">
        <v>6</v>
      </c>
      <c r="C69" s="41" t="s">
        <v>57</v>
      </c>
      <c r="D69" s="171" t="s">
        <v>322</v>
      </c>
      <c r="E69" s="41" t="s">
        <v>3040</v>
      </c>
      <c r="F69" s="41" t="s">
        <v>3066</v>
      </c>
      <c r="G69" s="41" t="s">
        <v>278</v>
      </c>
      <c r="H69" s="41" t="s">
        <v>3067</v>
      </c>
      <c r="I69" s="41" t="s">
        <v>3068</v>
      </c>
      <c r="J69" s="171" t="s">
        <v>1439</v>
      </c>
      <c r="K69" s="171" t="s">
        <v>171</v>
      </c>
      <c r="L69" s="171" t="str">
        <f>ClientControls[[#This Row],[NCE Component]]</f>
        <v>6d_03</v>
      </c>
    </row>
    <row r="70" spans="1:12" ht="38.25" x14ac:dyDescent="0.2">
      <c r="A70" s="171">
        <v>4</v>
      </c>
      <c r="B70" s="41">
        <v>6</v>
      </c>
      <c r="C70" s="41" t="s">
        <v>57</v>
      </c>
      <c r="D70" s="171" t="s">
        <v>322</v>
      </c>
      <c r="E70" s="41" t="s">
        <v>3040</v>
      </c>
      <c r="F70" s="41" t="s">
        <v>3066</v>
      </c>
      <c r="G70" s="41" t="s">
        <v>278</v>
      </c>
      <c r="H70" s="41" t="s">
        <v>3070</v>
      </c>
      <c r="I70" s="41" t="s">
        <v>3071</v>
      </c>
      <c r="J70" s="171" t="s">
        <v>1439</v>
      </c>
      <c r="K70" s="171" t="s">
        <v>171</v>
      </c>
      <c r="L70" s="171" t="str">
        <f>ClientControls[[#This Row],[NCE Component]]</f>
        <v>6d_03</v>
      </c>
    </row>
    <row r="71" spans="1:12" ht="51" x14ac:dyDescent="0.2">
      <c r="A71" s="171">
        <v>4</v>
      </c>
      <c r="B71" s="41">
        <v>8</v>
      </c>
      <c r="C71" s="41" t="s">
        <v>91</v>
      </c>
      <c r="D71" s="171" t="s">
        <v>335</v>
      </c>
      <c r="E71" s="41" t="s">
        <v>3040</v>
      </c>
      <c r="F71" s="41" t="s">
        <v>3066</v>
      </c>
      <c r="G71" s="41" t="s">
        <v>278</v>
      </c>
      <c r="H71" s="41" t="s">
        <v>3067</v>
      </c>
      <c r="I71" s="41" t="s">
        <v>3068</v>
      </c>
      <c r="J71" s="171" t="s">
        <v>3129</v>
      </c>
      <c r="K71" s="171" t="s">
        <v>171</v>
      </c>
      <c r="L71" s="171" t="str">
        <f>ClientControls[[#This Row],[NCE Component]]</f>
        <v>8b_03</v>
      </c>
    </row>
    <row r="72" spans="1:12" ht="38.25" x14ac:dyDescent="0.2">
      <c r="A72" s="171">
        <v>4</v>
      </c>
      <c r="B72" s="41">
        <v>8</v>
      </c>
      <c r="C72" s="41" t="s">
        <v>91</v>
      </c>
      <c r="D72" s="171" t="s">
        <v>335</v>
      </c>
      <c r="E72" s="41" t="s">
        <v>3040</v>
      </c>
      <c r="F72" s="41" t="s">
        <v>3066</v>
      </c>
      <c r="G72" s="41" t="s">
        <v>278</v>
      </c>
      <c r="H72" s="41" t="s">
        <v>3070</v>
      </c>
      <c r="I72" s="41" t="s">
        <v>3071</v>
      </c>
      <c r="J72" s="171" t="s">
        <v>3129</v>
      </c>
      <c r="K72" s="171" t="s">
        <v>171</v>
      </c>
      <c r="L72" s="171" t="str">
        <f>ClientControls[[#This Row],[NCE Component]]</f>
        <v>8b_03</v>
      </c>
    </row>
    <row r="73" spans="1:12" ht="76.5" x14ac:dyDescent="0.2">
      <c r="A73" s="171">
        <v>3</v>
      </c>
      <c r="B73" s="41">
        <v>4</v>
      </c>
      <c r="C73" s="41" t="s">
        <v>67</v>
      </c>
      <c r="D73" s="171" t="s">
        <v>302</v>
      </c>
      <c r="E73" s="41" t="s">
        <v>3040</v>
      </c>
      <c r="F73" s="41" t="s">
        <v>3084</v>
      </c>
      <c r="G73" s="41" t="s">
        <v>278</v>
      </c>
      <c r="H73" s="41" t="s">
        <v>3085</v>
      </c>
      <c r="I73" s="41" t="s">
        <v>3086</v>
      </c>
      <c r="J73" s="171" t="s">
        <v>3087</v>
      </c>
      <c r="K73" s="171" t="s">
        <v>171</v>
      </c>
      <c r="L73" s="171" t="str">
        <f>ClientControls[[#This Row],[NCE Component]]</f>
        <v>4d_02</v>
      </c>
    </row>
    <row r="74" spans="1:12" ht="76.5" x14ac:dyDescent="0.2">
      <c r="A74" s="171">
        <v>3</v>
      </c>
      <c r="B74" s="41">
        <v>4</v>
      </c>
      <c r="C74" s="41" t="s">
        <v>67</v>
      </c>
      <c r="D74" s="171" t="s">
        <v>302</v>
      </c>
      <c r="E74" s="41" t="s">
        <v>3040</v>
      </c>
      <c r="F74" s="41" t="s">
        <v>3084</v>
      </c>
      <c r="G74" s="41" t="s">
        <v>278</v>
      </c>
      <c r="H74" s="41" t="s">
        <v>3088</v>
      </c>
      <c r="I74" s="41" t="s">
        <v>3089</v>
      </c>
      <c r="J74" s="171" t="s">
        <v>3087</v>
      </c>
      <c r="K74" s="171" t="s">
        <v>171</v>
      </c>
      <c r="L74" s="171" t="str">
        <f>ClientControls[[#This Row],[NCE Component]]</f>
        <v>4d_02</v>
      </c>
    </row>
    <row r="75" spans="1:12" ht="63.75" x14ac:dyDescent="0.2">
      <c r="A75" s="171">
        <v>3</v>
      </c>
      <c r="B75" s="41">
        <v>4</v>
      </c>
      <c r="C75" s="41" t="s">
        <v>648</v>
      </c>
      <c r="D75" s="171" t="s">
        <v>684</v>
      </c>
      <c r="E75" s="41" t="s">
        <v>3040</v>
      </c>
      <c r="F75" s="41" t="s">
        <v>3061</v>
      </c>
      <c r="G75" s="41" t="s">
        <v>278</v>
      </c>
      <c r="H75" s="41" t="s">
        <v>3092</v>
      </c>
      <c r="I75" s="41" t="s">
        <v>3093</v>
      </c>
      <c r="J75" s="171" t="s">
        <v>3094</v>
      </c>
      <c r="K75" s="171" t="s">
        <v>171</v>
      </c>
      <c r="L75" s="171" t="str">
        <f>ClientControls[[#This Row],[NCE Component]]</f>
        <v>4f_02</v>
      </c>
    </row>
    <row r="76" spans="1:12" ht="51" x14ac:dyDescent="0.2">
      <c r="A76" s="171">
        <v>3</v>
      </c>
      <c r="B76" s="41">
        <v>7</v>
      </c>
      <c r="C76" s="41" t="s">
        <v>95</v>
      </c>
      <c r="D76" s="171" t="s">
        <v>329</v>
      </c>
      <c r="E76" s="41" t="s">
        <v>3040</v>
      </c>
      <c r="F76" s="41" t="s">
        <v>3112</v>
      </c>
      <c r="G76" s="41" t="s">
        <v>278</v>
      </c>
      <c r="H76" s="41" t="s">
        <v>3113</v>
      </c>
      <c r="I76" s="41" t="s">
        <v>3114</v>
      </c>
      <c r="J76" s="171" t="s">
        <v>3115</v>
      </c>
      <c r="K76" s="171" t="s">
        <v>171</v>
      </c>
      <c r="L76" s="171" t="str">
        <f>ClientControls[[#This Row],[NCE Component]]</f>
        <v>7a_02</v>
      </c>
    </row>
    <row r="77" spans="1:12" ht="51" x14ac:dyDescent="0.2">
      <c r="A77" s="171">
        <v>3</v>
      </c>
      <c r="B77" s="41">
        <v>7</v>
      </c>
      <c r="C77" s="41" t="s">
        <v>96</v>
      </c>
      <c r="D77" s="171" t="s">
        <v>330</v>
      </c>
      <c r="E77" s="41" t="s">
        <v>3040</v>
      </c>
      <c r="F77" s="41" t="s">
        <v>3112</v>
      </c>
      <c r="G77" s="41" t="s">
        <v>278</v>
      </c>
      <c r="H77" s="41" t="s">
        <v>3116</v>
      </c>
      <c r="I77" s="41" t="s">
        <v>3117</v>
      </c>
      <c r="J77" s="171" t="s">
        <v>3118</v>
      </c>
      <c r="K77" s="171" t="s">
        <v>170</v>
      </c>
      <c r="L77" s="171" t="str">
        <f>ClientControls[[#This Row],[NCE Component]]</f>
        <v>7b_02</v>
      </c>
    </row>
    <row r="78" spans="1:12" ht="76.5" x14ac:dyDescent="0.2">
      <c r="A78" s="171">
        <v>3</v>
      </c>
      <c r="B78" s="41">
        <v>6</v>
      </c>
      <c r="C78" s="41" t="s">
        <v>56</v>
      </c>
      <c r="D78" s="171" t="s">
        <v>318</v>
      </c>
      <c r="E78" s="41" t="s">
        <v>3040</v>
      </c>
      <c r="F78" s="41" t="s">
        <v>3084</v>
      </c>
      <c r="G78" s="41" t="s">
        <v>278</v>
      </c>
      <c r="H78" s="41" t="s">
        <v>3085</v>
      </c>
      <c r="I78" s="41" t="s">
        <v>3086</v>
      </c>
      <c r="J78" s="171" t="s">
        <v>1436</v>
      </c>
      <c r="K78" s="171" t="s">
        <v>171</v>
      </c>
      <c r="L78" s="171" t="str">
        <f>ClientControls[[#This Row],[NCE Component]]</f>
        <v>6a_02</v>
      </c>
    </row>
    <row r="79" spans="1:12" ht="76.5" x14ac:dyDescent="0.2">
      <c r="A79" s="171">
        <v>3</v>
      </c>
      <c r="B79" s="41">
        <v>6</v>
      </c>
      <c r="C79" s="41" t="s">
        <v>56</v>
      </c>
      <c r="D79" s="171" t="s">
        <v>318</v>
      </c>
      <c r="E79" s="41" t="s">
        <v>3040</v>
      </c>
      <c r="F79" s="41" t="s">
        <v>3084</v>
      </c>
      <c r="G79" s="41" t="s">
        <v>278</v>
      </c>
      <c r="H79" s="41" t="s">
        <v>3088</v>
      </c>
      <c r="I79" s="41" t="s">
        <v>3089</v>
      </c>
      <c r="J79" s="171" t="s">
        <v>1436</v>
      </c>
      <c r="K79" s="171" t="s">
        <v>171</v>
      </c>
      <c r="L79" s="171" t="str">
        <f>ClientControls[[#This Row],[NCE Component]]</f>
        <v>6a_02</v>
      </c>
    </row>
    <row r="80" spans="1:12" ht="76.5" x14ac:dyDescent="0.2">
      <c r="A80" s="171">
        <v>4</v>
      </c>
      <c r="B80" s="41">
        <v>6</v>
      </c>
      <c r="C80" s="41" t="s">
        <v>69</v>
      </c>
      <c r="D80" s="171" t="s">
        <v>319</v>
      </c>
      <c r="E80" s="41" t="s">
        <v>3040</v>
      </c>
      <c r="F80" s="41" t="s">
        <v>3084</v>
      </c>
      <c r="G80" s="41" t="s">
        <v>278</v>
      </c>
      <c r="H80" s="41" t="s">
        <v>3085</v>
      </c>
      <c r="I80" s="41" t="s">
        <v>3086</v>
      </c>
      <c r="J80" s="171" t="s">
        <v>1437</v>
      </c>
      <c r="K80" s="171" t="s">
        <v>171</v>
      </c>
      <c r="L80" s="171" t="str">
        <f>ClientControls[[#This Row],[NCE Component]]</f>
        <v>6b_03</v>
      </c>
    </row>
    <row r="81" spans="1:12" ht="76.5" x14ac:dyDescent="0.2">
      <c r="A81" s="171">
        <v>4</v>
      </c>
      <c r="B81" s="41">
        <v>6</v>
      </c>
      <c r="C81" s="41" t="s">
        <v>69</v>
      </c>
      <c r="D81" s="171" t="s">
        <v>319</v>
      </c>
      <c r="E81" s="41" t="s">
        <v>3040</v>
      </c>
      <c r="F81" s="41" t="s">
        <v>3084</v>
      </c>
      <c r="G81" s="41" t="s">
        <v>278</v>
      </c>
      <c r="H81" s="41" t="s">
        <v>3088</v>
      </c>
      <c r="I81" s="41" t="s">
        <v>3089</v>
      </c>
      <c r="J81" s="171" t="s">
        <v>1437</v>
      </c>
      <c r="K81" s="171" t="s">
        <v>171</v>
      </c>
      <c r="L81" s="171" t="str">
        <f>ClientControls[[#This Row],[NCE Component]]</f>
        <v>6b_03</v>
      </c>
    </row>
    <row r="82" spans="1:12" ht="76.5" x14ac:dyDescent="0.2">
      <c r="A82" s="171">
        <v>3</v>
      </c>
      <c r="B82" s="41">
        <v>6</v>
      </c>
      <c r="C82" s="41" t="s">
        <v>103</v>
      </c>
      <c r="D82" s="171" t="s">
        <v>325</v>
      </c>
      <c r="E82" s="41" t="s">
        <v>3040</v>
      </c>
      <c r="F82" s="41" t="s">
        <v>3084</v>
      </c>
      <c r="G82" s="41" t="s">
        <v>278</v>
      </c>
      <c r="H82" s="41" t="s">
        <v>3085</v>
      </c>
      <c r="I82" s="41" t="s">
        <v>3086</v>
      </c>
      <c r="J82" s="171" t="s">
        <v>3111</v>
      </c>
      <c r="K82" s="171" t="s">
        <v>171</v>
      </c>
      <c r="L82" s="171" t="str">
        <f>ClientControls[[#This Row],[NCE Component]]</f>
        <v>6g_02</v>
      </c>
    </row>
    <row r="83" spans="1:12" ht="76.5" x14ac:dyDescent="0.2">
      <c r="A83" s="171">
        <v>3</v>
      </c>
      <c r="B83" s="41">
        <v>6</v>
      </c>
      <c r="C83" s="41" t="s">
        <v>103</v>
      </c>
      <c r="D83" s="171" t="s">
        <v>325</v>
      </c>
      <c r="E83" s="41" t="s">
        <v>3040</v>
      </c>
      <c r="F83" s="41" t="s">
        <v>3084</v>
      </c>
      <c r="G83" s="41" t="s">
        <v>278</v>
      </c>
      <c r="H83" s="41" t="s">
        <v>3088</v>
      </c>
      <c r="I83" s="41" t="s">
        <v>3089</v>
      </c>
      <c r="J83" s="171" t="s">
        <v>3111</v>
      </c>
      <c r="K83" s="171" t="s">
        <v>171</v>
      </c>
      <c r="L83" s="171" t="str">
        <f>ClientControls[[#This Row],[NCE Component]]</f>
        <v>6g_02</v>
      </c>
    </row>
    <row r="84" spans="1:12" ht="51" x14ac:dyDescent="0.2">
      <c r="A84" s="171">
        <v>9</v>
      </c>
      <c r="B84" s="41">
        <v>8</v>
      </c>
      <c r="C84" s="41" t="s">
        <v>119</v>
      </c>
      <c r="D84" s="171" t="s">
        <v>336</v>
      </c>
      <c r="E84" s="41" t="s">
        <v>3040</v>
      </c>
      <c r="F84" s="41" t="s">
        <v>3222</v>
      </c>
      <c r="G84" s="41" t="s">
        <v>279</v>
      </c>
      <c r="H84" s="41" t="s">
        <v>3223</v>
      </c>
      <c r="I84" s="41" t="s">
        <v>3224</v>
      </c>
      <c r="J84" s="171" t="s">
        <v>3225</v>
      </c>
      <c r="K84" s="171" t="s">
        <v>171</v>
      </c>
      <c r="L84" s="171" t="str">
        <f>ClientControls[[#This Row],[NCE Component]]</f>
        <v>8c_07</v>
      </c>
    </row>
    <row r="85" spans="1:12" ht="51" x14ac:dyDescent="0.2">
      <c r="A85" s="171">
        <v>14</v>
      </c>
      <c r="B85" s="41">
        <v>8</v>
      </c>
      <c r="C85" s="41" t="s">
        <v>119</v>
      </c>
      <c r="D85" s="171" t="s">
        <v>337</v>
      </c>
      <c r="E85" s="41" t="s">
        <v>3040</v>
      </c>
      <c r="F85" s="41" t="s">
        <v>3222</v>
      </c>
      <c r="G85" s="41" t="s">
        <v>277</v>
      </c>
      <c r="H85" s="41" t="s">
        <v>3223</v>
      </c>
      <c r="I85" s="41" t="s">
        <v>3224</v>
      </c>
      <c r="J85" s="171" t="s">
        <v>3226</v>
      </c>
      <c r="K85" s="171" t="s">
        <v>171</v>
      </c>
      <c r="L85" s="171" t="str">
        <f>ClientControls[[#This Row],[NCE Component]]</f>
        <v>8c_11</v>
      </c>
    </row>
    <row r="86" spans="1:12" ht="63.75" x14ac:dyDescent="0.2">
      <c r="A86" s="171">
        <v>4</v>
      </c>
      <c r="B86" s="41">
        <v>8</v>
      </c>
      <c r="C86" s="41" t="s">
        <v>160</v>
      </c>
      <c r="D86" s="171" t="s">
        <v>338</v>
      </c>
      <c r="E86" s="41" t="s">
        <v>3040</v>
      </c>
      <c r="F86" s="41" t="s">
        <v>3077</v>
      </c>
      <c r="G86" s="41" t="s">
        <v>278</v>
      </c>
      <c r="H86" s="41" t="s">
        <v>3119</v>
      </c>
      <c r="I86" s="41" t="s">
        <v>3120</v>
      </c>
      <c r="J86" s="171" t="s">
        <v>3130</v>
      </c>
      <c r="K86" s="171" t="s">
        <v>171</v>
      </c>
      <c r="L86" s="171" t="str">
        <f>ClientControls[[#This Row],[NCE Component]]</f>
        <v>8d_03</v>
      </c>
    </row>
    <row r="87" spans="1:12" ht="63.75" x14ac:dyDescent="0.2">
      <c r="A87" s="171">
        <v>4</v>
      </c>
      <c r="B87" s="41">
        <v>8</v>
      </c>
      <c r="C87" s="41" t="s">
        <v>160</v>
      </c>
      <c r="D87" s="171" t="s">
        <v>338</v>
      </c>
      <c r="E87" s="41" t="s">
        <v>3040</v>
      </c>
      <c r="F87" s="41" t="s">
        <v>3122</v>
      </c>
      <c r="G87" s="41" t="s">
        <v>278</v>
      </c>
      <c r="H87" s="41" t="s">
        <v>3131</v>
      </c>
      <c r="I87" s="41" t="s">
        <v>3132</v>
      </c>
      <c r="J87" s="171" t="s">
        <v>3130</v>
      </c>
      <c r="K87" s="171" t="s">
        <v>171</v>
      </c>
      <c r="L87" s="171" t="str">
        <f>ClientControls[[#This Row],[NCE Component]]</f>
        <v>8d_03</v>
      </c>
    </row>
    <row r="88" spans="1:12" ht="63.75" x14ac:dyDescent="0.2">
      <c r="A88" s="171">
        <v>9</v>
      </c>
      <c r="B88" s="41">
        <v>8</v>
      </c>
      <c r="C88" s="41" t="s">
        <v>160</v>
      </c>
      <c r="D88" s="171" t="s">
        <v>339</v>
      </c>
      <c r="E88" s="41" t="s">
        <v>3040</v>
      </c>
      <c r="F88" s="41" t="s">
        <v>3077</v>
      </c>
      <c r="G88" s="41" t="s">
        <v>279</v>
      </c>
      <c r="H88" s="41" t="s">
        <v>3119</v>
      </c>
      <c r="I88" s="41" t="s">
        <v>3120</v>
      </c>
      <c r="J88" s="171" t="s">
        <v>3133</v>
      </c>
      <c r="K88" s="171" t="s">
        <v>171</v>
      </c>
      <c r="L88" s="171" t="str">
        <f>ClientControls[[#This Row],[NCE Component]]</f>
        <v>8d_07</v>
      </c>
    </row>
    <row r="89" spans="1:12" ht="63.75" x14ac:dyDescent="0.2">
      <c r="A89" s="171">
        <v>9</v>
      </c>
      <c r="B89" s="41">
        <v>8</v>
      </c>
      <c r="C89" s="41" t="s">
        <v>160</v>
      </c>
      <c r="D89" s="171" t="s">
        <v>339</v>
      </c>
      <c r="E89" s="41" t="s">
        <v>3040</v>
      </c>
      <c r="F89" s="41" t="s">
        <v>3122</v>
      </c>
      <c r="G89" s="41" t="s">
        <v>279</v>
      </c>
      <c r="H89" s="41" t="s">
        <v>3131</v>
      </c>
      <c r="I89" s="41" t="s">
        <v>3132</v>
      </c>
      <c r="J89" s="171" t="s">
        <v>3133</v>
      </c>
      <c r="K89" s="171" t="s">
        <v>171</v>
      </c>
      <c r="L89" s="171" t="str">
        <f>ClientControls[[#This Row],[NCE Component]]</f>
        <v>8d_07</v>
      </c>
    </row>
    <row r="90" spans="1:12" ht="63.75" x14ac:dyDescent="0.2">
      <c r="A90" s="171">
        <v>14</v>
      </c>
      <c r="B90" s="41">
        <v>8</v>
      </c>
      <c r="C90" s="41" t="s">
        <v>160</v>
      </c>
      <c r="D90" s="171" t="s">
        <v>470</v>
      </c>
      <c r="E90" s="41" t="s">
        <v>3040</v>
      </c>
      <c r="F90" s="41" t="s">
        <v>3077</v>
      </c>
      <c r="G90" s="41" t="s">
        <v>277</v>
      </c>
      <c r="H90" s="41" t="s">
        <v>3119</v>
      </c>
      <c r="I90" s="41" t="s">
        <v>3120</v>
      </c>
      <c r="J90" s="171" t="s">
        <v>3134</v>
      </c>
      <c r="K90" s="171" t="s">
        <v>171</v>
      </c>
      <c r="L90" s="171" t="str">
        <f>ClientControls[[#This Row],[NCE Component]]</f>
        <v>8d_11_1</v>
      </c>
    </row>
    <row r="91" spans="1:12" ht="63.75" x14ac:dyDescent="0.2">
      <c r="A91" s="171">
        <v>14</v>
      </c>
      <c r="B91" s="41">
        <v>8</v>
      </c>
      <c r="C91" s="41" t="s">
        <v>160</v>
      </c>
      <c r="D91" s="171" t="s">
        <v>470</v>
      </c>
      <c r="E91" s="41" t="s">
        <v>3040</v>
      </c>
      <c r="F91" s="41" t="s">
        <v>3122</v>
      </c>
      <c r="G91" s="41" t="s">
        <v>277</v>
      </c>
      <c r="H91" s="41" t="s">
        <v>3131</v>
      </c>
      <c r="I91" s="41" t="s">
        <v>3132</v>
      </c>
      <c r="J91" s="171" t="s">
        <v>3134</v>
      </c>
      <c r="K91" s="171" t="s">
        <v>171</v>
      </c>
      <c r="L91" s="171" t="str">
        <f>ClientControls[[#This Row],[NCE Component]]</f>
        <v>8d_11_1</v>
      </c>
    </row>
    <row r="92" spans="1:12" ht="63.75" x14ac:dyDescent="0.2">
      <c r="A92" s="171">
        <v>14</v>
      </c>
      <c r="B92" s="41">
        <v>8</v>
      </c>
      <c r="C92" s="41" t="s">
        <v>160</v>
      </c>
      <c r="D92" s="171" t="s">
        <v>471</v>
      </c>
      <c r="E92" s="41" t="s">
        <v>3040</v>
      </c>
      <c r="F92" s="41" t="s">
        <v>3077</v>
      </c>
      <c r="G92" s="41" t="s">
        <v>277</v>
      </c>
      <c r="H92" s="41" t="s">
        <v>3119</v>
      </c>
      <c r="I92" s="41" t="s">
        <v>3120</v>
      </c>
      <c r="J92" s="171" t="s">
        <v>3134</v>
      </c>
      <c r="K92" s="171" t="s">
        <v>171</v>
      </c>
      <c r="L92" s="171" t="str">
        <f>ClientControls[[#This Row],[NCE Component]]</f>
        <v>8d_11_2</v>
      </c>
    </row>
    <row r="93" spans="1:12" ht="63.75" x14ac:dyDescent="0.2">
      <c r="A93" s="171">
        <v>14</v>
      </c>
      <c r="B93" s="41">
        <v>8</v>
      </c>
      <c r="C93" s="41" t="s">
        <v>160</v>
      </c>
      <c r="D93" s="171" t="s">
        <v>471</v>
      </c>
      <c r="E93" s="41" t="s">
        <v>3040</v>
      </c>
      <c r="F93" s="41" t="s">
        <v>3122</v>
      </c>
      <c r="G93" s="41" t="s">
        <v>277</v>
      </c>
      <c r="H93" s="41" t="s">
        <v>3131</v>
      </c>
      <c r="I93" s="41" t="s">
        <v>3132</v>
      </c>
      <c r="J93" s="171" t="s">
        <v>3134</v>
      </c>
      <c r="K93" s="171" t="s">
        <v>171</v>
      </c>
      <c r="L93" s="171" t="str">
        <f>ClientControls[[#This Row],[NCE Component]]</f>
        <v>8d_11_2</v>
      </c>
    </row>
    <row r="94" spans="1:12" ht="51" x14ac:dyDescent="0.2">
      <c r="A94" s="171">
        <v>10</v>
      </c>
      <c r="B94" s="41">
        <v>8</v>
      </c>
      <c r="C94" s="41" t="s">
        <v>120</v>
      </c>
      <c r="D94" s="171" t="s">
        <v>350</v>
      </c>
      <c r="E94" s="41" t="s">
        <v>3040</v>
      </c>
      <c r="F94" s="41" t="s">
        <v>3222</v>
      </c>
      <c r="G94" s="41" t="s">
        <v>279</v>
      </c>
      <c r="H94" s="41" t="s">
        <v>3227</v>
      </c>
      <c r="I94" s="41" t="s">
        <v>3228</v>
      </c>
      <c r="J94" s="171" t="s">
        <v>3229</v>
      </c>
      <c r="K94" s="171" t="s">
        <v>171</v>
      </c>
      <c r="L94" s="171" t="str">
        <f>ClientControls[[#This Row],[NCE Component]]</f>
        <v>8l_08</v>
      </c>
    </row>
    <row r="95" spans="1:12" ht="51" x14ac:dyDescent="0.2">
      <c r="A95" s="171">
        <v>15</v>
      </c>
      <c r="B95" s="41">
        <v>8</v>
      </c>
      <c r="C95" s="41" t="s">
        <v>120</v>
      </c>
      <c r="D95" s="171" t="s">
        <v>351</v>
      </c>
      <c r="E95" s="41" t="s">
        <v>3040</v>
      </c>
      <c r="F95" s="41" t="s">
        <v>3222</v>
      </c>
      <c r="G95" s="41" t="s">
        <v>277</v>
      </c>
      <c r="H95" s="41" t="s">
        <v>3227</v>
      </c>
      <c r="I95" s="41" t="s">
        <v>3228</v>
      </c>
      <c r="J95" s="171" t="s">
        <v>3214</v>
      </c>
      <c r="K95" s="171" t="s">
        <v>171</v>
      </c>
      <c r="L95" s="171" t="str">
        <f>ClientControls[[#This Row],[NCE Component]]</f>
        <v>8l_12</v>
      </c>
    </row>
    <row r="96" spans="1:12" ht="51" x14ac:dyDescent="0.2">
      <c r="A96" s="171">
        <v>4</v>
      </c>
      <c r="B96" s="41">
        <v>8</v>
      </c>
      <c r="C96" s="41" t="s">
        <v>650</v>
      </c>
      <c r="D96" s="171" t="s">
        <v>688</v>
      </c>
      <c r="E96" s="41" t="s">
        <v>3040</v>
      </c>
      <c r="F96" s="41" t="s">
        <v>3230</v>
      </c>
      <c r="G96" s="41" t="s">
        <v>278</v>
      </c>
      <c r="H96" s="41" t="s">
        <v>3231</v>
      </c>
      <c r="I96" s="41" t="s">
        <v>3232</v>
      </c>
      <c r="J96" s="171" t="s">
        <v>3233</v>
      </c>
      <c r="K96" s="171" t="s">
        <v>170</v>
      </c>
      <c r="L96" s="171" t="str">
        <f>ClientControls[[#This Row],[NCE Component]]</f>
        <v>8n_03</v>
      </c>
    </row>
    <row r="97" spans="1:12" ht="38.25" x14ac:dyDescent="0.2">
      <c r="A97" s="171">
        <v>4</v>
      </c>
      <c r="B97" s="41">
        <v>8</v>
      </c>
      <c r="C97" s="41" t="s">
        <v>650</v>
      </c>
      <c r="D97" s="171" t="s">
        <v>688</v>
      </c>
      <c r="E97" s="41" t="s">
        <v>3040</v>
      </c>
      <c r="F97" s="41" t="s">
        <v>3230</v>
      </c>
      <c r="G97" s="41" t="s">
        <v>278</v>
      </c>
      <c r="H97" s="41" t="s">
        <v>3234</v>
      </c>
      <c r="I97" s="41" t="s">
        <v>3235</v>
      </c>
      <c r="J97" s="171" t="s">
        <v>3233</v>
      </c>
      <c r="K97" s="171" t="s">
        <v>170</v>
      </c>
      <c r="L97" s="171" t="str">
        <f>ClientControls[[#This Row],[NCE Component]]</f>
        <v>8n_03</v>
      </c>
    </row>
    <row r="98" spans="1:12" ht="38.25" x14ac:dyDescent="0.2">
      <c r="A98" s="171">
        <v>4</v>
      </c>
      <c r="B98" s="41">
        <v>8</v>
      </c>
      <c r="C98" s="41" t="s">
        <v>650</v>
      </c>
      <c r="D98" s="171" t="s">
        <v>688</v>
      </c>
      <c r="E98" s="41" t="s">
        <v>3040</v>
      </c>
      <c r="F98" s="41" t="s">
        <v>3230</v>
      </c>
      <c r="G98" s="41" t="s">
        <v>278</v>
      </c>
      <c r="H98" s="41" t="s">
        <v>3236</v>
      </c>
      <c r="I98" s="41" t="s">
        <v>3237</v>
      </c>
      <c r="J98" s="171" t="s">
        <v>3233</v>
      </c>
      <c r="K98" s="171" t="s">
        <v>170</v>
      </c>
      <c r="L98" s="171" t="str">
        <f>ClientControls[[#This Row],[NCE Component]]</f>
        <v>8n_03</v>
      </c>
    </row>
    <row r="99" spans="1:12" ht="51" x14ac:dyDescent="0.2">
      <c r="A99" s="171">
        <v>9</v>
      </c>
      <c r="B99" s="41">
        <v>8</v>
      </c>
      <c r="C99" s="41" t="s">
        <v>650</v>
      </c>
      <c r="D99" s="171" t="s">
        <v>690</v>
      </c>
      <c r="E99" s="41" t="s">
        <v>3040</v>
      </c>
      <c r="F99" s="41" t="s">
        <v>3230</v>
      </c>
      <c r="G99" s="41" t="s">
        <v>279</v>
      </c>
      <c r="H99" s="41" t="s">
        <v>3231</v>
      </c>
      <c r="I99" s="41" t="s">
        <v>3232</v>
      </c>
      <c r="J99" s="171" t="s">
        <v>3238</v>
      </c>
      <c r="K99" s="171" t="s">
        <v>170</v>
      </c>
      <c r="L99" s="171" t="str">
        <f>ClientControls[[#This Row],[NCE Component]]</f>
        <v>8n_07</v>
      </c>
    </row>
    <row r="100" spans="1:12" ht="38.25" x14ac:dyDescent="0.2">
      <c r="A100" s="171">
        <v>9</v>
      </c>
      <c r="B100" s="41">
        <v>8</v>
      </c>
      <c r="C100" s="41" t="s">
        <v>650</v>
      </c>
      <c r="D100" s="171" t="s">
        <v>690</v>
      </c>
      <c r="E100" s="41" t="s">
        <v>3040</v>
      </c>
      <c r="F100" s="41" t="s">
        <v>3230</v>
      </c>
      <c r="G100" s="41" t="s">
        <v>279</v>
      </c>
      <c r="H100" s="41" t="s">
        <v>3234</v>
      </c>
      <c r="I100" s="41" t="s">
        <v>3235</v>
      </c>
      <c r="J100" s="171" t="s">
        <v>3238</v>
      </c>
      <c r="K100" s="171" t="s">
        <v>170</v>
      </c>
      <c r="L100" s="171" t="str">
        <f>ClientControls[[#This Row],[NCE Component]]</f>
        <v>8n_07</v>
      </c>
    </row>
    <row r="101" spans="1:12" ht="38.25" x14ac:dyDescent="0.2">
      <c r="A101" s="171">
        <v>9</v>
      </c>
      <c r="B101" s="41">
        <v>8</v>
      </c>
      <c r="C101" s="41" t="s">
        <v>650</v>
      </c>
      <c r="D101" s="171" t="s">
        <v>690</v>
      </c>
      <c r="E101" s="41" t="s">
        <v>3040</v>
      </c>
      <c r="F101" s="41" t="s">
        <v>3230</v>
      </c>
      <c r="G101" s="41" t="s">
        <v>279</v>
      </c>
      <c r="H101" s="41" t="s">
        <v>3236</v>
      </c>
      <c r="I101" s="41" t="s">
        <v>3237</v>
      </c>
      <c r="J101" s="171" t="s">
        <v>3238</v>
      </c>
      <c r="K101" s="171" t="s">
        <v>170</v>
      </c>
      <c r="L101" s="171" t="str">
        <f>ClientControls[[#This Row],[NCE Component]]</f>
        <v>8n_07</v>
      </c>
    </row>
    <row r="102" spans="1:12" ht="51" x14ac:dyDescent="0.2">
      <c r="A102" s="171">
        <v>14</v>
      </c>
      <c r="B102" s="41">
        <v>8</v>
      </c>
      <c r="C102" s="41" t="s">
        <v>650</v>
      </c>
      <c r="D102" s="171" t="s">
        <v>692</v>
      </c>
      <c r="E102" s="41" t="s">
        <v>3040</v>
      </c>
      <c r="F102" s="41" t="s">
        <v>3230</v>
      </c>
      <c r="G102" s="41" t="s">
        <v>277</v>
      </c>
      <c r="H102" s="41" t="s">
        <v>3231</v>
      </c>
      <c r="I102" s="41" t="s">
        <v>3232</v>
      </c>
      <c r="J102" s="171" t="s">
        <v>3239</v>
      </c>
      <c r="K102" s="171" t="s">
        <v>170</v>
      </c>
      <c r="L102" s="171" t="str">
        <f>ClientControls[[#This Row],[NCE Component]]</f>
        <v>8n_11</v>
      </c>
    </row>
    <row r="103" spans="1:12" ht="38.25" x14ac:dyDescent="0.2">
      <c r="A103" s="171">
        <v>14</v>
      </c>
      <c r="B103" s="41">
        <v>8</v>
      </c>
      <c r="C103" s="41" t="s">
        <v>650</v>
      </c>
      <c r="D103" s="171" t="s">
        <v>692</v>
      </c>
      <c r="E103" s="41" t="s">
        <v>3040</v>
      </c>
      <c r="F103" s="41" t="s">
        <v>3230</v>
      </c>
      <c r="G103" s="41" t="s">
        <v>277</v>
      </c>
      <c r="H103" s="41" t="s">
        <v>3234</v>
      </c>
      <c r="I103" s="41" t="s">
        <v>3235</v>
      </c>
      <c r="J103" s="171" t="s">
        <v>3239</v>
      </c>
      <c r="K103" s="171" t="s">
        <v>170</v>
      </c>
      <c r="L103" s="171" t="str">
        <f>ClientControls[[#This Row],[NCE Component]]</f>
        <v>8n_11</v>
      </c>
    </row>
    <row r="104" spans="1:12" ht="38.25" x14ac:dyDescent="0.2">
      <c r="A104" s="171">
        <v>14</v>
      </c>
      <c r="B104" s="41">
        <v>8</v>
      </c>
      <c r="C104" s="41" t="s">
        <v>650</v>
      </c>
      <c r="D104" s="171" t="s">
        <v>692</v>
      </c>
      <c r="E104" s="41" t="s">
        <v>3040</v>
      </c>
      <c r="F104" s="41" t="s">
        <v>3230</v>
      </c>
      <c r="G104" s="41" t="s">
        <v>277</v>
      </c>
      <c r="H104" s="41" t="s">
        <v>3236</v>
      </c>
      <c r="I104" s="41" t="s">
        <v>3237</v>
      </c>
      <c r="J104" s="171" t="s">
        <v>3239</v>
      </c>
      <c r="K104" s="171" t="s">
        <v>170</v>
      </c>
      <c r="L104" s="171" t="str">
        <f>ClientControls[[#This Row],[NCE Component]]</f>
        <v>8n_11</v>
      </c>
    </row>
    <row r="105" spans="1:12" ht="51" x14ac:dyDescent="0.2">
      <c r="A105" s="171">
        <v>10</v>
      </c>
      <c r="B105" s="41">
        <v>9</v>
      </c>
      <c r="C105" s="41" t="s">
        <v>138</v>
      </c>
      <c r="D105" s="171" t="s">
        <v>353</v>
      </c>
      <c r="E105" s="41" t="s">
        <v>3040</v>
      </c>
      <c r="F105" s="41" t="s">
        <v>3135</v>
      </c>
      <c r="G105" s="41" t="s">
        <v>279</v>
      </c>
      <c r="H105" s="41" t="s">
        <v>3136</v>
      </c>
      <c r="I105" s="41" t="s">
        <v>3137</v>
      </c>
      <c r="J105" s="171" t="s">
        <v>3138</v>
      </c>
      <c r="K105" s="171" t="s">
        <v>170</v>
      </c>
      <c r="L105" s="171" t="str">
        <f>ClientControls[[#This Row],[NCE Component]]</f>
        <v>9a_08</v>
      </c>
    </row>
    <row r="106" spans="1:12" ht="63.75" x14ac:dyDescent="0.2">
      <c r="A106" s="171">
        <v>10</v>
      </c>
      <c r="B106" s="41">
        <v>9</v>
      </c>
      <c r="C106" s="41" t="s">
        <v>138</v>
      </c>
      <c r="D106" s="171" t="s">
        <v>353</v>
      </c>
      <c r="E106" s="41" t="s">
        <v>3040</v>
      </c>
      <c r="F106" s="41" t="s">
        <v>3135</v>
      </c>
      <c r="G106" s="41" t="s">
        <v>279</v>
      </c>
      <c r="H106" s="41" t="s">
        <v>3139</v>
      </c>
      <c r="I106" s="41" t="s">
        <v>3120</v>
      </c>
      <c r="J106" s="171" t="s">
        <v>3138</v>
      </c>
      <c r="K106" s="171" t="s">
        <v>170</v>
      </c>
      <c r="L106" s="171" t="str">
        <f>ClientControls[[#This Row],[NCE Component]]</f>
        <v>9a_08</v>
      </c>
    </row>
    <row r="107" spans="1:12" ht="63.75" x14ac:dyDescent="0.2">
      <c r="A107" s="171">
        <v>10</v>
      </c>
      <c r="B107" s="41">
        <v>9</v>
      </c>
      <c r="C107" s="41" t="s">
        <v>138</v>
      </c>
      <c r="D107" s="171" t="s">
        <v>353</v>
      </c>
      <c r="E107" s="41" t="s">
        <v>3040</v>
      </c>
      <c r="F107" s="41" t="s">
        <v>3122</v>
      </c>
      <c r="G107" s="41" t="s">
        <v>279</v>
      </c>
      <c r="H107" s="41" t="s">
        <v>3125</v>
      </c>
      <c r="I107" s="41" t="s">
        <v>3126</v>
      </c>
      <c r="J107" s="171" t="s">
        <v>3138</v>
      </c>
      <c r="K107" s="171" t="s">
        <v>170</v>
      </c>
      <c r="L107" s="171" t="str">
        <f>ClientControls[[#This Row],[NCE Component]]</f>
        <v>9a_08</v>
      </c>
    </row>
    <row r="108" spans="1:12" ht="38.25" x14ac:dyDescent="0.2">
      <c r="A108" s="171">
        <v>10</v>
      </c>
      <c r="B108" s="41">
        <v>9</v>
      </c>
      <c r="C108" s="41" t="s">
        <v>138</v>
      </c>
      <c r="D108" s="171" t="s">
        <v>353</v>
      </c>
      <c r="E108" s="41" t="s">
        <v>3040</v>
      </c>
      <c r="F108" s="41" t="s">
        <v>3140</v>
      </c>
      <c r="G108" s="41" t="s">
        <v>279</v>
      </c>
      <c r="H108" s="41" t="s">
        <v>3141</v>
      </c>
      <c r="I108" s="41" t="s">
        <v>3142</v>
      </c>
      <c r="J108" s="171" t="s">
        <v>3138</v>
      </c>
      <c r="K108" s="171" t="s">
        <v>170</v>
      </c>
      <c r="L108" s="171" t="str">
        <f>ClientControls[[#This Row],[NCE Component]]</f>
        <v>9a_08</v>
      </c>
    </row>
    <row r="109" spans="1:12" ht="51" x14ac:dyDescent="0.2">
      <c r="A109" s="171">
        <v>10</v>
      </c>
      <c r="B109" s="41">
        <v>9</v>
      </c>
      <c r="C109" s="41" t="s">
        <v>139</v>
      </c>
      <c r="D109" s="171" t="s">
        <v>354</v>
      </c>
      <c r="E109" s="41" t="s">
        <v>3040</v>
      </c>
      <c r="F109" s="41" t="s">
        <v>3077</v>
      </c>
      <c r="G109" s="41" t="s">
        <v>279</v>
      </c>
      <c r="H109" s="41" t="s">
        <v>3078</v>
      </c>
      <c r="I109" s="41" t="s">
        <v>3255</v>
      </c>
      <c r="J109" s="171" t="s">
        <v>3143</v>
      </c>
      <c r="K109" s="171" t="s">
        <v>170</v>
      </c>
      <c r="L109" s="171" t="str">
        <f>ClientControls[[#This Row],[NCE Component]]</f>
        <v>9b_08</v>
      </c>
    </row>
    <row r="110" spans="1:12" ht="63.75" x14ac:dyDescent="0.2">
      <c r="A110" s="171">
        <v>10</v>
      </c>
      <c r="B110" s="41">
        <v>9</v>
      </c>
      <c r="C110" s="41" t="s">
        <v>139</v>
      </c>
      <c r="D110" s="171" t="s">
        <v>354</v>
      </c>
      <c r="E110" s="41" t="s">
        <v>3040</v>
      </c>
      <c r="F110" s="41" t="s">
        <v>3122</v>
      </c>
      <c r="G110" s="41" t="s">
        <v>279</v>
      </c>
      <c r="H110" s="41" t="s">
        <v>3125</v>
      </c>
      <c r="I110" s="41" t="s">
        <v>3126</v>
      </c>
      <c r="J110" s="171" t="s">
        <v>3143</v>
      </c>
      <c r="K110" s="171" t="s">
        <v>170</v>
      </c>
      <c r="L110" s="171" t="str">
        <f>ClientControls[[#This Row],[NCE Component]]</f>
        <v>9b_08</v>
      </c>
    </row>
    <row r="111" spans="1:12" ht="38.25" x14ac:dyDescent="0.2">
      <c r="A111" s="171">
        <v>10</v>
      </c>
      <c r="B111" s="41">
        <v>9</v>
      </c>
      <c r="C111" s="41" t="s">
        <v>139</v>
      </c>
      <c r="D111" s="171" t="s">
        <v>354</v>
      </c>
      <c r="E111" s="41" t="s">
        <v>3040</v>
      </c>
      <c r="F111" s="41" t="s">
        <v>3140</v>
      </c>
      <c r="G111" s="41" t="s">
        <v>279</v>
      </c>
      <c r="H111" s="41" t="s">
        <v>3141</v>
      </c>
      <c r="I111" s="41" t="s">
        <v>3142</v>
      </c>
      <c r="J111" s="171" t="s">
        <v>3143</v>
      </c>
      <c r="K111" s="171" t="s">
        <v>170</v>
      </c>
      <c r="L111" s="171" t="str">
        <f>ClientControls[[#This Row],[NCE Component]]</f>
        <v>9b_08</v>
      </c>
    </row>
    <row r="112" spans="1:12" ht="51" x14ac:dyDescent="0.2">
      <c r="A112" s="171">
        <v>10</v>
      </c>
      <c r="B112" s="41">
        <v>9</v>
      </c>
      <c r="C112" s="41" t="s">
        <v>121</v>
      </c>
      <c r="D112" s="171" t="s">
        <v>355</v>
      </c>
      <c r="E112" s="41" t="s">
        <v>3040</v>
      </c>
      <c r="F112" s="41" t="s">
        <v>3222</v>
      </c>
      <c r="G112" s="41" t="s">
        <v>279</v>
      </c>
      <c r="H112" s="41" t="s">
        <v>3240</v>
      </c>
      <c r="I112" s="41" t="s">
        <v>3241</v>
      </c>
      <c r="J112" s="171" t="s">
        <v>3242</v>
      </c>
      <c r="K112" s="171" t="s">
        <v>171</v>
      </c>
      <c r="L112" s="171" t="str">
        <f>ClientControls[[#This Row],[NCE Component]]</f>
        <v>9c_08</v>
      </c>
    </row>
    <row r="113" spans="1:12" ht="51" x14ac:dyDescent="0.2">
      <c r="A113" s="171">
        <v>15</v>
      </c>
      <c r="B113" s="41">
        <v>9</v>
      </c>
      <c r="C113" s="41" t="s">
        <v>121</v>
      </c>
      <c r="D113" s="171" t="s">
        <v>356</v>
      </c>
      <c r="E113" s="41" t="s">
        <v>3040</v>
      </c>
      <c r="F113" s="41" t="s">
        <v>3222</v>
      </c>
      <c r="G113" s="41" t="s">
        <v>277</v>
      </c>
      <c r="H113" s="41" t="s">
        <v>3240</v>
      </c>
      <c r="I113" s="41" t="s">
        <v>3241</v>
      </c>
      <c r="J113" s="171" t="s">
        <v>3216</v>
      </c>
      <c r="K113" s="171" t="s">
        <v>171</v>
      </c>
      <c r="L113" s="171" t="str">
        <f>ClientControls[[#This Row],[NCE Component]]</f>
        <v>9c_12</v>
      </c>
    </row>
    <row r="114" spans="1:12" ht="51" x14ac:dyDescent="0.2">
      <c r="A114" s="171">
        <v>15</v>
      </c>
      <c r="B114" s="41">
        <v>9</v>
      </c>
      <c r="C114" s="41" t="s">
        <v>108</v>
      </c>
      <c r="D114" s="171" t="s">
        <v>357</v>
      </c>
      <c r="E114" s="41" t="s">
        <v>3040</v>
      </c>
      <c r="F114" s="41" t="s">
        <v>3135</v>
      </c>
      <c r="G114" s="41" t="s">
        <v>277</v>
      </c>
      <c r="H114" s="41" t="s">
        <v>3136</v>
      </c>
      <c r="I114" s="41" t="s">
        <v>3137</v>
      </c>
      <c r="J114" s="171" t="s">
        <v>1430</v>
      </c>
      <c r="K114" s="171" t="s">
        <v>171</v>
      </c>
      <c r="L114" s="171" t="str">
        <f>ClientControls[[#This Row],[NCE Component]]</f>
        <v>9d_12</v>
      </c>
    </row>
    <row r="115" spans="1:12" ht="63.75" x14ac:dyDescent="0.2">
      <c r="A115" s="171">
        <v>15</v>
      </c>
      <c r="B115" s="41">
        <v>9</v>
      </c>
      <c r="C115" s="41" t="s">
        <v>108</v>
      </c>
      <c r="D115" s="171" t="s">
        <v>357</v>
      </c>
      <c r="E115" s="41" t="s">
        <v>3040</v>
      </c>
      <c r="F115" s="41" t="s">
        <v>3135</v>
      </c>
      <c r="G115" s="41" t="s">
        <v>277</v>
      </c>
      <c r="H115" s="41" t="s">
        <v>3139</v>
      </c>
      <c r="I115" s="41" t="s">
        <v>3120</v>
      </c>
      <c r="J115" s="171" t="s">
        <v>1430</v>
      </c>
      <c r="K115" s="171" t="s">
        <v>171</v>
      </c>
      <c r="L115" s="171" t="str">
        <f>ClientControls[[#This Row],[NCE Component]]</f>
        <v>9d_12</v>
      </c>
    </row>
    <row r="116" spans="1:12" ht="38.25" x14ac:dyDescent="0.2">
      <c r="A116" s="171">
        <v>15</v>
      </c>
      <c r="B116" s="41">
        <v>9</v>
      </c>
      <c r="C116" s="41" t="s">
        <v>108</v>
      </c>
      <c r="D116" s="171" t="s">
        <v>357</v>
      </c>
      <c r="E116" s="41" t="s">
        <v>3040</v>
      </c>
      <c r="F116" s="41" t="s">
        <v>3140</v>
      </c>
      <c r="G116" s="41" t="s">
        <v>277</v>
      </c>
      <c r="H116" s="41" t="s">
        <v>3141</v>
      </c>
      <c r="I116" s="41" t="s">
        <v>3142</v>
      </c>
      <c r="J116" s="171" t="s">
        <v>1430</v>
      </c>
      <c r="K116" s="171" t="s">
        <v>171</v>
      </c>
      <c r="L116" s="171" t="str">
        <f>ClientControls[[#This Row],[NCE Component]]</f>
        <v>9d_12</v>
      </c>
    </row>
    <row r="117" spans="1:12" ht="51" x14ac:dyDescent="0.2">
      <c r="A117" s="171">
        <v>15</v>
      </c>
      <c r="B117" s="41">
        <v>9</v>
      </c>
      <c r="C117" s="41" t="s">
        <v>109</v>
      </c>
      <c r="D117" s="171" t="s">
        <v>358</v>
      </c>
      <c r="E117" s="41" t="s">
        <v>3040</v>
      </c>
      <c r="F117" s="41" t="s">
        <v>3077</v>
      </c>
      <c r="G117" s="41" t="s">
        <v>277</v>
      </c>
      <c r="H117" s="41" t="s">
        <v>3078</v>
      </c>
      <c r="I117" s="41" t="s">
        <v>3255</v>
      </c>
      <c r="J117" s="171" t="s">
        <v>1431</v>
      </c>
      <c r="K117" s="171" t="s">
        <v>171</v>
      </c>
      <c r="L117" s="171" t="str">
        <f>ClientControls[[#This Row],[NCE Component]]</f>
        <v>9e_12</v>
      </c>
    </row>
    <row r="118" spans="1:12" ht="38.25" x14ac:dyDescent="0.2">
      <c r="A118" s="171">
        <v>15</v>
      </c>
      <c r="B118" s="41">
        <v>9</v>
      </c>
      <c r="C118" s="41" t="s">
        <v>109</v>
      </c>
      <c r="D118" s="171" t="s">
        <v>358</v>
      </c>
      <c r="E118" s="41" t="s">
        <v>3040</v>
      </c>
      <c r="F118" s="41" t="s">
        <v>3140</v>
      </c>
      <c r="G118" s="41" t="s">
        <v>277</v>
      </c>
      <c r="H118" s="41" t="s">
        <v>3141</v>
      </c>
      <c r="I118" s="41" t="s">
        <v>3142</v>
      </c>
      <c r="J118" s="171" t="s">
        <v>1431</v>
      </c>
      <c r="K118" s="171" t="s">
        <v>171</v>
      </c>
      <c r="L118" s="171" t="str">
        <f>ClientControls[[#This Row],[NCE Component]]</f>
        <v>9e_12</v>
      </c>
    </row>
    <row r="119" spans="1:12" ht="102" x14ac:dyDescent="0.2">
      <c r="A119" s="171">
        <v>4</v>
      </c>
      <c r="B119" s="41">
        <v>10</v>
      </c>
      <c r="C119" s="41" t="s">
        <v>9</v>
      </c>
      <c r="D119" s="171" t="s">
        <v>362</v>
      </c>
      <c r="E119" s="41" t="s">
        <v>3040</v>
      </c>
      <c r="F119" s="41" t="s">
        <v>3144</v>
      </c>
      <c r="G119" s="41" t="s">
        <v>278</v>
      </c>
      <c r="H119" s="41" t="s">
        <v>3145</v>
      </c>
      <c r="I119" s="41" t="s">
        <v>3146</v>
      </c>
      <c r="J119" s="171" t="s">
        <v>3147</v>
      </c>
      <c r="K119" s="171" t="s">
        <v>170</v>
      </c>
      <c r="L119" s="171" t="str">
        <f>ClientControls[[#This Row],[NCE Component]]</f>
        <v>10a_03</v>
      </c>
    </row>
    <row r="120" spans="1:12" ht="89.25" x14ac:dyDescent="0.2">
      <c r="A120" s="171">
        <v>3</v>
      </c>
      <c r="B120" s="41">
        <v>10</v>
      </c>
      <c r="C120" s="41" t="s">
        <v>77</v>
      </c>
      <c r="D120" s="171" t="s">
        <v>363</v>
      </c>
      <c r="E120" s="41" t="s">
        <v>3040</v>
      </c>
      <c r="F120" s="41" t="s">
        <v>3144</v>
      </c>
      <c r="G120" s="41" t="s">
        <v>278</v>
      </c>
      <c r="H120" s="41" t="s">
        <v>3148</v>
      </c>
      <c r="I120" s="41" t="s">
        <v>3243</v>
      </c>
      <c r="J120" s="171" t="s">
        <v>3150</v>
      </c>
      <c r="K120" s="171" t="s">
        <v>170</v>
      </c>
      <c r="L120" s="171" t="str">
        <f>ClientControls[[#This Row],[NCE Component]]</f>
        <v>10b_02</v>
      </c>
    </row>
    <row r="121" spans="1:12" ht="102" x14ac:dyDescent="0.2">
      <c r="A121" s="171">
        <v>4</v>
      </c>
      <c r="B121" s="41">
        <v>10</v>
      </c>
      <c r="C121" s="41" t="s">
        <v>87</v>
      </c>
      <c r="D121" s="171" t="s">
        <v>364</v>
      </c>
      <c r="E121" s="41" t="s">
        <v>3040</v>
      </c>
      <c r="F121" s="41" t="s">
        <v>3151</v>
      </c>
      <c r="G121" s="41" t="s">
        <v>278</v>
      </c>
      <c r="H121" s="41" t="s">
        <v>3152</v>
      </c>
      <c r="I121" s="41" t="s">
        <v>3153</v>
      </c>
      <c r="J121" s="171" t="s">
        <v>3154</v>
      </c>
      <c r="K121" s="171" t="s">
        <v>171</v>
      </c>
      <c r="L121" s="171" t="str">
        <f>ClientControls[[#This Row],[NCE Component]]</f>
        <v>10c_03</v>
      </c>
    </row>
    <row r="122" spans="1:12" ht="63.75" x14ac:dyDescent="0.2">
      <c r="A122" s="171">
        <v>5</v>
      </c>
      <c r="B122" s="41">
        <v>10</v>
      </c>
      <c r="C122" s="41" t="s">
        <v>78</v>
      </c>
      <c r="D122" s="171" t="s">
        <v>366</v>
      </c>
      <c r="E122" s="41" t="s">
        <v>3040</v>
      </c>
      <c r="F122" s="41" t="s">
        <v>3144</v>
      </c>
      <c r="G122" s="41" t="s">
        <v>278</v>
      </c>
      <c r="H122" s="41" t="s">
        <v>3155</v>
      </c>
      <c r="I122" s="41" t="s">
        <v>3258</v>
      </c>
      <c r="J122" s="171" t="s">
        <v>3157</v>
      </c>
      <c r="K122" s="171" t="s">
        <v>170</v>
      </c>
      <c r="L122" s="171" t="str">
        <f>ClientControls[[#This Row],[NCE Component]]</f>
        <v>10e_04</v>
      </c>
    </row>
    <row r="123" spans="1:12" ht="63.75" x14ac:dyDescent="0.2">
      <c r="A123" s="171">
        <v>5</v>
      </c>
      <c r="B123" s="41">
        <v>10</v>
      </c>
      <c r="C123" s="41" t="s">
        <v>85</v>
      </c>
      <c r="D123" s="171" t="s">
        <v>367</v>
      </c>
      <c r="E123" s="41" t="s">
        <v>3040</v>
      </c>
      <c r="F123" s="41" t="s">
        <v>3151</v>
      </c>
      <c r="G123" s="41" t="s">
        <v>278</v>
      </c>
      <c r="H123" s="41" t="s">
        <v>3158</v>
      </c>
      <c r="I123" s="41" t="s">
        <v>3159</v>
      </c>
      <c r="J123" s="171" t="s">
        <v>3160</v>
      </c>
      <c r="K123" s="171" t="s">
        <v>171</v>
      </c>
      <c r="L123" s="171" t="str">
        <f>ClientControls[[#This Row],[NCE Component]]</f>
        <v>10f_04</v>
      </c>
    </row>
    <row r="124" spans="1:12" ht="63.75" x14ac:dyDescent="0.2">
      <c r="A124" s="171">
        <v>5</v>
      </c>
      <c r="B124" s="41">
        <v>10</v>
      </c>
      <c r="C124" s="41" t="s">
        <v>79</v>
      </c>
      <c r="D124" s="171" t="s">
        <v>368</v>
      </c>
      <c r="E124" s="41" t="s">
        <v>3040</v>
      </c>
      <c r="F124" s="41" t="s">
        <v>3144</v>
      </c>
      <c r="G124" s="41" t="s">
        <v>278</v>
      </c>
      <c r="H124" s="41" t="s">
        <v>3155</v>
      </c>
      <c r="I124" s="41" t="s">
        <v>3258</v>
      </c>
      <c r="J124" s="171" t="s">
        <v>3161</v>
      </c>
      <c r="K124" s="171" t="s">
        <v>170</v>
      </c>
      <c r="L124" s="171" t="str">
        <f>ClientControls[[#This Row],[NCE Component]]</f>
        <v>10g_04</v>
      </c>
    </row>
    <row r="125" spans="1:12" ht="102" x14ac:dyDescent="0.2">
      <c r="A125" s="171">
        <v>4</v>
      </c>
      <c r="B125" s="41">
        <v>10</v>
      </c>
      <c r="C125" s="41" t="s">
        <v>88</v>
      </c>
      <c r="D125" s="171" t="s">
        <v>369</v>
      </c>
      <c r="E125" s="41" t="s">
        <v>3040</v>
      </c>
      <c r="F125" s="41" t="s">
        <v>3144</v>
      </c>
      <c r="G125" s="41" t="s">
        <v>278</v>
      </c>
      <c r="H125" s="41" t="s">
        <v>3145</v>
      </c>
      <c r="I125" s="41" t="s">
        <v>3146</v>
      </c>
      <c r="J125" s="171" t="s">
        <v>3162</v>
      </c>
      <c r="K125" s="171" t="s">
        <v>170</v>
      </c>
      <c r="L125" s="171" t="str">
        <f>ClientControls[[#This Row],[NCE Component]]</f>
        <v>10h_03</v>
      </c>
    </row>
    <row r="126" spans="1:12" ht="89.25" x14ac:dyDescent="0.2">
      <c r="A126" s="171">
        <v>3</v>
      </c>
      <c r="B126" s="41">
        <v>10</v>
      </c>
      <c r="C126" s="41" t="s">
        <v>80</v>
      </c>
      <c r="D126" s="171" t="s">
        <v>370</v>
      </c>
      <c r="E126" s="41" t="s">
        <v>3040</v>
      </c>
      <c r="F126" s="41" t="s">
        <v>3144</v>
      </c>
      <c r="G126" s="41" t="s">
        <v>278</v>
      </c>
      <c r="H126" s="41" t="s">
        <v>3148</v>
      </c>
      <c r="I126" s="41" t="s">
        <v>3243</v>
      </c>
      <c r="J126" s="171" t="s">
        <v>3163</v>
      </c>
      <c r="K126" s="171" t="s">
        <v>170</v>
      </c>
      <c r="L126" s="171" t="str">
        <f>ClientControls[[#This Row],[NCE Component]]</f>
        <v>10i_02</v>
      </c>
    </row>
    <row r="127" spans="1:12" ht="51" x14ac:dyDescent="0.2">
      <c r="A127" s="171">
        <v>4</v>
      </c>
      <c r="B127" s="41">
        <v>10</v>
      </c>
      <c r="C127" s="41" t="s">
        <v>157</v>
      </c>
      <c r="D127" s="171" t="s">
        <v>371</v>
      </c>
      <c r="E127" s="41" t="s">
        <v>3040</v>
      </c>
      <c r="F127" s="41" t="s">
        <v>3072</v>
      </c>
      <c r="G127" s="41" t="s">
        <v>278</v>
      </c>
      <c r="H127" s="41" t="s">
        <v>3073</v>
      </c>
      <c r="I127" s="41" t="s">
        <v>3074</v>
      </c>
      <c r="J127" s="171" t="s">
        <v>3164</v>
      </c>
      <c r="K127" s="171" t="s">
        <v>171</v>
      </c>
      <c r="L127" s="171" t="str">
        <f>ClientControls[[#This Row],[NCE Component]]</f>
        <v>10j_03</v>
      </c>
    </row>
    <row r="128" spans="1:12" ht="63.75" x14ac:dyDescent="0.2">
      <c r="A128" s="171">
        <v>1</v>
      </c>
      <c r="B128" s="41">
        <v>11</v>
      </c>
      <c r="C128" s="41" t="s">
        <v>140</v>
      </c>
      <c r="D128" s="171" t="s">
        <v>790</v>
      </c>
      <c r="E128" s="41" t="s">
        <v>3040</v>
      </c>
      <c r="F128" s="41" t="s">
        <v>3165</v>
      </c>
      <c r="G128" s="41" t="s">
        <v>278</v>
      </c>
      <c r="H128" s="41" t="s">
        <v>3166</v>
      </c>
      <c r="I128" s="41" t="s">
        <v>3259</v>
      </c>
      <c r="J128" s="171" t="s">
        <v>3168</v>
      </c>
      <c r="K128" s="171" t="s">
        <v>170</v>
      </c>
      <c r="L128" s="171" t="str">
        <f>ClientControls[[#This Row],[NCE Component]]</f>
        <v>11a_01_1</v>
      </c>
    </row>
    <row r="129" spans="1:12" ht="63.75" x14ac:dyDescent="0.2">
      <c r="A129" s="171">
        <v>1</v>
      </c>
      <c r="B129" s="41">
        <v>11</v>
      </c>
      <c r="C129" s="41" t="s">
        <v>140</v>
      </c>
      <c r="D129" s="171" t="s">
        <v>790</v>
      </c>
      <c r="E129" s="41" t="s">
        <v>3040</v>
      </c>
      <c r="F129" s="41" t="s">
        <v>3165</v>
      </c>
      <c r="G129" s="41" t="s">
        <v>278</v>
      </c>
      <c r="H129" s="41" t="s">
        <v>3169</v>
      </c>
      <c r="I129" s="41" t="s">
        <v>3170</v>
      </c>
      <c r="J129" s="171" t="s">
        <v>3168</v>
      </c>
      <c r="K129" s="171" t="s">
        <v>170</v>
      </c>
      <c r="L129" s="171" t="str">
        <f>ClientControls[[#This Row],[NCE Component]]</f>
        <v>11a_01_1</v>
      </c>
    </row>
    <row r="130" spans="1:12" ht="76.5" x14ac:dyDescent="0.2">
      <c r="A130" s="171">
        <v>1</v>
      </c>
      <c r="B130" s="41">
        <v>11</v>
      </c>
      <c r="C130" s="41" t="s">
        <v>140</v>
      </c>
      <c r="D130" s="171" t="s">
        <v>790</v>
      </c>
      <c r="E130" s="41" t="s">
        <v>3040</v>
      </c>
      <c r="F130" s="41" t="s">
        <v>3165</v>
      </c>
      <c r="G130" s="41" t="s">
        <v>278</v>
      </c>
      <c r="H130" s="41" t="s">
        <v>3171</v>
      </c>
      <c r="I130" s="41" t="s">
        <v>3172</v>
      </c>
      <c r="J130" s="171" t="s">
        <v>3168</v>
      </c>
      <c r="K130" s="171" t="s">
        <v>170</v>
      </c>
      <c r="L130" s="171" t="str">
        <f>ClientControls[[#This Row],[NCE Component]]</f>
        <v>11a_01_1</v>
      </c>
    </row>
    <row r="131" spans="1:12" ht="63.75" x14ac:dyDescent="0.2">
      <c r="A131" s="171">
        <v>2</v>
      </c>
      <c r="B131" s="41">
        <v>11</v>
      </c>
      <c r="C131" s="41" t="s">
        <v>140</v>
      </c>
      <c r="D131" s="171" t="s">
        <v>791</v>
      </c>
      <c r="E131" s="41" t="s">
        <v>3040</v>
      </c>
      <c r="F131" s="41" t="s">
        <v>3165</v>
      </c>
      <c r="G131" s="41" t="s">
        <v>278</v>
      </c>
      <c r="H131" s="41" t="s">
        <v>3166</v>
      </c>
      <c r="I131" s="41" t="s">
        <v>3259</v>
      </c>
      <c r="J131" s="171" t="s">
        <v>3168</v>
      </c>
      <c r="K131" s="171" t="s">
        <v>170</v>
      </c>
      <c r="L131" s="171" t="str">
        <f>ClientControls[[#This Row],[NCE Component]]</f>
        <v>11a_01_2</v>
      </c>
    </row>
    <row r="132" spans="1:12" ht="63.75" x14ac:dyDescent="0.2">
      <c r="A132" s="171">
        <v>2</v>
      </c>
      <c r="B132" s="41">
        <v>11</v>
      </c>
      <c r="C132" s="41" t="s">
        <v>140</v>
      </c>
      <c r="D132" s="171" t="s">
        <v>791</v>
      </c>
      <c r="E132" s="41" t="s">
        <v>3040</v>
      </c>
      <c r="F132" s="41" t="s">
        <v>3165</v>
      </c>
      <c r="G132" s="41" t="s">
        <v>278</v>
      </c>
      <c r="H132" s="41" t="s">
        <v>3169</v>
      </c>
      <c r="I132" s="41" t="s">
        <v>3170</v>
      </c>
      <c r="J132" s="171" t="s">
        <v>3168</v>
      </c>
      <c r="K132" s="171" t="s">
        <v>170</v>
      </c>
      <c r="L132" s="171" t="str">
        <f>ClientControls[[#This Row],[NCE Component]]</f>
        <v>11a_01_2</v>
      </c>
    </row>
    <row r="133" spans="1:12" ht="76.5" x14ac:dyDescent="0.2">
      <c r="A133" s="171">
        <v>2</v>
      </c>
      <c r="B133" s="41">
        <v>11</v>
      </c>
      <c r="C133" s="41" t="s">
        <v>140</v>
      </c>
      <c r="D133" s="171" t="s">
        <v>791</v>
      </c>
      <c r="E133" s="41" t="s">
        <v>3040</v>
      </c>
      <c r="F133" s="41" t="s">
        <v>3165</v>
      </c>
      <c r="G133" s="41" t="s">
        <v>278</v>
      </c>
      <c r="H133" s="41" t="s">
        <v>3171</v>
      </c>
      <c r="I133" s="41" t="s">
        <v>3172</v>
      </c>
      <c r="J133" s="171" t="s">
        <v>3168</v>
      </c>
      <c r="K133" s="171" t="s">
        <v>170</v>
      </c>
      <c r="L133" s="171" t="str">
        <f>ClientControls[[#This Row],[NCE Component]]</f>
        <v>11a_01_2</v>
      </c>
    </row>
    <row r="134" spans="1:12" ht="63.75" x14ac:dyDescent="0.2">
      <c r="A134" s="171">
        <v>6</v>
      </c>
      <c r="B134" s="41">
        <v>11</v>
      </c>
      <c r="C134" s="41" t="s">
        <v>140</v>
      </c>
      <c r="D134" s="171" t="s">
        <v>792</v>
      </c>
      <c r="E134" s="41" t="s">
        <v>3040</v>
      </c>
      <c r="F134" s="41" t="s">
        <v>3165</v>
      </c>
      <c r="G134" s="41" t="s">
        <v>279</v>
      </c>
      <c r="H134" s="41" t="s">
        <v>3166</v>
      </c>
      <c r="I134" s="41" t="s">
        <v>3259</v>
      </c>
      <c r="J134" s="171" t="s">
        <v>3173</v>
      </c>
      <c r="K134" s="171" t="s">
        <v>170</v>
      </c>
      <c r="L134" s="171" t="str">
        <f>ClientControls[[#This Row],[NCE Component]]</f>
        <v>11a_05_1</v>
      </c>
    </row>
    <row r="135" spans="1:12" ht="63.75" x14ac:dyDescent="0.2">
      <c r="A135" s="171">
        <v>6</v>
      </c>
      <c r="B135" s="41">
        <v>11</v>
      </c>
      <c r="C135" s="41" t="s">
        <v>140</v>
      </c>
      <c r="D135" s="171" t="s">
        <v>792</v>
      </c>
      <c r="E135" s="41" t="s">
        <v>3040</v>
      </c>
      <c r="F135" s="41" t="s">
        <v>3165</v>
      </c>
      <c r="G135" s="41" t="s">
        <v>279</v>
      </c>
      <c r="H135" s="41" t="s">
        <v>3169</v>
      </c>
      <c r="I135" s="41" t="s">
        <v>3170</v>
      </c>
      <c r="J135" s="171" t="s">
        <v>3173</v>
      </c>
      <c r="K135" s="171" t="s">
        <v>170</v>
      </c>
      <c r="L135" s="171" t="str">
        <f>ClientControls[[#This Row],[NCE Component]]</f>
        <v>11a_05_1</v>
      </c>
    </row>
    <row r="136" spans="1:12" ht="76.5" x14ac:dyDescent="0.2">
      <c r="A136" s="171">
        <v>6</v>
      </c>
      <c r="B136" s="41">
        <v>11</v>
      </c>
      <c r="C136" s="41" t="s">
        <v>140</v>
      </c>
      <c r="D136" s="171" t="s">
        <v>792</v>
      </c>
      <c r="E136" s="41" t="s">
        <v>3040</v>
      </c>
      <c r="F136" s="41" t="s">
        <v>3165</v>
      </c>
      <c r="G136" s="41" t="s">
        <v>279</v>
      </c>
      <c r="H136" s="41" t="s">
        <v>3171</v>
      </c>
      <c r="I136" s="41" t="s">
        <v>3172</v>
      </c>
      <c r="J136" s="171" t="s">
        <v>3173</v>
      </c>
      <c r="K136" s="171" t="s">
        <v>170</v>
      </c>
      <c r="L136" s="171" t="str">
        <f>ClientControls[[#This Row],[NCE Component]]</f>
        <v>11a_05_1</v>
      </c>
    </row>
    <row r="137" spans="1:12" ht="63.75" x14ac:dyDescent="0.2">
      <c r="A137" s="171">
        <v>7</v>
      </c>
      <c r="B137" s="41">
        <v>11</v>
      </c>
      <c r="C137" s="41" t="s">
        <v>140</v>
      </c>
      <c r="D137" s="171" t="s">
        <v>793</v>
      </c>
      <c r="E137" s="41" t="s">
        <v>3040</v>
      </c>
      <c r="F137" s="41" t="s">
        <v>3165</v>
      </c>
      <c r="G137" s="41" t="s">
        <v>279</v>
      </c>
      <c r="H137" s="41" t="s">
        <v>3166</v>
      </c>
      <c r="I137" s="41" t="s">
        <v>3259</v>
      </c>
      <c r="J137" s="171" t="s">
        <v>3173</v>
      </c>
      <c r="K137" s="171" t="s">
        <v>170</v>
      </c>
      <c r="L137" s="171" t="str">
        <f>ClientControls[[#This Row],[NCE Component]]</f>
        <v>11a_05_2</v>
      </c>
    </row>
    <row r="138" spans="1:12" ht="63.75" x14ac:dyDescent="0.2">
      <c r="A138" s="171">
        <v>7</v>
      </c>
      <c r="B138" s="41">
        <v>11</v>
      </c>
      <c r="C138" s="41" t="s">
        <v>140</v>
      </c>
      <c r="D138" s="171" t="s">
        <v>793</v>
      </c>
      <c r="E138" s="41" t="s">
        <v>3040</v>
      </c>
      <c r="F138" s="41" t="s">
        <v>3165</v>
      </c>
      <c r="G138" s="41" t="s">
        <v>279</v>
      </c>
      <c r="H138" s="41" t="s">
        <v>3169</v>
      </c>
      <c r="I138" s="41" t="s">
        <v>3170</v>
      </c>
      <c r="J138" s="171" t="s">
        <v>3173</v>
      </c>
      <c r="K138" s="171" t="s">
        <v>170</v>
      </c>
      <c r="L138" s="171" t="str">
        <f>ClientControls[[#This Row],[NCE Component]]</f>
        <v>11a_05_2</v>
      </c>
    </row>
    <row r="139" spans="1:12" ht="76.5" x14ac:dyDescent="0.2">
      <c r="A139" s="171">
        <v>7</v>
      </c>
      <c r="B139" s="41">
        <v>11</v>
      </c>
      <c r="C139" s="41" t="s">
        <v>140</v>
      </c>
      <c r="D139" s="171" t="s">
        <v>793</v>
      </c>
      <c r="E139" s="41" t="s">
        <v>3040</v>
      </c>
      <c r="F139" s="41" t="s">
        <v>3165</v>
      </c>
      <c r="G139" s="41" t="s">
        <v>279</v>
      </c>
      <c r="H139" s="41" t="s">
        <v>3171</v>
      </c>
      <c r="I139" s="41" t="s">
        <v>3172</v>
      </c>
      <c r="J139" s="171" t="s">
        <v>3173</v>
      </c>
      <c r="K139" s="171" t="s">
        <v>170</v>
      </c>
      <c r="L139" s="171" t="str">
        <f>ClientControls[[#This Row],[NCE Component]]</f>
        <v>11a_05_2</v>
      </c>
    </row>
    <row r="140" spans="1:12" ht="63.75" x14ac:dyDescent="0.2">
      <c r="A140" s="171">
        <v>11</v>
      </c>
      <c r="B140" s="41">
        <v>11</v>
      </c>
      <c r="C140" s="41" t="s">
        <v>140</v>
      </c>
      <c r="D140" s="171" t="s">
        <v>794</v>
      </c>
      <c r="E140" s="41" t="s">
        <v>3040</v>
      </c>
      <c r="F140" s="41" t="s">
        <v>3165</v>
      </c>
      <c r="G140" s="41" t="s">
        <v>277</v>
      </c>
      <c r="H140" s="41" t="s">
        <v>3166</v>
      </c>
      <c r="I140" s="41" t="s">
        <v>3259</v>
      </c>
      <c r="J140" s="171" t="s">
        <v>3174</v>
      </c>
      <c r="K140" s="171" t="s">
        <v>170</v>
      </c>
      <c r="L140" s="171" t="str">
        <f>ClientControls[[#This Row],[NCE Component]]</f>
        <v>11a_09_1</v>
      </c>
    </row>
    <row r="141" spans="1:12" ht="63.75" x14ac:dyDescent="0.2">
      <c r="A141" s="171">
        <v>11</v>
      </c>
      <c r="B141" s="41">
        <v>11</v>
      </c>
      <c r="C141" s="41" t="s">
        <v>140</v>
      </c>
      <c r="D141" s="171" t="s">
        <v>794</v>
      </c>
      <c r="E141" s="41" t="s">
        <v>3040</v>
      </c>
      <c r="F141" s="41" t="s">
        <v>3165</v>
      </c>
      <c r="G141" s="41" t="s">
        <v>277</v>
      </c>
      <c r="H141" s="41" t="s">
        <v>3169</v>
      </c>
      <c r="I141" s="41" t="s">
        <v>3170</v>
      </c>
      <c r="J141" s="171" t="s">
        <v>3174</v>
      </c>
      <c r="K141" s="171" t="s">
        <v>170</v>
      </c>
      <c r="L141" s="171" t="str">
        <f>ClientControls[[#This Row],[NCE Component]]</f>
        <v>11a_09_1</v>
      </c>
    </row>
    <row r="142" spans="1:12" ht="76.5" x14ac:dyDescent="0.2">
      <c r="A142" s="171">
        <v>11</v>
      </c>
      <c r="B142" s="41">
        <v>11</v>
      </c>
      <c r="C142" s="41" t="s">
        <v>140</v>
      </c>
      <c r="D142" s="171" t="s">
        <v>794</v>
      </c>
      <c r="E142" s="41" t="s">
        <v>3040</v>
      </c>
      <c r="F142" s="41" t="s">
        <v>3165</v>
      </c>
      <c r="G142" s="41" t="s">
        <v>277</v>
      </c>
      <c r="H142" s="41" t="s">
        <v>3171</v>
      </c>
      <c r="I142" s="41" t="s">
        <v>3172</v>
      </c>
      <c r="J142" s="171" t="s">
        <v>3174</v>
      </c>
      <c r="K142" s="171" t="s">
        <v>170</v>
      </c>
      <c r="L142" s="171" t="str">
        <f>ClientControls[[#This Row],[NCE Component]]</f>
        <v>11a_09_1</v>
      </c>
    </row>
    <row r="143" spans="1:12" ht="63.75" x14ac:dyDescent="0.2">
      <c r="A143" s="171">
        <v>12</v>
      </c>
      <c r="B143" s="41">
        <v>11</v>
      </c>
      <c r="C143" s="41" t="s">
        <v>140</v>
      </c>
      <c r="D143" s="171" t="s">
        <v>795</v>
      </c>
      <c r="E143" s="41" t="s">
        <v>3040</v>
      </c>
      <c r="F143" s="41" t="s">
        <v>3165</v>
      </c>
      <c r="G143" s="41" t="s">
        <v>277</v>
      </c>
      <c r="H143" s="41" t="s">
        <v>3166</v>
      </c>
      <c r="I143" s="41" t="s">
        <v>3259</v>
      </c>
      <c r="J143" s="171" t="s">
        <v>3174</v>
      </c>
      <c r="K143" s="171" t="s">
        <v>170</v>
      </c>
      <c r="L143" s="171" t="str">
        <f>ClientControls[[#This Row],[NCE Component]]</f>
        <v>11a_09_2</v>
      </c>
    </row>
    <row r="144" spans="1:12" ht="63.75" x14ac:dyDescent="0.2">
      <c r="A144" s="171">
        <v>12</v>
      </c>
      <c r="B144" s="41">
        <v>11</v>
      </c>
      <c r="C144" s="41" t="s">
        <v>140</v>
      </c>
      <c r="D144" s="171" t="s">
        <v>795</v>
      </c>
      <c r="E144" s="41" t="s">
        <v>3040</v>
      </c>
      <c r="F144" s="41" t="s">
        <v>3165</v>
      </c>
      <c r="G144" s="41" t="s">
        <v>277</v>
      </c>
      <c r="H144" s="41" t="s">
        <v>3169</v>
      </c>
      <c r="I144" s="41" t="s">
        <v>3170</v>
      </c>
      <c r="J144" s="171" t="s">
        <v>3174</v>
      </c>
      <c r="K144" s="171" t="s">
        <v>170</v>
      </c>
      <c r="L144" s="171" t="str">
        <f>ClientControls[[#This Row],[NCE Component]]</f>
        <v>11a_09_2</v>
      </c>
    </row>
    <row r="145" spans="1:12" ht="76.5" x14ac:dyDescent="0.2">
      <c r="A145" s="171">
        <v>12</v>
      </c>
      <c r="B145" s="41">
        <v>11</v>
      </c>
      <c r="C145" s="41" t="s">
        <v>140</v>
      </c>
      <c r="D145" s="171" t="s">
        <v>795</v>
      </c>
      <c r="E145" s="41" t="s">
        <v>3040</v>
      </c>
      <c r="F145" s="41" t="s">
        <v>3165</v>
      </c>
      <c r="G145" s="41" t="s">
        <v>277</v>
      </c>
      <c r="H145" s="41" t="s">
        <v>3171</v>
      </c>
      <c r="I145" s="41" t="s">
        <v>3172</v>
      </c>
      <c r="J145" s="171" t="s">
        <v>3174</v>
      </c>
      <c r="K145" s="171" t="s">
        <v>170</v>
      </c>
      <c r="L145" s="171" t="str">
        <f>ClientControls[[#This Row],[NCE Component]]</f>
        <v>11a_09_2</v>
      </c>
    </row>
    <row r="146" spans="1:12" ht="63.75" x14ac:dyDescent="0.2">
      <c r="A146" s="171">
        <v>5</v>
      </c>
      <c r="B146" s="41">
        <v>13</v>
      </c>
      <c r="C146" s="41" t="s">
        <v>98</v>
      </c>
      <c r="D146" s="171" t="s">
        <v>384</v>
      </c>
      <c r="E146" s="41" t="s">
        <v>3040</v>
      </c>
      <c r="F146" s="41" t="s">
        <v>3061</v>
      </c>
      <c r="G146" s="41" t="s">
        <v>278</v>
      </c>
      <c r="H146" s="41" t="s">
        <v>3175</v>
      </c>
      <c r="I146" s="41" t="s">
        <v>3244</v>
      </c>
      <c r="J146" s="171" t="s">
        <v>3177</v>
      </c>
      <c r="K146" s="171" t="s">
        <v>171</v>
      </c>
      <c r="L146" s="171" t="str">
        <f>ClientControls[[#This Row],[NCE Component]]</f>
        <v>13a_04</v>
      </c>
    </row>
    <row r="147" spans="1:12" ht="51" x14ac:dyDescent="0.2">
      <c r="A147" s="171">
        <v>5</v>
      </c>
      <c r="B147" s="41">
        <v>14</v>
      </c>
      <c r="C147" s="41" t="s">
        <v>144</v>
      </c>
      <c r="D147" s="171" t="s">
        <v>393</v>
      </c>
      <c r="E147" s="41" t="s">
        <v>3040</v>
      </c>
      <c r="F147" s="41" t="s">
        <v>3112</v>
      </c>
      <c r="G147" s="41" t="s">
        <v>278</v>
      </c>
      <c r="H147" s="41" t="s">
        <v>3220</v>
      </c>
      <c r="I147" s="41" t="s">
        <v>3221</v>
      </c>
      <c r="J147" s="171" t="s">
        <v>3180</v>
      </c>
      <c r="K147" s="171" t="s">
        <v>170</v>
      </c>
      <c r="L147" s="171" t="str">
        <f>ClientControls[[#This Row],[NCE Component]]</f>
        <v>14a_04</v>
      </c>
    </row>
    <row r="148" spans="1:12" ht="51" x14ac:dyDescent="0.2">
      <c r="A148" s="171">
        <v>5</v>
      </c>
      <c r="B148" s="41">
        <v>14</v>
      </c>
      <c r="C148" s="41" t="s">
        <v>144</v>
      </c>
      <c r="D148" s="171" t="s">
        <v>393</v>
      </c>
      <c r="E148" s="41" t="s">
        <v>3040</v>
      </c>
      <c r="F148" s="41" t="s">
        <v>3112</v>
      </c>
      <c r="G148" s="41" t="s">
        <v>278</v>
      </c>
      <c r="H148" s="41" t="s">
        <v>3245</v>
      </c>
      <c r="I148" s="41" t="s">
        <v>3179</v>
      </c>
      <c r="J148" s="171" t="s">
        <v>3180</v>
      </c>
      <c r="K148" s="171" t="s">
        <v>170</v>
      </c>
      <c r="L148" s="171" t="str">
        <f>ClientControls[[#This Row],[NCE Component]]</f>
        <v>14a_04</v>
      </c>
    </row>
    <row r="149" spans="1:12" ht="38.25" x14ac:dyDescent="0.2">
      <c r="A149" s="171">
        <v>5</v>
      </c>
      <c r="B149" s="41">
        <v>14</v>
      </c>
      <c r="C149" s="41" t="s">
        <v>144</v>
      </c>
      <c r="D149" s="171" t="s">
        <v>393</v>
      </c>
      <c r="E149" s="41" t="s">
        <v>3040</v>
      </c>
      <c r="F149" s="41" t="s">
        <v>3140</v>
      </c>
      <c r="G149" s="41" t="s">
        <v>278</v>
      </c>
      <c r="H149" s="41" t="s">
        <v>3183</v>
      </c>
      <c r="I149" s="41" t="s">
        <v>3184</v>
      </c>
      <c r="J149" s="171" t="s">
        <v>3180</v>
      </c>
      <c r="K149" s="171" t="s">
        <v>170</v>
      </c>
      <c r="L149" s="171" t="str">
        <f>ClientControls[[#This Row],[NCE Component]]</f>
        <v>14a_04</v>
      </c>
    </row>
    <row r="150" spans="1:12" ht="38.25" x14ac:dyDescent="0.2">
      <c r="A150" s="171">
        <v>5</v>
      </c>
      <c r="B150" s="41">
        <v>14</v>
      </c>
      <c r="C150" s="41" t="s">
        <v>144</v>
      </c>
      <c r="D150" s="171" t="s">
        <v>393</v>
      </c>
      <c r="E150" s="41" t="s">
        <v>3040</v>
      </c>
      <c r="F150" s="41" t="s">
        <v>3140</v>
      </c>
      <c r="G150" s="41" t="s">
        <v>278</v>
      </c>
      <c r="H150" s="41" t="s">
        <v>3181</v>
      </c>
      <c r="I150" s="41" t="s">
        <v>3182</v>
      </c>
      <c r="J150" s="171" t="s">
        <v>3180</v>
      </c>
      <c r="K150" s="171" t="s">
        <v>170</v>
      </c>
      <c r="L150" s="171" t="str">
        <f>ClientControls[[#This Row],[NCE Component]]</f>
        <v>14a_04</v>
      </c>
    </row>
    <row r="151" spans="1:12" ht="38.25" x14ac:dyDescent="0.2">
      <c r="A151" s="171">
        <v>5</v>
      </c>
      <c r="B151" s="41">
        <v>14</v>
      </c>
      <c r="C151" s="41" t="s">
        <v>144</v>
      </c>
      <c r="D151" s="171" t="s">
        <v>393</v>
      </c>
      <c r="E151" s="41" t="s">
        <v>3040</v>
      </c>
      <c r="F151" s="41" t="s">
        <v>3140</v>
      </c>
      <c r="G151" s="41" t="s">
        <v>278</v>
      </c>
      <c r="H151" s="41" t="s">
        <v>3185</v>
      </c>
      <c r="I151" s="41" t="s">
        <v>3260</v>
      </c>
      <c r="J151" s="171" t="s">
        <v>3180</v>
      </c>
      <c r="K151" s="171" t="s">
        <v>170</v>
      </c>
      <c r="L151" s="171" t="str">
        <f>ClientControls[[#This Row],[NCE Component]]</f>
        <v>14a_04</v>
      </c>
    </row>
    <row r="152" spans="1:12" ht="38.25" x14ac:dyDescent="0.2">
      <c r="A152" s="171">
        <v>5</v>
      </c>
      <c r="B152" s="41">
        <v>14</v>
      </c>
      <c r="C152" s="41" t="s">
        <v>144</v>
      </c>
      <c r="D152" s="171" t="s">
        <v>393</v>
      </c>
      <c r="E152" s="41" t="s">
        <v>3040</v>
      </c>
      <c r="F152" s="41" t="s">
        <v>3140</v>
      </c>
      <c r="G152" s="41" t="s">
        <v>278</v>
      </c>
      <c r="H152" s="41" t="s">
        <v>3187</v>
      </c>
      <c r="I152" s="41" t="s">
        <v>3188</v>
      </c>
      <c r="J152" s="171" t="s">
        <v>3180</v>
      </c>
      <c r="K152" s="171" t="s">
        <v>170</v>
      </c>
      <c r="L152" s="171" t="str">
        <f>ClientControls[[#This Row],[NCE Component]]</f>
        <v>14a_04</v>
      </c>
    </row>
    <row r="153" spans="1:12" ht="51" x14ac:dyDescent="0.2">
      <c r="A153" s="171">
        <v>10</v>
      </c>
      <c r="B153" s="41">
        <v>14</v>
      </c>
      <c r="C153" s="41" t="s">
        <v>145</v>
      </c>
      <c r="D153" s="171" t="s">
        <v>394</v>
      </c>
      <c r="E153" s="41" t="s">
        <v>3040</v>
      </c>
      <c r="F153" s="41" t="s">
        <v>3112</v>
      </c>
      <c r="G153" s="41" t="s">
        <v>279</v>
      </c>
      <c r="H153" s="41" t="s">
        <v>3220</v>
      </c>
      <c r="I153" s="41" t="s">
        <v>3221</v>
      </c>
      <c r="J153" s="171" t="s">
        <v>3189</v>
      </c>
      <c r="K153" s="171" t="s">
        <v>170</v>
      </c>
      <c r="L153" s="171" t="str">
        <f>ClientControls[[#This Row],[NCE Component]]</f>
        <v>14b_08</v>
      </c>
    </row>
    <row r="154" spans="1:12" ht="51" x14ac:dyDescent="0.2">
      <c r="A154" s="171">
        <v>15</v>
      </c>
      <c r="B154" s="41">
        <v>14</v>
      </c>
      <c r="C154" s="41" t="s">
        <v>146</v>
      </c>
      <c r="D154" s="171" t="s">
        <v>395</v>
      </c>
      <c r="E154" s="41" t="s">
        <v>3040</v>
      </c>
      <c r="F154" s="41" t="s">
        <v>3112</v>
      </c>
      <c r="G154" s="41" t="s">
        <v>277</v>
      </c>
      <c r="H154" s="41" t="s">
        <v>3220</v>
      </c>
      <c r="I154" s="41" t="s">
        <v>3221</v>
      </c>
      <c r="J154" s="171" t="s">
        <v>1427</v>
      </c>
      <c r="K154" s="171" t="s">
        <v>171</v>
      </c>
      <c r="L154" s="171" t="str">
        <f>ClientControls[[#This Row],[NCE Component]]</f>
        <v>14c_12</v>
      </c>
    </row>
    <row r="155" spans="1:12" ht="51" x14ac:dyDescent="0.2">
      <c r="A155" s="171">
        <v>10</v>
      </c>
      <c r="B155" s="41">
        <v>14</v>
      </c>
      <c r="C155" s="41" t="s">
        <v>122</v>
      </c>
      <c r="D155" s="171" t="s">
        <v>401</v>
      </c>
      <c r="E155" s="41" t="s">
        <v>3040</v>
      </c>
      <c r="F155" s="41" t="s">
        <v>3222</v>
      </c>
      <c r="G155" s="41" t="s">
        <v>279</v>
      </c>
      <c r="H155" s="41" t="s">
        <v>3246</v>
      </c>
      <c r="I155" s="41" t="s">
        <v>3247</v>
      </c>
      <c r="J155" s="171" t="s">
        <v>3248</v>
      </c>
      <c r="K155" s="171" t="s">
        <v>171</v>
      </c>
      <c r="L155" s="171" t="str">
        <f>ClientControls[[#This Row],[NCE Component]]</f>
        <v>14i_08</v>
      </c>
    </row>
    <row r="156" spans="1:12" ht="51" x14ac:dyDescent="0.2">
      <c r="A156" s="171">
        <v>15</v>
      </c>
      <c r="B156" s="41">
        <v>14</v>
      </c>
      <c r="C156" s="41" t="s">
        <v>122</v>
      </c>
      <c r="D156" s="171" t="s">
        <v>402</v>
      </c>
      <c r="E156" s="41" t="s">
        <v>3040</v>
      </c>
      <c r="F156" s="41" t="s">
        <v>3222</v>
      </c>
      <c r="G156" s="41" t="s">
        <v>277</v>
      </c>
      <c r="H156" s="41" t="s">
        <v>3246</v>
      </c>
      <c r="I156" s="41" t="s">
        <v>3247</v>
      </c>
      <c r="J156" s="171" t="s">
        <v>3206</v>
      </c>
      <c r="K156" s="171" t="s">
        <v>171</v>
      </c>
      <c r="L156" s="171" t="str">
        <f>ClientControls[[#This Row],[NCE Component]]</f>
        <v>14i_12</v>
      </c>
    </row>
    <row r="157" spans="1:12" ht="38.25" x14ac:dyDescent="0.2">
      <c r="A157" s="171">
        <v>5</v>
      </c>
      <c r="B157" s="41">
        <v>14</v>
      </c>
      <c r="C157" s="41" t="s">
        <v>151</v>
      </c>
      <c r="D157" s="171" t="s">
        <v>403</v>
      </c>
      <c r="E157" s="41" t="s">
        <v>3040</v>
      </c>
      <c r="F157" s="41" t="s">
        <v>3140</v>
      </c>
      <c r="G157" s="41" t="s">
        <v>278</v>
      </c>
      <c r="H157" s="41" t="s">
        <v>3185</v>
      </c>
      <c r="I157" s="41" t="s">
        <v>3260</v>
      </c>
      <c r="J157" s="171" t="s">
        <v>3190</v>
      </c>
      <c r="K157" s="171" t="s">
        <v>171</v>
      </c>
      <c r="L157" s="171" t="str">
        <f>ClientControls[[#This Row],[NCE Component]]</f>
        <v>14j_04</v>
      </c>
    </row>
    <row r="158" spans="1:12" ht="38.25" x14ac:dyDescent="0.2">
      <c r="A158" s="171">
        <v>10</v>
      </c>
      <c r="B158" s="41">
        <v>14</v>
      </c>
      <c r="C158" s="41" t="s">
        <v>151</v>
      </c>
      <c r="D158" s="171" t="s">
        <v>404</v>
      </c>
      <c r="E158" s="41" t="s">
        <v>3040</v>
      </c>
      <c r="F158" s="41" t="s">
        <v>3140</v>
      </c>
      <c r="G158" s="41" t="s">
        <v>279</v>
      </c>
      <c r="H158" s="41" t="s">
        <v>3185</v>
      </c>
      <c r="I158" s="41" t="s">
        <v>3260</v>
      </c>
      <c r="J158" s="171" t="s">
        <v>3191</v>
      </c>
      <c r="K158" s="171" t="s">
        <v>171</v>
      </c>
      <c r="L158" s="171" t="str">
        <f>ClientControls[[#This Row],[NCE Component]]</f>
        <v>14j_08</v>
      </c>
    </row>
    <row r="159" spans="1:12" ht="38.25" x14ac:dyDescent="0.2">
      <c r="A159" s="171">
        <v>15</v>
      </c>
      <c r="B159" s="41">
        <v>14</v>
      </c>
      <c r="C159" s="41" t="s">
        <v>151</v>
      </c>
      <c r="D159" s="171" t="s">
        <v>405</v>
      </c>
      <c r="E159" s="41" t="s">
        <v>3040</v>
      </c>
      <c r="F159" s="41" t="s">
        <v>3140</v>
      </c>
      <c r="G159" s="41" t="s">
        <v>277</v>
      </c>
      <c r="H159" s="41" t="s">
        <v>3185</v>
      </c>
      <c r="I159" s="41" t="s">
        <v>3260</v>
      </c>
      <c r="J159" s="171" t="s">
        <v>1428</v>
      </c>
      <c r="K159" s="171" t="s">
        <v>171</v>
      </c>
      <c r="L159" s="171" t="str">
        <f>ClientControls[[#This Row],[NCE Component]]</f>
        <v>14j_12</v>
      </c>
    </row>
    <row r="160" spans="1:12" ht="51" x14ac:dyDescent="0.2">
      <c r="A160" s="171">
        <v>5</v>
      </c>
      <c r="B160" s="41">
        <v>14</v>
      </c>
      <c r="C160" s="41" t="s">
        <v>162</v>
      </c>
      <c r="D160" s="171" t="s">
        <v>406</v>
      </c>
      <c r="E160" s="41" t="s">
        <v>3040</v>
      </c>
      <c r="F160" s="41" t="s">
        <v>3095</v>
      </c>
      <c r="G160" s="41" t="s">
        <v>278</v>
      </c>
      <c r="H160" s="41" t="s">
        <v>3101</v>
      </c>
      <c r="I160" s="41" t="s">
        <v>3257</v>
      </c>
      <c r="J160" s="171" t="s">
        <v>3192</v>
      </c>
      <c r="K160" s="171" t="s">
        <v>171</v>
      </c>
      <c r="L160" s="171" t="str">
        <f>ClientControls[[#This Row],[NCE Component]]</f>
        <v>14k_04</v>
      </c>
    </row>
    <row r="161" spans="1:12" ht="51" x14ac:dyDescent="0.2">
      <c r="A161" s="171">
        <v>5</v>
      </c>
      <c r="B161" s="41">
        <v>14</v>
      </c>
      <c r="C161" s="41" t="s">
        <v>162</v>
      </c>
      <c r="D161" s="171" t="s">
        <v>406</v>
      </c>
      <c r="E161" s="41" t="s">
        <v>3040</v>
      </c>
      <c r="F161" s="41" t="s">
        <v>3106</v>
      </c>
      <c r="G161" s="41" t="s">
        <v>278</v>
      </c>
      <c r="H161" s="41" t="s">
        <v>3193</v>
      </c>
      <c r="I161" s="41" t="s">
        <v>3249</v>
      </c>
      <c r="J161" s="171" t="s">
        <v>3192</v>
      </c>
      <c r="K161" s="171" t="s">
        <v>171</v>
      </c>
      <c r="L161" s="171" t="str">
        <f>ClientControls[[#This Row],[NCE Component]]</f>
        <v>14k_04</v>
      </c>
    </row>
    <row r="162" spans="1:12" ht="38.25" x14ac:dyDescent="0.2">
      <c r="A162" s="171">
        <v>5</v>
      </c>
      <c r="B162" s="41">
        <v>14</v>
      </c>
      <c r="C162" s="41" t="s">
        <v>162</v>
      </c>
      <c r="D162" s="171" t="s">
        <v>406</v>
      </c>
      <c r="E162" s="41" t="s">
        <v>3040</v>
      </c>
      <c r="F162" s="41" t="s">
        <v>3140</v>
      </c>
      <c r="G162" s="41" t="s">
        <v>278</v>
      </c>
      <c r="H162" s="41" t="s">
        <v>3185</v>
      </c>
      <c r="I162" s="41" t="s">
        <v>3260</v>
      </c>
      <c r="J162" s="171" t="s">
        <v>3192</v>
      </c>
      <c r="K162" s="171" t="s">
        <v>171</v>
      </c>
      <c r="L162" s="171" t="str">
        <f>ClientControls[[#This Row],[NCE Component]]</f>
        <v>14k_04</v>
      </c>
    </row>
    <row r="163" spans="1:12" ht="51" x14ac:dyDescent="0.2">
      <c r="A163" s="171">
        <v>10</v>
      </c>
      <c r="B163" s="41">
        <v>14</v>
      </c>
      <c r="C163" s="41" t="s">
        <v>162</v>
      </c>
      <c r="D163" s="171" t="s">
        <v>407</v>
      </c>
      <c r="E163" s="41" t="s">
        <v>3040</v>
      </c>
      <c r="F163" s="41" t="s">
        <v>3095</v>
      </c>
      <c r="G163" s="41" t="s">
        <v>279</v>
      </c>
      <c r="H163" s="41" t="s">
        <v>3101</v>
      </c>
      <c r="I163" s="41" t="s">
        <v>3257</v>
      </c>
      <c r="J163" s="171" t="s">
        <v>3195</v>
      </c>
      <c r="K163" s="171" t="s">
        <v>171</v>
      </c>
      <c r="L163" s="171" t="str">
        <f>ClientControls[[#This Row],[NCE Component]]</f>
        <v>14k_08</v>
      </c>
    </row>
    <row r="164" spans="1:12" ht="51" x14ac:dyDescent="0.2">
      <c r="A164" s="171">
        <v>10</v>
      </c>
      <c r="B164" s="41">
        <v>14</v>
      </c>
      <c r="C164" s="41" t="s">
        <v>162</v>
      </c>
      <c r="D164" s="171" t="s">
        <v>407</v>
      </c>
      <c r="E164" s="41" t="s">
        <v>3040</v>
      </c>
      <c r="F164" s="41" t="s">
        <v>3106</v>
      </c>
      <c r="G164" s="41" t="s">
        <v>279</v>
      </c>
      <c r="H164" s="41" t="s">
        <v>3193</v>
      </c>
      <c r="I164" s="41" t="s">
        <v>3249</v>
      </c>
      <c r="J164" s="171" t="s">
        <v>3195</v>
      </c>
      <c r="K164" s="171" t="s">
        <v>171</v>
      </c>
      <c r="L164" s="171" t="str">
        <f>ClientControls[[#This Row],[NCE Component]]</f>
        <v>14k_08</v>
      </c>
    </row>
    <row r="165" spans="1:12" ht="38.25" x14ac:dyDescent="0.2">
      <c r="A165" s="171">
        <v>10</v>
      </c>
      <c r="B165" s="41">
        <v>14</v>
      </c>
      <c r="C165" s="41" t="s">
        <v>162</v>
      </c>
      <c r="D165" s="171" t="s">
        <v>407</v>
      </c>
      <c r="E165" s="41" t="s">
        <v>3040</v>
      </c>
      <c r="F165" s="41" t="s">
        <v>3140</v>
      </c>
      <c r="G165" s="41" t="s">
        <v>279</v>
      </c>
      <c r="H165" s="41" t="s">
        <v>3185</v>
      </c>
      <c r="I165" s="41" t="s">
        <v>3260</v>
      </c>
      <c r="J165" s="171" t="s">
        <v>3195</v>
      </c>
      <c r="K165" s="171" t="s">
        <v>171</v>
      </c>
      <c r="L165" s="171" t="str">
        <f>ClientControls[[#This Row],[NCE Component]]</f>
        <v>14k_08</v>
      </c>
    </row>
    <row r="166" spans="1:12" ht="51" x14ac:dyDescent="0.2">
      <c r="A166" s="171">
        <v>15</v>
      </c>
      <c r="B166" s="41">
        <v>14</v>
      </c>
      <c r="C166" s="41" t="s">
        <v>162</v>
      </c>
      <c r="D166" s="171" t="s">
        <v>408</v>
      </c>
      <c r="E166" s="41" t="s">
        <v>3040</v>
      </c>
      <c r="F166" s="41" t="s">
        <v>3095</v>
      </c>
      <c r="G166" s="41" t="s">
        <v>277</v>
      </c>
      <c r="H166" s="41" t="s">
        <v>3101</v>
      </c>
      <c r="I166" s="41" t="s">
        <v>3257</v>
      </c>
      <c r="J166" s="171" t="s">
        <v>1429</v>
      </c>
      <c r="K166" s="171" t="s">
        <v>171</v>
      </c>
      <c r="L166" s="171" t="str">
        <f>ClientControls[[#This Row],[NCE Component]]</f>
        <v>14k_12</v>
      </c>
    </row>
    <row r="167" spans="1:12" ht="51" x14ac:dyDescent="0.2">
      <c r="A167" s="171">
        <v>15</v>
      </c>
      <c r="B167" s="41">
        <v>14</v>
      </c>
      <c r="C167" s="41" t="s">
        <v>162</v>
      </c>
      <c r="D167" s="171" t="s">
        <v>408</v>
      </c>
      <c r="E167" s="41" t="s">
        <v>3040</v>
      </c>
      <c r="F167" s="41" t="s">
        <v>3106</v>
      </c>
      <c r="G167" s="41" t="s">
        <v>277</v>
      </c>
      <c r="H167" s="41" t="s">
        <v>3193</v>
      </c>
      <c r="I167" s="41" t="s">
        <v>3249</v>
      </c>
      <c r="J167" s="171" t="s">
        <v>1429</v>
      </c>
      <c r="K167" s="171" t="s">
        <v>171</v>
      </c>
      <c r="L167" s="171" t="str">
        <f>ClientControls[[#This Row],[NCE Component]]</f>
        <v>14k_12</v>
      </c>
    </row>
    <row r="168" spans="1:12" ht="38.25" x14ac:dyDescent="0.2">
      <c r="A168" s="171">
        <v>15</v>
      </c>
      <c r="B168" s="41">
        <v>14</v>
      </c>
      <c r="C168" s="41" t="s">
        <v>162</v>
      </c>
      <c r="D168" s="171" t="s">
        <v>408</v>
      </c>
      <c r="E168" s="41" t="s">
        <v>3040</v>
      </c>
      <c r="F168" s="41" t="s">
        <v>3140</v>
      </c>
      <c r="G168" s="41" t="s">
        <v>277</v>
      </c>
      <c r="H168" s="41" t="s">
        <v>3185</v>
      </c>
      <c r="I168" s="41" t="s">
        <v>3260</v>
      </c>
      <c r="J168" s="171" t="s">
        <v>1429</v>
      </c>
      <c r="K168" s="171" t="s">
        <v>171</v>
      </c>
      <c r="L168" s="171" t="str">
        <f>ClientControls[[#This Row],[NCE Component]]</f>
        <v>14k_12</v>
      </c>
    </row>
    <row r="169" spans="1:12" ht="38.25" x14ac:dyDescent="0.2">
      <c r="A169" s="171">
        <v>5</v>
      </c>
      <c r="B169" s="41">
        <v>14</v>
      </c>
      <c r="C169" s="41" t="s">
        <v>81</v>
      </c>
      <c r="D169" s="171" t="s">
        <v>416</v>
      </c>
      <c r="E169" s="41" t="s">
        <v>3040</v>
      </c>
      <c r="F169" s="41" t="s">
        <v>3140</v>
      </c>
      <c r="G169" s="41" t="s">
        <v>278</v>
      </c>
      <c r="H169" s="41" t="s">
        <v>3253</v>
      </c>
      <c r="I169" s="41" t="s">
        <v>3254</v>
      </c>
      <c r="J169" s="171" t="s">
        <v>3196</v>
      </c>
      <c r="K169" s="171" t="s">
        <v>170</v>
      </c>
      <c r="L169" s="171" t="str">
        <f>ClientControls[[#This Row],[NCE Component]]</f>
        <v>14s_04</v>
      </c>
    </row>
    <row r="170" spans="1:12" ht="63.75" x14ac:dyDescent="0.2">
      <c r="A170" s="171">
        <v>5</v>
      </c>
      <c r="B170" s="41">
        <v>14</v>
      </c>
      <c r="C170" s="41" t="s">
        <v>81</v>
      </c>
      <c r="D170" s="171" t="s">
        <v>416</v>
      </c>
      <c r="E170" s="41" t="s">
        <v>3040</v>
      </c>
      <c r="F170" s="41" t="s">
        <v>3144</v>
      </c>
      <c r="G170" s="41" t="s">
        <v>278</v>
      </c>
      <c r="H170" s="41" t="s">
        <v>3155</v>
      </c>
      <c r="I170" s="41" t="s">
        <v>3258</v>
      </c>
      <c r="J170" s="171" t="s">
        <v>3196</v>
      </c>
      <c r="K170" s="171" t="s">
        <v>170</v>
      </c>
      <c r="L170" s="171" t="str">
        <f>ClientControls[[#This Row],[NCE Component]]</f>
        <v>14s_04</v>
      </c>
    </row>
    <row r="171" spans="1:12" ht="51" x14ac:dyDescent="0.2">
      <c r="A171" s="171">
        <v>5</v>
      </c>
      <c r="B171" s="41">
        <v>14</v>
      </c>
      <c r="C171" s="41" t="s">
        <v>86</v>
      </c>
      <c r="D171" s="171" t="s">
        <v>417</v>
      </c>
      <c r="E171" s="41" t="s">
        <v>3040</v>
      </c>
      <c r="F171" s="41" t="s">
        <v>3072</v>
      </c>
      <c r="G171" s="41" t="s">
        <v>278</v>
      </c>
      <c r="H171" s="41" t="s">
        <v>3197</v>
      </c>
      <c r="I171" s="41" t="s">
        <v>3250</v>
      </c>
      <c r="J171" s="171" t="s">
        <v>3199</v>
      </c>
      <c r="K171" s="171" t="s">
        <v>171</v>
      </c>
      <c r="L171" s="171" t="str">
        <f>ClientControls[[#This Row],[NCE Component]]</f>
        <v>14t_04</v>
      </c>
    </row>
    <row r="172" spans="1:12" ht="38.25" x14ac:dyDescent="0.2">
      <c r="A172" s="171">
        <v>5</v>
      </c>
      <c r="B172" s="41">
        <v>14</v>
      </c>
      <c r="C172" s="41" t="s">
        <v>86</v>
      </c>
      <c r="D172" s="171" t="s">
        <v>417</v>
      </c>
      <c r="E172" s="41" t="s">
        <v>3040</v>
      </c>
      <c r="F172" s="41" t="s">
        <v>3140</v>
      </c>
      <c r="G172" s="41" t="s">
        <v>278</v>
      </c>
      <c r="H172" s="41" t="s">
        <v>3253</v>
      </c>
      <c r="I172" s="41" t="s">
        <v>3254</v>
      </c>
      <c r="J172" s="171" t="s">
        <v>3199</v>
      </c>
      <c r="K172" s="171" t="s">
        <v>171</v>
      </c>
      <c r="L172" s="171" t="str">
        <f>ClientControls[[#This Row],[NCE Component]]</f>
        <v>14t_04</v>
      </c>
    </row>
    <row r="173" spans="1:12" ht="63.75" x14ac:dyDescent="0.2">
      <c r="A173" s="171">
        <v>5</v>
      </c>
      <c r="B173" s="41">
        <v>14</v>
      </c>
      <c r="C173" s="41" t="s">
        <v>86</v>
      </c>
      <c r="D173" s="171" t="s">
        <v>417</v>
      </c>
      <c r="E173" s="41" t="s">
        <v>3040</v>
      </c>
      <c r="F173" s="41" t="s">
        <v>3151</v>
      </c>
      <c r="G173" s="41" t="s">
        <v>278</v>
      </c>
      <c r="H173" s="41" t="s">
        <v>3158</v>
      </c>
      <c r="I173" s="41" t="s">
        <v>3159</v>
      </c>
      <c r="J173" s="171" t="s">
        <v>3199</v>
      </c>
      <c r="K173" s="171" t="s">
        <v>171</v>
      </c>
      <c r="L173" s="171" t="str">
        <f>ClientControls[[#This Row],[NCE Component]]</f>
        <v>14t_04</v>
      </c>
    </row>
    <row r="174" spans="1:12" ht="38.25" x14ac:dyDescent="0.2">
      <c r="A174" s="171">
        <v>5</v>
      </c>
      <c r="B174" s="41">
        <v>14</v>
      </c>
      <c r="C174" s="41" t="s">
        <v>82</v>
      </c>
      <c r="D174" s="171" t="s">
        <v>419</v>
      </c>
      <c r="E174" s="41" t="s">
        <v>3040</v>
      </c>
      <c r="F174" s="41" t="s">
        <v>3140</v>
      </c>
      <c r="G174" s="41" t="s">
        <v>278</v>
      </c>
      <c r="H174" s="41" t="s">
        <v>3253</v>
      </c>
      <c r="I174" s="41" t="s">
        <v>3254</v>
      </c>
      <c r="J174" s="171" t="s">
        <v>3200</v>
      </c>
      <c r="K174" s="171" t="s">
        <v>170</v>
      </c>
      <c r="L174" s="171" t="str">
        <f>ClientControls[[#This Row],[NCE Component]]</f>
        <v>14v_04</v>
      </c>
    </row>
    <row r="175" spans="1:12" ht="63.75" x14ac:dyDescent="0.2">
      <c r="A175" s="171">
        <v>5</v>
      </c>
      <c r="B175" s="41">
        <v>14</v>
      </c>
      <c r="C175" s="41" t="s">
        <v>82</v>
      </c>
      <c r="D175" s="171" t="s">
        <v>419</v>
      </c>
      <c r="E175" s="41" t="s">
        <v>3040</v>
      </c>
      <c r="F175" s="41" t="s">
        <v>3144</v>
      </c>
      <c r="G175" s="41" t="s">
        <v>278</v>
      </c>
      <c r="H175" s="41" t="s">
        <v>3155</v>
      </c>
      <c r="I175" s="41" t="s">
        <v>3258</v>
      </c>
      <c r="J175" s="171" t="s">
        <v>3200</v>
      </c>
      <c r="K175" s="171" t="s">
        <v>170</v>
      </c>
      <c r="L175" s="171" t="str">
        <f>ClientControls[[#This Row],[NCE Component]]</f>
        <v>14v_04</v>
      </c>
    </row>
    <row r="176" spans="1:12" ht="51" x14ac:dyDescent="0.2">
      <c r="A176" s="171">
        <v>5</v>
      </c>
      <c r="B176" s="41">
        <v>14</v>
      </c>
      <c r="C176" s="41" t="s">
        <v>161</v>
      </c>
      <c r="D176" s="171" t="s">
        <v>420</v>
      </c>
      <c r="E176" s="41" t="s">
        <v>3040</v>
      </c>
      <c r="F176" s="41" t="s">
        <v>3112</v>
      </c>
      <c r="G176" s="41" t="s">
        <v>278</v>
      </c>
      <c r="H176" s="41" t="s">
        <v>3245</v>
      </c>
      <c r="I176" s="41" t="s">
        <v>3179</v>
      </c>
      <c r="J176" s="171" t="s">
        <v>3251</v>
      </c>
      <c r="K176" s="171" t="s">
        <v>171</v>
      </c>
      <c r="L176" s="171" t="str">
        <f>ClientControls[[#This Row],[NCE Component]]</f>
        <v>14w_04</v>
      </c>
    </row>
    <row r="177" spans="1:12" ht="51" x14ac:dyDescent="0.2">
      <c r="A177" s="171">
        <v>10</v>
      </c>
      <c r="B177" s="41">
        <v>14</v>
      </c>
      <c r="C177" s="41" t="s">
        <v>161</v>
      </c>
      <c r="D177" s="171" t="s">
        <v>421</v>
      </c>
      <c r="E177" s="41" t="s">
        <v>3040</v>
      </c>
      <c r="F177" s="41" t="s">
        <v>3112</v>
      </c>
      <c r="G177" s="41" t="s">
        <v>279</v>
      </c>
      <c r="H177" s="41" t="s">
        <v>3245</v>
      </c>
      <c r="I177" s="41" t="s">
        <v>3179</v>
      </c>
      <c r="J177" s="171" t="s">
        <v>3252</v>
      </c>
      <c r="K177" s="171" t="s">
        <v>171</v>
      </c>
      <c r="L177" s="171" t="str">
        <f>ClientControls[[#This Row],[NCE Component]]</f>
        <v>14w_08</v>
      </c>
    </row>
    <row r="178" spans="1:12" ht="51" x14ac:dyDescent="0.2">
      <c r="A178" s="171">
        <v>15</v>
      </c>
      <c r="B178" s="41">
        <v>14</v>
      </c>
      <c r="C178" s="41" t="s">
        <v>161</v>
      </c>
      <c r="D178" s="171" t="s">
        <v>422</v>
      </c>
      <c r="E178" s="41" t="s">
        <v>3040</v>
      </c>
      <c r="F178" s="41" t="s">
        <v>3112</v>
      </c>
      <c r="G178" s="41" t="s">
        <v>277</v>
      </c>
      <c r="H178" s="41" t="s">
        <v>3245</v>
      </c>
      <c r="I178" s="41" t="s">
        <v>3179</v>
      </c>
      <c r="J178" s="171" t="s">
        <v>3211</v>
      </c>
      <c r="K178" s="171" t="s">
        <v>171</v>
      </c>
      <c r="L178" s="171" t="str">
        <f>ClientControls[[#This Row],[NCE Component]]</f>
        <v>14w_12</v>
      </c>
    </row>
  </sheetData>
  <pageMargins left="0.7" right="0.7" top="0.75" bottom="0.75" header="0.3" footer="0.3"/>
  <pageSetup orientation="portrait" horizontalDpi="4294967293" verticalDpi="4294967293" r:id="rId1"/>
  <tableParts count="1">
    <tablePart r:id="rId2"/>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3" tint="0.39997558519241921"/>
  </sheetPr>
  <dimension ref="A1:I137"/>
  <sheetViews>
    <sheetView zoomScale="80" zoomScaleNormal="80" workbookViewId="0">
      <selection activeCell="I2" sqref="I2:I9"/>
    </sheetView>
  </sheetViews>
  <sheetFormatPr defaultColWidth="9.140625" defaultRowHeight="14.25" x14ac:dyDescent="0.2"/>
  <cols>
    <col min="1" max="1" width="11" style="61" customWidth="1"/>
    <col min="2" max="2" width="9" style="61" customWidth="1"/>
    <col min="3" max="3" width="59.140625" customWidth="1"/>
    <col min="4" max="4" width="43.42578125" hidden="1" customWidth="1"/>
    <col min="5" max="5" width="40.42578125" style="61" hidden="1" customWidth="1"/>
    <col min="6" max="6" width="74.140625" style="61" hidden="1" customWidth="1"/>
    <col min="7" max="7" width="15.42578125" style="61" hidden="1" customWidth="1"/>
    <col min="8" max="8" width="31.42578125" style="61" bestFit="1" customWidth="1"/>
    <col min="9" max="9" width="14.5703125" style="61" bestFit="1" customWidth="1"/>
    <col min="10" max="10" width="26.5703125" style="61" bestFit="1" customWidth="1"/>
    <col min="11" max="16384" width="9.140625" style="61"/>
  </cols>
  <sheetData>
    <row r="1" spans="1:9" ht="15" x14ac:dyDescent="0.2">
      <c r="A1" s="59" t="s">
        <v>173</v>
      </c>
      <c r="B1" s="59" t="s">
        <v>11</v>
      </c>
      <c r="C1" s="59" t="s">
        <v>174</v>
      </c>
      <c r="D1" s="60" t="s">
        <v>45</v>
      </c>
      <c r="E1" s="60" t="s">
        <v>46</v>
      </c>
      <c r="F1" s="59" t="s">
        <v>47</v>
      </c>
      <c r="G1" s="59" t="s">
        <v>633</v>
      </c>
      <c r="H1" s="59" t="s">
        <v>1544</v>
      </c>
      <c r="I1" s="126" t="s">
        <v>808</v>
      </c>
    </row>
    <row r="2" spans="1:9" ht="57" hidden="1" x14ac:dyDescent="0.2">
      <c r="A2" s="61">
        <v>1</v>
      </c>
      <c r="B2" s="62" t="s">
        <v>125</v>
      </c>
      <c r="C2" s="61" t="s">
        <v>193</v>
      </c>
      <c r="D2" s="61" t="s">
        <v>186</v>
      </c>
      <c r="E2" s="61" t="s">
        <v>187</v>
      </c>
      <c r="F2" s="61" t="s">
        <v>188</v>
      </c>
      <c r="G2" s="61" t="s">
        <v>189</v>
      </c>
      <c r="H2" s="61" t="str">
        <f>UPPER(LEFT(SUBSTITUTE(AER_NCE[[#This Row],[Noncompliance Event]]," ",""),60))</f>
        <v>INACCURATEHEADERMARKINGS</v>
      </c>
      <c r="I2" s="128">
        <f>IFERROR(VLOOKUP(AER_NCE[[#This Row],[ShortNCE]],Current[],2,FALSE),"No AER NCE")</f>
        <v>744</v>
      </c>
    </row>
    <row r="3" spans="1:9" ht="57" hidden="1" x14ac:dyDescent="0.2">
      <c r="A3" s="61">
        <v>1</v>
      </c>
      <c r="B3" s="62" t="s">
        <v>128</v>
      </c>
      <c r="C3" s="61" t="s">
        <v>1450</v>
      </c>
      <c r="D3" s="61" t="s">
        <v>186</v>
      </c>
      <c r="E3" s="61" t="s">
        <v>187</v>
      </c>
      <c r="F3" s="61" t="s">
        <v>188</v>
      </c>
      <c r="G3" s="61" t="s">
        <v>189</v>
      </c>
      <c r="H3" s="61" t="str">
        <f>UPPER(LEFT(SUBSTITUTE(AER_NCE[[#This Row],[Noncompliance Event]]," ",""),60))</f>
        <v>DELIVERYPOINTGASMEAS.DEVICE(S)DOESNOTEXIST,ISNOTINSTALLEDORU</v>
      </c>
      <c r="I3" s="128">
        <f>IFERROR(VLOOKUP(AER_NCE[[#This Row],[ShortNCE]],Current[],2,FALSE),"No AER NCE")</f>
        <v>746</v>
      </c>
    </row>
    <row r="4" spans="1:9" ht="57" hidden="1" x14ac:dyDescent="0.2">
      <c r="A4" s="61">
        <v>1</v>
      </c>
      <c r="B4" s="62" t="s">
        <v>131</v>
      </c>
      <c r="C4" s="61" t="s">
        <v>1453</v>
      </c>
      <c r="D4" s="61" t="s">
        <v>186</v>
      </c>
      <c r="E4" s="61" t="s">
        <v>187</v>
      </c>
      <c r="F4" s="61" t="s">
        <v>188</v>
      </c>
      <c r="G4" s="61" t="s">
        <v>189</v>
      </c>
      <c r="H4" s="61" t="str">
        <f>UPPER(LEFT(SUBSTITUTE(AER_NCE[[#This Row],[Noncompliance Event]]," ",""),60))</f>
        <v>GASMETER(S)DOESNOTEXIST,ISNOTINSTALLEDORUSEDCORRECTLY,ORNOTI</v>
      </c>
      <c r="I4" s="128">
        <f>IFERROR(VLOOKUP(AER_NCE[[#This Row],[ShortNCE]],Current[],2,FALSE),"No AER NCE")</f>
        <v>749</v>
      </c>
    </row>
    <row r="5" spans="1:9" ht="85.5" hidden="1" x14ac:dyDescent="0.2">
      <c r="A5" s="61">
        <v>3</v>
      </c>
      <c r="B5" s="62" t="s">
        <v>135</v>
      </c>
      <c r="C5" s="61" t="s">
        <v>1458</v>
      </c>
      <c r="D5" s="61" t="s">
        <v>199</v>
      </c>
      <c r="E5" s="61" t="s">
        <v>200</v>
      </c>
      <c r="F5" s="61" t="s">
        <v>201</v>
      </c>
      <c r="G5" s="61" t="s">
        <v>641</v>
      </c>
      <c r="H5" s="61" t="str">
        <f>UPPER(LEFT(SUBSTITUTE(AER_NCE[[#This Row],[Noncompliance Event]]," ",""),60))</f>
        <v>INACCURATEMEAS.OFOILPRODUCEDFROMAGASWELL.</v>
      </c>
      <c r="I5" s="128">
        <f>IFERROR(VLOOKUP(AER_NCE[[#This Row],[ShortNCE]],Current[],2,FALSE),"No AER NCE")</f>
        <v>754</v>
      </c>
    </row>
    <row r="6" spans="1:9" ht="57" hidden="1" x14ac:dyDescent="0.2">
      <c r="A6" s="61">
        <v>1</v>
      </c>
      <c r="B6" s="62" t="s">
        <v>107</v>
      </c>
      <c r="C6" s="61" t="s">
        <v>1459</v>
      </c>
      <c r="D6" s="61" t="s">
        <v>186</v>
      </c>
      <c r="E6" s="61" t="s">
        <v>187</v>
      </c>
      <c r="F6" s="61" t="s">
        <v>188</v>
      </c>
      <c r="G6" s="61" t="s">
        <v>189</v>
      </c>
      <c r="H6" s="61" t="str">
        <f>UPPER(LEFT(SUBSTITUTE(AER_NCE[[#This Row],[Noncompliance Event]]," ",""),60))</f>
        <v>INJECTION/DISPOSALMEAS.DEVICE(S)DOESNOTEXIST,ISNOTINSTALLEDO</v>
      </c>
      <c r="I6" s="128">
        <f>IFERROR(VLOOKUP(AER_NCE[[#This Row],[ShortNCE]],Current[],2,FALSE),"No AER NCE")</f>
        <v>755</v>
      </c>
    </row>
    <row r="7" spans="1:9" ht="42.75" hidden="1" x14ac:dyDescent="0.2">
      <c r="A7" s="63">
        <v>10</v>
      </c>
      <c r="B7" s="64" t="s">
        <v>84</v>
      </c>
      <c r="C7" s="63" t="s">
        <v>1460</v>
      </c>
      <c r="D7" s="63" t="s">
        <v>240</v>
      </c>
      <c r="E7" s="63" t="s">
        <v>241</v>
      </c>
      <c r="F7" s="63" t="s">
        <v>242</v>
      </c>
      <c r="G7" s="63"/>
      <c r="H7" s="63" t="str">
        <f>UPPER(LEFT(SUBSTITUTE(AER_NCE[[#This Row],[Noncompliance Event]]," ",""),60))</f>
        <v>INACCURATEFUELMEAS.</v>
      </c>
      <c r="I7" s="128">
        <f>IFERROR(VLOOKUP(AER_NCE[[#This Row],[ShortNCE]],Current[],2,FALSE),"No AER NCE")</f>
        <v>756</v>
      </c>
    </row>
    <row r="8" spans="1:9" ht="42.75" hidden="1" x14ac:dyDescent="0.2">
      <c r="A8" s="63">
        <v>10</v>
      </c>
      <c r="B8" s="64" t="s">
        <v>80</v>
      </c>
      <c r="C8" s="63" t="s">
        <v>1461</v>
      </c>
      <c r="D8" s="63" t="s">
        <v>240</v>
      </c>
      <c r="E8" s="63" t="s">
        <v>241</v>
      </c>
      <c r="F8" s="63" t="s">
        <v>242</v>
      </c>
      <c r="G8" s="63"/>
      <c r="H8" s="63" t="str">
        <f>UPPER(LEFT(SUBSTITUTE(AER_NCE[[#This Row],[Noncompliance Event]]," ",""),60))</f>
        <v>INACCURATEVENTMEAS.</v>
      </c>
      <c r="I8" s="128">
        <f>IFERROR(VLOOKUP(AER_NCE[[#This Row],[ShortNCE]],Current[],2,FALSE),"No AER NCE")</f>
        <v>757</v>
      </c>
    </row>
    <row r="9" spans="1:9" ht="42.75" hidden="1" x14ac:dyDescent="0.2">
      <c r="A9" s="63">
        <v>10</v>
      </c>
      <c r="B9" s="64" t="s">
        <v>77</v>
      </c>
      <c r="C9" s="63" t="s">
        <v>1462</v>
      </c>
      <c r="D9" s="63" t="s">
        <v>240</v>
      </c>
      <c r="E9" s="63" t="s">
        <v>241</v>
      </c>
      <c r="F9" s="63" t="s">
        <v>242</v>
      </c>
      <c r="G9" s="63"/>
      <c r="H9" s="63" t="str">
        <f>UPPER(LEFT(SUBSTITUTE(AER_NCE[[#This Row],[Noncompliance Event]]," ",""),60))</f>
        <v>INACCURATEFLAREMEAS.</v>
      </c>
      <c r="I9" s="128">
        <f>IFERROR(VLOOKUP(AER_NCE[[#This Row],[ShortNCE]],Current[],2,FALSE),"No AER NCE")</f>
        <v>758</v>
      </c>
    </row>
    <row r="10" spans="1:9" ht="57" hidden="1" x14ac:dyDescent="0.2">
      <c r="A10" s="61">
        <v>2</v>
      </c>
      <c r="B10" s="62" t="s">
        <v>65</v>
      </c>
      <c r="C10" s="61" t="s">
        <v>1464</v>
      </c>
      <c r="D10" s="61" t="s">
        <v>195</v>
      </c>
      <c r="E10" s="61" t="s">
        <v>196</v>
      </c>
      <c r="F10" s="65" t="s">
        <v>197</v>
      </c>
      <c r="G10" s="61" t="s">
        <v>198</v>
      </c>
      <c r="H10" s="61" t="str">
        <f>UPPER(LEFT(SUBSTITUTE(AER_NCE[[#This Row],[Noncompliance Event]]," ",""),60))</f>
        <v>MEAS.DEVICE(S)CALIBRATED/PROVENINAPPROPRIATELYANDNOTWITHINRE</v>
      </c>
      <c r="I10" s="128">
        <f>IFERROR(VLOOKUP(AER_NCE[[#This Row],[ShortNCE]],Current[],2,FALSE),"No AER NCE")</f>
        <v>760</v>
      </c>
    </row>
    <row r="11" spans="1:9" ht="71.25" hidden="1" x14ac:dyDescent="0.2">
      <c r="A11" s="61">
        <v>4</v>
      </c>
      <c r="B11" s="62" t="s">
        <v>165</v>
      </c>
      <c r="C11" s="61" t="s">
        <v>1465</v>
      </c>
      <c r="D11" s="61" t="s">
        <v>207</v>
      </c>
      <c r="E11" s="61" t="s">
        <v>208</v>
      </c>
      <c r="F11" s="61" t="s">
        <v>209</v>
      </c>
      <c r="G11" s="61" t="s">
        <v>644</v>
      </c>
      <c r="H11" s="61" t="str">
        <f>UPPER(LEFT(SUBSTITUTE(AER_NCE[[#This Row],[Noncompliance Event]]," ",""),60))</f>
        <v>GISINACCURATELYDETERMINED.</v>
      </c>
      <c r="I11" s="128">
        <f>IFERROR(VLOOKUP(AER_NCE[[#This Row],[ShortNCE]],Current[],2,FALSE),"No AER NCE")</f>
        <v>761</v>
      </c>
    </row>
    <row r="12" spans="1:9" ht="71.25" hidden="1" x14ac:dyDescent="0.2">
      <c r="A12" s="61">
        <v>4</v>
      </c>
      <c r="B12" s="62" t="s">
        <v>67</v>
      </c>
      <c r="C12" s="61" t="s">
        <v>1466</v>
      </c>
      <c r="D12" s="61" t="s">
        <v>207</v>
      </c>
      <c r="E12" s="61" t="s">
        <v>208</v>
      </c>
      <c r="F12" s="61" t="s">
        <v>209</v>
      </c>
      <c r="G12" s="61" t="s">
        <v>645</v>
      </c>
      <c r="H12" s="61" t="str">
        <f>UPPER(LEFT(SUBSTITUTE(AER_NCE[[#This Row],[Noncompliance Event]]," ",""),60))</f>
        <v>GEINACCURATELYDETERMINED.</v>
      </c>
      <c r="I12" s="128">
        <f>IFERROR(VLOOKUP(AER_NCE[[#This Row],[ShortNCE]],Current[],2,FALSE),"No AER NCE")</f>
        <v>762</v>
      </c>
    </row>
    <row r="13" spans="1:9" ht="57" hidden="1" x14ac:dyDescent="0.2">
      <c r="A13" s="61">
        <v>6</v>
      </c>
      <c r="B13" s="62" t="s">
        <v>69</v>
      </c>
      <c r="C13" s="61" t="s">
        <v>1466</v>
      </c>
      <c r="D13" s="61" t="s">
        <v>219</v>
      </c>
      <c r="E13" s="61" t="s">
        <v>220</v>
      </c>
      <c r="F13" s="61" t="s">
        <v>214</v>
      </c>
      <c r="H13" s="61" t="str">
        <f>UPPER(LEFT(SUBSTITUTE(AER_NCE[[#This Row],[Noncompliance Event]]," ",""),60))</f>
        <v>GEINACCURATELYDETERMINED.</v>
      </c>
      <c r="I13" s="128">
        <f>IFERROR(VLOOKUP(AER_NCE[[#This Row],[ShortNCE]],Current[],2,FALSE),"No AER NCE")</f>
        <v>762</v>
      </c>
    </row>
    <row r="14" spans="1:9" ht="42.75" hidden="1" x14ac:dyDescent="0.2">
      <c r="A14" s="63">
        <v>10</v>
      </c>
      <c r="B14" s="64" t="s">
        <v>87</v>
      </c>
      <c r="C14" s="63" t="s">
        <v>1470</v>
      </c>
      <c r="D14" s="63" t="s">
        <v>240</v>
      </c>
      <c r="E14" s="63" t="s">
        <v>241</v>
      </c>
      <c r="F14" s="63" t="s">
        <v>242</v>
      </c>
      <c r="G14" s="63"/>
      <c r="H14" s="63" t="str">
        <f>UPPER(LEFT(SUBSTITUTE(AER_NCE[[#This Row],[Noncompliance Event]]," ",""),60))</f>
        <v>INACCURATEFUELGASESTIMATION.</v>
      </c>
      <c r="I14" s="128">
        <f>IFERROR(VLOOKUP(AER_NCE[[#This Row],[ShortNCE]],Current[],2,FALSE),"No AER NCE")</f>
        <v>766</v>
      </c>
    </row>
    <row r="15" spans="1:9" ht="42.75" hidden="1" x14ac:dyDescent="0.2">
      <c r="A15" s="63">
        <v>10</v>
      </c>
      <c r="B15" s="64" t="s">
        <v>88</v>
      </c>
      <c r="C15" s="63" t="s">
        <v>1471</v>
      </c>
      <c r="D15" s="63" t="s">
        <v>240</v>
      </c>
      <c r="E15" s="63" t="s">
        <v>241</v>
      </c>
      <c r="F15" s="63" t="s">
        <v>242</v>
      </c>
      <c r="G15" s="63"/>
      <c r="H15" s="63" t="str">
        <f>UPPER(LEFT(SUBSTITUTE(AER_NCE[[#This Row],[Noncompliance Event]]," ",""),60))</f>
        <v>INACCURATEVENTGASESTIMATION.</v>
      </c>
      <c r="I15" s="128">
        <f>IFERROR(VLOOKUP(AER_NCE[[#This Row],[ShortNCE]],Current[],2,FALSE),"No AER NCE")</f>
        <v>767</v>
      </c>
    </row>
    <row r="16" spans="1:9" ht="42.75" hidden="1" x14ac:dyDescent="0.2">
      <c r="A16" s="63">
        <v>10</v>
      </c>
      <c r="B16" s="64" t="s">
        <v>9</v>
      </c>
      <c r="C16" s="63" t="s">
        <v>1472</v>
      </c>
      <c r="D16" s="63" t="s">
        <v>240</v>
      </c>
      <c r="E16" s="63" t="s">
        <v>241</v>
      </c>
      <c r="F16" s="63" t="s">
        <v>242</v>
      </c>
      <c r="G16" s="63"/>
      <c r="H16" s="63" t="str">
        <f>UPPER(LEFT(SUBSTITUTE(AER_NCE[[#This Row],[Noncompliance Event]]," ",""),60))</f>
        <v>INACCURATEFLAREGASESTIMATION.</v>
      </c>
      <c r="I16" s="128">
        <f>IFERROR(VLOOKUP(AER_NCE[[#This Row],[ShortNCE]],Current[],2,FALSE),"No AER NCE")</f>
        <v>768</v>
      </c>
    </row>
    <row r="17" spans="1:9" ht="85.5" hidden="1" x14ac:dyDescent="0.2">
      <c r="A17" s="61">
        <v>3</v>
      </c>
      <c r="B17" s="62" t="s">
        <v>204</v>
      </c>
      <c r="C17" s="61" t="s">
        <v>1473</v>
      </c>
      <c r="D17" s="61" t="s">
        <v>199</v>
      </c>
      <c r="E17" s="61" t="s">
        <v>200</v>
      </c>
      <c r="F17" s="61" t="s">
        <v>201</v>
      </c>
      <c r="G17" s="61" t="s">
        <v>638</v>
      </c>
      <c r="H17" s="61" t="str">
        <f>UPPER(LEFT(SUBSTITUTE(AER_NCE[[#This Row],[Noncompliance Event]]," ",""),60))</f>
        <v>INACCURATEFLASH-GASESTIMATION.</v>
      </c>
      <c r="I17" s="128">
        <f>IFERROR(VLOOKUP(AER_NCE[[#This Row],[ShortNCE]],Current[],2,FALSE),"No AER NCE")</f>
        <v>769</v>
      </c>
    </row>
    <row r="18" spans="1:9" ht="57" hidden="1" x14ac:dyDescent="0.2">
      <c r="A18" s="61">
        <v>5</v>
      </c>
      <c r="B18" s="62" t="s">
        <v>68</v>
      </c>
      <c r="C18" s="61" t="s">
        <v>1473</v>
      </c>
      <c r="D18" s="61" t="s">
        <v>212</v>
      </c>
      <c r="E18" s="61" t="s">
        <v>213</v>
      </c>
      <c r="F18" s="61" t="s">
        <v>214</v>
      </c>
      <c r="G18" s="61" t="s">
        <v>215</v>
      </c>
      <c r="H18" s="61" t="str">
        <f>UPPER(LEFT(SUBSTITUTE(AER_NCE[[#This Row],[Noncompliance Event]]," ",""),60))</f>
        <v>INACCURATEFLASH-GASESTIMATION.</v>
      </c>
      <c r="I18" s="128">
        <f>IFERROR(VLOOKUP(AER_NCE[[#This Row],[ShortNCE]],Current[],2,FALSE),"No AER NCE")</f>
        <v>769</v>
      </c>
    </row>
    <row r="19" spans="1:9" ht="42.75" x14ac:dyDescent="0.2">
      <c r="A19" s="63">
        <v>14</v>
      </c>
      <c r="B19" s="64" t="s">
        <v>145</v>
      </c>
      <c r="C19" s="63" t="s">
        <v>262</v>
      </c>
      <c r="D19" s="63" t="s">
        <v>257</v>
      </c>
      <c r="E19" s="63" t="s">
        <v>258</v>
      </c>
      <c r="F19" s="63" t="s">
        <v>259</v>
      </c>
      <c r="G19" s="63" t="s">
        <v>260</v>
      </c>
      <c r="H19" s="63" t="str">
        <f>UPPER(LEFT(SUBSTITUTE(AER_NCE[[#This Row],[Noncompliance Event]]," ",""),60))</f>
        <v>INACCURATEACCOUNTINGANDREPORTINGOFACTUALHYDROCARBONLIQUIDPRO</v>
      </c>
      <c r="I19" s="128">
        <f>IFERROR(VLOOKUP(AER_NCE[[#This Row],[ShortNCE]],Current[],2,FALSE),"No AER NCE")</f>
        <v>774</v>
      </c>
    </row>
    <row r="20" spans="1:9" ht="85.5" x14ac:dyDescent="0.2">
      <c r="A20" s="63">
        <v>8</v>
      </c>
      <c r="B20" s="64" t="s">
        <v>113</v>
      </c>
      <c r="C20" s="63" t="s">
        <v>232</v>
      </c>
      <c r="D20" s="63" t="s">
        <v>227</v>
      </c>
      <c r="E20" s="63" t="s">
        <v>228</v>
      </c>
      <c r="F20" s="63" t="s">
        <v>229</v>
      </c>
      <c r="G20" s="63"/>
      <c r="H20" s="63" t="str">
        <f>UPPER(LEFT(SUBSTITUTE(AER_NCE[[#This Row],[Noncompliance Event]]," ",""),60))</f>
        <v>INACCURATEACCOUNTINGANDREPORTINGOFHYDROCARBONLIQUIDINVENTORI</v>
      </c>
      <c r="I20" s="128">
        <f>IFERROR(VLOOKUP(AER_NCE[[#This Row],[ShortNCE]],Current[],2,FALSE),"No AER NCE")</f>
        <v>779</v>
      </c>
    </row>
    <row r="21" spans="1:9" ht="42.75" x14ac:dyDescent="0.2">
      <c r="A21" s="63">
        <v>14</v>
      </c>
      <c r="B21" s="64" t="s">
        <v>115</v>
      </c>
      <c r="C21" s="63" t="s">
        <v>232</v>
      </c>
      <c r="D21" s="63" t="s">
        <v>257</v>
      </c>
      <c r="E21" s="63" t="s">
        <v>258</v>
      </c>
      <c r="F21" s="63" t="s">
        <v>259</v>
      </c>
      <c r="G21" s="63" t="s">
        <v>260</v>
      </c>
      <c r="H21" s="63" t="str">
        <f>UPPER(LEFT(SUBSTITUTE(AER_NCE[[#This Row],[Noncompliance Event]]," ",""),60))</f>
        <v>INACCURATEACCOUNTINGANDREPORTINGOFHYDROCARBONLIQUIDINVENTORI</v>
      </c>
      <c r="I21" s="128">
        <f>IFERROR(VLOOKUP(AER_NCE[[#This Row],[ShortNCE]],Current[],2,FALSE),"No AER NCE")</f>
        <v>779</v>
      </c>
    </row>
    <row r="22" spans="1:9" ht="57" hidden="1" x14ac:dyDescent="0.2">
      <c r="A22" s="61">
        <v>6</v>
      </c>
      <c r="B22" s="62" t="s">
        <v>103</v>
      </c>
      <c r="C22" s="61" t="s">
        <v>1489</v>
      </c>
      <c r="D22" s="61" t="s">
        <v>219</v>
      </c>
      <c r="E22" s="61" t="s">
        <v>220</v>
      </c>
      <c r="F22" s="61" t="s">
        <v>214</v>
      </c>
      <c r="H22" s="61" t="str">
        <f>UPPER(LEFT(SUBSTITUTE(AER_NCE[[#This Row],[Noncompliance Event]]," ",""),60))</f>
        <v>INAPPROPRIATEAPPLICATIONOFGEF.</v>
      </c>
      <c r="I22" s="128">
        <f>IFERROR(VLOOKUP(AER_NCE[[#This Row],[ShortNCE]],Current[],2,FALSE),"No AER NCE")</f>
        <v>787</v>
      </c>
    </row>
    <row r="23" spans="1:9" ht="42.75" hidden="1" x14ac:dyDescent="0.2">
      <c r="A23" s="63">
        <v>13</v>
      </c>
      <c r="B23" s="64" t="s">
        <v>104</v>
      </c>
      <c r="C23" s="63" t="s">
        <v>1489</v>
      </c>
      <c r="D23" s="63" t="s">
        <v>252</v>
      </c>
      <c r="E23" s="63" t="s">
        <v>253</v>
      </c>
      <c r="F23" s="63" t="s">
        <v>254</v>
      </c>
      <c r="G23" s="63" t="s">
        <v>202</v>
      </c>
      <c r="H23" s="63" t="str">
        <f>UPPER(LEFT(SUBSTITUTE(AER_NCE[[#This Row],[Noncompliance Event]]," ",""),60))</f>
        <v>INAPPROPRIATEAPPLICATIONOFGEF.</v>
      </c>
      <c r="I23" s="128">
        <f>IFERROR(VLOOKUP(AER_NCE[[#This Row],[ShortNCE]],Current[],2,FALSE),"No AER NCE")</f>
        <v>787</v>
      </c>
    </row>
    <row r="24" spans="1:9" ht="42.75" x14ac:dyDescent="0.2">
      <c r="A24" s="63">
        <v>9</v>
      </c>
      <c r="B24" s="64" t="s">
        <v>139</v>
      </c>
      <c r="C24" s="63" t="s">
        <v>1573</v>
      </c>
      <c r="D24" s="63" t="s">
        <v>234</v>
      </c>
      <c r="E24" s="63" t="s">
        <v>235</v>
      </c>
      <c r="F24" s="63" t="s">
        <v>236</v>
      </c>
      <c r="G24" s="63" t="s">
        <v>651</v>
      </c>
      <c r="H24" s="63" t="str">
        <f>UPPER(LEFT(SUBSTITUTE(AER_NCE[[#This Row],[Noncompliance Event]]," ",""),60))</f>
        <v>INACCURATEACCOUNTINGANDREPORTINGOFHYDROCARBONLIQUIDRECEIPTS.</v>
      </c>
      <c r="I24" s="128">
        <f>IFERROR(VLOOKUP(AER_NCE[[#This Row],[ShortNCE]],Current[],2,FALSE),"No AER NCE")</f>
        <v>781</v>
      </c>
    </row>
    <row r="25" spans="1:9" ht="57" hidden="1" x14ac:dyDescent="0.2">
      <c r="A25" s="61">
        <v>5</v>
      </c>
      <c r="B25" s="62" t="s">
        <v>118</v>
      </c>
      <c r="C25" s="61" t="s">
        <v>1491</v>
      </c>
      <c r="D25" s="61" t="s">
        <v>212</v>
      </c>
      <c r="E25" s="61" t="s">
        <v>213</v>
      </c>
      <c r="F25" s="61" t="s">
        <v>214</v>
      </c>
      <c r="G25" s="61" t="s">
        <v>215</v>
      </c>
      <c r="H25" s="61" t="str">
        <f>UPPER(LEFT(SUBSTITUTE(AER_NCE[[#This Row],[Noncompliance Event]]," ",""),60))</f>
        <v>INACCURATELOADFLUIDPROCEDURES.</v>
      </c>
      <c r="I25" s="128">
        <f>IFERROR(VLOOKUP(AER_NCE[[#This Row],[ShortNCE]],Current[],2,FALSE),"No AER NCE")</f>
        <v>789</v>
      </c>
    </row>
    <row r="26" spans="1:9" ht="85.5" hidden="1" x14ac:dyDescent="0.2">
      <c r="A26" s="63">
        <v>8</v>
      </c>
      <c r="B26" s="64" t="s">
        <v>119</v>
      </c>
      <c r="C26" s="63" t="s">
        <v>1491</v>
      </c>
      <c r="D26" s="63" t="s">
        <v>227</v>
      </c>
      <c r="E26" s="63" t="s">
        <v>228</v>
      </c>
      <c r="F26" s="63" t="s">
        <v>229</v>
      </c>
      <c r="G26" s="63"/>
      <c r="H26" s="63" t="str">
        <f>UPPER(LEFT(SUBSTITUTE(AER_NCE[[#This Row],[Noncompliance Event]]," ",""),60))</f>
        <v>INACCURATELOADFLUIDPROCEDURES.</v>
      </c>
      <c r="I26" s="128">
        <f>IFERROR(VLOOKUP(AER_NCE[[#This Row],[ShortNCE]],Current[],2,FALSE),"No AER NCE")</f>
        <v>789</v>
      </c>
    </row>
    <row r="27" spans="1:9" ht="85.5" hidden="1" x14ac:dyDescent="0.2">
      <c r="A27" s="61">
        <v>3</v>
      </c>
      <c r="B27" s="62" t="s">
        <v>133</v>
      </c>
      <c r="C27" s="61" t="s">
        <v>1494</v>
      </c>
      <c r="D27" s="61" t="s">
        <v>199</v>
      </c>
      <c r="E27" s="61" t="s">
        <v>200</v>
      </c>
      <c r="F27" s="61" t="s">
        <v>201</v>
      </c>
      <c r="G27" s="61" t="s">
        <v>202</v>
      </c>
      <c r="H27" s="61" t="str">
        <f>UPPER(LEFT(SUBSTITUTE(AER_NCE[[#This Row],[Noncompliance Event]]," ",""),60))</f>
        <v>GASANDCONDENSATECOMPOSITIONANDDENSITYNOTUPDATEDTOTHEREQUIRED</v>
      </c>
      <c r="I27" s="128">
        <f>IFERROR(VLOOKUP(AER_NCE[[#This Row],[ShortNCE]],Current[],2,FALSE),"No AER NCE")</f>
        <v>794</v>
      </c>
    </row>
    <row r="28" spans="1:9" ht="57" hidden="1" x14ac:dyDescent="0.2">
      <c r="A28" s="61">
        <v>7</v>
      </c>
      <c r="B28" s="62" t="s">
        <v>95</v>
      </c>
      <c r="C28" s="61" t="s">
        <v>1494</v>
      </c>
      <c r="D28" s="61" t="s">
        <v>223</v>
      </c>
      <c r="E28" s="61" t="s">
        <v>224</v>
      </c>
      <c r="F28" s="61" t="s">
        <v>225</v>
      </c>
      <c r="H28" s="61" t="str">
        <f>UPPER(LEFT(SUBSTITUTE(AER_NCE[[#This Row],[Noncompliance Event]]," ",""),60))</f>
        <v>GASANDCONDENSATECOMPOSITIONANDDENSITYNOTUPDATEDTOTHEREQUIRED</v>
      </c>
      <c r="I28" s="128">
        <f>IFERROR(VLOOKUP(AER_NCE[[#This Row],[ShortNCE]],Current[],2,FALSE),"No AER NCE")</f>
        <v>794</v>
      </c>
    </row>
    <row r="29" spans="1:9" ht="42.75" hidden="1" x14ac:dyDescent="0.2">
      <c r="A29" s="63">
        <v>13</v>
      </c>
      <c r="B29" s="64" t="s">
        <v>98</v>
      </c>
      <c r="C29" s="63" t="s">
        <v>1494</v>
      </c>
      <c r="D29" s="63" t="s">
        <v>252</v>
      </c>
      <c r="E29" s="63" t="s">
        <v>253</v>
      </c>
      <c r="F29" s="63" t="s">
        <v>254</v>
      </c>
      <c r="G29" s="63" t="s">
        <v>255</v>
      </c>
      <c r="H29" s="63" t="str">
        <f>UPPER(LEFT(SUBSTITUTE(AER_NCE[[#This Row],[Noncompliance Event]]," ",""),60))</f>
        <v>GASANDCONDENSATECOMPOSITIONANDDENSITYNOTUPDATEDTOTHEREQUIRED</v>
      </c>
      <c r="I29" s="128">
        <f>IFERROR(VLOOKUP(AER_NCE[[#This Row],[ShortNCE]],Current[],2,FALSE),"No AER NCE")</f>
        <v>794</v>
      </c>
    </row>
    <row r="30" spans="1:9" ht="57" hidden="1" x14ac:dyDescent="0.2">
      <c r="A30" s="61">
        <v>5</v>
      </c>
      <c r="B30" s="62" t="s">
        <v>100</v>
      </c>
      <c r="C30" s="61" t="s">
        <v>1495</v>
      </c>
      <c r="D30" s="61" t="s">
        <v>212</v>
      </c>
      <c r="E30" s="61" t="s">
        <v>213</v>
      </c>
      <c r="F30" s="61" t="s">
        <v>214</v>
      </c>
      <c r="G30" s="61" t="s">
        <v>215</v>
      </c>
      <c r="H30" s="61" t="str">
        <f>UPPER(LEFT(SUBSTITUTE(AER_NCE[[#This Row],[Noncompliance Event]]," ",""),60))</f>
        <v>INAPPROPRIATEAPPLICATIONOFGOR.</v>
      </c>
      <c r="I30" s="128">
        <f>IFERROR(VLOOKUP(AER_NCE[[#This Row],[ShortNCE]],Current[],2,FALSE),"No AER NCE")</f>
        <v>795</v>
      </c>
    </row>
    <row r="31" spans="1:9" ht="85.5" hidden="1" x14ac:dyDescent="0.2">
      <c r="A31" s="63">
        <v>8</v>
      </c>
      <c r="B31" s="64" t="s">
        <v>101</v>
      </c>
      <c r="C31" s="63" t="s">
        <v>1495</v>
      </c>
      <c r="D31" s="63" t="s">
        <v>227</v>
      </c>
      <c r="E31" s="63" t="s">
        <v>228</v>
      </c>
      <c r="F31" s="63" t="s">
        <v>229</v>
      </c>
      <c r="G31" s="63"/>
      <c r="H31" s="63" t="str">
        <f>UPPER(LEFT(SUBSTITUTE(AER_NCE[[#This Row],[Noncompliance Event]]," ",""),60))</f>
        <v>INAPPROPRIATEAPPLICATIONOFGOR.</v>
      </c>
      <c r="I31" s="128">
        <f>IFERROR(VLOOKUP(AER_NCE[[#This Row],[ShortNCE]],Current[],2,FALSE),"No AER NCE")</f>
        <v>795</v>
      </c>
    </row>
    <row r="32" spans="1:9" ht="42.75" hidden="1" x14ac:dyDescent="0.2">
      <c r="A32" s="63">
        <v>13</v>
      </c>
      <c r="B32" s="64" t="s">
        <v>102</v>
      </c>
      <c r="C32" s="63" t="s">
        <v>1495</v>
      </c>
      <c r="D32" s="63" t="s">
        <v>252</v>
      </c>
      <c r="E32" s="63" t="s">
        <v>253</v>
      </c>
      <c r="F32" s="63" t="s">
        <v>254</v>
      </c>
      <c r="G32" s="63" t="s">
        <v>638</v>
      </c>
      <c r="H32" s="63" t="str">
        <f>UPPER(LEFT(SUBSTITUTE(AER_NCE[[#This Row],[Noncompliance Event]]," ",""),60))</f>
        <v>INAPPROPRIATEAPPLICATIONOFGOR.</v>
      </c>
      <c r="I32" s="128">
        <f>IFERROR(VLOOKUP(AER_NCE[[#This Row],[ShortNCE]],Current[],2,FALSE),"No AER NCE")</f>
        <v>795</v>
      </c>
    </row>
    <row r="33" spans="1:9" ht="57" hidden="1" x14ac:dyDescent="0.2">
      <c r="A33" s="61">
        <v>5</v>
      </c>
      <c r="B33" s="62" t="s">
        <v>166</v>
      </c>
      <c r="C33" s="61" t="s">
        <v>1496</v>
      </c>
      <c r="D33" s="61" t="s">
        <v>212</v>
      </c>
      <c r="E33" s="61" t="s">
        <v>213</v>
      </c>
      <c r="F33" s="61" t="s">
        <v>214</v>
      </c>
      <c r="G33" s="61" t="s">
        <v>215</v>
      </c>
      <c r="H33" s="61" t="str">
        <f>UPPER(LEFT(SUBSTITUTE(AER_NCE[[#This Row],[Noncompliance Event]]," ",""),60))</f>
        <v>INAPPROPRIATEAPPLICATIONOFGIS.</v>
      </c>
      <c r="I33" s="128">
        <f>IFERROR(VLOOKUP(AER_NCE[[#This Row],[ShortNCE]],Current[],2,FALSE),"No AER NCE")</f>
        <v>796</v>
      </c>
    </row>
    <row r="34" spans="1:9" ht="85.5" hidden="1" x14ac:dyDescent="0.2">
      <c r="A34" s="63">
        <v>8</v>
      </c>
      <c r="B34" s="64" t="s">
        <v>167</v>
      </c>
      <c r="C34" s="63" t="s">
        <v>1496</v>
      </c>
      <c r="D34" s="63" t="s">
        <v>227</v>
      </c>
      <c r="E34" s="63" t="s">
        <v>228</v>
      </c>
      <c r="F34" s="63" t="s">
        <v>229</v>
      </c>
      <c r="G34" s="63"/>
      <c r="H34" s="63" t="str">
        <f>UPPER(LEFT(SUBSTITUTE(AER_NCE[[#This Row],[Noncompliance Event]]," ",""),60))</f>
        <v>INAPPROPRIATEAPPLICATIONOFGIS.</v>
      </c>
      <c r="I34" s="128">
        <f>IFERROR(VLOOKUP(AER_NCE[[#This Row],[ShortNCE]],Current[],2,FALSE),"No AER NCE")</f>
        <v>796</v>
      </c>
    </row>
    <row r="35" spans="1:9" ht="42.75" hidden="1" x14ac:dyDescent="0.2">
      <c r="A35" s="63">
        <v>13</v>
      </c>
      <c r="B35" s="64" t="s">
        <v>168</v>
      </c>
      <c r="C35" s="63" t="s">
        <v>1496</v>
      </c>
      <c r="D35" s="63" t="s">
        <v>252</v>
      </c>
      <c r="E35" s="63" t="s">
        <v>253</v>
      </c>
      <c r="F35" s="63" t="s">
        <v>254</v>
      </c>
      <c r="G35" s="63" t="s">
        <v>637</v>
      </c>
      <c r="H35" s="63" t="str">
        <f>UPPER(LEFT(SUBSTITUTE(AER_NCE[[#This Row],[Noncompliance Event]]," ",""),60))</f>
        <v>INAPPROPRIATEAPPLICATIONOFGIS.</v>
      </c>
      <c r="I35" s="128">
        <f>IFERROR(VLOOKUP(AER_NCE[[#This Row],[ShortNCE]],Current[],2,FALSE),"No AER NCE")</f>
        <v>796</v>
      </c>
    </row>
    <row r="36" spans="1:9" ht="85.5" hidden="1" x14ac:dyDescent="0.2">
      <c r="A36" s="63">
        <v>8</v>
      </c>
      <c r="B36" s="64" t="s">
        <v>155</v>
      </c>
      <c r="C36" s="63" t="s">
        <v>1497</v>
      </c>
      <c r="D36" s="63" t="s">
        <v>227</v>
      </c>
      <c r="E36" s="63" t="s">
        <v>228</v>
      </c>
      <c r="F36" s="63" t="s">
        <v>229</v>
      </c>
      <c r="G36" s="63"/>
      <c r="H36" s="63" t="str">
        <f>UPPER(LEFT(SUBSTITUTE(AER_NCE[[#This Row],[Noncompliance Event]]," ",""),60))</f>
        <v>INAPPROPRIATEAPPLICATIONOFPC/TC.</v>
      </c>
      <c r="I36" s="128">
        <f>IFERROR(VLOOKUP(AER_NCE[[#This Row],[ShortNCE]],Current[],2,FALSE),"No AER NCE")</f>
        <v>797</v>
      </c>
    </row>
    <row r="37" spans="1:9" ht="57" hidden="1" x14ac:dyDescent="0.2">
      <c r="A37" s="63">
        <v>15</v>
      </c>
      <c r="B37" s="64" t="s">
        <v>7</v>
      </c>
      <c r="C37" s="63" t="s">
        <v>1502</v>
      </c>
      <c r="D37" s="63" t="s">
        <v>3</v>
      </c>
      <c r="E37" s="63" t="s">
        <v>4</v>
      </c>
      <c r="F37" s="63" t="s">
        <v>5</v>
      </c>
      <c r="G37" s="63" t="s">
        <v>6</v>
      </c>
      <c r="H37" s="63" t="str">
        <f>UPPER(LEFT(SUBSTITUTE(AER_NCE[[#This Row],[Noncompliance Event]]," ",""),60))</f>
        <v>NOAPPROVALWHENREQUIRED.</v>
      </c>
      <c r="I37" s="128">
        <f>IFERROR(VLOOKUP(AER_NCE[[#This Row],[ShortNCE]],Current[],2,FALSE),"No AER NCE")</f>
        <v>800</v>
      </c>
    </row>
    <row r="38" spans="1:9" ht="57" hidden="1" x14ac:dyDescent="0.2">
      <c r="A38" s="61">
        <v>1</v>
      </c>
      <c r="B38" s="62" t="s">
        <v>54</v>
      </c>
      <c r="C38" s="61" t="s">
        <v>1503</v>
      </c>
      <c r="D38" s="61" t="s">
        <v>186</v>
      </c>
      <c r="E38" s="61" t="s">
        <v>187</v>
      </c>
      <c r="F38" s="61" t="s">
        <v>188</v>
      </c>
      <c r="G38" s="61" t="s">
        <v>189</v>
      </c>
      <c r="H38" s="61" t="str">
        <f>UPPER(LEFT(SUBSTITUTE(AER_NCE[[#This Row],[Noncompliance Event]]," ",""),60))</f>
        <v>TESTGASOREFFLUENTMEAS.DEVICE(S)DOESNOTEXIST,ISNOTINSTALLEDOR</v>
      </c>
      <c r="I38" s="128">
        <f>IFERROR(VLOOKUP(AER_NCE[[#This Row],[ShortNCE]],Current[],2,FALSE),"No AER NCE")</f>
        <v>801</v>
      </c>
    </row>
    <row r="39" spans="1:9" ht="57" hidden="1" x14ac:dyDescent="0.2">
      <c r="A39" s="61">
        <v>5</v>
      </c>
      <c r="B39" s="62" t="s">
        <v>55</v>
      </c>
      <c r="C39" s="61" t="s">
        <v>1505</v>
      </c>
      <c r="D39" s="61" t="s">
        <v>212</v>
      </c>
      <c r="E39" s="61" t="s">
        <v>213</v>
      </c>
      <c r="F39" s="61" t="s">
        <v>214</v>
      </c>
      <c r="G39" s="61" t="s">
        <v>215</v>
      </c>
      <c r="H39" s="61" t="str">
        <f>UPPER(LEFT(SUBSTITUTE(AER_NCE[[#This Row],[Noncompliance Event]]," ",""),60))</f>
        <v>INAPPROPRIATEAPPLICATIONOFWGR.</v>
      </c>
      <c r="I39" s="128">
        <f>IFERROR(VLOOKUP(AER_NCE[[#This Row],[ShortNCE]],Current[],2,FALSE),"No AER NCE")</f>
        <v>803</v>
      </c>
    </row>
    <row r="40" spans="1:9" ht="85.5" hidden="1" x14ac:dyDescent="0.2">
      <c r="A40" s="63">
        <v>8</v>
      </c>
      <c r="B40" s="64" t="s">
        <v>60</v>
      </c>
      <c r="C40" s="63" t="s">
        <v>1505</v>
      </c>
      <c r="D40" s="63" t="s">
        <v>227</v>
      </c>
      <c r="E40" s="63" t="s">
        <v>228</v>
      </c>
      <c r="F40" s="63" t="s">
        <v>229</v>
      </c>
      <c r="G40" s="63"/>
      <c r="H40" s="63" t="str">
        <f>UPPER(LEFT(SUBSTITUTE(AER_NCE[[#This Row],[Noncompliance Event]]," ",""),60))</f>
        <v>INAPPROPRIATEAPPLICATIONOFWGR.</v>
      </c>
      <c r="I40" s="128">
        <f>IFERROR(VLOOKUP(AER_NCE[[#This Row],[ShortNCE]],Current[],2,FALSE),"No AER NCE")</f>
        <v>803</v>
      </c>
    </row>
    <row r="41" spans="1:9" ht="42.75" hidden="1" x14ac:dyDescent="0.2">
      <c r="A41" s="63">
        <v>13</v>
      </c>
      <c r="B41" s="64" t="s">
        <v>62</v>
      </c>
      <c r="C41" s="63" t="s">
        <v>1505</v>
      </c>
      <c r="D41" s="63" t="s">
        <v>252</v>
      </c>
      <c r="E41" s="63" t="s">
        <v>253</v>
      </c>
      <c r="F41" s="63" t="s">
        <v>254</v>
      </c>
      <c r="G41" s="63" t="s">
        <v>640</v>
      </c>
      <c r="H41" s="63" t="str">
        <f>UPPER(LEFT(SUBSTITUTE(AER_NCE[[#This Row],[Noncompliance Event]]," ",""),60))</f>
        <v>INAPPROPRIATEAPPLICATIONOFWGR.</v>
      </c>
      <c r="I41" s="128">
        <f>IFERROR(VLOOKUP(AER_NCE[[#This Row],[ShortNCE]],Current[],2,FALSE),"No AER NCE")</f>
        <v>803</v>
      </c>
    </row>
    <row r="42" spans="1:9" ht="42.75" hidden="1" x14ac:dyDescent="0.2">
      <c r="A42" s="63">
        <v>13</v>
      </c>
      <c r="B42" s="64" t="s">
        <v>61</v>
      </c>
      <c r="C42" s="63" t="s">
        <v>1506</v>
      </c>
      <c r="D42" s="63" t="s">
        <v>252</v>
      </c>
      <c r="E42" s="63" t="s">
        <v>253</v>
      </c>
      <c r="F42" s="63" t="s">
        <v>254</v>
      </c>
      <c r="G42" s="63" t="s">
        <v>660</v>
      </c>
      <c r="H42" s="63" t="str">
        <f>UPPER(LEFT(SUBSTITUTE(AER_NCE[[#This Row],[Noncompliance Event]]," ",""),60))</f>
        <v>INAPPROPRIATEAPPLICATIONOFECF.</v>
      </c>
      <c r="I42" s="128">
        <f>IFERROR(VLOOKUP(AER_NCE[[#This Row],[ShortNCE]],Current[],2,FALSE),"No AER NCE")</f>
        <v>804</v>
      </c>
    </row>
    <row r="43" spans="1:9" ht="42.75" x14ac:dyDescent="0.2">
      <c r="A43" s="63">
        <v>14</v>
      </c>
      <c r="B43" s="64" t="s">
        <v>150</v>
      </c>
      <c r="C43" s="63" t="s">
        <v>1573</v>
      </c>
      <c r="D43" s="63" t="s">
        <v>257</v>
      </c>
      <c r="E43" s="63" t="s">
        <v>258</v>
      </c>
      <c r="F43" s="63" t="s">
        <v>259</v>
      </c>
      <c r="G43" s="63" t="s">
        <v>260</v>
      </c>
      <c r="H43" s="63" t="str">
        <f>UPPER(LEFT(SUBSTITUTE(AER_NCE[[#This Row],[Noncompliance Event]]," ",""),60))</f>
        <v>INACCURATEACCOUNTINGANDREPORTINGOFHYDROCARBONLIQUIDRECEIPTS.</v>
      </c>
      <c r="I43" s="128">
        <f>IFERROR(VLOOKUP(AER_NCE[[#This Row],[ShortNCE]],Current[],2,FALSE),"No AER NCE")</f>
        <v>781</v>
      </c>
    </row>
    <row r="44" spans="1:9" ht="42.75" x14ac:dyDescent="0.2">
      <c r="A44" s="63">
        <v>14</v>
      </c>
      <c r="B44" s="64" t="s">
        <v>72</v>
      </c>
      <c r="C44" s="63" t="s">
        <v>0</v>
      </c>
      <c r="D44" s="63" t="s">
        <v>257</v>
      </c>
      <c r="E44" s="63" t="s">
        <v>258</v>
      </c>
      <c r="F44" s="63" t="s">
        <v>259</v>
      </c>
      <c r="G44" s="63" t="s">
        <v>260</v>
      </c>
      <c r="H44" s="63" t="str">
        <f>UPPER(LEFT(SUBSTITUTE(AER_NCE[[#This Row],[Noncompliance Event]]," ",""),60))</f>
        <v>INACCURATEDETERMINATIONOFESTIMATEDHYDROCARBONLIQUIDPRODUCTIO</v>
      </c>
      <c r="I44" s="128">
        <f>IFERROR(VLOOKUP(AER_NCE[[#This Row],[ShortNCE]],Current[],2,FALSE),"No AER NCE")</f>
        <v>788</v>
      </c>
    </row>
    <row r="45" spans="1:9" ht="57" hidden="1" x14ac:dyDescent="0.2">
      <c r="A45" s="61">
        <v>1</v>
      </c>
      <c r="B45" s="62" t="s">
        <v>123</v>
      </c>
      <c r="C45" s="61" t="s">
        <v>1510</v>
      </c>
      <c r="D45" s="61" t="s">
        <v>186</v>
      </c>
      <c r="E45" s="61" t="s">
        <v>187</v>
      </c>
      <c r="F45" s="61" t="s">
        <v>188</v>
      </c>
      <c r="G45" s="61" t="s">
        <v>189</v>
      </c>
      <c r="H45" s="61" t="str">
        <f>UPPER(LEFT(SUBSTITUTE(AER_NCE[[#This Row],[Noncompliance Event]]," ",""),60))</f>
        <v>TESTHYDROCARBONLIQUIDMEAS.DEVICE(S)DOESNOTEXIST,ISNOTINSTALL</v>
      </c>
      <c r="I45" s="128">
        <f>IFERROR(VLOOKUP(AER_NCE[[#This Row],[ShortNCE]],Current[],2,FALSE),"No AER NCE")</f>
        <v>810</v>
      </c>
    </row>
    <row r="46" spans="1:9" ht="57" hidden="1" x14ac:dyDescent="0.2">
      <c r="A46" s="61">
        <v>1</v>
      </c>
      <c r="B46" s="62" t="s">
        <v>124</v>
      </c>
      <c r="C46" s="61" t="s">
        <v>1511</v>
      </c>
      <c r="D46" s="61" t="s">
        <v>186</v>
      </c>
      <c r="E46" s="61" t="s">
        <v>187</v>
      </c>
      <c r="F46" s="61" t="s">
        <v>188</v>
      </c>
      <c r="G46" s="61" t="s">
        <v>189</v>
      </c>
      <c r="H46" s="61" t="str">
        <f>UPPER(LEFT(SUBSTITUTE(AER_NCE[[#This Row],[Noncompliance Event]]," ",""),60))</f>
        <v>TESTWATERMEAS.DEVICE(S)DOESNOTEXIST,ISNOTINSTALLEDORUSEDCORR</v>
      </c>
      <c r="I46" s="128">
        <f>IFERROR(VLOOKUP(AER_NCE[[#This Row],[ShortNCE]],Current[],2,FALSE),"No AER NCE")</f>
        <v>811</v>
      </c>
    </row>
    <row r="47" spans="1:9" ht="42.75" hidden="1" x14ac:dyDescent="0.2">
      <c r="A47" s="63">
        <v>10</v>
      </c>
      <c r="B47" s="64" t="s">
        <v>78</v>
      </c>
      <c r="C47" s="63" t="s">
        <v>1514</v>
      </c>
      <c r="D47" s="63" t="s">
        <v>240</v>
      </c>
      <c r="E47" s="63" t="s">
        <v>241</v>
      </c>
      <c r="F47" s="63" t="s">
        <v>242</v>
      </c>
      <c r="G47" s="63"/>
      <c r="H47" s="63" t="str">
        <f>UPPER(LEFT(SUBSTITUTE(AER_NCE[[#This Row],[Noncompliance Event]]," ",""),60))</f>
        <v>INACCURATEREPORTINGOFFLAREGAS.</v>
      </c>
      <c r="I47" s="128">
        <f>IFERROR(VLOOKUP(AER_NCE[[#This Row],[ShortNCE]],Current[],2,FALSE),"No AER NCE")</f>
        <v>814</v>
      </c>
    </row>
    <row r="48" spans="1:9" ht="42.75" hidden="1" x14ac:dyDescent="0.2">
      <c r="A48" s="63">
        <v>14</v>
      </c>
      <c r="B48" s="64" t="s">
        <v>81</v>
      </c>
      <c r="C48" s="63" t="s">
        <v>1514</v>
      </c>
      <c r="D48" s="63" t="s">
        <v>257</v>
      </c>
      <c r="E48" s="63" t="s">
        <v>258</v>
      </c>
      <c r="F48" s="63" t="s">
        <v>259</v>
      </c>
      <c r="G48" s="63" t="s">
        <v>260</v>
      </c>
      <c r="H48" s="63" t="str">
        <f>UPPER(LEFT(SUBSTITUTE(AER_NCE[[#This Row],[Noncompliance Event]]," ",""),60))</f>
        <v>INACCURATEREPORTINGOFFLAREGAS.</v>
      </c>
      <c r="I48" s="128">
        <f>IFERROR(VLOOKUP(AER_NCE[[#This Row],[ShortNCE]],Current[],2,FALSE),"No AER NCE")</f>
        <v>814</v>
      </c>
    </row>
    <row r="49" spans="1:9" ht="42.75" hidden="1" x14ac:dyDescent="0.2">
      <c r="A49" s="63">
        <v>10</v>
      </c>
      <c r="B49" s="64" t="s">
        <v>79</v>
      </c>
      <c r="C49" s="63" t="s">
        <v>1516</v>
      </c>
      <c r="D49" s="63" t="s">
        <v>240</v>
      </c>
      <c r="E49" s="63" t="s">
        <v>241</v>
      </c>
      <c r="F49" s="63" t="s">
        <v>242</v>
      </c>
      <c r="G49" s="63"/>
      <c r="H49" s="63" t="str">
        <f>UPPER(LEFT(SUBSTITUTE(AER_NCE[[#This Row],[Noncompliance Event]]," ",""),60))</f>
        <v>INACCURATEREPORTINGOFVENTGAS.</v>
      </c>
      <c r="I49" s="128">
        <f>IFERROR(VLOOKUP(AER_NCE[[#This Row],[ShortNCE]],Current[],2,FALSE),"No AER NCE")</f>
        <v>815</v>
      </c>
    </row>
    <row r="50" spans="1:9" ht="42.75" hidden="1" x14ac:dyDescent="0.2">
      <c r="A50" s="63">
        <v>14</v>
      </c>
      <c r="B50" s="64" t="s">
        <v>82</v>
      </c>
      <c r="C50" s="63" t="s">
        <v>1516</v>
      </c>
      <c r="D50" s="63" t="s">
        <v>257</v>
      </c>
      <c r="E50" s="63" t="s">
        <v>258</v>
      </c>
      <c r="F50" s="63" t="s">
        <v>259</v>
      </c>
      <c r="G50" s="63" t="s">
        <v>260</v>
      </c>
      <c r="H50" s="63" t="str">
        <f>UPPER(LEFT(SUBSTITUTE(AER_NCE[[#This Row],[Noncompliance Event]]," ",""),60))</f>
        <v>INACCURATEREPORTINGOFVENTGAS.</v>
      </c>
      <c r="I50" s="128">
        <f>IFERROR(VLOOKUP(AER_NCE[[#This Row],[ShortNCE]],Current[],2,FALSE),"No AER NCE")</f>
        <v>815</v>
      </c>
    </row>
    <row r="51" spans="1:9" ht="42.75" hidden="1" x14ac:dyDescent="0.2">
      <c r="A51" s="63">
        <v>10</v>
      </c>
      <c r="B51" s="64" t="s">
        <v>85</v>
      </c>
      <c r="C51" s="63" t="s">
        <v>1517</v>
      </c>
      <c r="D51" s="63" t="s">
        <v>240</v>
      </c>
      <c r="E51" s="63" t="s">
        <v>241</v>
      </c>
      <c r="F51" s="63" t="s">
        <v>242</v>
      </c>
      <c r="G51" s="63"/>
      <c r="H51" s="63" t="str">
        <f>UPPER(LEFT(SUBSTITUTE(AER_NCE[[#This Row],[Noncompliance Event]]," ",""),60))</f>
        <v>INACCURATEREPORTINGOFFUELGAS.</v>
      </c>
      <c r="I51" s="128">
        <f>IFERROR(VLOOKUP(AER_NCE[[#This Row],[ShortNCE]],Current[],2,FALSE),"No AER NCE")</f>
        <v>816</v>
      </c>
    </row>
    <row r="52" spans="1:9" ht="42.75" hidden="1" x14ac:dyDescent="0.2">
      <c r="A52" s="63">
        <v>14</v>
      </c>
      <c r="B52" s="64" t="s">
        <v>86</v>
      </c>
      <c r="C52" s="63" t="s">
        <v>1517</v>
      </c>
      <c r="D52" s="63" t="s">
        <v>257</v>
      </c>
      <c r="E52" s="63" t="s">
        <v>258</v>
      </c>
      <c r="F52" s="63" t="s">
        <v>259</v>
      </c>
      <c r="G52" s="63" t="s">
        <v>260</v>
      </c>
      <c r="H52" s="63" t="str">
        <f>UPPER(LEFT(SUBSTITUTE(AER_NCE[[#This Row],[Noncompliance Event]]," ",""),60))</f>
        <v>INACCURATEREPORTINGOFFUELGAS.</v>
      </c>
      <c r="I52" s="128">
        <f>IFERROR(VLOOKUP(AER_NCE[[#This Row],[ShortNCE]],Current[],2,FALSE),"No AER NCE")</f>
        <v>816</v>
      </c>
    </row>
    <row r="53" spans="1:9" ht="42.75" hidden="1" x14ac:dyDescent="0.2">
      <c r="A53" s="63">
        <v>14</v>
      </c>
      <c r="B53" s="64" t="s">
        <v>64</v>
      </c>
      <c r="C53" s="63" t="s">
        <v>1519</v>
      </c>
      <c r="D53" s="63" t="s">
        <v>257</v>
      </c>
      <c r="E53" s="63" t="s">
        <v>258</v>
      </c>
      <c r="F53" s="63" t="s">
        <v>259</v>
      </c>
      <c r="G53" s="63" t="s">
        <v>260</v>
      </c>
      <c r="H53" s="63" t="str">
        <f>UPPER(LEFT(SUBSTITUTE(AER_NCE[[#This Row],[Noncompliance Event]]," ",""),60))</f>
        <v>INACCURATEREPORTINGOFACIDGAS.</v>
      </c>
      <c r="I53" s="128">
        <f>IFERROR(VLOOKUP(AER_NCE[[#This Row],[ShortNCE]],Current[],2,FALSE),"No AER NCE")</f>
        <v>818</v>
      </c>
    </row>
    <row r="54" spans="1:9" ht="71.25" hidden="1" x14ac:dyDescent="0.2">
      <c r="A54" s="63">
        <v>12</v>
      </c>
      <c r="B54" s="64" t="s">
        <v>142</v>
      </c>
      <c r="C54" s="63" t="s">
        <v>1521</v>
      </c>
      <c r="D54" s="63" t="s">
        <v>247</v>
      </c>
      <c r="E54" s="63" t="s">
        <v>248</v>
      </c>
      <c r="F54" s="63" t="s">
        <v>249</v>
      </c>
      <c r="G54" s="63" t="s">
        <v>657</v>
      </c>
      <c r="H54" s="63" t="str">
        <f>UPPER(LEFT(SUBSTITUTE(AER_NCE[[#This Row],[Noncompliance Event]]," ",""),60))</f>
        <v>INACCURATEWELLSTATUS(ES).</v>
      </c>
      <c r="I54" s="128">
        <f>IFERROR(VLOOKUP(AER_NCE[[#This Row],[ShortNCE]],Current[],2,FALSE),"No AER NCE")</f>
        <v>820</v>
      </c>
    </row>
    <row r="55" spans="1:9" ht="71.25" hidden="1" x14ac:dyDescent="0.2">
      <c r="A55" s="281">
        <v>11</v>
      </c>
      <c r="B55" s="285" t="s">
        <v>809</v>
      </c>
      <c r="C55" s="281" t="s">
        <v>810</v>
      </c>
      <c r="D55" s="281" t="s">
        <v>243</v>
      </c>
      <c r="E55" s="281" t="s">
        <v>244</v>
      </c>
      <c r="F55" s="281" t="s">
        <v>245</v>
      </c>
      <c r="G55" s="281" t="s">
        <v>246</v>
      </c>
      <c r="H55" s="281" t="str">
        <f>UPPER(LEFT(SUBSTITUTE(AER_NCE[[#This Row],[Noncompliance Event]]," ",""),60))</f>
        <v>MEASUREMENTSCHEMATICCONTENTSDONOTMEETREQUIREMENTINDIRECTIVE1</v>
      </c>
      <c r="I55" s="281">
        <f>IFERROR(VLOOKUP(AER_NCE[[#This Row],[ShortNCE]],Current[],2,FALSE),"No AER NCE")</f>
        <v>821</v>
      </c>
    </row>
    <row r="56" spans="1:9" ht="71.25" hidden="1" x14ac:dyDescent="0.2">
      <c r="A56" s="279">
        <v>11</v>
      </c>
      <c r="B56" s="283" t="s">
        <v>811</v>
      </c>
      <c r="C56" s="279" t="s">
        <v>812</v>
      </c>
      <c r="D56" s="279" t="s">
        <v>243</v>
      </c>
      <c r="E56" s="279" t="s">
        <v>244</v>
      </c>
      <c r="F56" s="279" t="s">
        <v>245</v>
      </c>
      <c r="G56" s="279" t="s">
        <v>246</v>
      </c>
      <c r="H56" s="279" t="str">
        <f>UPPER(LEFT(SUBSTITUTE(AER_NCE[[#This Row],[Noncompliance Event]]," ",""),60))</f>
        <v>MEASUREMENTSCHEMATICCONTENTCHANGESNOTUPDATEDMONTHLYTOTHEPROD</v>
      </c>
      <c r="I56" s="279">
        <f>IFERROR(VLOOKUP(AER_NCE[[#This Row],[ShortNCE]],Current[],2,FALSE),"No AER NCE")</f>
        <v>822</v>
      </c>
    </row>
    <row r="57" spans="1:9" ht="71.25" hidden="1" x14ac:dyDescent="0.2">
      <c r="A57" s="281">
        <v>11</v>
      </c>
      <c r="B57" s="285" t="s">
        <v>813</v>
      </c>
      <c r="C57" s="281" t="s">
        <v>814</v>
      </c>
      <c r="D57" s="281" t="s">
        <v>243</v>
      </c>
      <c r="E57" s="281" t="s">
        <v>244</v>
      </c>
      <c r="F57" s="281" t="s">
        <v>245</v>
      </c>
      <c r="G57" s="281" t="s">
        <v>246</v>
      </c>
      <c r="H57" s="281" t="str">
        <f>UPPER(LEFT(SUBSTITUTE(AER_NCE[[#This Row],[Noncompliance Event]]," ",""),60))</f>
        <v>MEASUREMENTSCHEMATICMASTERCOPYCHANGESNOTUPDATEDORVERIFICATIO</v>
      </c>
      <c r="I57" s="281">
        <f>IFERROR(VLOOKUP(AER_NCE[[#This Row],[ShortNCE]],Current[],2,FALSE),"No AER NCE")</f>
        <v>823</v>
      </c>
    </row>
    <row r="58" spans="1:9" ht="57" hidden="1" x14ac:dyDescent="0.2">
      <c r="A58" s="61">
        <v>1</v>
      </c>
      <c r="B58" s="62" t="s">
        <v>83</v>
      </c>
      <c r="C58" s="61" t="s">
        <v>1452</v>
      </c>
      <c r="D58" s="61" t="s">
        <v>186</v>
      </c>
      <c r="E58" s="61" t="s">
        <v>187</v>
      </c>
      <c r="F58" s="61" t="s">
        <v>188</v>
      </c>
      <c r="G58" s="61" t="s">
        <v>189</v>
      </c>
      <c r="H58" s="61" t="str">
        <f>UPPER(LEFT(SUBSTITUTE(AER_NCE[[#This Row],[Noncompliance Event]]," ",""),60))</f>
        <v>DELIVERYPOINTFRESH/BRACKISHWATERMEAS.DEVICE(S)DOESNOTEXIST,I</v>
      </c>
      <c r="I58" s="128">
        <f>IFERROR(VLOOKUP(AER_NCE[[#This Row],[ShortNCE]],Current[],2,FALSE),"No AER NCE")</f>
        <v>748</v>
      </c>
    </row>
    <row r="59" spans="1:9" ht="57" hidden="1" x14ac:dyDescent="0.2">
      <c r="A59" s="61">
        <v>1</v>
      </c>
      <c r="B59" s="62" t="s">
        <v>129</v>
      </c>
      <c r="C59" s="61" t="s">
        <v>1449</v>
      </c>
      <c r="D59" s="61" t="s">
        <v>186</v>
      </c>
      <c r="E59" s="61" t="s">
        <v>187</v>
      </c>
      <c r="F59" s="61" t="s">
        <v>188</v>
      </c>
      <c r="G59" s="61" t="s">
        <v>189</v>
      </c>
      <c r="H59" s="61" t="str">
        <f>UPPER(LEFT(SUBSTITUTE(AER_NCE[[#This Row],[Noncompliance Event]]," ",""),60))</f>
        <v>DELIVERYPOINTHYDROCARBONLIQUIDMEAS.DEVICE(S)DOESNOTEXIST,ISN</v>
      </c>
      <c r="I59" s="128">
        <f>IFERROR(VLOOKUP(AER_NCE[[#This Row],[ShortNCE]],Current[],2,FALSE),"No AER NCE")</f>
        <v>745</v>
      </c>
    </row>
    <row r="60" spans="1:9" ht="57" hidden="1" x14ac:dyDescent="0.2">
      <c r="A60" s="61">
        <v>1</v>
      </c>
      <c r="B60" s="62" t="s">
        <v>130</v>
      </c>
      <c r="C60" s="61" t="s">
        <v>1451</v>
      </c>
      <c r="D60" s="61" t="s">
        <v>186</v>
      </c>
      <c r="E60" s="61" t="s">
        <v>187</v>
      </c>
      <c r="F60" s="61" t="s">
        <v>188</v>
      </c>
      <c r="G60" s="61" t="s">
        <v>189</v>
      </c>
      <c r="H60" s="61" t="str">
        <f>UPPER(LEFT(SUBSTITUTE(AER_NCE[[#This Row],[Noncompliance Event]]," ",""),60))</f>
        <v>DELIVERYPOINTPRODUCEDWATERMEAS.DEVICE(SDOESNOTEXIST,ISNOTINS</v>
      </c>
      <c r="I60" s="128">
        <f>IFERROR(VLOOKUP(AER_NCE[[#This Row],[ShortNCE]],Current[],2,FALSE),"No AER NCE")</f>
        <v>747</v>
      </c>
    </row>
    <row r="61" spans="1:9" ht="57" hidden="1" x14ac:dyDescent="0.2">
      <c r="A61" s="61">
        <v>1</v>
      </c>
      <c r="B61" s="62" t="s">
        <v>76</v>
      </c>
      <c r="C61" s="61" t="s">
        <v>192</v>
      </c>
      <c r="D61" s="61" t="s">
        <v>186</v>
      </c>
      <c r="E61" s="61" t="s">
        <v>187</v>
      </c>
      <c r="F61" s="61" t="s">
        <v>188</v>
      </c>
      <c r="G61" s="61" t="s">
        <v>189</v>
      </c>
      <c r="H61" s="61" t="str">
        <f>UPPER(LEFT(SUBSTITUTE(AER_NCE[[#This Row],[Noncompliance Event]]," ",""),60))</f>
        <v>INAPPROPRIATEFLARESYSTEMDESIGNANDOPERATION</v>
      </c>
      <c r="I61" s="128" t="str">
        <f>IFERROR(VLOOKUP(AER_NCE[[#This Row],[ShortNCE]],Current[],2,FALSE),"No AER NCE")</f>
        <v>No AER NCE</v>
      </c>
    </row>
    <row r="62" spans="1:9" ht="57" hidden="1" x14ac:dyDescent="0.2">
      <c r="A62" s="61">
        <v>1</v>
      </c>
      <c r="B62" s="62" t="s">
        <v>132</v>
      </c>
      <c r="C62" s="61" t="s">
        <v>1500</v>
      </c>
      <c r="D62" s="61" t="s">
        <v>186</v>
      </c>
      <c r="E62" s="61" t="s">
        <v>187</v>
      </c>
      <c r="F62" s="61" t="s">
        <v>188</v>
      </c>
      <c r="G62" s="61" t="s">
        <v>189</v>
      </c>
      <c r="H62" s="61" t="str">
        <f>UPPER(LEFT(SUBSTITUTE(AER_NCE[[#This Row],[Noncompliance Event]]," ",""),60))</f>
        <v>WELLMEAS.INAPPROPRIATEFORBATTERY.</v>
      </c>
      <c r="I62" s="128">
        <f>IFERROR(VLOOKUP(AER_NCE[[#This Row],[ShortNCE]],Current[],2,FALSE),"No AER NCE")</f>
        <v>799</v>
      </c>
    </row>
    <row r="63" spans="1:9" ht="57" hidden="1" x14ac:dyDescent="0.2">
      <c r="A63" s="63">
        <v>1</v>
      </c>
      <c r="B63" s="64" t="s">
        <v>634</v>
      </c>
      <c r="C63" s="63" t="s">
        <v>706</v>
      </c>
      <c r="D63" s="63" t="s">
        <v>186</v>
      </c>
      <c r="E63" s="63" t="s">
        <v>187</v>
      </c>
      <c r="F63" s="61" t="s">
        <v>188</v>
      </c>
      <c r="G63" s="61" t="s">
        <v>189</v>
      </c>
      <c r="H63" s="61" t="str">
        <f>UPPER(LEFT(SUBSTITUTE(AER_NCE[[#This Row],[Noncompliance Event]]," ",""),60))</f>
        <v>INACCURATEINTERFACESBETWEENSYSTEMSATCOMMISSIONING.ADDEDBYYOG</v>
      </c>
      <c r="I63" s="128" t="str">
        <f>IFERROR(VLOOKUP(AER_NCE[[#This Row],[ShortNCE]],Current[],2,FALSE),"No AER NCE")</f>
        <v>No AER NCE</v>
      </c>
    </row>
    <row r="64" spans="1:9" ht="57" hidden="1" x14ac:dyDescent="0.2">
      <c r="A64" s="61">
        <v>2</v>
      </c>
      <c r="B64" s="62" t="s">
        <v>152</v>
      </c>
      <c r="C64" s="61" t="s">
        <v>1469</v>
      </c>
      <c r="D64" s="61" t="s">
        <v>195</v>
      </c>
      <c r="E64" s="61" t="s">
        <v>196</v>
      </c>
      <c r="F64" s="65" t="s">
        <v>197</v>
      </c>
      <c r="G64" s="61" t="s">
        <v>635</v>
      </c>
      <c r="H64" s="61" t="str">
        <f>UPPER(LEFT(SUBSTITUTE(AER_NCE[[#This Row],[Noncompliance Event]]," ",""),60))</f>
        <v>PRESSUREANDTEMPERATURECORRECTIONSINACCURATELYDETERMINED.</v>
      </c>
      <c r="I64" s="128">
        <f>IFERROR(VLOOKUP(AER_NCE[[#This Row],[ShortNCE]],Current[],2,FALSE),"No AER NCE")</f>
        <v>765</v>
      </c>
    </row>
    <row r="65" spans="1:9" ht="57" hidden="1" x14ac:dyDescent="0.2">
      <c r="A65" s="61">
        <v>2</v>
      </c>
      <c r="B65" s="62" t="s">
        <v>153</v>
      </c>
      <c r="C65" s="61" t="s">
        <v>1497</v>
      </c>
      <c r="D65" s="61" t="s">
        <v>195</v>
      </c>
      <c r="E65" s="61" t="s">
        <v>196</v>
      </c>
      <c r="F65" s="65" t="s">
        <v>197</v>
      </c>
      <c r="G65" s="61" t="s">
        <v>636</v>
      </c>
      <c r="H65" s="61" t="str">
        <f>UPPER(LEFT(SUBSTITUTE(AER_NCE[[#This Row],[Noncompliance Event]]," ",""),60))</f>
        <v>INAPPROPRIATEAPPLICATIONOFPC/TC.</v>
      </c>
      <c r="I65" s="128">
        <f>IFERROR(VLOOKUP(AER_NCE[[#This Row],[ShortNCE]],Current[],2,FALSE),"No AER NCE")</f>
        <v>797</v>
      </c>
    </row>
    <row r="66" spans="1:9" ht="85.5" hidden="1" x14ac:dyDescent="0.2">
      <c r="A66" s="61">
        <v>3</v>
      </c>
      <c r="B66" s="62" t="s">
        <v>63</v>
      </c>
      <c r="C66" s="61" t="s">
        <v>203</v>
      </c>
      <c r="D66" s="61" t="s">
        <v>199</v>
      </c>
      <c r="E66" s="61" t="s">
        <v>200</v>
      </c>
      <c r="F66" s="61" t="s">
        <v>201</v>
      </c>
      <c r="G66" s="61" t="s">
        <v>637</v>
      </c>
      <c r="H66" s="61" t="str">
        <f>UPPER(LEFT(SUBSTITUTE(AER_NCE[[#This Row],[Noncompliance Event]]," ",""),60))</f>
        <v>INACCURATEACIDGASMEASUREMENT</v>
      </c>
      <c r="I66" s="128" t="str">
        <f>IFERROR(VLOOKUP(AER_NCE[[#This Row],[ShortNCE]],Current[],2,FALSE),"No AER NCE")</f>
        <v>No AER NCE</v>
      </c>
    </row>
    <row r="67" spans="1:9" ht="85.5" hidden="1" x14ac:dyDescent="0.2">
      <c r="A67" s="61">
        <v>3</v>
      </c>
      <c r="B67" s="62" t="s">
        <v>134</v>
      </c>
      <c r="C67" s="61" t="s">
        <v>715</v>
      </c>
      <c r="D67" s="61" t="s">
        <v>199</v>
      </c>
      <c r="E67" s="61" t="s">
        <v>200</v>
      </c>
      <c r="F67" s="61" t="s">
        <v>201</v>
      </c>
      <c r="G67" s="61" t="s">
        <v>639</v>
      </c>
      <c r="H67" s="61" t="str">
        <f>UPPER(LEFT(SUBSTITUTE(AER_NCE[[#This Row],[Noncompliance Event]]," ",""),60))</f>
        <v>INACCURATEVOLUMECALCULATIONS</v>
      </c>
      <c r="I67" s="128" t="str">
        <f>IFERROR(VLOOKUP(AER_NCE[[#This Row],[ShortNCE]],Current[],2,FALSE),"No AER NCE")</f>
        <v>No AER NCE</v>
      </c>
    </row>
    <row r="68" spans="1:9" ht="85.5" hidden="1" x14ac:dyDescent="0.2">
      <c r="A68" s="61">
        <v>3</v>
      </c>
      <c r="B68" s="62" t="s">
        <v>89</v>
      </c>
      <c r="C68" s="61" t="s">
        <v>206</v>
      </c>
      <c r="D68" s="61" t="s">
        <v>199</v>
      </c>
      <c r="E68" s="61" t="s">
        <v>200</v>
      </c>
      <c r="F68" s="61" t="s">
        <v>201</v>
      </c>
      <c r="G68" s="61" t="s">
        <v>640</v>
      </c>
      <c r="H68" s="61" t="str">
        <f>UPPER(LEFT(SUBSTITUTE(AER_NCE[[#This Row],[Noncompliance Event]]," ",""),60))</f>
        <v>INACCURATEGASCHARTQUALITYANDDOCUMENTATION</v>
      </c>
      <c r="I68" s="128" t="str">
        <f>IFERROR(VLOOKUP(AER_NCE[[#This Row],[ShortNCE]],Current[],2,FALSE),"No AER NCE")</f>
        <v>No AER NCE</v>
      </c>
    </row>
    <row r="69" spans="1:9" ht="85.5" hidden="1" x14ac:dyDescent="0.2">
      <c r="A69" s="61">
        <v>3</v>
      </c>
      <c r="B69" s="62" t="s">
        <v>154</v>
      </c>
      <c r="C69" s="61" t="s">
        <v>1497</v>
      </c>
      <c r="D69" s="61" t="s">
        <v>199</v>
      </c>
      <c r="E69" s="61" t="s">
        <v>200</v>
      </c>
      <c r="F69" s="61" t="s">
        <v>201</v>
      </c>
      <c r="G69" s="61" t="s">
        <v>642</v>
      </c>
      <c r="H69" s="61" t="str">
        <f>UPPER(LEFT(SUBSTITUTE(AER_NCE[[#This Row],[Noncompliance Event]]," ",""),60))</f>
        <v>INAPPROPRIATEAPPLICATIONOFPC/TC.</v>
      </c>
      <c r="I69" s="128">
        <f>IFERROR(VLOOKUP(AER_NCE[[#This Row],[ShortNCE]],Current[],2,FALSE),"No AER NCE")</f>
        <v>797</v>
      </c>
    </row>
    <row r="70" spans="1:9" ht="71.25" hidden="1" x14ac:dyDescent="0.2">
      <c r="A70" s="61">
        <v>4</v>
      </c>
      <c r="B70" s="62" t="s">
        <v>66</v>
      </c>
      <c r="C70" s="61" t="s">
        <v>172</v>
      </c>
      <c r="D70" s="61" t="s">
        <v>207</v>
      </c>
      <c r="E70" s="61" t="s">
        <v>208</v>
      </c>
      <c r="F70" s="61" t="s">
        <v>209</v>
      </c>
      <c r="G70" s="61" t="s">
        <v>210</v>
      </c>
      <c r="H70" s="61" t="str">
        <f>UPPER(LEFT(SUBSTITUTE(AER_NCE[[#This Row],[Noncompliance Event]]," ",""),60))</f>
        <v>HYDROCARBONLIQUIDBLENDINGFACTORINACCURATELYDETERMINED</v>
      </c>
      <c r="I70" s="128" t="str">
        <f>IFERROR(VLOOKUP(AER_NCE[[#This Row],[ShortNCE]],Current[],2,FALSE),"No AER NCE")</f>
        <v>No AER NCE</v>
      </c>
    </row>
    <row r="71" spans="1:9" ht="71.25" hidden="1" x14ac:dyDescent="0.2">
      <c r="A71" s="61">
        <v>4</v>
      </c>
      <c r="B71" s="62" t="s">
        <v>163</v>
      </c>
      <c r="C71" s="61" t="s">
        <v>211</v>
      </c>
      <c r="D71" s="61" t="s">
        <v>207</v>
      </c>
      <c r="E71" s="61" t="s">
        <v>208</v>
      </c>
      <c r="F71" s="61" t="s">
        <v>209</v>
      </c>
      <c r="G71" s="61" t="s">
        <v>643</v>
      </c>
      <c r="H71" s="61" t="str">
        <f>UPPER(LEFT(SUBSTITUTE(AER_NCE[[#This Row],[Noncompliance Event]]," ",""),60))</f>
        <v>INAPPROPRIATELIQUIDSAMPLINGANDS&amp;WPROCEDURES</v>
      </c>
      <c r="I71" s="128" t="str">
        <f>IFERROR(VLOOKUP(AER_NCE[[#This Row],[ShortNCE]],Current[],2,FALSE),"No AER NCE")</f>
        <v>No AER NCE</v>
      </c>
    </row>
    <row r="72" spans="1:9" ht="28.5" hidden="1" x14ac:dyDescent="0.2">
      <c r="A72" s="63">
        <v>4</v>
      </c>
      <c r="B72" s="64" t="s">
        <v>646</v>
      </c>
      <c r="C72" s="63" t="s">
        <v>707</v>
      </c>
      <c r="D72" s="63" t="s">
        <v>207</v>
      </c>
      <c r="E72" s="63" t="s">
        <v>647</v>
      </c>
      <c r="F72" s="63" t="s">
        <v>647</v>
      </c>
      <c r="G72" s="63"/>
      <c r="H72" s="63" t="str">
        <f>UPPER(LEFT(SUBSTITUTE(AER_NCE[[#This Row],[Noncompliance Event]]," ",""),60))</f>
        <v>INSUFFICIENTSAMPLING.ADDEDBYYOGI,MELANDMARK.</v>
      </c>
      <c r="I72" s="128" t="str">
        <f>IFERROR(VLOOKUP(AER_NCE[[#This Row],[ShortNCE]],Current[],2,FALSE),"No AER NCE")</f>
        <v>No AER NCE</v>
      </c>
    </row>
    <row r="73" spans="1:9" ht="42.75" hidden="1" x14ac:dyDescent="0.2">
      <c r="A73" s="63">
        <v>4</v>
      </c>
      <c r="B73" s="64" t="s">
        <v>648</v>
      </c>
      <c r="C73" s="63" t="s">
        <v>708</v>
      </c>
      <c r="D73" s="63" t="s">
        <v>207</v>
      </c>
      <c r="E73" s="63" t="s">
        <v>647</v>
      </c>
      <c r="F73" s="63" t="s">
        <v>647</v>
      </c>
      <c r="G73" s="63"/>
      <c r="H73" s="63" t="str">
        <f>UPPER(LEFT(SUBSTITUTE(AER_NCE[[#This Row],[Noncompliance Event]]," ",""),60))</f>
        <v>GASANALYSISDATANOTREVIEWED.ADDEDBYYOGI,MELANDMARK.</v>
      </c>
      <c r="I73" s="128" t="str">
        <f>IFERROR(VLOOKUP(AER_NCE[[#This Row],[ShortNCE]],Current[],2,FALSE),"No AER NCE")</f>
        <v>No AER NCE</v>
      </c>
    </row>
    <row r="74" spans="1:9" ht="42.75" hidden="1" x14ac:dyDescent="0.2">
      <c r="A74" s="63">
        <v>4</v>
      </c>
      <c r="B74" s="64" t="s">
        <v>649</v>
      </c>
      <c r="C74" s="63" t="s">
        <v>709</v>
      </c>
      <c r="D74" s="63" t="s">
        <v>207</v>
      </c>
      <c r="E74" s="63" t="s">
        <v>647</v>
      </c>
      <c r="F74" s="63" t="s">
        <v>647</v>
      </c>
      <c r="G74" s="63"/>
      <c r="H74" s="63" t="str">
        <f>UPPER(LEFT(SUBSTITUTE(AER_NCE[[#This Row],[Noncompliance Event]]," ",""),60))</f>
        <v>THIRDPARTYSAMPLINGNOTWITNESSED.ADDEDBYYOGI,MELANDMARK.</v>
      </c>
      <c r="I74" s="128" t="str">
        <f>IFERROR(VLOOKUP(AER_NCE[[#This Row],[ShortNCE]],Current[],2,FALSE),"No AER NCE")</f>
        <v>No AER NCE</v>
      </c>
    </row>
    <row r="75" spans="1:9" ht="57" hidden="1" x14ac:dyDescent="0.2">
      <c r="A75" s="61">
        <v>5</v>
      </c>
      <c r="B75" s="62" t="s">
        <v>99</v>
      </c>
      <c r="C75" s="61" t="s">
        <v>216</v>
      </c>
      <c r="D75" s="61" t="s">
        <v>212</v>
      </c>
      <c r="E75" s="61" t="s">
        <v>213</v>
      </c>
      <c r="F75" s="61" t="s">
        <v>214</v>
      </c>
      <c r="G75" s="61" t="s">
        <v>215</v>
      </c>
      <c r="H75" s="61" t="str">
        <f>UPPER(LEFT(SUBSTITUTE(AER_NCE[[#This Row],[Noncompliance Event]]," ",""),60))</f>
        <v>GORINACCURATELYDETERMINEDANDTOREQUIREDFREQUENCY</v>
      </c>
      <c r="I75" s="128" t="str">
        <f>IFERROR(VLOOKUP(AER_NCE[[#This Row],[ShortNCE]],Current[],2,FALSE),"No AER NCE")</f>
        <v>No AER NCE</v>
      </c>
    </row>
    <row r="76" spans="1:9" ht="57" hidden="1" x14ac:dyDescent="0.2">
      <c r="A76" s="61">
        <v>5</v>
      </c>
      <c r="B76" s="62" t="s">
        <v>117</v>
      </c>
      <c r="C76" s="61" t="s">
        <v>233</v>
      </c>
      <c r="D76" s="61" t="s">
        <v>212</v>
      </c>
      <c r="E76" s="61" t="s">
        <v>213</v>
      </c>
      <c r="F76" s="61" t="s">
        <v>214</v>
      </c>
      <c r="G76" s="61" t="s">
        <v>215</v>
      </c>
      <c r="H76" s="61" t="str">
        <f>UPPER(LEFT(SUBSTITUTE(AER_NCE[[#This Row],[Noncompliance Event]]," ",""),60))</f>
        <v>INACCURATEACCOUNTINGANDREPORTINGOFLOADFLUID</v>
      </c>
      <c r="I76" s="128" t="str">
        <f>IFERROR(VLOOKUP(AER_NCE[[#This Row],[ShortNCE]],Current[],2,FALSE),"No AER NCE")</f>
        <v>No AER NCE</v>
      </c>
    </row>
    <row r="77" spans="1:9" ht="57" hidden="1" x14ac:dyDescent="0.2">
      <c r="A77" s="61">
        <v>5</v>
      </c>
      <c r="B77" s="62" t="s">
        <v>90</v>
      </c>
      <c r="C77" s="61" t="s">
        <v>206</v>
      </c>
      <c r="D77" s="61" t="s">
        <v>212</v>
      </c>
      <c r="E77" s="61" t="s">
        <v>213</v>
      </c>
      <c r="F77" s="61" t="s">
        <v>214</v>
      </c>
      <c r="G77" s="61" t="s">
        <v>215</v>
      </c>
      <c r="H77" s="61" t="str">
        <f>UPPER(LEFT(SUBSTITUTE(AER_NCE[[#This Row],[Noncompliance Event]]," ",""),60))</f>
        <v>INACCURATEGASCHARTQUALITYANDDOCUMENTATION</v>
      </c>
      <c r="I77" s="128" t="str">
        <f>IFERROR(VLOOKUP(AER_NCE[[#This Row],[ShortNCE]],Current[],2,FALSE),"No AER NCE")</f>
        <v>No AER NCE</v>
      </c>
    </row>
    <row r="78" spans="1:9" ht="57" hidden="1" x14ac:dyDescent="0.2">
      <c r="A78" s="61">
        <v>5</v>
      </c>
      <c r="B78" s="62" t="s">
        <v>126</v>
      </c>
      <c r="C78" s="61" t="s">
        <v>217</v>
      </c>
      <c r="D78" s="61" t="s">
        <v>212</v>
      </c>
      <c r="E78" s="61" t="s">
        <v>213</v>
      </c>
      <c r="F78" s="61" t="s">
        <v>214</v>
      </c>
      <c r="G78" s="61" t="s">
        <v>215</v>
      </c>
      <c r="H78" s="61" t="str">
        <f>UPPER(LEFT(SUBSTITUTE(AER_NCE[[#This Row],[Noncompliance Event]]," ",""),60))</f>
        <v>INACCURATEPRORATIONTESTINGPROCEDURES</v>
      </c>
      <c r="I78" s="128" t="str">
        <f>IFERROR(VLOOKUP(AER_NCE[[#This Row],[ShortNCE]],Current[],2,FALSE),"No AER NCE")</f>
        <v>No AER NCE</v>
      </c>
    </row>
    <row r="79" spans="1:9" ht="57" hidden="1" x14ac:dyDescent="0.2">
      <c r="A79" s="61">
        <v>5</v>
      </c>
      <c r="B79" s="62" t="s">
        <v>127</v>
      </c>
      <c r="C79" s="61" t="s">
        <v>218</v>
      </c>
      <c r="D79" s="61" t="s">
        <v>212</v>
      </c>
      <c r="E79" s="61" t="s">
        <v>213</v>
      </c>
      <c r="F79" s="61" t="s">
        <v>214</v>
      </c>
      <c r="G79" s="61" t="s">
        <v>215</v>
      </c>
      <c r="H79" s="61" t="str">
        <f>UPPER(LEFT(SUBSTITUTE(AER_NCE[[#This Row],[Noncompliance Event]]," ",""),60))</f>
        <v>INACCURATEWELLPRODUCTIONHOURSREPORTED</v>
      </c>
      <c r="I79" s="128" t="str">
        <f>IFERROR(VLOOKUP(AER_NCE[[#This Row],[ShortNCE]],Current[],2,FALSE),"No AER NCE")</f>
        <v>No AER NCE</v>
      </c>
    </row>
    <row r="80" spans="1:9" ht="57" hidden="1" x14ac:dyDescent="0.2">
      <c r="A80" s="61">
        <v>5</v>
      </c>
      <c r="B80" s="62" t="s">
        <v>164</v>
      </c>
      <c r="C80" s="61" t="s">
        <v>211</v>
      </c>
      <c r="D80" s="61" t="s">
        <v>212</v>
      </c>
      <c r="E80" s="61" t="s">
        <v>213</v>
      </c>
      <c r="F80" s="61" t="s">
        <v>214</v>
      </c>
      <c r="G80" s="61" t="s">
        <v>215</v>
      </c>
      <c r="H80" s="61" t="str">
        <f>UPPER(LEFT(SUBSTITUTE(AER_NCE[[#This Row],[Noncompliance Event]]," ",""),60))</f>
        <v>INAPPROPRIATELIQUIDSAMPLINGANDS&amp;WPROCEDURES</v>
      </c>
      <c r="I80" s="128" t="str">
        <f>IFERROR(VLOOKUP(AER_NCE[[#This Row],[ShortNCE]],Current[],2,FALSE),"No AER NCE")</f>
        <v>No AER NCE</v>
      </c>
    </row>
    <row r="81" spans="1:9" ht="57" hidden="1" x14ac:dyDescent="0.2">
      <c r="A81" s="61">
        <v>6</v>
      </c>
      <c r="B81" s="62" t="s">
        <v>56</v>
      </c>
      <c r="C81" s="61" t="s">
        <v>221</v>
      </c>
      <c r="D81" s="61" t="s">
        <v>219</v>
      </c>
      <c r="E81" s="61" t="s">
        <v>220</v>
      </c>
      <c r="F81" s="61" t="s">
        <v>214</v>
      </c>
      <c r="H81" s="61" t="str">
        <f>UPPER(LEFT(SUBSTITUTE(AER_NCE[[#This Row],[Noncompliance Event]]," ",""),60))</f>
        <v>ECFINACCURATELYDETERMINEDANDTOREQUIREDFREQUENCY</v>
      </c>
      <c r="I81" s="128" t="str">
        <f>IFERROR(VLOOKUP(AER_NCE[[#This Row],[ShortNCE]],Current[],2,FALSE),"No AER NCE")</f>
        <v>No AER NCE</v>
      </c>
    </row>
    <row r="82" spans="1:9" ht="57" hidden="1" x14ac:dyDescent="0.2">
      <c r="A82" s="61">
        <v>6</v>
      </c>
      <c r="B82" s="62" t="s">
        <v>92</v>
      </c>
      <c r="C82" s="61" t="s">
        <v>206</v>
      </c>
      <c r="D82" s="61" t="s">
        <v>219</v>
      </c>
      <c r="E82" s="61" t="s">
        <v>220</v>
      </c>
      <c r="F82" s="61" t="s">
        <v>214</v>
      </c>
      <c r="H82" s="61" t="str">
        <f>UPPER(LEFT(SUBSTITUTE(AER_NCE[[#This Row],[Noncompliance Event]]," ",""),60))</f>
        <v>INACCURATEGASCHARTQUALITYANDDOCUMENTATION</v>
      </c>
      <c r="I82" s="128" t="str">
        <f>IFERROR(VLOOKUP(AER_NCE[[#This Row],[ShortNCE]],Current[],2,FALSE),"No AER NCE")</f>
        <v>No AER NCE</v>
      </c>
    </row>
    <row r="83" spans="1:9" ht="57" hidden="1" x14ac:dyDescent="0.2">
      <c r="A83" s="61">
        <v>6</v>
      </c>
      <c r="B83" s="62" t="s">
        <v>57</v>
      </c>
      <c r="C83" s="61" t="s">
        <v>205</v>
      </c>
      <c r="D83" s="61" t="s">
        <v>219</v>
      </c>
      <c r="E83" s="61" t="s">
        <v>220</v>
      </c>
      <c r="F83" s="61" t="s">
        <v>214</v>
      </c>
      <c r="H83" s="61" t="str">
        <f>UPPER(LEFT(SUBSTITUTE(AER_NCE[[#This Row],[Noncompliance Event]]," ",""),60))</f>
        <v>INACCURATEGASVOLUMECALCULATIONS</v>
      </c>
      <c r="I83" s="128" t="str">
        <f>IFERROR(VLOOKUP(AER_NCE[[#This Row],[ShortNCE]],Current[],2,FALSE),"No AER NCE")</f>
        <v>No AER NCE</v>
      </c>
    </row>
    <row r="84" spans="1:9" ht="57" hidden="1" x14ac:dyDescent="0.2">
      <c r="A84" s="61">
        <v>6</v>
      </c>
      <c r="B84" s="62" t="s">
        <v>58</v>
      </c>
      <c r="C84" s="61" t="s">
        <v>217</v>
      </c>
      <c r="D84" s="61" t="s">
        <v>219</v>
      </c>
      <c r="E84" s="61" t="s">
        <v>220</v>
      </c>
      <c r="F84" s="61" t="s">
        <v>214</v>
      </c>
      <c r="H84" s="61" t="str">
        <f>UPPER(LEFT(SUBSTITUTE(AER_NCE[[#This Row],[Noncompliance Event]]," ",""),60))</f>
        <v>INACCURATEPRORATIONTESTINGPROCEDURES</v>
      </c>
      <c r="I84" s="128" t="str">
        <f>IFERROR(VLOOKUP(AER_NCE[[#This Row],[ShortNCE]],Current[],2,FALSE),"No AER NCE")</f>
        <v>No AER NCE</v>
      </c>
    </row>
    <row r="85" spans="1:9" ht="57" hidden="1" x14ac:dyDescent="0.2">
      <c r="A85" s="61">
        <v>6</v>
      </c>
      <c r="B85" s="62" t="s">
        <v>93</v>
      </c>
      <c r="C85" s="61" t="s">
        <v>218</v>
      </c>
      <c r="D85" s="61" t="s">
        <v>219</v>
      </c>
      <c r="E85" s="61" t="s">
        <v>220</v>
      </c>
      <c r="F85" s="61" t="s">
        <v>214</v>
      </c>
      <c r="H85" s="61" t="str">
        <f>UPPER(LEFT(SUBSTITUTE(AER_NCE[[#This Row],[Noncompliance Event]]," ",""),60))</f>
        <v>INACCURATEWELLPRODUCTIONHOURSREPORTED</v>
      </c>
      <c r="I85" s="128" t="str">
        <f>IFERROR(VLOOKUP(AER_NCE[[#This Row],[ShortNCE]],Current[],2,FALSE),"No AER NCE")</f>
        <v>No AER NCE</v>
      </c>
    </row>
    <row r="86" spans="1:9" ht="57" hidden="1" x14ac:dyDescent="0.2">
      <c r="A86" s="61">
        <v>6</v>
      </c>
      <c r="B86" s="62" t="s">
        <v>94</v>
      </c>
      <c r="C86" s="61" t="s">
        <v>211</v>
      </c>
      <c r="D86" s="61" t="s">
        <v>219</v>
      </c>
      <c r="E86" s="61" t="s">
        <v>220</v>
      </c>
      <c r="F86" s="61" t="s">
        <v>214</v>
      </c>
      <c r="H86" s="61" t="str">
        <f>UPPER(LEFT(SUBSTITUTE(AER_NCE[[#This Row],[Noncompliance Event]]," ",""),60))</f>
        <v>INAPPROPRIATELIQUIDSAMPLINGANDS&amp;WPROCEDURES</v>
      </c>
      <c r="I86" s="128" t="str">
        <f>IFERROR(VLOOKUP(AER_NCE[[#This Row],[ShortNCE]],Current[],2,FALSE),"No AER NCE")</f>
        <v>No AER NCE</v>
      </c>
    </row>
    <row r="87" spans="1:9" ht="57" hidden="1" x14ac:dyDescent="0.2">
      <c r="A87" s="61">
        <v>6</v>
      </c>
      <c r="B87" s="62" t="s">
        <v>59</v>
      </c>
      <c r="C87" s="61" t="s">
        <v>222</v>
      </c>
      <c r="D87" s="61" t="s">
        <v>219</v>
      </c>
      <c r="E87" s="61" t="s">
        <v>220</v>
      </c>
      <c r="F87" s="61" t="s">
        <v>214</v>
      </c>
      <c r="H87" s="61" t="str">
        <f>UPPER(LEFT(SUBSTITUTE(AER_NCE[[#This Row],[Noncompliance Event]]," ",""),60))</f>
        <v>WGRINACCURATELYDETERMINEDANDTOREQUIREDFREQUENCY</v>
      </c>
      <c r="I87" s="128" t="str">
        <f>IFERROR(VLOOKUP(AER_NCE[[#This Row],[ShortNCE]],Current[],2,FALSE),"No AER NCE")</f>
        <v>No AER NCE</v>
      </c>
    </row>
    <row r="88" spans="1:9" ht="57" hidden="1" x14ac:dyDescent="0.2">
      <c r="A88" s="61">
        <v>7</v>
      </c>
      <c r="B88" s="62" t="s">
        <v>96</v>
      </c>
      <c r="C88" s="61" t="s">
        <v>205</v>
      </c>
      <c r="D88" s="61" t="s">
        <v>223</v>
      </c>
      <c r="E88" s="61" t="s">
        <v>224</v>
      </c>
      <c r="F88" s="61" t="s">
        <v>225</v>
      </c>
      <c r="H88" s="61" t="str">
        <f>UPPER(LEFT(SUBSTITUTE(AER_NCE[[#This Row],[Noncompliance Event]]," ",""),60))</f>
        <v>INACCURATEGASVOLUMECALCULATIONS</v>
      </c>
      <c r="I88" s="128" t="str">
        <f>IFERROR(VLOOKUP(AER_NCE[[#This Row],[ShortNCE]],Current[],2,FALSE),"No AER NCE")</f>
        <v>No AER NCE</v>
      </c>
    </row>
    <row r="89" spans="1:9" ht="57" hidden="1" x14ac:dyDescent="0.2">
      <c r="A89" s="282">
        <v>7</v>
      </c>
      <c r="B89" s="286" t="s">
        <v>97</v>
      </c>
      <c r="C89" s="288" t="s">
        <v>226</v>
      </c>
      <c r="D89" s="288" t="s">
        <v>223</v>
      </c>
      <c r="E89" s="288" t="s">
        <v>224</v>
      </c>
      <c r="F89" s="288" t="s">
        <v>225</v>
      </c>
      <c r="G89" s="288"/>
      <c r="H89" s="288" t="str">
        <f>UPPER(LEFT(SUBSTITUTE(AER_NCE[[#This Row],[Noncompliance Event]]," ",""),60))</f>
        <v>INADEQUATEPRODUCTIONAUDITTRAIL</v>
      </c>
      <c r="I89" s="289" t="str">
        <f>IFERROR(VLOOKUP(AER_NCE[[#This Row],[ShortNCE]],Current[],2,FALSE),"No AER NCE")</f>
        <v>No AER NCE</v>
      </c>
    </row>
    <row r="90" spans="1:9" ht="103.5" hidden="1" x14ac:dyDescent="0.2">
      <c r="A90" s="280">
        <v>7</v>
      </c>
      <c r="B90" s="284" t="s">
        <v>716</v>
      </c>
      <c r="C90" s="287" t="s">
        <v>717</v>
      </c>
      <c r="D90" s="288" t="s">
        <v>223</v>
      </c>
      <c r="E90" s="288" t="s">
        <v>224</v>
      </c>
      <c r="F90" s="288" t="s">
        <v>225</v>
      </c>
      <c r="G90" s="287" t="s">
        <v>718</v>
      </c>
      <c r="H90" s="287" t="str">
        <f>UPPER(LEFT(SUBSTITUTE(AER_NCE[[#This Row],[Noncompliance Event]]," ",""),60))</f>
        <v>DOCUMENTATIONEXISTSTHATWITHINTWOWEEKSOFINSTALLATIONOFTHEEFME</v>
      </c>
      <c r="I90" s="289" t="str">
        <f>IFERROR(VLOOKUP(AER_NCE[[#This Row],[ShortNCE]],Current[],2,FALSE),"No AER NCE")</f>
        <v>No AER NCE</v>
      </c>
    </row>
    <row r="91" spans="1:9" ht="85.5" hidden="1" x14ac:dyDescent="0.2">
      <c r="A91" s="280">
        <v>8</v>
      </c>
      <c r="B91" s="284" t="s">
        <v>136</v>
      </c>
      <c r="C91" s="287" t="s">
        <v>230</v>
      </c>
      <c r="D91" s="287" t="s">
        <v>227</v>
      </c>
      <c r="E91" s="287" t="s">
        <v>228</v>
      </c>
      <c r="F91" s="287" t="s">
        <v>229</v>
      </c>
      <c r="G91" s="287"/>
      <c r="H91" s="287" t="str">
        <f>UPPER(LEFT(SUBSTITUTE(AER_NCE[[#This Row],[Noncompliance Event]]," ",""),60))</f>
        <v>INACCURATEFIELDPRODUCTIONRECORDS</v>
      </c>
      <c r="I91" s="289" t="str">
        <f>IFERROR(VLOOKUP(AER_NCE[[#This Row],[ShortNCE]],Current[],2,FALSE),"No AER NCE")</f>
        <v>No AER NCE</v>
      </c>
    </row>
    <row r="92" spans="1:9" ht="85.5" hidden="1" x14ac:dyDescent="0.2">
      <c r="A92" s="280">
        <v>8</v>
      </c>
      <c r="B92" s="284" t="s">
        <v>91</v>
      </c>
      <c r="C92" s="287" t="s">
        <v>206</v>
      </c>
      <c r="D92" s="287" t="s">
        <v>227</v>
      </c>
      <c r="E92" s="287" t="s">
        <v>228</v>
      </c>
      <c r="F92" s="287" t="s">
        <v>229</v>
      </c>
      <c r="G92" s="287"/>
      <c r="H92" s="287" t="str">
        <f>UPPER(LEFT(SUBSTITUTE(AER_NCE[[#This Row],[Noncompliance Event]]," ",""),60))</f>
        <v>INACCURATEGASCHARTQUALITYANDDOCUMENTATION</v>
      </c>
      <c r="I92" s="289" t="str">
        <f>IFERROR(VLOOKUP(AER_NCE[[#This Row],[ShortNCE]],Current[],2,FALSE),"No AER NCE")</f>
        <v>No AER NCE</v>
      </c>
    </row>
    <row r="93" spans="1:9" ht="85.5" hidden="1" x14ac:dyDescent="0.2">
      <c r="A93" s="63">
        <v>8</v>
      </c>
      <c r="B93" s="64" t="s">
        <v>160</v>
      </c>
      <c r="C93" s="63" t="s">
        <v>218</v>
      </c>
      <c r="D93" s="63" t="s">
        <v>227</v>
      </c>
      <c r="E93" s="63" t="s">
        <v>228</v>
      </c>
      <c r="F93" s="63" t="s">
        <v>229</v>
      </c>
      <c r="G93" s="63"/>
      <c r="H93" s="63" t="str">
        <f>UPPER(LEFT(SUBSTITUTE(AER_NCE[[#This Row],[Noncompliance Event]]," ",""),60))</f>
        <v>INACCURATEWELLPRODUCTIONHOURSREPORTED</v>
      </c>
      <c r="I93" s="128" t="str">
        <f>IFERROR(VLOOKUP(AER_NCE[[#This Row],[ShortNCE]],Current[],2,FALSE),"No AER NCE")</f>
        <v>No AER NCE</v>
      </c>
    </row>
    <row r="94" spans="1:9" ht="85.5" hidden="1" x14ac:dyDescent="0.2">
      <c r="A94" s="63">
        <v>8</v>
      </c>
      <c r="B94" s="64" t="s">
        <v>137</v>
      </c>
      <c r="C94" s="63" t="s">
        <v>226</v>
      </c>
      <c r="D94" s="63" t="s">
        <v>227</v>
      </c>
      <c r="E94" s="63" t="s">
        <v>228</v>
      </c>
      <c r="F94" s="63" t="s">
        <v>229</v>
      </c>
      <c r="G94" s="63"/>
      <c r="H94" s="63" t="str">
        <f>UPPER(LEFT(SUBSTITUTE(AER_NCE[[#This Row],[Noncompliance Event]]," ",""),60))</f>
        <v>INADEQUATEPRODUCTIONAUDITTRAIL</v>
      </c>
      <c r="I94" s="128" t="str">
        <f>IFERROR(VLOOKUP(AER_NCE[[#This Row],[ShortNCE]],Current[],2,FALSE),"No AER NCE")</f>
        <v>No AER NCE</v>
      </c>
    </row>
    <row r="95" spans="1:9" ht="85.5" hidden="1" x14ac:dyDescent="0.2">
      <c r="A95" s="63">
        <v>8</v>
      </c>
      <c r="B95" s="64" t="s">
        <v>112</v>
      </c>
      <c r="C95" s="63" t="s">
        <v>1577</v>
      </c>
      <c r="D95" s="63" t="s">
        <v>227</v>
      </c>
      <c r="E95" s="63" t="s">
        <v>228</v>
      </c>
      <c r="F95" s="63" t="s">
        <v>229</v>
      </c>
      <c r="G95" s="63"/>
      <c r="H95" s="63" t="str">
        <f>UPPER(LEFT(SUBSTITUTE(AER_NCE[[#This Row],[Noncompliance Event]]," ",""),60))</f>
        <v>INACCURATEINVENTORYDETERMINATION.</v>
      </c>
      <c r="I95" s="128">
        <f>IFERROR(VLOOKUP(AER_NCE[[#This Row],[ShortNCE]],Current[],2,FALSE),"No AER NCE")</f>
        <v>750</v>
      </c>
    </row>
    <row r="96" spans="1:9" ht="85.5" hidden="1" x14ac:dyDescent="0.2">
      <c r="A96" s="63">
        <v>8</v>
      </c>
      <c r="B96" s="64" t="s">
        <v>120</v>
      </c>
      <c r="C96" s="63" t="s">
        <v>1578</v>
      </c>
      <c r="D96" s="63" t="s">
        <v>227</v>
      </c>
      <c r="E96" s="63" t="s">
        <v>228</v>
      </c>
      <c r="F96" s="63" t="s">
        <v>229</v>
      </c>
      <c r="G96" s="63"/>
      <c r="H96" s="63" t="str">
        <f>UPPER(LEFT(SUBSTITUTE(AER_NCE[[#This Row],[Noncompliance Event]]," ",""),60))</f>
        <v>INACCURATEACCOUNTINGANDREPORTINGOFLOADFLUID.</v>
      </c>
      <c r="I96" s="128">
        <f>IFERROR(VLOOKUP(AER_NCE[[#This Row],[ShortNCE]],Current[],2,FALSE),"No AER NCE")</f>
        <v>784</v>
      </c>
    </row>
    <row r="97" spans="1:9" ht="85.5" hidden="1" x14ac:dyDescent="0.2">
      <c r="A97" s="63">
        <v>8</v>
      </c>
      <c r="B97" s="64" t="s">
        <v>114</v>
      </c>
      <c r="C97" s="63" t="s">
        <v>1576</v>
      </c>
      <c r="D97" s="63" t="s">
        <v>227</v>
      </c>
      <c r="E97" s="63" t="s">
        <v>228</v>
      </c>
      <c r="F97" s="63" t="s">
        <v>229</v>
      </c>
      <c r="G97" s="63"/>
      <c r="H97" s="63" t="str">
        <f>UPPER(LEFT(SUBSTITUTE(AER_NCE[[#This Row],[Noncompliance Event]]," ",""),60))</f>
        <v>INACCURATEACCOUNTINGANDREPORTINGOFWATERINVENTORIES.</v>
      </c>
      <c r="I97" s="128">
        <f>IFERROR(VLOOKUP(AER_NCE[[#This Row],[ShortNCE]],Current[],2,FALSE),"No AER NCE")</f>
        <v>780</v>
      </c>
    </row>
    <row r="98" spans="1:9" ht="42.75" hidden="1" x14ac:dyDescent="0.2">
      <c r="A98" s="63">
        <v>8</v>
      </c>
      <c r="B98" s="64" t="s">
        <v>650</v>
      </c>
      <c r="C98" s="63" t="s">
        <v>710</v>
      </c>
      <c r="D98" s="63" t="s">
        <v>227</v>
      </c>
      <c r="E98" s="63" t="s">
        <v>647</v>
      </c>
      <c r="F98" s="63" t="s">
        <v>647</v>
      </c>
      <c r="G98" s="63"/>
      <c r="H98" s="63" t="str">
        <f>UPPER(LEFT(SUBSTITUTE(AER_NCE[[#This Row],[Noncompliance Event]]," ",""),60))</f>
        <v>INACCURATEINTERFACESBETWEENSYSTEMS.ADDEDBYYOGI,MELANDMARK.</v>
      </c>
      <c r="I98" s="128" t="str">
        <f>IFERROR(VLOOKUP(AER_NCE[[#This Row],[ShortNCE]],Current[],2,FALSE),"No AER NCE")</f>
        <v>No AER NCE</v>
      </c>
    </row>
    <row r="99" spans="1:9" ht="42.75" x14ac:dyDescent="0.2">
      <c r="A99" s="63">
        <v>9</v>
      </c>
      <c r="B99" s="64" t="s">
        <v>138</v>
      </c>
      <c r="C99" s="63" t="s">
        <v>238</v>
      </c>
      <c r="D99" s="63" t="s">
        <v>234</v>
      </c>
      <c r="E99" s="63" t="s">
        <v>235</v>
      </c>
      <c r="F99" s="63" t="s">
        <v>236</v>
      </c>
      <c r="G99" s="63" t="s">
        <v>237</v>
      </c>
      <c r="H99" s="63" t="str">
        <f>UPPER(LEFT(SUBSTITUTE(AER_NCE[[#This Row],[Noncompliance Event]]," ",""),60))</f>
        <v>INACCURATEACCOUNTINGANDREPORTINGOFHYDROCARBONLIQUIDDISPOSITI</v>
      </c>
      <c r="I99" s="128">
        <f>IFERROR(VLOOKUP(AER_NCE[[#This Row],[ShortNCE]],Current[],2,FALSE),"No AER NCE")</f>
        <v>806</v>
      </c>
    </row>
    <row r="100" spans="1:9" ht="42.75" hidden="1" x14ac:dyDescent="0.2">
      <c r="A100" s="63">
        <v>9</v>
      </c>
      <c r="B100" s="64" t="s">
        <v>121</v>
      </c>
      <c r="C100" s="63" t="s">
        <v>1578</v>
      </c>
      <c r="D100" s="63" t="s">
        <v>234</v>
      </c>
      <c r="E100" s="63" t="s">
        <v>235</v>
      </c>
      <c r="F100" s="63" t="s">
        <v>236</v>
      </c>
      <c r="G100" s="63" t="s">
        <v>652</v>
      </c>
      <c r="H100" s="63" t="str">
        <f>UPPER(LEFT(SUBSTITUTE(AER_NCE[[#This Row],[Noncompliance Event]]," ",""),60))</f>
        <v>INACCURATEACCOUNTINGANDREPORTINGOFLOADFLUID.</v>
      </c>
      <c r="I100" s="128">
        <f>IFERROR(VLOOKUP(AER_NCE[[#This Row],[ShortNCE]],Current[],2,FALSE),"No AER NCE")</f>
        <v>784</v>
      </c>
    </row>
    <row r="101" spans="1:9" ht="42.75" hidden="1" x14ac:dyDescent="0.2">
      <c r="A101" s="63">
        <v>9</v>
      </c>
      <c r="B101" s="64" t="s">
        <v>108</v>
      </c>
      <c r="C101" s="63" t="s">
        <v>1579</v>
      </c>
      <c r="D101" s="63" t="s">
        <v>234</v>
      </c>
      <c r="E101" s="63" t="s">
        <v>235</v>
      </c>
      <c r="F101" s="63" t="s">
        <v>236</v>
      </c>
      <c r="G101" s="63" t="s">
        <v>653</v>
      </c>
      <c r="H101" s="63" t="str">
        <f>UPPER(LEFT(SUBSTITUTE(AER_NCE[[#This Row],[Noncompliance Event]]," ",""),60))</f>
        <v>INACCURATEACCOUNTINGANDREPORTINGOFWATERDISPOSITIONS.</v>
      </c>
      <c r="I101" s="128">
        <f>IFERROR(VLOOKUP(AER_NCE[[#This Row],[ShortNCE]],Current[],2,FALSE),"No AER NCE")</f>
        <v>778</v>
      </c>
    </row>
    <row r="102" spans="1:9" ht="42.75" hidden="1" x14ac:dyDescent="0.2">
      <c r="A102" s="63">
        <v>9</v>
      </c>
      <c r="B102" s="64" t="s">
        <v>109</v>
      </c>
      <c r="C102" s="63" t="s">
        <v>1574</v>
      </c>
      <c r="D102" s="63" t="s">
        <v>234</v>
      </c>
      <c r="E102" s="63" t="s">
        <v>235</v>
      </c>
      <c r="F102" s="63" t="s">
        <v>236</v>
      </c>
      <c r="G102" s="63" t="s">
        <v>654</v>
      </c>
      <c r="H102" s="63" t="str">
        <f>UPPER(LEFT(SUBSTITUTE(AER_NCE[[#This Row],[Noncompliance Event]]," ",""),60))</f>
        <v>INACCURATEACCOUNTINGANDREPORTINGOFWATERRECEIPTS.</v>
      </c>
      <c r="I102" s="128">
        <f>IFERROR(VLOOKUP(AER_NCE[[#This Row],[ShortNCE]],Current[],2,FALSE),"No AER NCE")</f>
        <v>783</v>
      </c>
    </row>
    <row r="103" spans="1:9" ht="28.5" hidden="1" x14ac:dyDescent="0.2">
      <c r="A103" s="63">
        <v>9</v>
      </c>
      <c r="B103" s="64" t="s">
        <v>169</v>
      </c>
      <c r="C103" s="63" t="s">
        <v>1577</v>
      </c>
      <c r="D103" s="63" t="s">
        <v>234</v>
      </c>
      <c r="E103" s="63" t="s">
        <v>235</v>
      </c>
      <c r="F103" s="63" t="s">
        <v>236</v>
      </c>
      <c r="G103" s="63" t="s">
        <v>655</v>
      </c>
      <c r="H103" s="63" t="str">
        <f>UPPER(LEFT(SUBSTITUTE(AER_NCE[[#This Row],[Noncompliance Event]]," ",""),60))</f>
        <v>INACCURATEINVENTORYDETERMINATION.</v>
      </c>
      <c r="I103" s="128">
        <f>IFERROR(VLOOKUP(AER_NCE[[#This Row],[ShortNCE]],Current[],2,FALSE),"No AER NCE")</f>
        <v>750</v>
      </c>
    </row>
    <row r="104" spans="1:9" ht="28.5" hidden="1" x14ac:dyDescent="0.2">
      <c r="A104" s="63">
        <v>9</v>
      </c>
      <c r="B104" s="64" t="s">
        <v>156</v>
      </c>
      <c r="C104" s="63" t="s">
        <v>1580</v>
      </c>
      <c r="D104" s="63" t="s">
        <v>234</v>
      </c>
      <c r="E104" s="63" t="s">
        <v>235</v>
      </c>
      <c r="F104" s="63" t="s">
        <v>236</v>
      </c>
      <c r="G104" s="63" t="s">
        <v>656</v>
      </c>
      <c r="H104" s="63" t="str">
        <f>UPPER(LEFT(SUBSTITUTE(AER_NCE[[#This Row],[Noncompliance Event]]," ",""),60))</f>
        <v>INAPPROPRIATEAPPLICATIONOFPC/TC.</v>
      </c>
      <c r="I104" s="128">
        <f>IFERROR(VLOOKUP(AER_NCE[[#This Row],[ShortNCE]],Current[],2,FALSE),"No AER NCE")</f>
        <v>797</v>
      </c>
    </row>
    <row r="105" spans="1:9" ht="42.75" hidden="1" x14ac:dyDescent="0.2">
      <c r="A105" s="63">
        <v>10</v>
      </c>
      <c r="B105" s="64" t="s">
        <v>157</v>
      </c>
      <c r="C105" s="63" t="s">
        <v>1580</v>
      </c>
      <c r="D105" s="63" t="s">
        <v>240</v>
      </c>
      <c r="E105" s="63" t="s">
        <v>241</v>
      </c>
      <c r="F105" s="63" t="s">
        <v>242</v>
      </c>
      <c r="G105" s="63"/>
      <c r="H105" s="63" t="str">
        <f>UPPER(LEFT(SUBSTITUTE(AER_NCE[[#This Row],[Noncompliance Event]]," ",""),60))</f>
        <v>INAPPROPRIATEAPPLICATIONOFPC/TC.</v>
      </c>
      <c r="I105" s="128">
        <f>IFERROR(VLOOKUP(AER_NCE[[#This Row],[ShortNCE]],Current[],2,FALSE),"No AER NCE")</f>
        <v>797</v>
      </c>
    </row>
    <row r="106" spans="1:9" ht="42.75" hidden="1" x14ac:dyDescent="0.2">
      <c r="A106" s="63">
        <v>10</v>
      </c>
      <c r="B106" s="64" t="s">
        <v>158</v>
      </c>
      <c r="C106" s="63" t="s">
        <v>1469</v>
      </c>
      <c r="D106" s="63" t="s">
        <v>240</v>
      </c>
      <c r="E106" s="63" t="s">
        <v>241</v>
      </c>
      <c r="F106" s="63" t="s">
        <v>242</v>
      </c>
      <c r="G106" s="63"/>
      <c r="H106" s="63" t="str">
        <f>UPPER(LEFT(SUBSTITUTE(AER_NCE[[#This Row],[Noncompliance Event]]," ",""),60))</f>
        <v>PRESSUREANDTEMPERATURECORRECTIONSINACCURATELYDETERMINED.</v>
      </c>
      <c r="I106" s="128">
        <f>IFERROR(VLOOKUP(AER_NCE[[#This Row],[ShortNCE]],Current[],2,FALSE),"No AER NCE")</f>
        <v>765</v>
      </c>
    </row>
    <row r="107" spans="1:9" ht="71.25" hidden="1" x14ac:dyDescent="0.2">
      <c r="A107" s="63">
        <v>11</v>
      </c>
      <c r="B107" s="64" t="s">
        <v>140</v>
      </c>
      <c r="C107" s="63" t="s">
        <v>141</v>
      </c>
      <c r="D107" s="63" t="s">
        <v>243</v>
      </c>
      <c r="E107" s="63" t="s">
        <v>244</v>
      </c>
      <c r="F107" s="63" t="s">
        <v>245</v>
      </c>
      <c r="G107" s="63" t="s">
        <v>246</v>
      </c>
      <c r="H107" s="63" t="str">
        <f>UPPER(LEFT(SUBSTITUTE(AER_NCE[[#This Row],[Noncompliance Event]]," ",""),60))</f>
        <v>CREATE/UPDATEMEASUREMENTSCHEMATICS</v>
      </c>
      <c r="I107" s="128" t="str">
        <f>IFERROR(VLOOKUP(AER_NCE[[#This Row],[ShortNCE]],Current[],2,FALSE),"No AER NCE")</f>
        <v>No AER NCE</v>
      </c>
    </row>
    <row r="108" spans="1:9" ht="71.25" hidden="1" x14ac:dyDescent="0.2">
      <c r="A108" s="279">
        <v>11</v>
      </c>
      <c r="B108" s="283" t="s">
        <v>815</v>
      </c>
      <c r="C108" s="279" t="s">
        <v>1524</v>
      </c>
      <c r="D108" s="279" t="s">
        <v>243</v>
      </c>
      <c r="E108" s="279" t="s">
        <v>244</v>
      </c>
      <c r="F108" s="279" t="s">
        <v>245</v>
      </c>
      <c r="G108" s="279" t="s">
        <v>246</v>
      </c>
      <c r="H108" s="279" t="str">
        <f>UPPER(LEFT(SUBSTITUTE(AER_NCE[[#This Row],[Noncompliance Event]]," ",""),60))</f>
        <v>THEMEASUREMENTSCHEMATICWASNOTPROVIDEDTOTHELISTEDEXTERNALPARI</v>
      </c>
      <c r="I108" s="279">
        <f>IFERROR(VLOOKUP(AER_NCE[[#This Row],[ShortNCE]],Current[],2,FALSE),"No AER NCE")</f>
        <v>824</v>
      </c>
    </row>
    <row r="109" spans="1:9" ht="71.25" hidden="1" x14ac:dyDescent="0.2">
      <c r="A109" s="63">
        <v>12</v>
      </c>
      <c r="B109" s="64" t="s">
        <v>74</v>
      </c>
      <c r="C109" s="63" t="s">
        <v>1392</v>
      </c>
      <c r="D109" s="63" t="s">
        <v>247</v>
      </c>
      <c r="E109" s="63" t="s">
        <v>248</v>
      </c>
      <c r="F109" s="63" t="s">
        <v>249</v>
      </c>
      <c r="G109" s="63" t="s">
        <v>250</v>
      </c>
      <c r="H109" s="63" t="str">
        <f>UPPER(LEFT(SUBSTITUTE(AER_NCE[[#This Row],[Noncompliance Event]]," ",""),60))</f>
        <v>INACCURATEPETRINEXFACILITYSUB-TYPE</v>
      </c>
      <c r="I109" s="128" t="str">
        <f>IFERROR(VLOOKUP(AER_NCE[[#This Row],[ShortNCE]],Current[],2,FALSE),"No AER NCE")</f>
        <v>No AER NCE</v>
      </c>
    </row>
    <row r="110" spans="1:9" ht="71.25" hidden="1" x14ac:dyDescent="0.2">
      <c r="A110" s="63">
        <v>12</v>
      </c>
      <c r="B110" s="64" t="s">
        <v>75</v>
      </c>
      <c r="C110" s="63" t="s">
        <v>251</v>
      </c>
      <c r="D110" s="63" t="s">
        <v>247</v>
      </c>
      <c r="E110" s="63" t="s">
        <v>248</v>
      </c>
      <c r="F110" s="63" t="s">
        <v>249</v>
      </c>
      <c r="G110" s="63" t="s">
        <v>658</v>
      </c>
      <c r="H110" s="63" t="str">
        <f>UPPER(LEFT(SUBSTITUTE(AER_NCE[[#This Row],[Noncompliance Event]]," ",""),60))</f>
        <v>LINKEDWELLTYPESINAPPROPRIATEFORBATTERY</v>
      </c>
      <c r="I110" s="128" t="str">
        <f>IFERROR(VLOOKUP(AER_NCE[[#This Row],[ShortNCE]],Current[],2,FALSE),"No AER NCE")</f>
        <v>No AER NCE</v>
      </c>
    </row>
    <row r="111" spans="1:9" ht="71.25" hidden="1" x14ac:dyDescent="0.2">
      <c r="A111" s="63">
        <v>12</v>
      </c>
      <c r="B111" s="64" t="s">
        <v>143</v>
      </c>
      <c r="C111" s="63" t="s">
        <v>194</v>
      </c>
      <c r="D111" s="63" t="s">
        <v>247</v>
      </c>
      <c r="E111" s="63" t="s">
        <v>248</v>
      </c>
      <c r="F111" s="63" t="s">
        <v>249</v>
      </c>
      <c r="G111" s="63" t="s">
        <v>659</v>
      </c>
      <c r="H111" s="63" t="str">
        <f>UPPER(LEFT(SUBSTITUTE(AER_NCE[[#This Row],[Noncompliance Event]]," ",""),60))</f>
        <v>WELLMEAS.INAPPROPRIATEFORBATTERY</v>
      </c>
      <c r="I111" s="128" t="str">
        <f>IFERROR(VLOOKUP(AER_NCE[[#This Row],[ShortNCE]],Current[],2,FALSE),"No AER NCE")</f>
        <v>No AER NCE</v>
      </c>
    </row>
    <row r="112" spans="1:9" ht="42.75" hidden="1" x14ac:dyDescent="0.2">
      <c r="A112" s="63">
        <v>13</v>
      </c>
      <c r="B112" s="64" t="s">
        <v>159</v>
      </c>
      <c r="C112" s="63" t="s">
        <v>231</v>
      </c>
      <c r="D112" s="63" t="s">
        <v>252</v>
      </c>
      <c r="E112" s="63" t="s">
        <v>253</v>
      </c>
      <c r="F112" s="63" t="s">
        <v>254</v>
      </c>
      <c r="G112" s="63" t="s">
        <v>639</v>
      </c>
      <c r="H112" s="63" t="str">
        <f>UPPER(LEFT(SUBSTITUTE(AER_NCE[[#This Row],[Noncompliance Event]]," ",""),60))</f>
        <v>INAPPROPRIATEAPPLICATIONOFPC/TC</v>
      </c>
      <c r="I112" s="128" t="str">
        <f>IFERROR(VLOOKUP(AER_NCE[[#This Row],[ShortNCE]],Current[],2,FALSE),"No AER NCE")</f>
        <v>No AER NCE</v>
      </c>
    </row>
    <row r="113" spans="1:9" ht="42.75" hidden="1" x14ac:dyDescent="0.2">
      <c r="A113" s="63">
        <v>13</v>
      </c>
      <c r="B113" s="64" t="s">
        <v>106</v>
      </c>
      <c r="C113" s="63" t="s">
        <v>256</v>
      </c>
      <c r="D113" s="63" t="s">
        <v>252</v>
      </c>
      <c r="E113" s="63" t="s">
        <v>253</v>
      </c>
      <c r="F113" s="63" t="s">
        <v>254</v>
      </c>
      <c r="G113" s="63" t="s">
        <v>641</v>
      </c>
      <c r="H113" s="63" t="str">
        <f>UPPER(LEFT(SUBSTITUTE(AER_NCE[[#This Row],[Noncompliance Event]]," ",""),60))</f>
        <v>INAPPROPRIATEAPPLICATIONOFBLENDINGFACTOR</v>
      </c>
      <c r="I113" s="128" t="str">
        <f>IFERROR(VLOOKUP(AER_NCE[[#This Row],[ShortNCE]],Current[],2,FALSE),"No AER NCE")</f>
        <v>No AER NCE</v>
      </c>
    </row>
    <row r="114" spans="1:9" ht="42.75" hidden="1" x14ac:dyDescent="0.2">
      <c r="A114" s="63">
        <v>14</v>
      </c>
      <c r="B114" s="64" t="s">
        <v>144</v>
      </c>
      <c r="C114" s="63" t="s">
        <v>261</v>
      </c>
      <c r="D114" s="63" t="s">
        <v>257</v>
      </c>
      <c r="E114" s="63" t="s">
        <v>258</v>
      </c>
      <c r="F114" s="63" t="s">
        <v>259</v>
      </c>
      <c r="G114" s="63" t="s">
        <v>260</v>
      </c>
      <c r="H114" s="63" t="str">
        <f>UPPER(LEFT(SUBSTITUTE(AER_NCE[[#This Row],[Noncompliance Event]]," ",""),60))</f>
        <v>INACCURATEACCOUNTINGANDREPORTINGOFACTUALGASPRODUCTION</v>
      </c>
      <c r="I114" s="128" t="str">
        <f>IFERROR(VLOOKUP(AER_NCE[[#This Row],[ShortNCE]],Current[],2,FALSE),"No AER NCE")</f>
        <v>No AER NCE</v>
      </c>
    </row>
    <row r="115" spans="1:9" ht="42.75" hidden="1" x14ac:dyDescent="0.2">
      <c r="A115" s="63">
        <v>14</v>
      </c>
      <c r="B115" s="64" t="s">
        <v>146</v>
      </c>
      <c r="C115" s="63" t="s">
        <v>263</v>
      </c>
      <c r="D115" s="63" t="s">
        <v>257</v>
      </c>
      <c r="E115" s="63" t="s">
        <v>258</v>
      </c>
      <c r="F115" s="63" t="s">
        <v>259</v>
      </c>
      <c r="G115" s="63" t="s">
        <v>260</v>
      </c>
      <c r="H115" s="63" t="str">
        <f>UPPER(LEFT(SUBSTITUTE(AER_NCE[[#This Row],[Noncompliance Event]]," ",""),60))</f>
        <v>INACCURATEACCOUNTINGANDREPORTINGOFACTUALWATERPRODUCTION</v>
      </c>
      <c r="I115" s="128" t="str">
        <f>IFERROR(VLOOKUP(AER_NCE[[#This Row],[ShortNCE]],Current[],2,FALSE),"No AER NCE")</f>
        <v>No AER NCE</v>
      </c>
    </row>
    <row r="116" spans="1:9" ht="42.75" hidden="1" x14ac:dyDescent="0.2">
      <c r="A116" s="63">
        <v>14</v>
      </c>
      <c r="B116" s="64" t="s">
        <v>147</v>
      </c>
      <c r="C116" s="63" t="s">
        <v>264</v>
      </c>
      <c r="D116" s="63" t="s">
        <v>257</v>
      </c>
      <c r="E116" s="63" t="s">
        <v>258</v>
      </c>
      <c r="F116" s="63" t="s">
        <v>259</v>
      </c>
      <c r="G116" s="63" t="s">
        <v>260</v>
      </c>
      <c r="H116" s="63" t="str">
        <f>UPPER(LEFT(SUBSTITUTE(AER_NCE[[#This Row],[Noncompliance Event]]," ",""),60))</f>
        <v>INACCURATEACCOUNTINGANDREPORTINGOFGASDISPOSITIONS</v>
      </c>
      <c r="I116" s="128" t="str">
        <f>IFERROR(VLOOKUP(AER_NCE[[#This Row],[ShortNCE]],Current[],2,FALSE),"No AER NCE")</f>
        <v>No AER NCE</v>
      </c>
    </row>
    <row r="117" spans="1:9" ht="42.75" hidden="1" x14ac:dyDescent="0.2">
      <c r="A117" s="63">
        <v>14</v>
      </c>
      <c r="B117" s="64" t="s">
        <v>148</v>
      </c>
      <c r="C117" s="63" t="s">
        <v>1575</v>
      </c>
      <c r="D117" s="63" t="s">
        <v>257</v>
      </c>
      <c r="E117" s="63" t="s">
        <v>258</v>
      </c>
      <c r="F117" s="63" t="s">
        <v>259</v>
      </c>
      <c r="G117" s="63" t="s">
        <v>260</v>
      </c>
      <c r="H117" s="63" t="str">
        <f>UPPER(LEFT(SUBSTITUTE(AER_NCE[[#This Row],[Noncompliance Event]]," ",""),60))</f>
        <v>INACCURATEACCOUNTINGANDREPORTINGOFGASRECEIPTS.</v>
      </c>
      <c r="I117" s="128">
        <f>IFERROR(VLOOKUP(AER_NCE[[#This Row],[ShortNCE]],Current[],2,FALSE),"No AER NCE")</f>
        <v>782</v>
      </c>
    </row>
    <row r="118" spans="1:9" ht="42.75" x14ac:dyDescent="0.2">
      <c r="A118" s="63">
        <v>14</v>
      </c>
      <c r="B118" s="64" t="s">
        <v>149</v>
      </c>
      <c r="C118" s="63" t="s">
        <v>238</v>
      </c>
      <c r="D118" s="63" t="s">
        <v>257</v>
      </c>
      <c r="E118" s="63" t="s">
        <v>258</v>
      </c>
      <c r="F118" s="63" t="s">
        <v>259</v>
      </c>
      <c r="G118" s="63" t="s">
        <v>260</v>
      </c>
      <c r="H118" s="63" t="str">
        <f>UPPER(LEFT(SUBSTITUTE(AER_NCE[[#This Row],[Noncompliance Event]]," ",""),60))</f>
        <v>INACCURATEACCOUNTINGANDREPORTINGOFHYDROCARBONLIQUIDDISPOSITI</v>
      </c>
      <c r="I118" s="128">
        <f>IFERROR(VLOOKUP(AER_NCE[[#This Row],[ShortNCE]],Current[],2,FALSE),"No AER NCE")</f>
        <v>806</v>
      </c>
    </row>
    <row r="119" spans="1:9" ht="42.75" hidden="1" x14ac:dyDescent="0.2">
      <c r="A119" s="63">
        <v>14</v>
      </c>
      <c r="B119" s="64" t="s">
        <v>122</v>
      </c>
      <c r="C119" s="63" t="s">
        <v>233</v>
      </c>
      <c r="D119" s="63" t="s">
        <v>257</v>
      </c>
      <c r="E119" s="63" t="s">
        <v>258</v>
      </c>
      <c r="F119" s="63" t="s">
        <v>259</v>
      </c>
      <c r="G119" s="63" t="s">
        <v>260</v>
      </c>
      <c r="H119" s="63" t="str">
        <f>UPPER(LEFT(SUBSTITUTE(AER_NCE[[#This Row],[Noncompliance Event]]," ",""),60))</f>
        <v>INACCURATEACCOUNTINGANDREPORTINGOFLOADFLUID</v>
      </c>
      <c r="I119" s="128" t="str">
        <f>IFERROR(VLOOKUP(AER_NCE[[#This Row],[ShortNCE]],Current[],2,FALSE),"No AER NCE")</f>
        <v>No AER NCE</v>
      </c>
    </row>
    <row r="120" spans="1:9" ht="42.75" hidden="1" x14ac:dyDescent="0.2">
      <c r="A120" s="63">
        <v>14</v>
      </c>
      <c r="B120" s="64" t="s">
        <v>151</v>
      </c>
      <c r="C120" s="63" t="s">
        <v>48</v>
      </c>
      <c r="D120" s="63" t="s">
        <v>257</v>
      </c>
      <c r="E120" s="63" t="s">
        <v>258</v>
      </c>
      <c r="F120" s="63" t="s">
        <v>259</v>
      </c>
      <c r="G120" s="63" t="s">
        <v>260</v>
      </c>
      <c r="H120" s="63" t="str">
        <f>UPPER(LEFT(SUBSTITUTE(AER_NCE[[#This Row],[Noncompliance Event]]," ",""),60))</f>
        <v>INACCURATEACCOUNTINGANDREPORTINGOFMETERINGDIFFERENCE(S)</v>
      </c>
      <c r="I120" s="128" t="str">
        <f>IFERROR(VLOOKUP(AER_NCE[[#This Row],[ShortNCE]],Current[],2,FALSE),"No AER NCE")</f>
        <v>No AER NCE</v>
      </c>
    </row>
    <row r="121" spans="1:9" ht="42.75" hidden="1" x14ac:dyDescent="0.2">
      <c r="A121" s="63">
        <v>14</v>
      </c>
      <c r="B121" s="64" t="s">
        <v>162</v>
      </c>
      <c r="C121" s="63" t="s">
        <v>265</v>
      </c>
      <c r="D121" s="63" t="s">
        <v>257</v>
      </c>
      <c r="E121" s="63" t="s">
        <v>258</v>
      </c>
      <c r="F121" s="63" t="s">
        <v>259</v>
      </c>
      <c r="G121" s="63" t="s">
        <v>260</v>
      </c>
      <c r="H121" s="63" t="str">
        <f>UPPER(LEFT(SUBSTITUTE(AER_NCE[[#This Row],[Noncompliance Event]]," ",""),60))</f>
        <v>INACCURATEACCOUNTINGANDREPORTINGOFPRORATIONFACTOR(S)</v>
      </c>
      <c r="I121" s="128" t="str">
        <f>IFERROR(VLOOKUP(AER_NCE[[#This Row],[ShortNCE]],Current[],2,FALSE),"No AER NCE")</f>
        <v>No AER NCE</v>
      </c>
    </row>
    <row r="122" spans="1:9" ht="42.75" hidden="1" x14ac:dyDescent="0.2">
      <c r="A122" s="63">
        <v>14</v>
      </c>
      <c r="B122" s="64" t="s">
        <v>110</v>
      </c>
      <c r="C122" s="63" t="s">
        <v>239</v>
      </c>
      <c r="D122" s="63" t="s">
        <v>257</v>
      </c>
      <c r="E122" s="63" t="s">
        <v>258</v>
      </c>
      <c r="F122" s="63" t="s">
        <v>259</v>
      </c>
      <c r="G122" s="63" t="s">
        <v>260</v>
      </c>
      <c r="H122" s="63" t="str">
        <f>UPPER(LEFT(SUBSTITUTE(AER_NCE[[#This Row],[Noncompliance Event]]," ",""),60))</f>
        <v>INACCURATEACCOUNTINGANDREPORTINGOFWATERDISPOSITIONS</v>
      </c>
      <c r="I122" s="128" t="str">
        <f>IFERROR(VLOOKUP(AER_NCE[[#This Row],[ShortNCE]],Current[],2,FALSE),"No AER NCE")</f>
        <v>No AER NCE</v>
      </c>
    </row>
    <row r="123" spans="1:9" s="66" customFormat="1" ht="42.75" hidden="1" x14ac:dyDescent="0.2">
      <c r="A123" s="63">
        <v>14</v>
      </c>
      <c r="B123" s="64" t="s">
        <v>116</v>
      </c>
      <c r="C123" s="63" t="s">
        <v>1576</v>
      </c>
      <c r="D123" s="63" t="s">
        <v>257</v>
      </c>
      <c r="E123" s="63" t="s">
        <v>258</v>
      </c>
      <c r="F123" s="63" t="s">
        <v>259</v>
      </c>
      <c r="G123" s="63" t="s">
        <v>260</v>
      </c>
      <c r="H123" s="63" t="str">
        <f>UPPER(LEFT(SUBSTITUTE(AER_NCE[[#This Row],[Noncompliance Event]]," ",""),60))</f>
        <v>INACCURATEACCOUNTINGANDREPORTINGOFWATERINVENTORIES.</v>
      </c>
      <c r="I123" s="128">
        <f>IFERROR(VLOOKUP(AER_NCE[[#This Row],[ShortNCE]],Current[],2,FALSE),"No AER NCE")</f>
        <v>780</v>
      </c>
    </row>
    <row r="124" spans="1:9" ht="42.75" hidden="1" x14ac:dyDescent="0.2">
      <c r="A124" s="63">
        <v>14</v>
      </c>
      <c r="B124" s="64" t="s">
        <v>111</v>
      </c>
      <c r="C124" s="63" t="s">
        <v>1574</v>
      </c>
      <c r="D124" s="63" t="s">
        <v>257</v>
      </c>
      <c r="E124" s="63" t="s">
        <v>258</v>
      </c>
      <c r="F124" s="63" t="s">
        <v>259</v>
      </c>
      <c r="G124" s="63" t="s">
        <v>260</v>
      </c>
      <c r="H124" s="63" t="str">
        <f>UPPER(LEFT(SUBSTITUTE(AER_NCE[[#This Row],[Noncompliance Event]]," ",""),60))</f>
        <v>INACCURATEACCOUNTINGANDREPORTINGOFWATERRECEIPTS.</v>
      </c>
      <c r="I124" s="128">
        <f>IFERROR(VLOOKUP(AER_NCE[[#This Row],[ShortNCE]],Current[],2,FALSE),"No AER NCE")</f>
        <v>783</v>
      </c>
    </row>
    <row r="125" spans="1:9" ht="42.75" hidden="1" x14ac:dyDescent="0.2">
      <c r="A125" s="63">
        <v>14</v>
      </c>
      <c r="B125" s="64" t="s">
        <v>70</v>
      </c>
      <c r="C125" s="63" t="s">
        <v>71</v>
      </c>
      <c r="D125" s="63" t="s">
        <v>257</v>
      </c>
      <c r="E125" s="63" t="s">
        <v>258</v>
      </c>
      <c r="F125" s="63" t="s">
        <v>259</v>
      </c>
      <c r="G125" s="63" t="s">
        <v>260</v>
      </c>
      <c r="H125" s="63" t="str">
        <f>UPPER(LEFT(SUBSTITUTE(AER_NCE[[#This Row],[Noncompliance Event]]," ",""),60))</f>
        <v>INACCURATEDETERMINATIONOFESTIMATEDGASPRODUCTION</v>
      </c>
      <c r="I125" s="128" t="str">
        <f>IFERROR(VLOOKUP(AER_NCE[[#This Row],[ShortNCE]],Current[],2,FALSE),"No AER NCE")</f>
        <v>No AER NCE</v>
      </c>
    </row>
    <row r="126" spans="1:9" ht="42.75" hidden="1" x14ac:dyDescent="0.2">
      <c r="A126" s="63">
        <v>14</v>
      </c>
      <c r="B126" s="64" t="s">
        <v>73</v>
      </c>
      <c r="C126" s="63" t="s">
        <v>1</v>
      </c>
      <c r="D126" s="63" t="s">
        <v>257</v>
      </c>
      <c r="E126" s="63" t="s">
        <v>258</v>
      </c>
      <c r="F126" s="63" t="s">
        <v>259</v>
      </c>
      <c r="G126" s="63" t="s">
        <v>260</v>
      </c>
      <c r="H126" s="63" t="str">
        <f>UPPER(LEFT(SUBSTITUTE(AER_NCE[[#This Row],[Noncompliance Event]]," ",""),60))</f>
        <v>INACCURATEDETERMINATIONOFESTIMATEDWATERPRODUCTION</v>
      </c>
      <c r="I126" s="128" t="str">
        <f>IFERROR(VLOOKUP(AER_NCE[[#This Row],[ShortNCE]],Current[],2,FALSE),"No AER NCE")</f>
        <v>No AER NCE</v>
      </c>
    </row>
    <row r="127" spans="1:9" ht="42.75" hidden="1" x14ac:dyDescent="0.2">
      <c r="A127" s="63">
        <v>14</v>
      </c>
      <c r="B127" s="64" t="s">
        <v>105</v>
      </c>
      <c r="C127" s="63" t="s">
        <v>2</v>
      </c>
      <c r="D127" s="63" t="s">
        <v>257</v>
      </c>
      <c r="E127" s="63" t="s">
        <v>258</v>
      </c>
      <c r="F127" s="63" t="s">
        <v>259</v>
      </c>
      <c r="G127" s="63" t="s">
        <v>260</v>
      </c>
      <c r="H127" s="63" t="str">
        <f>UPPER(LEFT(SUBSTITUTE(AER_NCE[[#This Row],[Noncompliance Event]]," ",""),60))</f>
        <v>INACCURATEREPORTINGOFPROCESSINGSHRINKAGE</v>
      </c>
      <c r="I127" s="128" t="str">
        <f>IFERROR(VLOOKUP(AER_NCE[[#This Row],[ShortNCE]],Current[],2,FALSE),"No AER NCE")</f>
        <v>No AER NCE</v>
      </c>
    </row>
    <row r="128" spans="1:9" ht="42.75" hidden="1" x14ac:dyDescent="0.2">
      <c r="A128" s="63">
        <v>14</v>
      </c>
      <c r="B128" s="64" t="s">
        <v>161</v>
      </c>
      <c r="C128" s="63" t="s">
        <v>218</v>
      </c>
      <c r="D128" s="63" t="s">
        <v>257</v>
      </c>
      <c r="E128" s="63" t="s">
        <v>258</v>
      </c>
      <c r="F128" s="63" t="s">
        <v>259</v>
      </c>
      <c r="G128" s="63" t="s">
        <v>260</v>
      </c>
      <c r="H128" s="63" t="str">
        <f>UPPER(LEFT(SUBSTITUTE(AER_NCE[[#This Row],[Noncompliance Event]]," ",""),60))</f>
        <v>INACCURATEWELLPRODUCTIONHOURSREPORTED</v>
      </c>
      <c r="I128" s="128" t="str">
        <f>IFERROR(VLOOKUP(AER_NCE[[#This Row],[ShortNCE]],Current[],2,FALSE),"No AER NCE")</f>
        <v>No AER NCE</v>
      </c>
    </row>
    <row r="129" spans="1:9" ht="42.75" hidden="1" x14ac:dyDescent="0.2">
      <c r="A129" s="63">
        <v>14</v>
      </c>
      <c r="B129" s="64" t="s">
        <v>661</v>
      </c>
      <c r="C129" s="63" t="s">
        <v>711</v>
      </c>
      <c r="D129" s="63" t="s">
        <v>257</v>
      </c>
      <c r="E129" s="63" t="s">
        <v>647</v>
      </c>
      <c r="F129" s="63" t="s">
        <v>647</v>
      </c>
      <c r="G129" s="63"/>
      <c r="H129" s="63" t="str">
        <f>UPPER(LEFT(SUBSTITUTE(AER_NCE[[#This Row],[Noncompliance Event]]," ",""),60))</f>
        <v>COMPLIANCEASSESSMENTREPORTISNOTDEALTWITH.ADDEDBYYOGI,MELANDM</v>
      </c>
      <c r="I129" s="128" t="str">
        <f>IFERROR(VLOOKUP(AER_NCE[[#This Row],[ShortNCE]],Current[],2,FALSE),"No AER NCE")</f>
        <v>No AER NCE</v>
      </c>
    </row>
    <row r="130" spans="1:9" ht="57" hidden="1" x14ac:dyDescent="0.2">
      <c r="A130" s="63">
        <v>15</v>
      </c>
      <c r="B130" s="64" t="s">
        <v>8</v>
      </c>
      <c r="C130" s="63" t="s">
        <v>194</v>
      </c>
      <c r="D130" s="63" t="s">
        <v>3</v>
      </c>
      <c r="E130" s="63" t="s">
        <v>4</v>
      </c>
      <c r="F130" s="63" t="s">
        <v>5</v>
      </c>
      <c r="G130" s="63" t="s">
        <v>662</v>
      </c>
      <c r="H130" s="63" t="str">
        <f>UPPER(LEFT(SUBSTITUTE(AER_NCE[[#This Row],[Noncompliance Event]]," ",""),60))</f>
        <v>WELLMEAS.INAPPROPRIATEFORBATTERY</v>
      </c>
      <c r="I130" s="128" t="str">
        <f>IFERROR(VLOOKUP(AER_NCE[[#This Row],[ShortNCE]],Current[],2,FALSE),"No AER NCE")</f>
        <v>No AER NCE</v>
      </c>
    </row>
    <row r="131" spans="1:9" x14ac:dyDescent="0.2">
      <c r="B131" s="62"/>
      <c r="D131" s="61"/>
    </row>
    <row r="132" spans="1:9" x14ac:dyDescent="0.2">
      <c r="A132" s="40" t="s">
        <v>509</v>
      </c>
      <c r="B132" s="24" t="s">
        <v>719</v>
      </c>
      <c r="C132" s="67">
        <f>'NCE Component'!RevisionDate</f>
        <v>41928</v>
      </c>
      <c r="D132" s="61"/>
    </row>
    <row r="133" spans="1:9" x14ac:dyDescent="0.2">
      <c r="C133" t="s">
        <v>847</v>
      </c>
      <c r="D133" s="61"/>
    </row>
    <row r="134" spans="1:9" x14ac:dyDescent="0.2">
      <c r="D134" s="61"/>
    </row>
    <row r="135" spans="1:9" x14ac:dyDescent="0.2">
      <c r="D135" s="61"/>
    </row>
    <row r="136" spans="1:9" x14ac:dyDescent="0.2">
      <c r="D136" s="61"/>
    </row>
    <row r="137" spans="1:9" x14ac:dyDescent="0.2">
      <c r="D137" s="61"/>
    </row>
  </sheetData>
  <pageMargins left="0.74803149606299202" right="0.74803149606299202" top="0.98425196850393704" bottom="0.98425196850393704" header="0.511811023622047" footer="0.511811023622047"/>
  <pageSetup scale="65" orientation="landscape" r:id="rId1"/>
  <headerFooter alignWithMargins="0">
    <oddHeader>&amp;LCrew Energy
&amp;CEPAP Evaluation of Controls
&amp;RDate: &amp;D</oddHeader>
    <oddFooter>&amp;L&amp;Z&amp;F
&amp;A&amp;R&amp;D
Page &amp;P of &amp;N</oddFooter>
  </headerFooter>
  <legacy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1">
    <tabColor rgb="FF92D050"/>
  </sheetPr>
  <dimension ref="B1:H21"/>
  <sheetViews>
    <sheetView zoomScale="80" zoomScaleNormal="80" workbookViewId="0">
      <selection activeCell="I2" sqref="I2:I9"/>
    </sheetView>
  </sheetViews>
  <sheetFormatPr defaultRowHeight="12.75" x14ac:dyDescent="0.2"/>
  <cols>
    <col min="2" max="2" width="13.140625" customWidth="1"/>
    <col min="4" max="4" width="18.5703125" bestFit="1" customWidth="1"/>
    <col min="6" max="6" width="24.85546875" customWidth="1"/>
  </cols>
  <sheetData>
    <row r="1" spans="2:8" ht="15.75" thickBot="1" x14ac:dyDescent="0.25">
      <c r="H1" s="127"/>
    </row>
    <row r="2" spans="2:8" ht="13.5" thickTop="1" x14ac:dyDescent="0.2">
      <c r="B2" s="3" t="s">
        <v>270</v>
      </c>
      <c r="D2" s="3" t="s">
        <v>515</v>
      </c>
      <c r="F2" s="3" t="s">
        <v>870</v>
      </c>
    </row>
    <row r="3" spans="2:8" x14ac:dyDescent="0.2">
      <c r="B3" s="18" t="s">
        <v>49</v>
      </c>
      <c r="D3" s="3" t="s">
        <v>452</v>
      </c>
      <c r="F3" s="3" t="s">
        <v>1081</v>
      </c>
    </row>
    <row r="4" spans="2:8" x14ac:dyDescent="0.2">
      <c r="B4" s="18" t="s">
        <v>50</v>
      </c>
      <c r="D4" s="3" t="s">
        <v>51</v>
      </c>
      <c r="F4" s="3" t="s">
        <v>872</v>
      </c>
    </row>
    <row r="5" spans="2:8" x14ac:dyDescent="0.2">
      <c r="B5" s="18" t="s">
        <v>51</v>
      </c>
      <c r="D5" s="3" t="s">
        <v>453</v>
      </c>
      <c r="F5" s="3" t="s">
        <v>874</v>
      </c>
    </row>
    <row r="6" spans="2:8" x14ac:dyDescent="0.2">
      <c r="B6" s="153" t="s">
        <v>876</v>
      </c>
      <c r="D6" s="3" t="s">
        <v>454</v>
      </c>
      <c r="F6" s="3" t="s">
        <v>871</v>
      </c>
    </row>
    <row r="7" spans="2:8" x14ac:dyDescent="0.2">
      <c r="D7" s="49" t="s">
        <v>765</v>
      </c>
      <c r="F7" s="3" t="s">
        <v>51</v>
      </c>
    </row>
    <row r="8" spans="2:8" x14ac:dyDescent="0.2">
      <c r="D8" s="49" t="s">
        <v>764</v>
      </c>
      <c r="F8" s="3" t="s">
        <v>1082</v>
      </c>
    </row>
    <row r="9" spans="2:8" x14ac:dyDescent="0.2">
      <c r="F9" s="3" t="s">
        <v>873</v>
      </c>
    </row>
    <row r="10" spans="2:8" x14ac:dyDescent="0.2">
      <c r="F10" s="3" t="s">
        <v>875</v>
      </c>
    </row>
    <row r="11" spans="2:8" x14ac:dyDescent="0.2">
      <c r="F11" s="3" t="s">
        <v>879</v>
      </c>
    </row>
    <row r="12" spans="2:8" x14ac:dyDescent="0.2">
      <c r="F12" s="3" t="s">
        <v>878</v>
      </c>
    </row>
    <row r="13" spans="2:8" x14ac:dyDescent="0.2">
      <c r="F13" s="3" t="s">
        <v>1083</v>
      </c>
    </row>
    <row r="14" spans="2:8" x14ac:dyDescent="0.2">
      <c r="F14" s="3" t="s">
        <v>1084</v>
      </c>
    </row>
    <row r="21" spans="6:6" x14ac:dyDescent="0.2">
      <c r="F21" t="e">
        <f>ControlPerformer[#Data]</f>
        <v>#VALUE!</v>
      </c>
    </row>
  </sheetData>
  <pageMargins left="0.7" right="0.7" top="0.75" bottom="0.75" header="0.3" footer="0.3"/>
  <pageSetup orientation="landscape" horizontalDpi="4294967294" r:id="rId1"/>
  <drawing r:id="rId2"/>
  <tableParts count="3">
    <tablePart r:id="rId3"/>
    <tablePart r:id="rId4"/>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R366"/>
  <sheetViews>
    <sheetView zoomScale="80" zoomScaleNormal="80" workbookViewId="0">
      <selection activeCell="I2" sqref="I2:I9"/>
    </sheetView>
  </sheetViews>
  <sheetFormatPr defaultColWidth="9.140625" defaultRowHeight="15" x14ac:dyDescent="0.25"/>
  <cols>
    <col min="1" max="1" width="15.28515625" style="184" bestFit="1" customWidth="1"/>
    <col min="2" max="2" width="11.5703125" style="184" bestFit="1" customWidth="1"/>
    <col min="3" max="3" width="11.42578125" style="184" customWidth="1"/>
    <col min="4" max="4" width="11" style="184" customWidth="1"/>
    <col min="5" max="5" width="26.28515625" style="184" bestFit="1" customWidth="1"/>
    <col min="6" max="6" width="10.85546875" style="184" customWidth="1"/>
    <col min="7" max="7" width="13.85546875" style="184" customWidth="1"/>
    <col min="8" max="8" width="14.42578125" style="184" customWidth="1"/>
    <col min="9" max="9" width="11.140625" style="184" customWidth="1"/>
    <col min="10" max="10" width="8.42578125" style="184" customWidth="1"/>
    <col min="11" max="11" width="15.140625" style="184" customWidth="1"/>
    <col min="12" max="12" width="9.42578125" style="184" customWidth="1"/>
    <col min="13" max="13" width="21.7109375" style="184" bestFit="1" customWidth="1"/>
    <col min="14" max="14" width="13.28515625" style="184" customWidth="1"/>
    <col min="15" max="15" width="15.28515625" style="184" bestFit="1" customWidth="1"/>
    <col min="16" max="16" width="41" style="184" bestFit="1" customWidth="1"/>
    <col min="17" max="17" width="59.5703125" style="184" bestFit="1" customWidth="1"/>
    <col min="18" max="18" width="51.28515625" style="184" bestFit="1" customWidth="1"/>
    <col min="19" max="19" width="10.28515625" style="184" bestFit="1" customWidth="1"/>
    <col min="20" max="20" width="38.140625" style="184" customWidth="1"/>
    <col min="21" max="21" width="30.85546875" style="184" bestFit="1" customWidth="1"/>
    <col min="22" max="22" width="27.85546875" style="184" bestFit="1" customWidth="1"/>
    <col min="23" max="23" width="42.42578125" style="184" bestFit="1" customWidth="1"/>
    <col min="24" max="24" width="52.85546875" style="184" bestFit="1" customWidth="1"/>
    <col min="25" max="25" width="29.5703125" style="184" bestFit="1" customWidth="1"/>
    <col min="26" max="26" width="34.5703125" style="184" bestFit="1" customWidth="1"/>
    <col min="27" max="27" width="33.7109375" style="184" bestFit="1" customWidth="1"/>
    <col min="28" max="28" width="38.140625" style="184" bestFit="1" customWidth="1"/>
    <col min="29" max="29" width="28.42578125" style="184" bestFit="1" customWidth="1"/>
    <col min="30" max="30" width="37.42578125" style="184" bestFit="1" customWidth="1"/>
    <col min="31" max="31" width="48.42578125" style="184" bestFit="1" customWidth="1"/>
    <col min="32" max="32" width="40.7109375" style="184" bestFit="1" customWidth="1"/>
    <col min="33" max="33" width="51.42578125" style="184" bestFit="1" customWidth="1"/>
    <col min="34" max="34" width="27.85546875" style="184" bestFit="1" customWidth="1"/>
    <col min="35" max="35" width="14.85546875" style="184" bestFit="1" customWidth="1"/>
    <col min="36" max="36" width="9.140625" style="184"/>
    <col min="37" max="37" width="25.140625" style="184" bestFit="1" customWidth="1"/>
    <col min="38" max="38" width="30.140625" style="184" bestFit="1" customWidth="1"/>
    <col min="39" max="39" width="12.28515625" style="184" bestFit="1" customWidth="1"/>
    <col min="40" max="40" width="25.140625" style="184" bestFit="1" customWidth="1"/>
    <col min="41" max="41" width="30.140625" style="184" bestFit="1" customWidth="1"/>
    <col min="42" max="42" width="42" style="184" bestFit="1" customWidth="1"/>
    <col min="43" max="43" width="56" style="184" bestFit="1" customWidth="1"/>
    <col min="44" max="44" width="63.42578125" style="184" bestFit="1" customWidth="1"/>
    <col min="45" max="16384" width="9.140625" style="184"/>
  </cols>
  <sheetData>
    <row r="1" spans="1:44" s="264" customFormat="1" ht="45" x14ac:dyDescent="0.25">
      <c r="A1" s="264" t="s">
        <v>1382</v>
      </c>
      <c r="B1" s="265" t="s">
        <v>1397</v>
      </c>
      <c r="C1" s="264" t="s">
        <v>1085</v>
      </c>
      <c r="D1" s="264" t="s">
        <v>1086</v>
      </c>
      <c r="E1" s="264" t="s">
        <v>1087</v>
      </c>
      <c r="F1" s="264" t="s">
        <v>1088</v>
      </c>
      <c r="G1" s="264" t="s">
        <v>1089</v>
      </c>
      <c r="H1" s="264" t="s">
        <v>1090</v>
      </c>
      <c r="I1" s="264" t="s">
        <v>1091</v>
      </c>
      <c r="J1" s="264" t="s">
        <v>1092</v>
      </c>
      <c r="K1" s="264" t="s">
        <v>1093</v>
      </c>
      <c r="L1" s="264" t="s">
        <v>1094</v>
      </c>
      <c r="M1" s="264" t="s">
        <v>1095</v>
      </c>
      <c r="N1" s="264" t="s">
        <v>1096</v>
      </c>
      <c r="O1" s="264" t="s">
        <v>1097</v>
      </c>
      <c r="P1" s="264" t="s">
        <v>1098</v>
      </c>
      <c r="Q1" s="264" t="s">
        <v>1099</v>
      </c>
      <c r="R1" s="264" t="s">
        <v>1100</v>
      </c>
      <c r="S1" s="266" t="s">
        <v>1385</v>
      </c>
      <c r="T1" s="264" t="s">
        <v>1101</v>
      </c>
      <c r="U1" s="264" t="s">
        <v>1102</v>
      </c>
      <c r="V1" s="264" t="s">
        <v>1103</v>
      </c>
      <c r="W1" s="264" t="s">
        <v>1104</v>
      </c>
      <c r="X1" s="264" t="s">
        <v>1105</v>
      </c>
      <c r="Y1" s="264" t="s">
        <v>1106</v>
      </c>
      <c r="Z1" s="264" t="s">
        <v>1107</v>
      </c>
      <c r="AA1" s="264" t="s">
        <v>1108</v>
      </c>
      <c r="AB1" s="264" t="s">
        <v>1109</v>
      </c>
      <c r="AC1" s="264" t="s">
        <v>1110</v>
      </c>
      <c r="AD1" s="264" t="s">
        <v>1111</v>
      </c>
      <c r="AE1" s="264" t="s">
        <v>1112</v>
      </c>
      <c r="AF1" s="264" t="s">
        <v>1113</v>
      </c>
      <c r="AG1" s="264" t="s">
        <v>1114</v>
      </c>
      <c r="AH1" s="264" t="s">
        <v>1115</v>
      </c>
      <c r="AI1" s="264" t="s">
        <v>1116</v>
      </c>
      <c r="AK1" s="267" t="s">
        <v>1089</v>
      </c>
      <c r="AL1" s="267" t="s">
        <v>1090</v>
      </c>
      <c r="AN1" s="267" t="s">
        <v>1089</v>
      </c>
      <c r="AO1" s="267" t="s">
        <v>1090</v>
      </c>
      <c r="AP1" s="267" t="s">
        <v>1097</v>
      </c>
      <c r="AQ1" s="267" t="s">
        <v>1098</v>
      </c>
      <c r="AR1" s="267" t="s">
        <v>1099</v>
      </c>
    </row>
    <row r="2" spans="1:44" hidden="1" x14ac:dyDescent="0.25">
      <c r="A2" s="186" t="str">
        <f>SUBSTITUTE(PetrinexFacilities[[#This Row],[Facility ID]]," ","")</f>
        <v>ABBT0040417</v>
      </c>
      <c r="B2" s="263"/>
      <c r="D2" s="185"/>
      <c r="E2" s="184" t="s">
        <v>1735</v>
      </c>
      <c r="G2" s="184" t="s">
        <v>1125</v>
      </c>
      <c r="H2" s="185">
        <v>37530</v>
      </c>
      <c r="I2" s="185">
        <v>37530</v>
      </c>
      <c r="L2" s="184" t="s">
        <v>1736</v>
      </c>
      <c r="M2" s="184" t="s">
        <v>1737</v>
      </c>
      <c r="N2" s="185">
        <v>37530</v>
      </c>
      <c r="O2" s="184" t="s">
        <v>1738</v>
      </c>
      <c r="P2" s="184" t="s">
        <v>1739</v>
      </c>
      <c r="Q2" s="184" t="s">
        <v>1126</v>
      </c>
      <c r="S2" s="227" t="s">
        <v>1119</v>
      </c>
      <c r="W2" s="184" t="s">
        <v>1119</v>
      </c>
      <c r="Y2" s="184" t="s">
        <v>1119</v>
      </c>
      <c r="Z2" s="184" t="s">
        <v>1119</v>
      </c>
      <c r="AA2" s="184" t="s">
        <v>1119</v>
      </c>
      <c r="AB2" s="184">
        <v>3</v>
      </c>
      <c r="AC2" s="184" t="s">
        <v>1119</v>
      </c>
      <c r="AE2" s="184" t="s">
        <v>1119</v>
      </c>
      <c r="AH2" s="184" t="s">
        <v>1119</v>
      </c>
      <c r="AK2" s="184" t="s">
        <v>1121</v>
      </c>
      <c r="AL2" s="185" t="s">
        <v>1122</v>
      </c>
      <c r="AN2" s="184" t="s">
        <v>1117</v>
      </c>
      <c r="AO2" s="185">
        <v>37530</v>
      </c>
      <c r="AP2" s="184" t="s">
        <v>1123</v>
      </c>
      <c r="AQ2" s="184" t="s">
        <v>1124</v>
      </c>
      <c r="AR2" s="184" t="s">
        <v>1118</v>
      </c>
    </row>
    <row r="3" spans="1:44" hidden="1" x14ac:dyDescent="0.25">
      <c r="A3" s="186" t="str">
        <f>SUBSTITUTE(PetrinexFacilities[[#This Row],[Facility ID]]," ","")</f>
        <v>ABBT0040426</v>
      </c>
      <c r="B3" s="263"/>
      <c r="D3" s="185"/>
      <c r="E3" s="184" t="s">
        <v>1740</v>
      </c>
      <c r="G3" s="184" t="s">
        <v>1125</v>
      </c>
      <c r="H3" s="185">
        <v>37530</v>
      </c>
      <c r="I3" s="185">
        <v>37530</v>
      </c>
      <c r="L3" s="184" t="s">
        <v>1736</v>
      </c>
      <c r="M3" s="184" t="s">
        <v>1737</v>
      </c>
      <c r="N3" s="185">
        <v>37530</v>
      </c>
      <c r="O3" s="184" t="s">
        <v>1741</v>
      </c>
      <c r="P3" s="184" t="s">
        <v>1742</v>
      </c>
      <c r="Q3" s="184" t="s">
        <v>1126</v>
      </c>
      <c r="S3" s="262" t="s">
        <v>1119</v>
      </c>
      <c r="W3" s="184" t="s">
        <v>1119</v>
      </c>
      <c r="Y3" s="184" t="s">
        <v>1119</v>
      </c>
      <c r="Z3" s="184" t="s">
        <v>1119</v>
      </c>
      <c r="AA3" s="184" t="s">
        <v>1119</v>
      </c>
      <c r="AB3" s="184">
        <v>1</v>
      </c>
      <c r="AC3" s="184" t="s">
        <v>1119</v>
      </c>
      <c r="AE3" s="184" t="s">
        <v>1119</v>
      </c>
      <c r="AH3" s="184" t="s">
        <v>1119</v>
      </c>
      <c r="AK3" s="184" t="s">
        <v>1073</v>
      </c>
      <c r="AN3" s="184" t="s">
        <v>1117</v>
      </c>
      <c r="AO3" s="185">
        <v>41883</v>
      </c>
      <c r="AP3" s="184" t="s">
        <v>1127</v>
      </c>
      <c r="AQ3" s="184" t="s">
        <v>1128</v>
      </c>
      <c r="AR3" s="184" t="s">
        <v>1118</v>
      </c>
    </row>
    <row r="4" spans="1:44" hidden="1" x14ac:dyDescent="0.25">
      <c r="A4" s="186" t="str">
        <f>SUBSTITUTE(PetrinexFacilities[[#This Row],[Facility ID]]," ","")</f>
        <v>ABBT0040652</v>
      </c>
      <c r="B4" s="263"/>
      <c r="D4" s="185"/>
      <c r="E4" s="184" t="s">
        <v>1743</v>
      </c>
      <c r="G4" s="184" t="s">
        <v>1125</v>
      </c>
      <c r="H4" s="185">
        <v>37530</v>
      </c>
      <c r="I4" s="185">
        <v>37530</v>
      </c>
      <c r="L4" s="184" t="s">
        <v>1736</v>
      </c>
      <c r="M4" s="184" t="s">
        <v>1737</v>
      </c>
      <c r="N4" s="185">
        <v>37530</v>
      </c>
      <c r="O4" s="184" t="s">
        <v>1744</v>
      </c>
      <c r="P4" s="184" t="s">
        <v>1745</v>
      </c>
      <c r="Q4" s="184" t="s">
        <v>1126</v>
      </c>
      <c r="S4" s="262" t="s">
        <v>1119</v>
      </c>
      <c r="W4" s="184" t="s">
        <v>1119</v>
      </c>
      <c r="Y4" s="184" t="s">
        <v>1119</v>
      </c>
      <c r="Z4" s="184" t="s">
        <v>1119</v>
      </c>
      <c r="AA4" s="184" t="s">
        <v>1119</v>
      </c>
      <c r="AB4" s="184">
        <v>1</v>
      </c>
      <c r="AC4" s="184" t="s">
        <v>1119</v>
      </c>
      <c r="AE4" s="184" t="s">
        <v>1119</v>
      </c>
      <c r="AH4" s="184" t="s">
        <v>1119</v>
      </c>
      <c r="AN4" s="184" t="s">
        <v>1125</v>
      </c>
      <c r="AO4" s="185">
        <v>41944</v>
      </c>
      <c r="AP4" s="184" t="s">
        <v>1129</v>
      </c>
      <c r="AQ4" s="184" t="s">
        <v>1130</v>
      </c>
      <c r="AR4" s="184" t="s">
        <v>1131</v>
      </c>
    </row>
    <row r="5" spans="1:44" hidden="1" x14ac:dyDescent="0.25">
      <c r="A5" s="186" t="str">
        <f>SUBSTITUTE(PetrinexFacilities[[#This Row],[Facility ID]]," ","")</f>
        <v>ABBT0040657</v>
      </c>
      <c r="B5" s="263"/>
      <c r="D5" s="185"/>
      <c r="E5" s="184" t="s">
        <v>1746</v>
      </c>
      <c r="G5" s="184" t="s">
        <v>1125</v>
      </c>
      <c r="H5" s="185">
        <v>37530</v>
      </c>
      <c r="I5" s="185">
        <v>37530</v>
      </c>
      <c r="L5" s="184" t="s">
        <v>1736</v>
      </c>
      <c r="M5" s="184" t="s">
        <v>1737</v>
      </c>
      <c r="N5" s="185">
        <v>37530</v>
      </c>
      <c r="O5" s="184" t="s">
        <v>1747</v>
      </c>
      <c r="P5" s="184" t="s">
        <v>1748</v>
      </c>
      <c r="Q5" s="184" t="s">
        <v>1126</v>
      </c>
      <c r="S5" s="262" t="s">
        <v>1119</v>
      </c>
      <c r="W5" s="184" t="s">
        <v>1119</v>
      </c>
      <c r="Y5" s="184" t="s">
        <v>1119</v>
      </c>
      <c r="Z5" s="184" t="s">
        <v>1119</v>
      </c>
      <c r="AA5" s="184" t="s">
        <v>1119</v>
      </c>
      <c r="AB5" s="184">
        <v>1</v>
      </c>
      <c r="AC5" s="184" t="s">
        <v>1119</v>
      </c>
      <c r="AE5" s="184" t="s">
        <v>1119</v>
      </c>
      <c r="AH5" s="184" t="s">
        <v>1119</v>
      </c>
      <c r="AN5" s="184" t="s">
        <v>1117</v>
      </c>
      <c r="AO5" s="185">
        <v>41760</v>
      </c>
      <c r="AP5" s="184" t="s">
        <v>1132</v>
      </c>
      <c r="AQ5" s="184" t="s">
        <v>1133</v>
      </c>
      <c r="AR5" s="184" t="s">
        <v>1118</v>
      </c>
    </row>
    <row r="6" spans="1:44" hidden="1" x14ac:dyDescent="0.25">
      <c r="A6" s="186" t="str">
        <f>SUBSTITUTE(PetrinexFacilities[[#This Row],[Facility ID]]," ","")</f>
        <v>ABBT0040827</v>
      </c>
      <c r="B6" s="263"/>
      <c r="D6" s="185"/>
      <c r="E6" s="184" t="s">
        <v>1743</v>
      </c>
      <c r="G6" s="184" t="s">
        <v>1125</v>
      </c>
      <c r="H6" s="185">
        <v>37530</v>
      </c>
      <c r="I6" s="185">
        <v>37530</v>
      </c>
      <c r="L6" s="184" t="s">
        <v>1736</v>
      </c>
      <c r="M6" s="184" t="s">
        <v>1737</v>
      </c>
      <c r="N6" s="185">
        <v>37530</v>
      </c>
      <c r="O6" s="184" t="s">
        <v>1749</v>
      </c>
      <c r="P6" s="184" t="s">
        <v>1750</v>
      </c>
      <c r="Q6" s="184" t="s">
        <v>1126</v>
      </c>
      <c r="S6" s="262" t="s">
        <v>1119</v>
      </c>
      <c r="W6" s="184" t="s">
        <v>1119</v>
      </c>
      <c r="Y6" s="184" t="s">
        <v>1119</v>
      </c>
      <c r="Z6" s="184" t="s">
        <v>1119</v>
      </c>
      <c r="AA6" s="184" t="s">
        <v>1119</v>
      </c>
      <c r="AB6" s="184">
        <v>1</v>
      </c>
      <c r="AC6" s="184" t="s">
        <v>1119</v>
      </c>
      <c r="AE6" s="184" t="s">
        <v>1119</v>
      </c>
      <c r="AH6" s="184" t="s">
        <v>1119</v>
      </c>
      <c r="AN6" s="184" t="s">
        <v>1117</v>
      </c>
      <c r="AO6" s="185">
        <v>41760</v>
      </c>
      <c r="AP6" s="184" t="s">
        <v>1135</v>
      </c>
      <c r="AQ6" s="184" t="s">
        <v>1136</v>
      </c>
      <c r="AR6" s="184" t="s">
        <v>1118</v>
      </c>
    </row>
    <row r="7" spans="1:44" hidden="1" x14ac:dyDescent="0.25">
      <c r="A7" s="186" t="str">
        <f>SUBSTITUTE(PetrinexFacilities[[#This Row],[Facility ID]]," ","")</f>
        <v>ABBT0040837</v>
      </c>
      <c r="B7" s="263"/>
      <c r="D7" s="185"/>
      <c r="E7" s="184" t="s">
        <v>1751</v>
      </c>
      <c r="G7" s="184" t="s">
        <v>1125</v>
      </c>
      <c r="H7" s="185">
        <v>37530</v>
      </c>
      <c r="I7" s="185">
        <v>34335</v>
      </c>
      <c r="L7" s="184" t="s">
        <v>1736</v>
      </c>
      <c r="M7" s="184" t="s">
        <v>1737</v>
      </c>
      <c r="N7" s="185">
        <v>37530</v>
      </c>
      <c r="O7" s="184" t="s">
        <v>1752</v>
      </c>
      <c r="P7" s="184" t="s">
        <v>1753</v>
      </c>
      <c r="Q7" s="184" t="s">
        <v>1126</v>
      </c>
      <c r="S7" s="262" t="s">
        <v>1119</v>
      </c>
      <c r="W7" s="184" t="s">
        <v>1119</v>
      </c>
      <c r="Y7" s="184" t="s">
        <v>1119</v>
      </c>
      <c r="Z7" s="184" t="s">
        <v>1119</v>
      </c>
      <c r="AA7" s="184" t="s">
        <v>1119</v>
      </c>
      <c r="AB7" s="184">
        <v>2</v>
      </c>
      <c r="AC7" s="184" t="s">
        <v>1119</v>
      </c>
      <c r="AE7" s="184" t="s">
        <v>1119</v>
      </c>
      <c r="AH7" s="184" t="s">
        <v>1119</v>
      </c>
      <c r="AN7" s="184" t="s">
        <v>1117</v>
      </c>
      <c r="AO7" s="185">
        <v>40026</v>
      </c>
      <c r="AP7" s="184" t="s">
        <v>1137</v>
      </c>
      <c r="AQ7" s="184" t="s">
        <v>1138</v>
      </c>
      <c r="AR7" s="184" t="s">
        <v>1139</v>
      </c>
    </row>
    <row r="8" spans="1:44" hidden="1" x14ac:dyDescent="0.25">
      <c r="A8" s="186" t="str">
        <f>SUBSTITUTE(PetrinexFacilities[[#This Row],[Facility ID]]," ","")</f>
        <v>ABIF0009022</v>
      </c>
      <c r="B8" s="263"/>
      <c r="D8" s="185"/>
      <c r="E8" s="184" t="s">
        <v>1754</v>
      </c>
      <c r="G8" s="184" t="s">
        <v>1125</v>
      </c>
      <c r="H8" s="185">
        <v>42767</v>
      </c>
      <c r="I8" s="185">
        <v>35704</v>
      </c>
      <c r="L8" s="184" t="s">
        <v>1736</v>
      </c>
      <c r="M8" s="184" t="s">
        <v>1737</v>
      </c>
      <c r="N8" s="185">
        <v>35704</v>
      </c>
      <c r="O8" s="184" t="s">
        <v>1755</v>
      </c>
      <c r="P8" s="184" t="s">
        <v>1756</v>
      </c>
      <c r="Q8" s="184" t="s">
        <v>1147</v>
      </c>
      <c r="S8" s="262" t="s">
        <v>1119</v>
      </c>
      <c r="W8" s="184" t="s">
        <v>1119</v>
      </c>
      <c r="Y8" s="184" t="s">
        <v>1119</v>
      </c>
      <c r="Z8" s="184" t="s">
        <v>1119</v>
      </c>
      <c r="AA8" s="184" t="s">
        <v>1119</v>
      </c>
      <c r="AB8" s="184">
        <v>3</v>
      </c>
      <c r="AC8" s="184" t="s">
        <v>1119</v>
      </c>
      <c r="AE8" s="184" t="s">
        <v>1119</v>
      </c>
      <c r="AH8" s="184" t="s">
        <v>1119</v>
      </c>
      <c r="AN8" s="184" t="s">
        <v>1117</v>
      </c>
      <c r="AO8" s="185">
        <v>40940</v>
      </c>
      <c r="AP8" s="184" t="s">
        <v>1140</v>
      </c>
      <c r="AQ8" s="184" t="s">
        <v>1141</v>
      </c>
      <c r="AR8" s="184" t="s">
        <v>1118</v>
      </c>
    </row>
    <row r="9" spans="1:44" hidden="1" x14ac:dyDescent="0.25">
      <c r="A9" s="186" t="str">
        <f>SUBSTITUTE(PetrinexFacilities[[#This Row],[Facility ID]]," ","")</f>
        <v>ABBT0133537</v>
      </c>
      <c r="B9" s="263"/>
      <c r="D9" s="185"/>
      <c r="E9" s="184" t="s">
        <v>1757</v>
      </c>
      <c r="G9" s="184" t="s">
        <v>1125</v>
      </c>
      <c r="H9" s="185">
        <v>42095</v>
      </c>
      <c r="I9" s="185">
        <v>41821</v>
      </c>
      <c r="L9" s="184" t="s">
        <v>1736</v>
      </c>
      <c r="M9" s="184" t="s">
        <v>1737</v>
      </c>
      <c r="N9" s="185">
        <v>41821</v>
      </c>
      <c r="O9" s="184" t="s">
        <v>1758</v>
      </c>
      <c r="P9" s="184" t="s">
        <v>1759</v>
      </c>
      <c r="Q9" s="184" t="s">
        <v>1760</v>
      </c>
      <c r="S9" s="262" t="s">
        <v>1119</v>
      </c>
      <c r="W9" s="184" t="s">
        <v>1119</v>
      </c>
      <c r="Y9" s="184" t="s">
        <v>1119</v>
      </c>
      <c r="Z9" s="184" t="s">
        <v>1119</v>
      </c>
      <c r="AA9" s="184" t="s">
        <v>1119</v>
      </c>
      <c r="AB9" s="184">
        <v>1</v>
      </c>
      <c r="AC9" s="184" t="s">
        <v>1119</v>
      </c>
      <c r="AE9" s="184" t="s">
        <v>1119</v>
      </c>
      <c r="AH9" s="184" t="s">
        <v>1119</v>
      </c>
      <c r="AN9" s="184" t="s">
        <v>1117</v>
      </c>
      <c r="AO9" s="185">
        <v>37530</v>
      </c>
      <c r="AP9" s="184" t="s">
        <v>1142</v>
      </c>
      <c r="AQ9" s="184" t="s">
        <v>1143</v>
      </c>
      <c r="AR9" s="184" t="s">
        <v>1144</v>
      </c>
    </row>
    <row r="10" spans="1:44" hidden="1" x14ac:dyDescent="0.25">
      <c r="A10" s="186" t="str">
        <f>SUBSTITUTE(PetrinexFacilities[[#This Row],[Facility ID]]," ","")</f>
        <v>ABBT0077471</v>
      </c>
      <c r="B10" s="263"/>
      <c r="D10" s="185"/>
      <c r="E10" s="184" t="s">
        <v>1761</v>
      </c>
      <c r="G10" s="184" t="s">
        <v>1125</v>
      </c>
      <c r="H10" s="185">
        <v>42522</v>
      </c>
      <c r="I10" s="185">
        <v>37742</v>
      </c>
      <c r="L10" s="184" t="s">
        <v>1736</v>
      </c>
      <c r="M10" s="184" t="s">
        <v>1737</v>
      </c>
      <c r="N10" s="185">
        <v>37742</v>
      </c>
      <c r="O10" s="184" t="s">
        <v>1762</v>
      </c>
      <c r="P10" s="184" t="s">
        <v>1763</v>
      </c>
      <c r="Q10" s="184" t="s">
        <v>1760</v>
      </c>
      <c r="S10" s="262" t="s">
        <v>1119</v>
      </c>
      <c r="W10" s="184" t="s">
        <v>1119</v>
      </c>
      <c r="Y10" s="184" t="s">
        <v>1119</v>
      </c>
      <c r="Z10" s="184" t="s">
        <v>1119</v>
      </c>
      <c r="AA10" s="184" t="s">
        <v>1119</v>
      </c>
      <c r="AB10" s="184">
        <v>4</v>
      </c>
      <c r="AC10" s="184" t="s">
        <v>1119</v>
      </c>
      <c r="AE10" s="184" t="s">
        <v>1119</v>
      </c>
      <c r="AH10" s="184" t="s">
        <v>1119</v>
      </c>
      <c r="AN10" s="184" t="s">
        <v>1117</v>
      </c>
      <c r="AO10" s="185">
        <v>37530</v>
      </c>
      <c r="AP10" s="184" t="s">
        <v>1145</v>
      </c>
      <c r="AQ10" s="184" t="s">
        <v>1146</v>
      </c>
      <c r="AR10" s="184" t="s">
        <v>1147</v>
      </c>
    </row>
    <row r="11" spans="1:44" hidden="1" x14ac:dyDescent="0.25">
      <c r="A11" s="186" t="str">
        <f>SUBSTITUTE(PetrinexFacilities[[#This Row],[Facility ID]]," ","")</f>
        <v>ABBT0077472</v>
      </c>
      <c r="B11" s="186"/>
      <c r="D11" s="185"/>
      <c r="E11" s="184" t="s">
        <v>1764</v>
      </c>
      <c r="G11" s="184" t="s">
        <v>1125</v>
      </c>
      <c r="H11" s="185">
        <v>42522</v>
      </c>
      <c r="I11" s="185">
        <v>37742</v>
      </c>
      <c r="L11" s="184" t="s">
        <v>1736</v>
      </c>
      <c r="M11" s="184" t="s">
        <v>1737</v>
      </c>
      <c r="N11" s="185">
        <v>37742</v>
      </c>
      <c r="O11" s="184" t="s">
        <v>1765</v>
      </c>
      <c r="P11" s="184" t="s">
        <v>1766</v>
      </c>
      <c r="Q11" s="184" t="s">
        <v>1760</v>
      </c>
      <c r="S11" s="306" t="s">
        <v>1119</v>
      </c>
      <c r="W11" s="184" t="s">
        <v>1119</v>
      </c>
      <c r="Y11" s="184" t="s">
        <v>1119</v>
      </c>
      <c r="Z11" s="184" t="s">
        <v>1119</v>
      </c>
      <c r="AA11" s="184" t="s">
        <v>1119</v>
      </c>
      <c r="AB11" s="184">
        <v>4</v>
      </c>
      <c r="AC11" s="184" t="s">
        <v>1119</v>
      </c>
      <c r="AE11" s="184" t="s">
        <v>1119</v>
      </c>
      <c r="AH11" s="184" t="s">
        <v>1119</v>
      </c>
      <c r="AN11" s="184" t="s">
        <v>1117</v>
      </c>
      <c r="AO11" s="185">
        <v>37530</v>
      </c>
      <c r="AP11" s="184" t="s">
        <v>1148</v>
      </c>
      <c r="AQ11" s="184" t="s">
        <v>1149</v>
      </c>
      <c r="AR11" s="184" t="s">
        <v>1150</v>
      </c>
    </row>
    <row r="12" spans="1:44" hidden="1" x14ac:dyDescent="0.25">
      <c r="A12" s="186" t="str">
        <f>SUBSTITUTE(PetrinexFacilities[[#This Row],[Facility ID]]," ","")</f>
        <v>ABBT0077473</v>
      </c>
      <c r="B12" s="186"/>
      <c r="D12" s="185"/>
      <c r="E12" s="184" t="s">
        <v>1767</v>
      </c>
      <c r="G12" s="184" t="s">
        <v>1125</v>
      </c>
      <c r="H12" s="185">
        <v>42522</v>
      </c>
      <c r="I12" s="185">
        <v>37742</v>
      </c>
      <c r="L12" s="184" t="s">
        <v>1736</v>
      </c>
      <c r="M12" s="184" t="s">
        <v>1737</v>
      </c>
      <c r="N12" s="185">
        <v>37742</v>
      </c>
      <c r="O12" s="184" t="s">
        <v>1768</v>
      </c>
      <c r="P12" s="184" t="s">
        <v>1769</v>
      </c>
      <c r="Q12" s="184" t="s">
        <v>1760</v>
      </c>
      <c r="S12" s="306" t="s">
        <v>1119</v>
      </c>
      <c r="W12" s="184" t="s">
        <v>1119</v>
      </c>
      <c r="Y12" s="184" t="s">
        <v>1119</v>
      </c>
      <c r="Z12" s="184" t="s">
        <v>1119</v>
      </c>
      <c r="AA12" s="184" t="s">
        <v>1119</v>
      </c>
      <c r="AB12" s="184">
        <v>4</v>
      </c>
      <c r="AC12" s="184" t="s">
        <v>1119</v>
      </c>
      <c r="AE12" s="184" t="s">
        <v>1119</v>
      </c>
      <c r="AH12" s="184" t="s">
        <v>1119</v>
      </c>
      <c r="AN12" s="184" t="s">
        <v>1117</v>
      </c>
      <c r="AO12" s="185">
        <v>37530</v>
      </c>
      <c r="AP12" s="184" t="s">
        <v>1151</v>
      </c>
      <c r="AQ12" s="184" t="s">
        <v>1152</v>
      </c>
      <c r="AR12" s="184" t="s">
        <v>1118</v>
      </c>
    </row>
    <row r="13" spans="1:44" hidden="1" x14ac:dyDescent="0.25">
      <c r="A13" s="186" t="str">
        <f>SUBSTITUTE(PetrinexFacilities[[#This Row],[Facility ID]]," ","")</f>
        <v>ABBT0077474</v>
      </c>
      <c r="B13" s="186"/>
      <c r="D13" s="185"/>
      <c r="E13" s="184" t="s">
        <v>1770</v>
      </c>
      <c r="G13" s="184" t="s">
        <v>1125</v>
      </c>
      <c r="H13" s="185">
        <v>42522</v>
      </c>
      <c r="I13" s="185">
        <v>37742</v>
      </c>
      <c r="L13" s="184" t="s">
        <v>1736</v>
      </c>
      <c r="M13" s="184" t="s">
        <v>1737</v>
      </c>
      <c r="N13" s="185">
        <v>37742</v>
      </c>
      <c r="O13" s="184" t="s">
        <v>1771</v>
      </c>
      <c r="P13" s="184" t="s">
        <v>1772</v>
      </c>
      <c r="Q13" s="184" t="s">
        <v>1760</v>
      </c>
      <c r="S13" s="306" t="s">
        <v>1119</v>
      </c>
      <c r="W13" s="184" t="s">
        <v>1119</v>
      </c>
      <c r="Y13" s="184" t="s">
        <v>1119</v>
      </c>
      <c r="Z13" s="184" t="s">
        <v>1119</v>
      </c>
      <c r="AA13" s="184" t="s">
        <v>1119</v>
      </c>
      <c r="AB13" s="184">
        <v>4</v>
      </c>
      <c r="AC13" s="184" t="s">
        <v>1119</v>
      </c>
      <c r="AE13" s="184" t="s">
        <v>1119</v>
      </c>
      <c r="AH13" s="184" t="s">
        <v>1119</v>
      </c>
      <c r="AN13" s="184" t="s">
        <v>1117</v>
      </c>
      <c r="AO13" s="185">
        <v>37530</v>
      </c>
      <c r="AP13" s="184" t="s">
        <v>1153</v>
      </c>
      <c r="AQ13" s="184" t="s">
        <v>1154</v>
      </c>
      <c r="AR13" s="184" t="s">
        <v>1118</v>
      </c>
    </row>
    <row r="14" spans="1:44" s="196" customFormat="1" hidden="1" x14ac:dyDescent="0.25">
      <c r="A14" s="186" t="str">
        <f>SUBSTITUTE(PetrinexFacilities[[#This Row],[Facility ID]]," ","")</f>
        <v>ABBT0047551</v>
      </c>
      <c r="B14" s="186"/>
      <c r="C14" s="184"/>
      <c r="D14" s="185"/>
      <c r="E14" s="184" t="s">
        <v>1773</v>
      </c>
      <c r="F14" s="184"/>
      <c r="G14" s="184" t="s">
        <v>1117</v>
      </c>
      <c r="H14" s="185">
        <v>42583</v>
      </c>
      <c r="I14" s="185">
        <v>37530</v>
      </c>
      <c r="J14" s="184"/>
      <c r="K14" s="184"/>
      <c r="L14" s="184" t="s">
        <v>1736</v>
      </c>
      <c r="M14" s="184" t="s">
        <v>1737</v>
      </c>
      <c r="N14" s="185">
        <v>37530</v>
      </c>
      <c r="O14" s="184" t="s">
        <v>1774</v>
      </c>
      <c r="P14" s="184" t="s">
        <v>1775</v>
      </c>
      <c r="Q14" s="184" t="s">
        <v>1126</v>
      </c>
      <c r="R14" s="184"/>
      <c r="S14" s="306" t="s">
        <v>1119</v>
      </c>
      <c r="T14" s="184"/>
      <c r="U14" s="184"/>
      <c r="V14" s="184"/>
      <c r="W14" s="184" t="s">
        <v>1119</v>
      </c>
      <c r="X14" s="184"/>
      <c r="Y14" s="184" t="s">
        <v>1119</v>
      </c>
      <c r="Z14" s="184" t="s">
        <v>1119</v>
      </c>
      <c r="AA14" s="184" t="s">
        <v>1119</v>
      </c>
      <c r="AB14" s="184">
        <v>4</v>
      </c>
      <c r="AC14" s="184" t="s">
        <v>1119</v>
      </c>
      <c r="AD14" s="184"/>
      <c r="AE14" s="184" t="s">
        <v>1119</v>
      </c>
      <c r="AF14" s="184"/>
      <c r="AG14" s="184"/>
      <c r="AH14" s="184" t="s">
        <v>1119</v>
      </c>
      <c r="AI14" s="184"/>
      <c r="AN14" s="196" t="s">
        <v>1117</v>
      </c>
      <c r="AO14" s="197">
        <v>37530</v>
      </c>
      <c r="AP14" s="196" t="s">
        <v>1155</v>
      </c>
      <c r="AQ14" s="196" t="s">
        <v>1156</v>
      </c>
      <c r="AR14" s="196" t="s">
        <v>1144</v>
      </c>
    </row>
    <row r="15" spans="1:44" hidden="1" x14ac:dyDescent="0.25">
      <c r="A15" s="186" t="str">
        <f>SUBSTITUTE(PetrinexFacilities[[#This Row],[Facility ID]]," ","")</f>
        <v>ABGS0003415</v>
      </c>
      <c r="B15" s="186"/>
      <c r="D15" s="185"/>
      <c r="E15" s="184" t="s">
        <v>1776</v>
      </c>
      <c r="G15" s="184" t="s">
        <v>1125</v>
      </c>
      <c r="H15" s="185">
        <v>38047</v>
      </c>
      <c r="I15" s="185">
        <v>34335</v>
      </c>
      <c r="L15" s="184" t="s">
        <v>1736</v>
      </c>
      <c r="M15" s="184" t="s">
        <v>1737</v>
      </c>
      <c r="N15" s="185">
        <v>37012</v>
      </c>
      <c r="O15" s="184" t="s">
        <v>1777</v>
      </c>
      <c r="P15" s="184" t="s">
        <v>1778</v>
      </c>
      <c r="Q15" s="184" t="s">
        <v>1144</v>
      </c>
      <c r="S15" s="306" t="s">
        <v>1119</v>
      </c>
      <c r="W15" s="184" t="s">
        <v>1119</v>
      </c>
      <c r="Y15" s="184" t="s">
        <v>1119</v>
      </c>
      <c r="Z15" s="184" t="s">
        <v>1119</v>
      </c>
      <c r="AA15" s="184" t="s">
        <v>1119</v>
      </c>
      <c r="AB15" s="184">
        <v>4</v>
      </c>
      <c r="AC15" s="184" t="s">
        <v>1119</v>
      </c>
      <c r="AE15" s="184" t="s">
        <v>1119</v>
      </c>
      <c r="AH15" s="184" t="s">
        <v>1120</v>
      </c>
      <c r="AN15" s="184" t="s">
        <v>1117</v>
      </c>
      <c r="AO15" s="185">
        <v>37530</v>
      </c>
      <c r="AP15" s="184" t="s">
        <v>1157</v>
      </c>
      <c r="AQ15" s="184" t="s">
        <v>1158</v>
      </c>
      <c r="AR15" s="184" t="s">
        <v>1144</v>
      </c>
    </row>
    <row r="16" spans="1:44" hidden="1" x14ac:dyDescent="0.25">
      <c r="A16" s="186" t="str">
        <f>SUBSTITUTE(PetrinexFacilities[[#This Row],[Facility ID]]," ","")</f>
        <v>ABGS0006299</v>
      </c>
      <c r="B16" s="186"/>
      <c r="D16" s="185"/>
      <c r="E16" s="184" t="s">
        <v>1779</v>
      </c>
      <c r="G16" s="184" t="s">
        <v>1125</v>
      </c>
      <c r="H16" s="185">
        <v>39722</v>
      </c>
      <c r="I16" s="185">
        <v>37043</v>
      </c>
      <c r="L16" s="184" t="s">
        <v>1736</v>
      </c>
      <c r="M16" s="184" t="s">
        <v>1737</v>
      </c>
      <c r="N16" s="185">
        <v>40422</v>
      </c>
      <c r="O16" s="184" t="s">
        <v>1780</v>
      </c>
      <c r="P16" s="184" t="s">
        <v>1781</v>
      </c>
      <c r="Q16" s="184" t="s">
        <v>1144</v>
      </c>
      <c r="S16" s="306" t="s">
        <v>1119</v>
      </c>
      <c r="W16" s="184" t="s">
        <v>1119</v>
      </c>
      <c r="Y16" s="184" t="s">
        <v>1119</v>
      </c>
      <c r="Z16" s="184" t="s">
        <v>1119</v>
      </c>
      <c r="AA16" s="184" t="s">
        <v>1119</v>
      </c>
      <c r="AB16" s="184">
        <v>1</v>
      </c>
      <c r="AC16" s="184" t="s">
        <v>1119</v>
      </c>
      <c r="AE16" s="184" t="s">
        <v>1119</v>
      </c>
      <c r="AH16" s="184" t="s">
        <v>1120</v>
      </c>
      <c r="AN16" s="184" t="s">
        <v>1117</v>
      </c>
      <c r="AO16" s="185">
        <v>37530</v>
      </c>
      <c r="AP16" s="184" t="s">
        <v>1159</v>
      </c>
      <c r="AQ16" s="184" t="s">
        <v>1160</v>
      </c>
      <c r="AR16" s="184" t="s">
        <v>1144</v>
      </c>
    </row>
    <row r="17" spans="1:44" hidden="1" x14ac:dyDescent="0.25">
      <c r="A17" s="186" t="str">
        <f>SUBSTITUTE(PetrinexFacilities[[#This Row],[Facility ID]]," ","")</f>
        <v>ABBT0040178</v>
      </c>
      <c r="B17" s="186"/>
      <c r="D17" s="185"/>
      <c r="E17" s="184" t="s">
        <v>1782</v>
      </c>
      <c r="G17" s="184" t="s">
        <v>1125</v>
      </c>
      <c r="H17" s="185">
        <v>40664</v>
      </c>
      <c r="I17" s="185">
        <v>37530</v>
      </c>
      <c r="L17" s="184" t="s">
        <v>1736</v>
      </c>
      <c r="M17" s="184" t="s">
        <v>1737</v>
      </c>
      <c r="N17" s="185">
        <v>37530</v>
      </c>
      <c r="O17" s="184" t="s">
        <v>1783</v>
      </c>
      <c r="P17" s="184" t="s">
        <v>1784</v>
      </c>
      <c r="Q17" s="184" t="s">
        <v>1126</v>
      </c>
      <c r="S17" s="306" t="s">
        <v>1119</v>
      </c>
      <c r="W17" s="184" t="s">
        <v>1119</v>
      </c>
      <c r="Y17" s="184" t="s">
        <v>1119</v>
      </c>
      <c r="Z17" s="184" t="s">
        <v>1119</v>
      </c>
      <c r="AA17" s="184" t="s">
        <v>1119</v>
      </c>
      <c r="AB17" s="184">
        <v>2</v>
      </c>
      <c r="AC17" s="184" t="s">
        <v>1119</v>
      </c>
      <c r="AE17" s="184" t="s">
        <v>1119</v>
      </c>
      <c r="AH17" s="184" t="s">
        <v>1119</v>
      </c>
      <c r="AN17" s="184" t="s">
        <v>1117</v>
      </c>
      <c r="AO17" s="185">
        <v>37530</v>
      </c>
      <c r="AP17" s="184" t="s">
        <v>1161</v>
      </c>
      <c r="AQ17" s="184" t="s">
        <v>1162</v>
      </c>
      <c r="AR17" s="184" t="s">
        <v>1144</v>
      </c>
    </row>
    <row r="18" spans="1:44" hidden="1" x14ac:dyDescent="0.25">
      <c r="A18" s="186" t="str">
        <f>SUBSTITUTE(PetrinexFacilities[[#This Row],[Facility ID]]," ","")</f>
        <v>ABBT0065211</v>
      </c>
      <c r="B18" s="186"/>
      <c r="D18" s="185"/>
      <c r="E18" s="184" t="s">
        <v>1779</v>
      </c>
      <c r="G18" s="184" t="s">
        <v>1125</v>
      </c>
      <c r="H18" s="185">
        <v>40969</v>
      </c>
      <c r="I18" s="185">
        <v>37012</v>
      </c>
      <c r="L18" s="184" t="s">
        <v>1736</v>
      </c>
      <c r="M18" s="184" t="s">
        <v>1737</v>
      </c>
      <c r="N18" s="185">
        <v>40422</v>
      </c>
      <c r="O18" s="184" t="s">
        <v>1785</v>
      </c>
      <c r="P18" s="184" t="s">
        <v>1786</v>
      </c>
      <c r="Q18" s="184" t="s">
        <v>1118</v>
      </c>
      <c r="S18" s="306" t="s">
        <v>1119</v>
      </c>
      <c r="W18" s="184" t="s">
        <v>1119</v>
      </c>
      <c r="Y18" s="184" t="s">
        <v>1119</v>
      </c>
      <c r="Z18" s="184" t="s">
        <v>1119</v>
      </c>
      <c r="AA18" s="184" t="s">
        <v>1119</v>
      </c>
      <c r="AB18" s="184">
        <v>1</v>
      </c>
      <c r="AC18" s="184" t="s">
        <v>1119</v>
      </c>
      <c r="AE18" s="184" t="s">
        <v>1119</v>
      </c>
      <c r="AH18" s="184" t="s">
        <v>1120</v>
      </c>
      <c r="AN18" s="184" t="s">
        <v>1117</v>
      </c>
      <c r="AO18" s="185">
        <v>37530</v>
      </c>
      <c r="AP18" s="184" t="s">
        <v>1163</v>
      </c>
      <c r="AQ18" s="184" t="s">
        <v>1164</v>
      </c>
      <c r="AR18" s="184" t="s">
        <v>1118</v>
      </c>
    </row>
    <row r="19" spans="1:44" hidden="1" x14ac:dyDescent="0.25">
      <c r="A19" s="186" t="str">
        <f>SUBSTITUTE(PetrinexFacilities[[#This Row],[Facility ID]]," ","")</f>
        <v>ABIF0008739</v>
      </c>
      <c r="B19" s="186"/>
      <c r="D19" s="185"/>
      <c r="E19" s="184" t="s">
        <v>1787</v>
      </c>
      <c r="G19" s="184" t="s">
        <v>1125</v>
      </c>
      <c r="H19" s="185">
        <v>41000</v>
      </c>
      <c r="I19" s="185">
        <v>34700</v>
      </c>
      <c r="L19" s="184" t="s">
        <v>1736</v>
      </c>
      <c r="M19" s="184" t="s">
        <v>1737</v>
      </c>
      <c r="N19" s="185">
        <v>37438</v>
      </c>
      <c r="O19" s="184" t="s">
        <v>1788</v>
      </c>
      <c r="P19" s="184" t="s">
        <v>1789</v>
      </c>
      <c r="Q19" s="184" t="s">
        <v>1175</v>
      </c>
      <c r="S19" s="306" t="s">
        <v>1119</v>
      </c>
      <c r="W19" s="184" t="s">
        <v>1119</v>
      </c>
      <c r="Y19" s="184" t="s">
        <v>1119</v>
      </c>
      <c r="Z19" s="184" t="s">
        <v>1119</v>
      </c>
      <c r="AA19" s="184" t="s">
        <v>1119</v>
      </c>
      <c r="AB19" s="184">
        <v>4</v>
      </c>
      <c r="AC19" s="184" t="s">
        <v>1119</v>
      </c>
      <c r="AE19" s="184" t="s">
        <v>1119</v>
      </c>
      <c r="AH19" s="184" t="s">
        <v>1119</v>
      </c>
      <c r="AN19" s="184" t="s">
        <v>1117</v>
      </c>
      <c r="AO19" s="185">
        <v>37530</v>
      </c>
      <c r="AP19" s="184" t="s">
        <v>1165</v>
      </c>
      <c r="AQ19" s="184" t="s">
        <v>1166</v>
      </c>
      <c r="AR19" s="184" t="s">
        <v>1118</v>
      </c>
    </row>
    <row r="20" spans="1:44" s="196" customFormat="1" hidden="1" x14ac:dyDescent="0.25">
      <c r="A20" s="186" t="str">
        <f>SUBSTITUTE(PetrinexFacilities[[#This Row],[Facility ID]]," ","")</f>
        <v>ABBT0064084</v>
      </c>
      <c r="B20" s="186"/>
      <c r="C20" s="184"/>
      <c r="D20" s="185"/>
      <c r="E20" s="184" t="s">
        <v>1790</v>
      </c>
      <c r="F20" s="184"/>
      <c r="G20" s="184" t="s">
        <v>1117</v>
      </c>
      <c r="H20" s="185">
        <v>41306</v>
      </c>
      <c r="I20" s="185">
        <v>36861</v>
      </c>
      <c r="J20" s="184"/>
      <c r="K20" s="184"/>
      <c r="L20" s="184" t="s">
        <v>1736</v>
      </c>
      <c r="M20" s="184" t="s">
        <v>1737</v>
      </c>
      <c r="N20" s="185">
        <v>37438</v>
      </c>
      <c r="O20" s="184" t="s">
        <v>1791</v>
      </c>
      <c r="P20" s="184" t="s">
        <v>1792</v>
      </c>
      <c r="Q20" s="184" t="s">
        <v>1118</v>
      </c>
      <c r="R20" s="184"/>
      <c r="S20" s="306" t="s">
        <v>1119</v>
      </c>
      <c r="T20" s="184"/>
      <c r="U20" s="184"/>
      <c r="V20" s="184"/>
      <c r="W20" s="184" t="s">
        <v>1119</v>
      </c>
      <c r="X20" s="184"/>
      <c r="Y20" s="184" t="s">
        <v>1119</v>
      </c>
      <c r="Z20" s="184" t="s">
        <v>1119</v>
      </c>
      <c r="AA20" s="184" t="s">
        <v>1119</v>
      </c>
      <c r="AB20" s="184">
        <v>4</v>
      </c>
      <c r="AC20" s="184" t="s">
        <v>1119</v>
      </c>
      <c r="AD20" s="184"/>
      <c r="AE20" s="184" t="s">
        <v>1119</v>
      </c>
      <c r="AF20" s="184"/>
      <c r="AG20" s="184"/>
      <c r="AH20" s="184" t="s">
        <v>1120</v>
      </c>
      <c r="AI20" s="184"/>
      <c r="AN20" s="196" t="s">
        <v>1117</v>
      </c>
      <c r="AO20" s="197">
        <v>37530</v>
      </c>
      <c r="AP20" s="196" t="s">
        <v>1167</v>
      </c>
      <c r="AQ20" s="196" t="s">
        <v>1168</v>
      </c>
      <c r="AR20" s="196" t="s">
        <v>1118</v>
      </c>
    </row>
    <row r="21" spans="1:44" s="196" customFormat="1" hidden="1" x14ac:dyDescent="0.25">
      <c r="A21" s="186" t="str">
        <f>SUBSTITUTE(PetrinexFacilities[[#This Row],[Facility ID]]," ","")</f>
        <v>ABIF0008410</v>
      </c>
      <c r="B21" s="186"/>
      <c r="C21" s="184"/>
      <c r="D21" s="185"/>
      <c r="E21" s="184" t="s">
        <v>1793</v>
      </c>
      <c r="F21" s="184"/>
      <c r="G21" s="184" t="s">
        <v>1125</v>
      </c>
      <c r="H21" s="185">
        <v>37530</v>
      </c>
      <c r="I21" s="185">
        <v>37530</v>
      </c>
      <c r="J21" s="184"/>
      <c r="K21" s="184"/>
      <c r="L21" s="184" t="s">
        <v>1736</v>
      </c>
      <c r="M21" s="184" t="s">
        <v>1737</v>
      </c>
      <c r="N21" s="185">
        <v>37530</v>
      </c>
      <c r="O21" s="184" t="s">
        <v>1794</v>
      </c>
      <c r="P21" s="184" t="s">
        <v>1795</v>
      </c>
      <c r="Q21" s="184" t="s">
        <v>1175</v>
      </c>
      <c r="R21" s="184"/>
      <c r="S21" s="306" t="s">
        <v>1119</v>
      </c>
      <c r="T21" s="184"/>
      <c r="U21" s="184"/>
      <c r="V21" s="184"/>
      <c r="W21" s="184" t="s">
        <v>1119</v>
      </c>
      <c r="X21" s="184"/>
      <c r="Y21" s="184" t="s">
        <v>1119</v>
      </c>
      <c r="Z21" s="184" t="s">
        <v>1119</v>
      </c>
      <c r="AA21" s="184" t="s">
        <v>1119</v>
      </c>
      <c r="AB21" s="184">
        <v>2</v>
      </c>
      <c r="AC21" s="184" t="s">
        <v>1119</v>
      </c>
      <c r="AD21" s="184"/>
      <c r="AE21" s="184" t="s">
        <v>1119</v>
      </c>
      <c r="AF21" s="184"/>
      <c r="AG21" s="184"/>
      <c r="AH21" s="184" t="s">
        <v>1119</v>
      </c>
      <c r="AI21" s="184"/>
      <c r="AN21" s="196" t="s">
        <v>1117</v>
      </c>
      <c r="AO21" s="197">
        <v>37530</v>
      </c>
      <c r="AP21" s="196" t="s">
        <v>1169</v>
      </c>
      <c r="AQ21" s="196" t="s">
        <v>1170</v>
      </c>
      <c r="AR21" s="196" t="s">
        <v>1118</v>
      </c>
    </row>
    <row r="22" spans="1:44" hidden="1" x14ac:dyDescent="0.25">
      <c r="A22" s="186" t="str">
        <f>SUBSTITUTE(PetrinexFacilities[[#This Row],[Facility ID]]," ","")</f>
        <v>ABGS0006083</v>
      </c>
      <c r="B22" s="186"/>
      <c r="D22" s="185"/>
      <c r="E22" s="184" t="s">
        <v>1796</v>
      </c>
      <c r="G22" s="184" t="s">
        <v>1125</v>
      </c>
      <c r="H22" s="185">
        <v>37561</v>
      </c>
      <c r="I22" s="185">
        <v>36617</v>
      </c>
      <c r="L22" s="184" t="s">
        <v>1736</v>
      </c>
      <c r="M22" s="184" t="s">
        <v>1737</v>
      </c>
      <c r="N22" s="185">
        <v>36617</v>
      </c>
      <c r="O22" s="184" t="s">
        <v>1797</v>
      </c>
      <c r="P22" s="184" t="s">
        <v>1798</v>
      </c>
      <c r="Q22" s="184" t="s">
        <v>1144</v>
      </c>
      <c r="S22" s="306" t="s">
        <v>1119</v>
      </c>
      <c r="W22" s="184" t="s">
        <v>1119</v>
      </c>
      <c r="Y22" s="184" t="s">
        <v>1119</v>
      </c>
      <c r="Z22" s="184" t="s">
        <v>1119</v>
      </c>
      <c r="AA22" s="184" t="s">
        <v>1119</v>
      </c>
      <c r="AB22" s="184">
        <v>2</v>
      </c>
      <c r="AC22" s="184" t="s">
        <v>1119</v>
      </c>
      <c r="AE22" s="184" t="s">
        <v>1119</v>
      </c>
      <c r="AH22" s="184" t="s">
        <v>1120</v>
      </c>
      <c r="AN22" s="184" t="s">
        <v>1117</v>
      </c>
      <c r="AO22" s="185">
        <v>37530</v>
      </c>
      <c r="AP22" s="184" t="s">
        <v>1171</v>
      </c>
      <c r="AQ22" s="184" t="s">
        <v>1172</v>
      </c>
      <c r="AR22" s="184" t="s">
        <v>1134</v>
      </c>
    </row>
    <row r="23" spans="1:44" hidden="1" x14ac:dyDescent="0.25">
      <c r="A23" s="186" t="str">
        <f>SUBSTITUTE(PetrinexFacilities[[#This Row],[Facility ID]]," ","")</f>
        <v>ABBT0076066</v>
      </c>
      <c r="B23" s="186"/>
      <c r="D23" s="185"/>
      <c r="E23" s="184" t="s">
        <v>1799</v>
      </c>
      <c r="G23" s="184" t="s">
        <v>1117</v>
      </c>
      <c r="H23" s="185">
        <v>37622</v>
      </c>
      <c r="I23" s="185">
        <v>37622</v>
      </c>
      <c r="L23" s="184" t="s">
        <v>1736</v>
      </c>
      <c r="M23" s="184" t="s">
        <v>1737</v>
      </c>
      <c r="N23" s="185">
        <v>37622</v>
      </c>
      <c r="O23" s="184" t="s">
        <v>1800</v>
      </c>
      <c r="P23" s="184" t="s">
        <v>1801</v>
      </c>
      <c r="Q23" s="184" t="s">
        <v>1118</v>
      </c>
      <c r="S23" s="306" t="s">
        <v>1119</v>
      </c>
      <c r="W23" s="184" t="s">
        <v>1119</v>
      </c>
      <c r="Y23" s="184" t="s">
        <v>1119</v>
      </c>
      <c r="Z23" s="184" t="s">
        <v>1119</v>
      </c>
      <c r="AA23" s="184" t="s">
        <v>1119</v>
      </c>
      <c r="AB23" s="184">
        <v>4</v>
      </c>
      <c r="AC23" s="184" t="s">
        <v>1119</v>
      </c>
      <c r="AE23" s="184" t="s">
        <v>1119</v>
      </c>
      <c r="AH23" s="184" t="s">
        <v>1120</v>
      </c>
      <c r="AN23" s="184" t="s">
        <v>1117</v>
      </c>
      <c r="AO23" s="185">
        <v>37530</v>
      </c>
      <c r="AP23" s="184" t="s">
        <v>1173</v>
      </c>
      <c r="AQ23" s="184" t="s">
        <v>1174</v>
      </c>
      <c r="AR23" s="184" t="s">
        <v>1134</v>
      </c>
    </row>
    <row r="24" spans="1:44" hidden="1" x14ac:dyDescent="0.25">
      <c r="A24" s="186" t="str">
        <f>SUBSTITUTE(PetrinexFacilities[[#This Row],[Facility ID]]," ","")</f>
        <v>ABBT0066174</v>
      </c>
      <c r="B24" s="186"/>
      <c r="D24" s="185"/>
      <c r="E24" s="184" t="s">
        <v>1802</v>
      </c>
      <c r="G24" s="184" t="s">
        <v>1125</v>
      </c>
      <c r="H24" s="185">
        <v>37681</v>
      </c>
      <c r="I24" s="185">
        <v>36982</v>
      </c>
      <c r="L24" s="184" t="s">
        <v>1736</v>
      </c>
      <c r="M24" s="184" t="s">
        <v>1737</v>
      </c>
      <c r="N24" s="185">
        <v>37135</v>
      </c>
      <c r="O24" s="184" t="s">
        <v>1803</v>
      </c>
      <c r="P24" s="184" t="s">
        <v>1804</v>
      </c>
      <c r="Q24" s="184" t="s">
        <v>1196</v>
      </c>
      <c r="S24" s="306" t="s">
        <v>1119</v>
      </c>
      <c r="W24" s="184" t="s">
        <v>1119</v>
      </c>
      <c r="Y24" s="184" t="s">
        <v>1119</v>
      </c>
      <c r="Z24" s="184" t="s">
        <v>1119</v>
      </c>
      <c r="AA24" s="184" t="s">
        <v>1119</v>
      </c>
      <c r="AB24" s="184">
        <v>4</v>
      </c>
      <c r="AC24" s="184" t="s">
        <v>1119</v>
      </c>
      <c r="AE24" s="184" t="s">
        <v>1119</v>
      </c>
      <c r="AH24" s="184" t="s">
        <v>1119</v>
      </c>
      <c r="AN24" s="184" t="s">
        <v>1117</v>
      </c>
      <c r="AO24" s="185">
        <v>37530</v>
      </c>
      <c r="AP24" s="184" t="s">
        <v>1176</v>
      </c>
      <c r="AQ24" s="184" t="s">
        <v>1177</v>
      </c>
      <c r="AR24" s="184" t="s">
        <v>1134</v>
      </c>
    </row>
    <row r="25" spans="1:44" hidden="1" x14ac:dyDescent="0.25">
      <c r="A25" s="186" t="str">
        <f>SUBSTITUTE(PetrinexFacilities[[#This Row],[Facility ID]]," ","")</f>
        <v>ABBT0049158</v>
      </c>
      <c r="B25" s="186"/>
      <c r="D25" s="185"/>
      <c r="E25" s="184" t="s">
        <v>1805</v>
      </c>
      <c r="G25" s="184" t="s">
        <v>1125</v>
      </c>
      <c r="H25" s="185">
        <v>37803</v>
      </c>
      <c r="I25" s="185">
        <v>34486</v>
      </c>
      <c r="L25" s="184" t="s">
        <v>1736</v>
      </c>
      <c r="M25" s="184" t="s">
        <v>1737</v>
      </c>
      <c r="N25" s="185">
        <v>35796</v>
      </c>
      <c r="O25" s="184" t="s">
        <v>1806</v>
      </c>
      <c r="P25" s="184" t="s">
        <v>1807</v>
      </c>
      <c r="Q25" s="184" t="s">
        <v>1131</v>
      </c>
      <c r="S25" s="306" t="s">
        <v>1119</v>
      </c>
      <c r="W25" s="184" t="s">
        <v>1119</v>
      </c>
      <c r="Y25" s="184" t="s">
        <v>1119</v>
      </c>
      <c r="Z25" s="184" t="s">
        <v>1119</v>
      </c>
      <c r="AA25" s="184" t="s">
        <v>1119</v>
      </c>
      <c r="AB25" s="184">
        <v>1</v>
      </c>
      <c r="AC25" s="184" t="s">
        <v>1119</v>
      </c>
      <c r="AE25" s="184" t="s">
        <v>1119</v>
      </c>
      <c r="AH25" s="184" t="s">
        <v>1120</v>
      </c>
      <c r="AN25" s="184" t="s">
        <v>1117</v>
      </c>
      <c r="AO25" s="185">
        <v>37530</v>
      </c>
      <c r="AP25" s="184" t="s">
        <v>1178</v>
      </c>
      <c r="AQ25" s="184" t="s">
        <v>1179</v>
      </c>
      <c r="AR25" s="184" t="s">
        <v>1175</v>
      </c>
    </row>
    <row r="26" spans="1:44" hidden="1" x14ac:dyDescent="0.25">
      <c r="A26" s="186" t="str">
        <f>SUBSTITUTE(PetrinexFacilities[[#This Row],[Facility ID]]," ","")</f>
        <v>ABBT0083256</v>
      </c>
      <c r="B26" s="186"/>
      <c r="D26" s="185"/>
      <c r="E26" s="184" t="s">
        <v>1808</v>
      </c>
      <c r="G26" s="184" t="s">
        <v>1809</v>
      </c>
      <c r="H26" s="185">
        <v>38292</v>
      </c>
      <c r="I26" s="185">
        <v>38292</v>
      </c>
      <c r="L26" s="184" t="s">
        <v>1736</v>
      </c>
      <c r="M26" s="184" t="s">
        <v>1737</v>
      </c>
      <c r="N26" s="185">
        <v>38292</v>
      </c>
      <c r="O26" s="184" t="s">
        <v>1810</v>
      </c>
      <c r="P26" s="184" t="s">
        <v>1811</v>
      </c>
      <c r="Q26" s="184" t="s">
        <v>1760</v>
      </c>
      <c r="S26" s="306" t="s">
        <v>1119</v>
      </c>
      <c r="W26" s="184" t="s">
        <v>1119</v>
      </c>
      <c r="Y26" s="184" t="s">
        <v>1119</v>
      </c>
      <c r="Z26" s="184" t="s">
        <v>1119</v>
      </c>
      <c r="AA26" s="184" t="s">
        <v>1119</v>
      </c>
      <c r="AB26" s="184">
        <v>4</v>
      </c>
      <c r="AC26" s="184" t="s">
        <v>1119</v>
      </c>
      <c r="AE26" s="184" t="s">
        <v>1119</v>
      </c>
      <c r="AH26" s="184" t="s">
        <v>1119</v>
      </c>
      <c r="AN26" s="184" t="s">
        <v>1117</v>
      </c>
      <c r="AO26" s="185">
        <v>37530</v>
      </c>
      <c r="AP26" s="184" t="s">
        <v>1180</v>
      </c>
      <c r="AQ26" s="184" t="s">
        <v>1181</v>
      </c>
      <c r="AR26" s="184" t="s">
        <v>1126</v>
      </c>
    </row>
    <row r="27" spans="1:44" hidden="1" x14ac:dyDescent="0.25">
      <c r="A27" s="186" t="str">
        <f>SUBSTITUTE(PetrinexFacilities[[#This Row],[Facility ID]]," ","")</f>
        <v>ABGP0001552</v>
      </c>
      <c r="B27" s="186"/>
      <c r="D27" s="185"/>
      <c r="E27" s="184" t="s">
        <v>1812</v>
      </c>
      <c r="G27" s="184" t="s">
        <v>1125</v>
      </c>
      <c r="H27" s="185">
        <v>37530</v>
      </c>
      <c r="I27" s="185">
        <v>34335</v>
      </c>
      <c r="L27" s="184" t="s">
        <v>1736</v>
      </c>
      <c r="M27" s="184" t="s">
        <v>1737</v>
      </c>
      <c r="N27" s="185">
        <v>34335</v>
      </c>
      <c r="O27" s="184" t="s">
        <v>1813</v>
      </c>
      <c r="P27" s="184" t="s">
        <v>1814</v>
      </c>
      <c r="Q27" s="184" t="s">
        <v>1269</v>
      </c>
      <c r="S27" s="306" t="s">
        <v>1119</v>
      </c>
      <c r="W27" s="184" t="s">
        <v>1119</v>
      </c>
      <c r="Y27" s="184" t="s">
        <v>1119</v>
      </c>
      <c r="Z27" s="184" t="s">
        <v>1119</v>
      </c>
      <c r="AA27" s="184" t="s">
        <v>1119</v>
      </c>
      <c r="AB27" s="184">
        <v>3</v>
      </c>
      <c r="AC27" s="184" t="s">
        <v>1119</v>
      </c>
      <c r="AE27" s="184" t="s">
        <v>1119</v>
      </c>
      <c r="AH27" s="184" t="s">
        <v>1120</v>
      </c>
      <c r="AN27" s="184" t="s">
        <v>1117</v>
      </c>
      <c r="AO27" s="185">
        <v>37926</v>
      </c>
      <c r="AP27" s="184" t="s">
        <v>1182</v>
      </c>
      <c r="AQ27" s="184" t="s">
        <v>1183</v>
      </c>
      <c r="AR27" s="184" t="s">
        <v>1134</v>
      </c>
    </row>
    <row r="28" spans="1:44" hidden="1" x14ac:dyDescent="0.25">
      <c r="A28" s="186" t="str">
        <f>SUBSTITUTE(PetrinexFacilities[[#This Row],[Facility ID]]," ","")</f>
        <v>ABGS0002989</v>
      </c>
      <c r="B28" s="186"/>
      <c r="D28" s="185"/>
      <c r="E28" s="184" t="s">
        <v>1815</v>
      </c>
      <c r="G28" s="184" t="s">
        <v>1125</v>
      </c>
      <c r="H28" s="185">
        <v>37530</v>
      </c>
      <c r="I28" s="185">
        <v>34335</v>
      </c>
      <c r="L28" s="184" t="s">
        <v>1736</v>
      </c>
      <c r="M28" s="184" t="s">
        <v>1737</v>
      </c>
      <c r="N28" s="185">
        <v>34394</v>
      </c>
      <c r="O28" s="184" t="s">
        <v>1816</v>
      </c>
      <c r="P28" s="184" t="s">
        <v>1817</v>
      </c>
      <c r="Q28" s="184" t="s">
        <v>1144</v>
      </c>
      <c r="S28" s="306" t="s">
        <v>1119</v>
      </c>
      <c r="W28" s="184" t="s">
        <v>1119</v>
      </c>
      <c r="Y28" s="184" t="s">
        <v>1119</v>
      </c>
      <c r="Z28" s="184" t="s">
        <v>1119</v>
      </c>
      <c r="AA28" s="184" t="s">
        <v>1119</v>
      </c>
      <c r="AB28" s="184">
        <v>3</v>
      </c>
      <c r="AC28" s="184" t="s">
        <v>1119</v>
      </c>
      <c r="AE28" s="184" t="s">
        <v>1119</v>
      </c>
      <c r="AH28" s="184" t="s">
        <v>1120</v>
      </c>
      <c r="AN28" s="184" t="s">
        <v>1125</v>
      </c>
      <c r="AO28" s="185">
        <v>41944</v>
      </c>
      <c r="AP28" s="184" t="s">
        <v>1184</v>
      </c>
      <c r="AQ28" s="184" t="s">
        <v>1185</v>
      </c>
      <c r="AR28" s="184" t="s">
        <v>1134</v>
      </c>
    </row>
    <row r="29" spans="1:44" hidden="1" x14ac:dyDescent="0.25">
      <c r="A29" s="186" t="str">
        <f>SUBSTITUTE(PetrinexFacilities[[#This Row],[Facility ID]]," ","")</f>
        <v>ABGS0003193</v>
      </c>
      <c r="B29" s="186"/>
      <c r="D29" s="185"/>
      <c r="E29" s="184" t="s">
        <v>1818</v>
      </c>
      <c r="G29" s="184" t="s">
        <v>1125</v>
      </c>
      <c r="H29" s="185">
        <v>37530</v>
      </c>
      <c r="I29" s="185">
        <v>34335</v>
      </c>
      <c r="L29" s="184" t="s">
        <v>1736</v>
      </c>
      <c r="M29" s="184" t="s">
        <v>1737</v>
      </c>
      <c r="N29" s="185">
        <v>34335</v>
      </c>
      <c r="O29" s="184" t="s">
        <v>1819</v>
      </c>
      <c r="P29" s="184" t="s">
        <v>1820</v>
      </c>
      <c r="Q29" s="184" t="s">
        <v>1144</v>
      </c>
      <c r="S29" s="306" t="s">
        <v>1119</v>
      </c>
      <c r="W29" s="184" t="s">
        <v>1119</v>
      </c>
      <c r="Y29" s="184" t="s">
        <v>1119</v>
      </c>
      <c r="Z29" s="184" t="s">
        <v>1119</v>
      </c>
      <c r="AA29" s="184" t="s">
        <v>1119</v>
      </c>
      <c r="AB29" s="184">
        <v>3</v>
      </c>
      <c r="AC29" s="184" t="s">
        <v>1119</v>
      </c>
      <c r="AE29" s="184" t="s">
        <v>1119</v>
      </c>
      <c r="AH29" s="184" t="s">
        <v>1120</v>
      </c>
      <c r="AN29" s="184" t="s">
        <v>1125</v>
      </c>
      <c r="AO29" s="185">
        <v>41944</v>
      </c>
      <c r="AP29" s="184" t="s">
        <v>1186</v>
      </c>
      <c r="AQ29" s="184" t="s">
        <v>1187</v>
      </c>
      <c r="AR29" s="184" t="s">
        <v>1134</v>
      </c>
    </row>
    <row r="30" spans="1:44" hidden="1" x14ac:dyDescent="0.25">
      <c r="A30" s="186" t="str">
        <f>SUBSTITUTE(PetrinexFacilities[[#This Row],[Facility ID]]," ","")</f>
        <v>ABGS0003216</v>
      </c>
      <c r="B30" s="186"/>
      <c r="D30" s="185"/>
      <c r="E30" s="184" t="s">
        <v>1821</v>
      </c>
      <c r="G30" s="184" t="s">
        <v>1125</v>
      </c>
      <c r="H30" s="185">
        <v>37530</v>
      </c>
      <c r="I30" s="185">
        <v>34335</v>
      </c>
      <c r="L30" s="184" t="s">
        <v>1736</v>
      </c>
      <c r="M30" s="184" t="s">
        <v>1737</v>
      </c>
      <c r="N30" s="185">
        <v>34335</v>
      </c>
      <c r="O30" s="184" t="s">
        <v>1822</v>
      </c>
      <c r="P30" s="184" t="s">
        <v>1820</v>
      </c>
      <c r="Q30" s="184" t="s">
        <v>1144</v>
      </c>
      <c r="S30" s="306" t="s">
        <v>1119</v>
      </c>
      <c r="W30" s="184" t="s">
        <v>1119</v>
      </c>
      <c r="Y30" s="184" t="s">
        <v>1119</v>
      </c>
      <c r="Z30" s="184" t="s">
        <v>1119</v>
      </c>
      <c r="AA30" s="184" t="s">
        <v>1119</v>
      </c>
      <c r="AB30" s="184">
        <v>3</v>
      </c>
      <c r="AC30" s="184" t="s">
        <v>1119</v>
      </c>
      <c r="AE30" s="184" t="s">
        <v>1119</v>
      </c>
      <c r="AH30" s="184" t="s">
        <v>1120</v>
      </c>
      <c r="AN30" s="184" t="s">
        <v>1117</v>
      </c>
      <c r="AO30" s="185">
        <v>41944</v>
      </c>
      <c r="AP30" s="184" t="s">
        <v>1188</v>
      </c>
      <c r="AQ30" s="184" t="s">
        <v>1189</v>
      </c>
      <c r="AR30" s="184" t="s">
        <v>1118</v>
      </c>
    </row>
    <row r="31" spans="1:44" hidden="1" x14ac:dyDescent="0.25">
      <c r="A31" s="186" t="str">
        <f>SUBSTITUTE(PetrinexFacilities[[#This Row],[Facility ID]]," ","")</f>
        <v>ABGS0003928</v>
      </c>
      <c r="B31" s="186"/>
      <c r="D31" s="185"/>
      <c r="E31" s="184" t="s">
        <v>1812</v>
      </c>
      <c r="G31" s="184" t="s">
        <v>1125</v>
      </c>
      <c r="H31" s="185">
        <v>37530</v>
      </c>
      <c r="I31" s="185">
        <v>34335</v>
      </c>
      <c r="L31" s="184" t="s">
        <v>1736</v>
      </c>
      <c r="M31" s="184" t="s">
        <v>1737</v>
      </c>
      <c r="N31" s="185">
        <v>34335</v>
      </c>
      <c r="O31" s="184" t="s">
        <v>1823</v>
      </c>
      <c r="P31" s="184" t="s">
        <v>1814</v>
      </c>
      <c r="Q31" s="184" t="s">
        <v>1144</v>
      </c>
      <c r="S31" s="306" t="s">
        <v>1119</v>
      </c>
      <c r="W31" s="184" t="s">
        <v>1119</v>
      </c>
      <c r="Y31" s="184" t="s">
        <v>1119</v>
      </c>
      <c r="Z31" s="184" t="s">
        <v>1119</v>
      </c>
      <c r="AA31" s="184" t="s">
        <v>1119</v>
      </c>
      <c r="AB31" s="184">
        <v>3</v>
      </c>
      <c r="AC31" s="184" t="s">
        <v>1119</v>
      </c>
      <c r="AE31" s="184" t="s">
        <v>1119</v>
      </c>
      <c r="AH31" s="184" t="s">
        <v>1120</v>
      </c>
      <c r="AN31" s="184" t="s">
        <v>1117</v>
      </c>
      <c r="AO31" s="185">
        <v>37530</v>
      </c>
      <c r="AP31" s="184" t="s">
        <v>1190</v>
      </c>
      <c r="AQ31" s="184" t="s">
        <v>1191</v>
      </c>
      <c r="AR31" s="184" t="s">
        <v>1134</v>
      </c>
    </row>
    <row r="32" spans="1:44" hidden="1" x14ac:dyDescent="0.25">
      <c r="A32" s="186" t="str">
        <f>SUBSTITUTE(PetrinexFacilities[[#This Row],[Facility ID]]," ","")</f>
        <v>ABGS0004436</v>
      </c>
      <c r="B32" s="186"/>
      <c r="D32" s="185"/>
      <c r="E32" s="184" t="s">
        <v>1824</v>
      </c>
      <c r="G32" s="184" t="s">
        <v>1125</v>
      </c>
      <c r="H32" s="185">
        <v>37530</v>
      </c>
      <c r="I32" s="185">
        <v>34943</v>
      </c>
      <c r="L32" s="184" t="s">
        <v>1736</v>
      </c>
      <c r="M32" s="184" t="s">
        <v>1737</v>
      </c>
      <c r="N32" s="185">
        <v>37530</v>
      </c>
      <c r="O32" s="184" t="s">
        <v>1825</v>
      </c>
      <c r="P32" s="184" t="s">
        <v>1826</v>
      </c>
      <c r="Q32" s="184" t="s">
        <v>1144</v>
      </c>
      <c r="S32" s="306" t="s">
        <v>1119</v>
      </c>
      <c r="W32" s="184" t="s">
        <v>1119</v>
      </c>
      <c r="Y32" s="184" t="s">
        <v>1119</v>
      </c>
      <c r="Z32" s="184" t="s">
        <v>1119</v>
      </c>
      <c r="AA32" s="184" t="s">
        <v>1119</v>
      </c>
      <c r="AB32" s="184">
        <v>4</v>
      </c>
      <c r="AC32" s="184" t="s">
        <v>1119</v>
      </c>
      <c r="AE32" s="184" t="s">
        <v>1119</v>
      </c>
      <c r="AH32" s="184" t="s">
        <v>1120</v>
      </c>
      <c r="AN32" s="184" t="s">
        <v>1117</v>
      </c>
      <c r="AO32" s="185">
        <v>37530</v>
      </c>
      <c r="AP32" s="184" t="s">
        <v>1192</v>
      </c>
      <c r="AQ32" s="184" t="s">
        <v>1193</v>
      </c>
      <c r="AR32" s="184" t="s">
        <v>1134</v>
      </c>
    </row>
    <row r="33" spans="1:44" hidden="1" x14ac:dyDescent="0.25">
      <c r="A33" s="186" t="str">
        <f>SUBSTITUTE(PetrinexFacilities[[#This Row],[Facility ID]]," ","")</f>
        <v>ABBT0066929</v>
      </c>
      <c r="B33" s="186"/>
      <c r="D33" s="185"/>
      <c r="E33" s="184" t="s">
        <v>1827</v>
      </c>
      <c r="G33" s="184" t="s">
        <v>1117</v>
      </c>
      <c r="H33" s="185">
        <v>37530</v>
      </c>
      <c r="I33" s="185">
        <v>37288</v>
      </c>
      <c r="L33" s="184" t="s">
        <v>1736</v>
      </c>
      <c r="M33" s="184" t="s">
        <v>1737</v>
      </c>
      <c r="N33" s="185">
        <v>37438</v>
      </c>
      <c r="O33" s="184" t="s">
        <v>1828</v>
      </c>
      <c r="P33" s="184" t="s">
        <v>1829</v>
      </c>
      <c r="Q33" s="184" t="s">
        <v>1118</v>
      </c>
      <c r="S33" s="306" t="s">
        <v>1119</v>
      </c>
      <c r="W33" s="184" t="s">
        <v>1119</v>
      </c>
      <c r="Y33" s="184" t="s">
        <v>1119</v>
      </c>
      <c r="Z33" s="184" t="s">
        <v>1119</v>
      </c>
      <c r="AA33" s="184" t="s">
        <v>1119</v>
      </c>
      <c r="AB33" s="184">
        <v>4</v>
      </c>
      <c r="AC33" s="184" t="s">
        <v>1119</v>
      </c>
      <c r="AE33" s="184" t="s">
        <v>1119</v>
      </c>
      <c r="AH33" s="184" t="s">
        <v>1120</v>
      </c>
      <c r="AN33" s="184" t="s">
        <v>1117</v>
      </c>
      <c r="AO33" s="185">
        <v>37530</v>
      </c>
      <c r="AP33" s="184" t="s">
        <v>1194</v>
      </c>
      <c r="AQ33" s="184" t="s">
        <v>1195</v>
      </c>
      <c r="AR33" s="184" t="s">
        <v>1134</v>
      </c>
    </row>
    <row r="34" spans="1:44" hidden="1" x14ac:dyDescent="0.25">
      <c r="A34" s="186" t="str">
        <f>SUBSTITUTE(PetrinexFacilities[[#This Row],[Facility ID]]," ","")</f>
        <v>ABBT7500491</v>
      </c>
      <c r="B34" s="186"/>
      <c r="D34" s="185"/>
      <c r="E34" s="184" t="s">
        <v>1830</v>
      </c>
      <c r="G34" s="184" t="s">
        <v>1125</v>
      </c>
      <c r="H34" s="185">
        <v>37530</v>
      </c>
      <c r="I34" s="185">
        <v>37530</v>
      </c>
      <c r="L34" s="184" t="s">
        <v>1736</v>
      </c>
      <c r="M34" s="184" t="s">
        <v>1737</v>
      </c>
      <c r="N34" s="185">
        <v>37530</v>
      </c>
      <c r="O34" s="184" t="s">
        <v>1831</v>
      </c>
      <c r="P34" s="184" t="s">
        <v>1832</v>
      </c>
      <c r="Q34" s="184" t="s">
        <v>1126</v>
      </c>
      <c r="S34" s="306" t="s">
        <v>1119</v>
      </c>
      <c r="W34" s="184" t="s">
        <v>1119</v>
      </c>
      <c r="Y34" s="184" t="s">
        <v>1119</v>
      </c>
      <c r="Z34" s="184" t="s">
        <v>1119</v>
      </c>
      <c r="AA34" s="184" t="s">
        <v>1119</v>
      </c>
      <c r="AB34" s="184">
        <v>1</v>
      </c>
      <c r="AC34" s="184" t="s">
        <v>1119</v>
      </c>
      <c r="AE34" s="184" t="s">
        <v>1119</v>
      </c>
      <c r="AH34" s="184" t="s">
        <v>1119</v>
      </c>
      <c r="AN34" s="184" t="s">
        <v>1117</v>
      </c>
      <c r="AO34" s="185">
        <v>37530</v>
      </c>
      <c r="AP34" s="184" t="s">
        <v>1197</v>
      </c>
      <c r="AQ34" s="184" t="s">
        <v>1198</v>
      </c>
      <c r="AR34" s="184" t="s">
        <v>1126</v>
      </c>
    </row>
    <row r="35" spans="1:44" hidden="1" x14ac:dyDescent="0.25">
      <c r="A35" s="186" t="str">
        <f>SUBSTITUTE(PetrinexFacilities[[#This Row],[Facility ID]]," ","")</f>
        <v>ABBT7501158</v>
      </c>
      <c r="B35" s="186"/>
      <c r="D35" s="185"/>
      <c r="E35" s="184" t="s">
        <v>1833</v>
      </c>
      <c r="G35" s="184" t="s">
        <v>1125</v>
      </c>
      <c r="H35" s="185">
        <v>37530</v>
      </c>
      <c r="I35" s="185">
        <v>37530</v>
      </c>
      <c r="L35" s="184" t="s">
        <v>1736</v>
      </c>
      <c r="M35" s="184" t="s">
        <v>1737</v>
      </c>
      <c r="N35" s="185">
        <v>37530</v>
      </c>
      <c r="O35" s="184" t="s">
        <v>1834</v>
      </c>
      <c r="P35" s="184" t="s">
        <v>1835</v>
      </c>
      <c r="Q35" s="184" t="s">
        <v>1126</v>
      </c>
      <c r="S35" s="306" t="s">
        <v>1119</v>
      </c>
      <c r="W35" s="184" t="s">
        <v>1119</v>
      </c>
      <c r="Y35" s="184" t="s">
        <v>1119</v>
      </c>
      <c r="Z35" s="184" t="s">
        <v>1119</v>
      </c>
      <c r="AA35" s="184" t="s">
        <v>1119</v>
      </c>
      <c r="AB35" s="184">
        <v>1</v>
      </c>
      <c r="AC35" s="184" t="s">
        <v>1119</v>
      </c>
      <c r="AE35" s="184" t="s">
        <v>1119</v>
      </c>
      <c r="AH35" s="184" t="s">
        <v>1119</v>
      </c>
      <c r="AN35" s="184" t="s">
        <v>1117</v>
      </c>
      <c r="AO35" s="185">
        <v>37530</v>
      </c>
      <c r="AP35" s="184" t="s">
        <v>1199</v>
      </c>
      <c r="AQ35" s="184" t="s">
        <v>1200</v>
      </c>
      <c r="AR35" s="184" t="s">
        <v>1134</v>
      </c>
    </row>
    <row r="36" spans="1:44" hidden="1" x14ac:dyDescent="0.25">
      <c r="A36" s="186" t="str">
        <f>SUBSTITUTE(PetrinexFacilities[[#This Row],[Facility ID]]," ","")</f>
        <v>ABBT7740009</v>
      </c>
      <c r="B36" s="186"/>
      <c r="D36" s="185"/>
      <c r="E36" s="184" t="s">
        <v>1836</v>
      </c>
      <c r="G36" s="184" t="s">
        <v>1125</v>
      </c>
      <c r="H36" s="185">
        <v>37530</v>
      </c>
      <c r="I36" s="185">
        <v>37530</v>
      </c>
      <c r="L36" s="184" t="s">
        <v>1736</v>
      </c>
      <c r="M36" s="184" t="s">
        <v>1737</v>
      </c>
      <c r="N36" s="185">
        <v>37530</v>
      </c>
      <c r="O36" s="184" t="s">
        <v>1837</v>
      </c>
      <c r="P36" s="184" t="s">
        <v>1838</v>
      </c>
      <c r="Q36" s="184" t="s">
        <v>1126</v>
      </c>
      <c r="S36" s="306" t="s">
        <v>1119</v>
      </c>
      <c r="W36" s="184" t="s">
        <v>1119</v>
      </c>
      <c r="Y36" s="184" t="s">
        <v>1119</v>
      </c>
      <c r="Z36" s="184" t="s">
        <v>1119</v>
      </c>
      <c r="AA36" s="184" t="s">
        <v>1119</v>
      </c>
      <c r="AB36" s="184">
        <v>1</v>
      </c>
      <c r="AC36" s="184" t="s">
        <v>1119</v>
      </c>
      <c r="AE36" s="184" t="s">
        <v>1119</v>
      </c>
      <c r="AH36" s="184" t="s">
        <v>1119</v>
      </c>
      <c r="AN36" s="184" t="s">
        <v>1117</v>
      </c>
      <c r="AO36" s="185">
        <v>37530</v>
      </c>
      <c r="AP36" s="184" t="s">
        <v>1201</v>
      </c>
      <c r="AQ36" s="184" t="s">
        <v>1202</v>
      </c>
      <c r="AR36" s="184" t="s">
        <v>1134</v>
      </c>
    </row>
    <row r="37" spans="1:44" hidden="1" x14ac:dyDescent="0.25">
      <c r="A37" s="186" t="str">
        <f>SUBSTITUTE(PetrinexFacilities[[#This Row],[Facility ID]]," ","")</f>
        <v>ABBT8440001</v>
      </c>
      <c r="B37" s="186"/>
      <c r="D37" s="185"/>
      <c r="E37" s="184" t="s">
        <v>1839</v>
      </c>
      <c r="G37" s="184" t="s">
        <v>1125</v>
      </c>
      <c r="H37" s="185">
        <v>37530</v>
      </c>
      <c r="I37" s="185">
        <v>34335</v>
      </c>
      <c r="L37" s="184" t="s">
        <v>1736</v>
      </c>
      <c r="M37" s="184" t="s">
        <v>1737</v>
      </c>
      <c r="N37" s="185">
        <v>37530</v>
      </c>
      <c r="O37" s="184" t="s">
        <v>1840</v>
      </c>
      <c r="P37" s="184" t="s">
        <v>1841</v>
      </c>
      <c r="Q37" s="184" t="s">
        <v>1126</v>
      </c>
      <c r="S37" s="306" t="s">
        <v>1119</v>
      </c>
      <c r="W37" s="184" t="s">
        <v>1119</v>
      </c>
      <c r="Y37" s="184" t="s">
        <v>1119</v>
      </c>
      <c r="Z37" s="184" t="s">
        <v>1119</v>
      </c>
      <c r="AA37" s="184" t="s">
        <v>1119</v>
      </c>
      <c r="AB37" s="184">
        <v>4</v>
      </c>
      <c r="AC37" s="184" t="s">
        <v>1119</v>
      </c>
      <c r="AE37" s="184" t="s">
        <v>1119</v>
      </c>
      <c r="AH37" s="184" t="s">
        <v>1119</v>
      </c>
      <c r="AN37" s="184" t="s">
        <v>1117</v>
      </c>
      <c r="AO37" s="185">
        <v>39873</v>
      </c>
      <c r="AP37" s="184" t="s">
        <v>1203</v>
      </c>
      <c r="AQ37" s="184" t="s">
        <v>1077</v>
      </c>
      <c r="AR37" s="184" t="s">
        <v>1204</v>
      </c>
    </row>
    <row r="38" spans="1:44" hidden="1" x14ac:dyDescent="0.25">
      <c r="A38" s="186" t="str">
        <f>SUBSTITUTE(PetrinexFacilities[[#This Row],[Facility ID]]," ","")</f>
        <v>ABBT9982070</v>
      </c>
      <c r="B38" s="186"/>
      <c r="D38" s="185"/>
      <c r="E38" s="184" t="s">
        <v>1842</v>
      </c>
      <c r="G38" s="184" t="s">
        <v>1125</v>
      </c>
      <c r="H38" s="185">
        <v>37530</v>
      </c>
      <c r="I38" s="185">
        <v>34335</v>
      </c>
      <c r="L38" s="184" t="s">
        <v>1736</v>
      </c>
      <c r="M38" s="184" t="s">
        <v>1737</v>
      </c>
      <c r="N38" s="185">
        <v>37530</v>
      </c>
      <c r="O38" s="184" t="s">
        <v>1843</v>
      </c>
      <c r="P38" s="184" t="s">
        <v>1844</v>
      </c>
      <c r="Q38" s="184" t="s">
        <v>1126</v>
      </c>
      <c r="S38" s="306" t="s">
        <v>1119</v>
      </c>
      <c r="W38" s="184" t="s">
        <v>1119</v>
      </c>
      <c r="Y38" s="184" t="s">
        <v>1119</v>
      </c>
      <c r="Z38" s="184" t="s">
        <v>1119</v>
      </c>
      <c r="AA38" s="184" t="s">
        <v>1119</v>
      </c>
      <c r="AB38" s="184">
        <v>2</v>
      </c>
      <c r="AC38" s="184" t="s">
        <v>1119</v>
      </c>
      <c r="AE38" s="184" t="s">
        <v>1119</v>
      </c>
      <c r="AH38" s="184" t="s">
        <v>1119</v>
      </c>
      <c r="AN38" s="184" t="s">
        <v>1117</v>
      </c>
      <c r="AO38" s="185">
        <v>41183</v>
      </c>
      <c r="AP38" s="184" t="s">
        <v>1205</v>
      </c>
      <c r="AQ38" s="184" t="s">
        <v>1206</v>
      </c>
      <c r="AR38" s="184" t="s">
        <v>1134</v>
      </c>
    </row>
    <row r="39" spans="1:44" hidden="1" x14ac:dyDescent="0.25">
      <c r="A39" s="186" t="str">
        <f>SUBSTITUTE(PetrinexFacilities[[#This Row],[Facility ID]]," ","")</f>
        <v>ABBT5060004</v>
      </c>
      <c r="B39" s="186"/>
      <c r="D39" s="185"/>
      <c r="E39" s="184" t="s">
        <v>1845</v>
      </c>
      <c r="G39" s="184" t="s">
        <v>1125</v>
      </c>
      <c r="H39" s="185">
        <v>37530</v>
      </c>
      <c r="I39" s="185">
        <v>34335</v>
      </c>
      <c r="L39" s="184" t="s">
        <v>1736</v>
      </c>
      <c r="M39" s="184" t="s">
        <v>1737</v>
      </c>
      <c r="N39" s="185">
        <v>37530</v>
      </c>
      <c r="O39" s="184" t="s">
        <v>1846</v>
      </c>
      <c r="P39" s="184" t="s">
        <v>1847</v>
      </c>
      <c r="Q39" s="184" t="s">
        <v>1126</v>
      </c>
      <c r="S39" s="306" t="s">
        <v>1119</v>
      </c>
      <c r="W39" s="184" t="s">
        <v>1119</v>
      </c>
      <c r="Y39" s="184" t="s">
        <v>1119</v>
      </c>
      <c r="Z39" s="184" t="s">
        <v>1119</v>
      </c>
      <c r="AA39" s="184" t="s">
        <v>1119</v>
      </c>
      <c r="AB39" s="184">
        <v>2</v>
      </c>
      <c r="AC39" s="184" t="s">
        <v>1119</v>
      </c>
      <c r="AE39" s="184" t="s">
        <v>1119</v>
      </c>
      <c r="AH39" s="184" t="s">
        <v>1119</v>
      </c>
      <c r="AN39" s="184" t="s">
        <v>1117</v>
      </c>
      <c r="AO39" s="185">
        <v>41000</v>
      </c>
      <c r="AP39" s="184" t="s">
        <v>1207</v>
      </c>
      <c r="AQ39" s="184" t="s">
        <v>1208</v>
      </c>
      <c r="AR39" s="184" t="s">
        <v>1126</v>
      </c>
    </row>
    <row r="40" spans="1:44" hidden="1" x14ac:dyDescent="0.25">
      <c r="A40" s="186" t="str">
        <f>SUBSTITUTE(PetrinexFacilities[[#This Row],[Facility ID]]," ","")</f>
        <v>ABBT5190005</v>
      </c>
      <c r="B40" s="186"/>
      <c r="D40" s="185"/>
      <c r="E40" s="184" t="s">
        <v>1848</v>
      </c>
      <c r="G40" s="184" t="s">
        <v>1125</v>
      </c>
      <c r="H40" s="185">
        <v>37530</v>
      </c>
      <c r="I40" s="185">
        <v>34335</v>
      </c>
      <c r="L40" s="184" t="s">
        <v>1736</v>
      </c>
      <c r="M40" s="184" t="s">
        <v>1737</v>
      </c>
      <c r="N40" s="185">
        <v>37530</v>
      </c>
      <c r="O40" s="184" t="s">
        <v>1849</v>
      </c>
      <c r="P40" s="184" t="s">
        <v>1850</v>
      </c>
      <c r="Q40" s="184" t="s">
        <v>1196</v>
      </c>
      <c r="S40" s="306" t="s">
        <v>1119</v>
      </c>
      <c r="W40" s="184" t="s">
        <v>1119</v>
      </c>
      <c r="Y40" s="184" t="s">
        <v>1119</v>
      </c>
      <c r="Z40" s="184" t="s">
        <v>1119</v>
      </c>
      <c r="AA40" s="184" t="s">
        <v>1119</v>
      </c>
      <c r="AB40" s="184">
        <v>4</v>
      </c>
      <c r="AC40" s="184" t="s">
        <v>1119</v>
      </c>
      <c r="AE40" s="184" t="s">
        <v>1119</v>
      </c>
      <c r="AH40" s="184" t="s">
        <v>1119</v>
      </c>
      <c r="AN40" s="184" t="s">
        <v>1117</v>
      </c>
      <c r="AO40" s="185">
        <v>37530</v>
      </c>
      <c r="AP40" s="184" t="s">
        <v>1209</v>
      </c>
      <c r="AQ40" s="184" t="s">
        <v>1210</v>
      </c>
      <c r="AR40" s="184" t="s">
        <v>1131</v>
      </c>
    </row>
    <row r="41" spans="1:44" hidden="1" x14ac:dyDescent="0.25">
      <c r="A41" s="186" t="str">
        <f>SUBSTITUTE(PetrinexFacilities[[#This Row],[Facility ID]]," ","")</f>
        <v>ABBT5380019</v>
      </c>
      <c r="B41" s="186"/>
      <c r="D41" s="185"/>
      <c r="E41" s="184" t="s">
        <v>1812</v>
      </c>
      <c r="G41" s="184" t="s">
        <v>1125</v>
      </c>
      <c r="H41" s="185">
        <v>37530</v>
      </c>
      <c r="I41" s="185">
        <v>34335</v>
      </c>
      <c r="L41" s="184" t="s">
        <v>1736</v>
      </c>
      <c r="M41" s="184" t="s">
        <v>1737</v>
      </c>
      <c r="N41" s="185">
        <v>34335</v>
      </c>
      <c r="O41" s="184" t="s">
        <v>1851</v>
      </c>
      <c r="P41" s="184" t="s">
        <v>1852</v>
      </c>
      <c r="Q41" s="184" t="s">
        <v>1118</v>
      </c>
      <c r="S41" s="306" t="s">
        <v>1119</v>
      </c>
      <c r="W41" s="184" t="s">
        <v>1119</v>
      </c>
      <c r="Y41" s="184" t="s">
        <v>1119</v>
      </c>
      <c r="Z41" s="184" t="s">
        <v>1119</v>
      </c>
      <c r="AA41" s="184" t="s">
        <v>1119</v>
      </c>
      <c r="AB41" s="184">
        <v>3</v>
      </c>
      <c r="AC41" s="184" t="s">
        <v>1119</v>
      </c>
      <c r="AE41" s="184" t="s">
        <v>1119</v>
      </c>
      <c r="AH41" s="184" t="s">
        <v>1120</v>
      </c>
      <c r="AN41" s="184" t="s">
        <v>1117</v>
      </c>
      <c r="AO41" s="185">
        <v>37530</v>
      </c>
      <c r="AP41" s="184" t="s">
        <v>1211</v>
      </c>
      <c r="AQ41" s="184" t="s">
        <v>1212</v>
      </c>
      <c r="AR41" s="184" t="s">
        <v>1150</v>
      </c>
    </row>
    <row r="42" spans="1:44" s="196" customFormat="1" hidden="1" x14ac:dyDescent="0.25">
      <c r="A42" s="186" t="str">
        <f>SUBSTITUTE(PetrinexFacilities[[#This Row],[Facility ID]]," ","")</f>
        <v>ABBT0061263</v>
      </c>
      <c r="B42" s="186"/>
      <c r="C42" s="184"/>
      <c r="D42" s="185"/>
      <c r="E42" s="184" t="s">
        <v>1853</v>
      </c>
      <c r="F42" s="184"/>
      <c r="G42" s="184" t="s">
        <v>1125</v>
      </c>
      <c r="H42" s="185">
        <v>37530</v>
      </c>
      <c r="I42" s="185">
        <v>36495</v>
      </c>
      <c r="J42" s="184"/>
      <c r="K42" s="184"/>
      <c r="L42" s="184" t="s">
        <v>1736</v>
      </c>
      <c r="M42" s="184" t="s">
        <v>1737</v>
      </c>
      <c r="N42" s="185">
        <v>39600</v>
      </c>
      <c r="O42" s="184" t="s">
        <v>1854</v>
      </c>
      <c r="P42" s="184" t="s">
        <v>1855</v>
      </c>
      <c r="Q42" s="184" t="s">
        <v>1134</v>
      </c>
      <c r="R42" s="184"/>
      <c r="S42" s="306" t="s">
        <v>1119</v>
      </c>
      <c r="T42" s="184"/>
      <c r="U42" s="184"/>
      <c r="V42" s="184"/>
      <c r="W42" s="184" t="s">
        <v>1119</v>
      </c>
      <c r="X42" s="184"/>
      <c r="Y42" s="184" t="s">
        <v>1119</v>
      </c>
      <c r="Z42" s="184" t="s">
        <v>1119</v>
      </c>
      <c r="AA42" s="184" t="s">
        <v>1119</v>
      </c>
      <c r="AB42" s="184">
        <v>2</v>
      </c>
      <c r="AC42" s="184" t="s">
        <v>1119</v>
      </c>
      <c r="AD42" s="184"/>
      <c r="AE42" s="184" t="s">
        <v>1119</v>
      </c>
      <c r="AF42" s="184"/>
      <c r="AG42" s="184"/>
      <c r="AH42" s="184" t="s">
        <v>1120</v>
      </c>
      <c r="AI42" s="184"/>
      <c r="AN42" s="196" t="s">
        <v>1117</v>
      </c>
      <c r="AO42" s="197">
        <v>40544</v>
      </c>
      <c r="AP42" s="196" t="s">
        <v>1213</v>
      </c>
      <c r="AQ42" s="196" t="s">
        <v>1214</v>
      </c>
      <c r="AR42" s="196" t="s">
        <v>1144</v>
      </c>
    </row>
    <row r="43" spans="1:44" s="196" customFormat="1" hidden="1" x14ac:dyDescent="0.25">
      <c r="A43" s="186" t="str">
        <f>SUBSTITUTE(PetrinexFacilities[[#This Row],[Facility ID]]," ","")</f>
        <v>ABBT0063273</v>
      </c>
      <c r="B43" s="186"/>
      <c r="C43" s="184"/>
      <c r="D43" s="185"/>
      <c r="E43" s="184" t="s">
        <v>1856</v>
      </c>
      <c r="F43" s="184"/>
      <c r="G43" s="184" t="s">
        <v>1125</v>
      </c>
      <c r="H43" s="185">
        <v>37530</v>
      </c>
      <c r="I43" s="185">
        <v>37530</v>
      </c>
      <c r="J43" s="184"/>
      <c r="K43" s="184"/>
      <c r="L43" s="184" t="s">
        <v>1736</v>
      </c>
      <c r="M43" s="184" t="s">
        <v>1737</v>
      </c>
      <c r="N43" s="185">
        <v>37530</v>
      </c>
      <c r="O43" s="184" t="s">
        <v>1857</v>
      </c>
      <c r="P43" s="184" t="s">
        <v>1858</v>
      </c>
      <c r="Q43" s="184" t="s">
        <v>1134</v>
      </c>
      <c r="R43" s="184"/>
      <c r="S43" s="306" t="s">
        <v>1119</v>
      </c>
      <c r="T43" s="184"/>
      <c r="U43" s="184"/>
      <c r="V43" s="184"/>
      <c r="W43" s="184" t="s">
        <v>1119</v>
      </c>
      <c r="X43" s="184"/>
      <c r="Y43" s="184" t="s">
        <v>1119</v>
      </c>
      <c r="Z43" s="184" t="s">
        <v>1119</v>
      </c>
      <c r="AA43" s="184" t="s">
        <v>1119</v>
      </c>
      <c r="AB43" s="184">
        <v>2</v>
      </c>
      <c r="AC43" s="184" t="s">
        <v>1119</v>
      </c>
      <c r="AD43" s="184"/>
      <c r="AE43" s="184" t="s">
        <v>1119</v>
      </c>
      <c r="AF43" s="184"/>
      <c r="AG43" s="184"/>
      <c r="AH43" s="184" t="s">
        <v>1120</v>
      </c>
      <c r="AI43" s="184"/>
      <c r="AN43" s="196" t="s">
        <v>1117</v>
      </c>
      <c r="AO43" s="197">
        <v>38657</v>
      </c>
      <c r="AP43" s="196" t="s">
        <v>1215</v>
      </c>
      <c r="AQ43" s="196" t="s">
        <v>1079</v>
      </c>
      <c r="AR43" s="196" t="s">
        <v>1144</v>
      </c>
    </row>
    <row r="44" spans="1:44" hidden="1" x14ac:dyDescent="0.25">
      <c r="A44" s="186" t="str">
        <f>SUBSTITUTE(PetrinexFacilities[[#This Row],[Facility ID]]," ","")</f>
        <v>ABBT0066172</v>
      </c>
      <c r="B44" s="186"/>
      <c r="D44" s="185"/>
      <c r="E44" s="184" t="s">
        <v>1859</v>
      </c>
      <c r="G44" s="184" t="s">
        <v>1125</v>
      </c>
      <c r="H44" s="185">
        <v>37530</v>
      </c>
      <c r="I44" s="185">
        <v>37135</v>
      </c>
      <c r="L44" s="184" t="s">
        <v>1736</v>
      </c>
      <c r="M44" s="184" t="s">
        <v>1737</v>
      </c>
      <c r="N44" s="185">
        <v>37135</v>
      </c>
      <c r="O44" s="184" t="s">
        <v>1860</v>
      </c>
      <c r="P44" s="184" t="s">
        <v>1861</v>
      </c>
      <c r="Q44" s="184" t="s">
        <v>1126</v>
      </c>
      <c r="S44" s="306" t="s">
        <v>1119</v>
      </c>
      <c r="W44" s="184" t="s">
        <v>1119</v>
      </c>
      <c r="Y44" s="184" t="s">
        <v>1119</v>
      </c>
      <c r="Z44" s="184" t="s">
        <v>1119</v>
      </c>
      <c r="AA44" s="184" t="s">
        <v>1119</v>
      </c>
      <c r="AB44" s="184">
        <v>4</v>
      </c>
      <c r="AC44" s="184" t="s">
        <v>1119</v>
      </c>
      <c r="AE44" s="184" t="s">
        <v>1119</v>
      </c>
      <c r="AH44" s="184" t="s">
        <v>1119</v>
      </c>
      <c r="AN44" s="184" t="s">
        <v>1117</v>
      </c>
      <c r="AO44" s="185">
        <v>37530</v>
      </c>
      <c r="AP44" s="184" t="s">
        <v>1216</v>
      </c>
      <c r="AQ44" s="184" t="s">
        <v>1217</v>
      </c>
      <c r="AR44" s="184" t="s">
        <v>1144</v>
      </c>
    </row>
    <row r="45" spans="1:44" hidden="1" x14ac:dyDescent="0.25">
      <c r="A45" s="186" t="str">
        <f>SUBSTITUTE(PetrinexFacilities[[#This Row],[Facility ID]]," ","")</f>
        <v>ABBT3210010</v>
      </c>
      <c r="B45" s="186"/>
      <c r="D45" s="185"/>
      <c r="E45" s="184" t="s">
        <v>1862</v>
      </c>
      <c r="G45" s="184" t="s">
        <v>1125</v>
      </c>
      <c r="H45" s="185">
        <v>37530</v>
      </c>
      <c r="I45" s="185">
        <v>37530</v>
      </c>
      <c r="L45" s="184" t="s">
        <v>1736</v>
      </c>
      <c r="M45" s="184" t="s">
        <v>1737</v>
      </c>
      <c r="N45" s="185">
        <v>37530</v>
      </c>
      <c r="O45" s="184" t="s">
        <v>1863</v>
      </c>
      <c r="P45" s="184" t="s">
        <v>1864</v>
      </c>
      <c r="Q45" s="184" t="s">
        <v>1126</v>
      </c>
      <c r="S45" s="306" t="s">
        <v>1119</v>
      </c>
      <c r="W45" s="184" t="s">
        <v>1119</v>
      </c>
      <c r="Y45" s="184" t="s">
        <v>1119</v>
      </c>
      <c r="Z45" s="184" t="s">
        <v>1119</v>
      </c>
      <c r="AA45" s="184" t="s">
        <v>1119</v>
      </c>
      <c r="AB45" s="184">
        <v>1</v>
      </c>
      <c r="AC45" s="184" t="s">
        <v>1119</v>
      </c>
      <c r="AE45" s="184" t="s">
        <v>1119</v>
      </c>
      <c r="AH45" s="184" t="s">
        <v>1119</v>
      </c>
      <c r="AN45" s="184" t="s">
        <v>1117</v>
      </c>
      <c r="AO45" s="185">
        <v>37530</v>
      </c>
      <c r="AP45" s="184" t="s">
        <v>1218</v>
      </c>
      <c r="AQ45" s="184" t="s">
        <v>1219</v>
      </c>
      <c r="AR45" s="184" t="s">
        <v>1118</v>
      </c>
    </row>
    <row r="46" spans="1:44" hidden="1" x14ac:dyDescent="0.25">
      <c r="A46" s="186" t="str">
        <f>SUBSTITUTE(PetrinexFacilities[[#This Row],[Facility ID]]," ","")</f>
        <v>ABBT3870001</v>
      </c>
      <c r="B46" s="186"/>
      <c r="D46" s="185"/>
      <c r="E46" s="184" t="s">
        <v>1865</v>
      </c>
      <c r="G46" s="184" t="s">
        <v>1125</v>
      </c>
      <c r="H46" s="185">
        <v>37530</v>
      </c>
      <c r="I46" s="185">
        <v>34335</v>
      </c>
      <c r="L46" s="184" t="s">
        <v>1736</v>
      </c>
      <c r="M46" s="184" t="s">
        <v>1737</v>
      </c>
      <c r="N46" s="185">
        <v>36192</v>
      </c>
      <c r="O46" s="184" t="s">
        <v>1866</v>
      </c>
      <c r="P46" s="184" t="s">
        <v>1867</v>
      </c>
      <c r="Q46" s="184" t="s">
        <v>1118</v>
      </c>
      <c r="S46" s="306" t="s">
        <v>1119</v>
      </c>
      <c r="W46" s="184" t="s">
        <v>1119</v>
      </c>
      <c r="Y46" s="184" t="s">
        <v>1119</v>
      </c>
      <c r="Z46" s="184" t="s">
        <v>1119</v>
      </c>
      <c r="AA46" s="184" t="s">
        <v>1119</v>
      </c>
      <c r="AB46" s="184">
        <v>1</v>
      </c>
      <c r="AC46" s="184" t="s">
        <v>1119</v>
      </c>
      <c r="AE46" s="184" t="s">
        <v>1119</v>
      </c>
      <c r="AH46" s="184" t="s">
        <v>1120</v>
      </c>
      <c r="AN46" s="184" t="s">
        <v>1117</v>
      </c>
      <c r="AO46" s="185">
        <v>39661</v>
      </c>
      <c r="AP46" s="184" t="s">
        <v>1220</v>
      </c>
      <c r="AQ46" s="184" t="s">
        <v>1221</v>
      </c>
      <c r="AR46" s="184" t="s">
        <v>1134</v>
      </c>
    </row>
    <row r="47" spans="1:44" hidden="1" x14ac:dyDescent="0.25">
      <c r="A47" s="186" t="str">
        <f>SUBSTITUTE(PetrinexFacilities[[#This Row],[Facility ID]]," ","")</f>
        <v>ABBT4300068</v>
      </c>
      <c r="B47" s="186"/>
      <c r="D47" s="185"/>
      <c r="E47" s="184" t="s">
        <v>1868</v>
      </c>
      <c r="G47" s="184" t="s">
        <v>1125</v>
      </c>
      <c r="H47" s="185">
        <v>37530</v>
      </c>
      <c r="I47" s="185">
        <v>37530</v>
      </c>
      <c r="L47" s="184" t="s">
        <v>1736</v>
      </c>
      <c r="M47" s="184" t="s">
        <v>1737</v>
      </c>
      <c r="N47" s="185">
        <v>37530</v>
      </c>
      <c r="O47" s="184" t="s">
        <v>1869</v>
      </c>
      <c r="P47" s="184" t="s">
        <v>1870</v>
      </c>
      <c r="Q47" s="184" t="s">
        <v>1126</v>
      </c>
      <c r="S47" s="306" t="s">
        <v>1119</v>
      </c>
      <c r="W47" s="184" t="s">
        <v>1119</v>
      </c>
      <c r="Y47" s="184" t="s">
        <v>1119</v>
      </c>
      <c r="Z47" s="184" t="s">
        <v>1119</v>
      </c>
      <c r="AA47" s="184" t="s">
        <v>1119</v>
      </c>
      <c r="AB47" s="184">
        <v>2</v>
      </c>
      <c r="AC47" s="184" t="s">
        <v>1119</v>
      </c>
      <c r="AE47" s="184" t="s">
        <v>1119</v>
      </c>
      <c r="AH47" s="184" t="s">
        <v>1119</v>
      </c>
      <c r="AN47" s="184" t="s">
        <v>1117</v>
      </c>
      <c r="AO47" s="185">
        <v>41000</v>
      </c>
      <c r="AP47" s="184" t="s">
        <v>1222</v>
      </c>
      <c r="AQ47" s="184" t="s">
        <v>1223</v>
      </c>
      <c r="AR47" s="184" t="s">
        <v>1144</v>
      </c>
    </row>
    <row r="48" spans="1:44" hidden="1" x14ac:dyDescent="0.25">
      <c r="A48" s="186" t="str">
        <f>SUBSTITUTE(PetrinexFacilities[[#This Row],[Facility ID]]," ","")</f>
        <v>ABBT4300180</v>
      </c>
      <c r="B48" s="186"/>
      <c r="D48" s="185"/>
      <c r="E48" s="184" t="s">
        <v>1871</v>
      </c>
      <c r="G48" s="184" t="s">
        <v>1125</v>
      </c>
      <c r="H48" s="185">
        <v>37530</v>
      </c>
      <c r="I48" s="185">
        <v>37530</v>
      </c>
      <c r="L48" s="184" t="s">
        <v>1736</v>
      </c>
      <c r="M48" s="184" t="s">
        <v>1737</v>
      </c>
      <c r="N48" s="185">
        <v>37530</v>
      </c>
      <c r="O48" s="184" t="s">
        <v>1872</v>
      </c>
      <c r="P48" s="184" t="s">
        <v>1873</v>
      </c>
      <c r="Q48" s="184" t="s">
        <v>1126</v>
      </c>
      <c r="S48" s="306" t="s">
        <v>1119</v>
      </c>
      <c r="W48" s="184" t="s">
        <v>1119</v>
      </c>
      <c r="Y48" s="184" t="s">
        <v>1119</v>
      </c>
      <c r="Z48" s="184" t="s">
        <v>1119</v>
      </c>
      <c r="AA48" s="184" t="s">
        <v>1119</v>
      </c>
      <c r="AB48" s="184">
        <v>2</v>
      </c>
      <c r="AC48" s="184" t="s">
        <v>1119</v>
      </c>
      <c r="AE48" s="184" t="s">
        <v>1119</v>
      </c>
      <c r="AH48" s="184" t="s">
        <v>1119</v>
      </c>
      <c r="AN48" s="184" t="s">
        <v>1125</v>
      </c>
      <c r="AO48" s="185">
        <v>41944</v>
      </c>
      <c r="AP48" s="184" t="s">
        <v>1224</v>
      </c>
      <c r="AQ48" s="184" t="s">
        <v>1225</v>
      </c>
      <c r="AR48" s="184" t="s">
        <v>1118</v>
      </c>
    </row>
    <row r="49" spans="1:44" hidden="1" x14ac:dyDescent="0.25">
      <c r="A49" s="186" t="str">
        <f>SUBSTITUTE(PetrinexFacilities[[#This Row],[Facility ID]]," ","")</f>
        <v>ABBT4300230</v>
      </c>
      <c r="B49" s="186"/>
      <c r="D49" s="185"/>
      <c r="E49" s="184" t="s">
        <v>1874</v>
      </c>
      <c r="G49" s="184" t="s">
        <v>1125</v>
      </c>
      <c r="H49" s="185">
        <v>37530</v>
      </c>
      <c r="I49" s="185">
        <v>37530</v>
      </c>
      <c r="L49" s="184" t="s">
        <v>1736</v>
      </c>
      <c r="M49" s="184" t="s">
        <v>1737</v>
      </c>
      <c r="N49" s="185">
        <v>37530</v>
      </c>
      <c r="O49" s="184" t="s">
        <v>1875</v>
      </c>
      <c r="P49" s="184" t="s">
        <v>1876</v>
      </c>
      <c r="Q49" s="184" t="s">
        <v>1126</v>
      </c>
      <c r="S49" s="306" t="s">
        <v>1119</v>
      </c>
      <c r="W49" s="184" t="s">
        <v>1119</v>
      </c>
      <c r="Y49" s="184" t="s">
        <v>1119</v>
      </c>
      <c r="Z49" s="184" t="s">
        <v>1119</v>
      </c>
      <c r="AA49" s="184" t="s">
        <v>1119</v>
      </c>
      <c r="AB49" s="184">
        <v>2</v>
      </c>
      <c r="AC49" s="184" t="s">
        <v>1119</v>
      </c>
      <c r="AE49" s="184" t="s">
        <v>1119</v>
      </c>
      <c r="AH49" s="184" t="s">
        <v>1119</v>
      </c>
      <c r="AN49" s="184" t="s">
        <v>1117</v>
      </c>
      <c r="AO49" s="185">
        <v>37712</v>
      </c>
      <c r="AP49" s="184" t="s">
        <v>1226</v>
      </c>
      <c r="AQ49" s="184" t="s">
        <v>1227</v>
      </c>
      <c r="AR49" s="184" t="s">
        <v>1147</v>
      </c>
    </row>
    <row r="50" spans="1:44" hidden="1" x14ac:dyDescent="0.25">
      <c r="A50" s="186" t="str">
        <f>SUBSTITUTE(PetrinexFacilities[[#This Row],[Facility ID]]," ","")</f>
        <v>ABBT4560032</v>
      </c>
      <c r="B50" s="186"/>
      <c r="D50" s="185"/>
      <c r="E50" s="184" t="s">
        <v>1877</v>
      </c>
      <c r="G50" s="184" t="s">
        <v>1125</v>
      </c>
      <c r="H50" s="185">
        <v>37530</v>
      </c>
      <c r="I50" s="185">
        <v>37530</v>
      </c>
      <c r="L50" s="184" t="s">
        <v>1736</v>
      </c>
      <c r="M50" s="184" t="s">
        <v>1737</v>
      </c>
      <c r="N50" s="185">
        <v>37530</v>
      </c>
      <c r="O50" s="184" t="s">
        <v>1878</v>
      </c>
      <c r="P50" s="184" t="s">
        <v>1879</v>
      </c>
      <c r="Q50" s="184" t="s">
        <v>1126</v>
      </c>
      <c r="S50" s="306" t="s">
        <v>1119</v>
      </c>
      <c r="W50" s="184" t="s">
        <v>1119</v>
      </c>
      <c r="Y50" s="184" t="s">
        <v>1119</v>
      </c>
      <c r="Z50" s="184" t="s">
        <v>1119</v>
      </c>
      <c r="AA50" s="184" t="s">
        <v>1119</v>
      </c>
      <c r="AB50" s="184">
        <v>2</v>
      </c>
      <c r="AC50" s="184" t="s">
        <v>1119</v>
      </c>
      <c r="AE50" s="184" t="s">
        <v>1119</v>
      </c>
      <c r="AH50" s="184" t="s">
        <v>1119</v>
      </c>
      <c r="AN50" s="184" t="s">
        <v>1117</v>
      </c>
      <c r="AO50" s="185">
        <v>37530</v>
      </c>
      <c r="AP50" s="184" t="s">
        <v>1228</v>
      </c>
      <c r="AQ50" s="184" t="s">
        <v>1229</v>
      </c>
      <c r="AR50" s="184" t="s">
        <v>1175</v>
      </c>
    </row>
    <row r="51" spans="1:44" hidden="1" x14ac:dyDescent="0.25">
      <c r="A51" s="186" t="str">
        <f>SUBSTITUTE(PetrinexFacilities[[#This Row],[Facility ID]]," ","")</f>
        <v>ABBT0054115</v>
      </c>
      <c r="B51" s="186"/>
      <c r="D51" s="185"/>
      <c r="E51" s="184" t="s">
        <v>1880</v>
      </c>
      <c r="G51" s="184" t="s">
        <v>1125</v>
      </c>
      <c r="H51" s="185">
        <v>37530</v>
      </c>
      <c r="I51" s="185">
        <v>35339</v>
      </c>
      <c r="L51" s="184" t="s">
        <v>1736</v>
      </c>
      <c r="M51" s="184" t="s">
        <v>1737</v>
      </c>
      <c r="N51" s="185">
        <v>36465</v>
      </c>
      <c r="O51" s="184" t="s">
        <v>1881</v>
      </c>
      <c r="P51" s="184" t="s">
        <v>1882</v>
      </c>
      <c r="Q51" s="184" t="s">
        <v>1118</v>
      </c>
      <c r="S51" s="306" t="s">
        <v>1119</v>
      </c>
      <c r="W51" s="184" t="s">
        <v>1119</v>
      </c>
      <c r="Y51" s="184" t="s">
        <v>1119</v>
      </c>
      <c r="Z51" s="184" t="s">
        <v>1119</v>
      </c>
      <c r="AA51" s="184" t="s">
        <v>1119</v>
      </c>
      <c r="AB51" s="184">
        <v>1</v>
      </c>
      <c r="AC51" s="184" t="s">
        <v>1119</v>
      </c>
      <c r="AE51" s="184" t="s">
        <v>1119</v>
      </c>
      <c r="AH51" s="184" t="s">
        <v>1120</v>
      </c>
      <c r="AN51" s="184" t="s">
        <v>1117</v>
      </c>
      <c r="AO51" s="185">
        <v>37530</v>
      </c>
      <c r="AP51" s="184" t="s">
        <v>1230</v>
      </c>
      <c r="AQ51" s="184" t="s">
        <v>1231</v>
      </c>
      <c r="AR51" s="184" t="s">
        <v>1175</v>
      </c>
    </row>
    <row r="52" spans="1:44" hidden="1" x14ac:dyDescent="0.25">
      <c r="A52" s="186" t="str">
        <f>SUBSTITUTE(PetrinexFacilities[[#This Row],[Facility ID]]," ","")</f>
        <v>ABBT0054321</v>
      </c>
      <c r="B52" s="186"/>
      <c r="D52" s="185"/>
      <c r="E52" s="184" t="s">
        <v>1883</v>
      </c>
      <c r="G52" s="184" t="s">
        <v>1125</v>
      </c>
      <c r="H52" s="185">
        <v>37530</v>
      </c>
      <c r="I52" s="185">
        <v>35339</v>
      </c>
      <c r="L52" s="184" t="s">
        <v>1736</v>
      </c>
      <c r="M52" s="184" t="s">
        <v>1737</v>
      </c>
      <c r="N52" s="185">
        <v>37530</v>
      </c>
      <c r="O52" s="184" t="s">
        <v>1884</v>
      </c>
      <c r="P52" s="184" t="s">
        <v>1885</v>
      </c>
      <c r="Q52" s="184" t="s">
        <v>1126</v>
      </c>
      <c r="S52" s="306" t="s">
        <v>1119</v>
      </c>
      <c r="W52" s="184" t="s">
        <v>1119</v>
      </c>
      <c r="Y52" s="184" t="s">
        <v>1119</v>
      </c>
      <c r="Z52" s="184" t="s">
        <v>1119</v>
      </c>
      <c r="AA52" s="184" t="s">
        <v>1119</v>
      </c>
      <c r="AB52" s="184">
        <v>4</v>
      </c>
      <c r="AC52" s="184" t="s">
        <v>1119</v>
      </c>
      <c r="AE52" s="184" t="s">
        <v>1119</v>
      </c>
      <c r="AH52" s="184" t="s">
        <v>1119</v>
      </c>
      <c r="AN52" s="184" t="s">
        <v>1117</v>
      </c>
      <c r="AO52" s="185">
        <v>37530</v>
      </c>
      <c r="AP52" s="184" t="s">
        <v>1232</v>
      </c>
      <c r="AQ52" s="184" t="s">
        <v>1233</v>
      </c>
      <c r="AR52" s="184" t="s">
        <v>1118</v>
      </c>
    </row>
    <row r="53" spans="1:44" hidden="1" x14ac:dyDescent="0.25">
      <c r="A53" s="186" t="str">
        <f>SUBSTITUTE(PetrinexFacilities[[#This Row],[Facility ID]]," ","")</f>
        <v>ABBT0055115</v>
      </c>
      <c r="B53" s="186"/>
      <c r="D53" s="185"/>
      <c r="E53" s="184" t="s">
        <v>1886</v>
      </c>
      <c r="G53" s="184" t="s">
        <v>1125</v>
      </c>
      <c r="H53" s="185">
        <v>37530</v>
      </c>
      <c r="I53" s="185">
        <v>35431</v>
      </c>
      <c r="L53" s="184" t="s">
        <v>1736</v>
      </c>
      <c r="M53" s="184" t="s">
        <v>1737</v>
      </c>
      <c r="N53" s="185">
        <v>37530</v>
      </c>
      <c r="O53" s="184" t="s">
        <v>1887</v>
      </c>
      <c r="P53" s="184" t="s">
        <v>1888</v>
      </c>
      <c r="Q53" s="184" t="s">
        <v>1134</v>
      </c>
      <c r="S53" s="306" t="s">
        <v>1119</v>
      </c>
      <c r="W53" s="184" t="s">
        <v>1119</v>
      </c>
      <c r="Y53" s="184" t="s">
        <v>1119</v>
      </c>
      <c r="Z53" s="184" t="s">
        <v>1119</v>
      </c>
      <c r="AA53" s="184" t="s">
        <v>1119</v>
      </c>
      <c r="AB53" s="184">
        <v>2</v>
      </c>
      <c r="AC53" s="184" t="s">
        <v>1119</v>
      </c>
      <c r="AE53" s="184" t="s">
        <v>1119</v>
      </c>
      <c r="AH53" s="184" t="s">
        <v>1120</v>
      </c>
      <c r="AN53" s="184" t="s">
        <v>1117</v>
      </c>
      <c r="AO53" s="185">
        <v>40695</v>
      </c>
      <c r="AP53" s="184" t="s">
        <v>1234</v>
      </c>
      <c r="AQ53" s="184" t="s">
        <v>1235</v>
      </c>
      <c r="AR53" s="184" t="s">
        <v>1175</v>
      </c>
    </row>
    <row r="54" spans="1:44" hidden="1" x14ac:dyDescent="0.25">
      <c r="A54" s="186" t="str">
        <f>SUBSTITUTE(PetrinexFacilities[[#This Row],[Facility ID]]," ","")</f>
        <v>ABBT0430281</v>
      </c>
      <c r="B54" s="186"/>
      <c r="D54" s="185"/>
      <c r="E54" s="184" t="s">
        <v>1889</v>
      </c>
      <c r="G54" s="184" t="s">
        <v>1125</v>
      </c>
      <c r="H54" s="185">
        <v>37530</v>
      </c>
      <c r="I54" s="185">
        <v>34335</v>
      </c>
      <c r="L54" s="184" t="s">
        <v>1736</v>
      </c>
      <c r="M54" s="184" t="s">
        <v>1737</v>
      </c>
      <c r="N54" s="185">
        <v>37530</v>
      </c>
      <c r="O54" s="184" t="s">
        <v>1890</v>
      </c>
      <c r="P54" s="184" t="s">
        <v>1891</v>
      </c>
      <c r="Q54" s="184" t="s">
        <v>1126</v>
      </c>
      <c r="S54" s="306" t="s">
        <v>1119</v>
      </c>
      <c r="W54" s="184" t="s">
        <v>1119</v>
      </c>
      <c r="Y54" s="184" t="s">
        <v>1119</v>
      </c>
      <c r="Z54" s="184" t="s">
        <v>1119</v>
      </c>
      <c r="AA54" s="184" t="s">
        <v>1119</v>
      </c>
      <c r="AB54" s="184">
        <v>2</v>
      </c>
      <c r="AC54" s="184" t="s">
        <v>1119</v>
      </c>
      <c r="AE54" s="184" t="s">
        <v>1119</v>
      </c>
      <c r="AH54" s="184" t="s">
        <v>1119</v>
      </c>
      <c r="AN54" s="184" t="s">
        <v>1117</v>
      </c>
      <c r="AO54" s="185">
        <v>37530</v>
      </c>
      <c r="AP54" s="184" t="s">
        <v>1236</v>
      </c>
      <c r="AQ54" s="184" t="s">
        <v>1237</v>
      </c>
      <c r="AR54" s="184" t="s">
        <v>1144</v>
      </c>
    </row>
    <row r="55" spans="1:44" hidden="1" x14ac:dyDescent="0.25">
      <c r="A55" s="186" t="str">
        <f>SUBSTITUTE(PetrinexFacilities[[#This Row],[Facility ID]]," ","")</f>
        <v>ABBT1540003</v>
      </c>
      <c r="B55" s="186"/>
      <c r="D55" s="185"/>
      <c r="E55" s="184" t="s">
        <v>1892</v>
      </c>
      <c r="G55" s="184" t="s">
        <v>1125</v>
      </c>
      <c r="H55" s="185">
        <v>37530</v>
      </c>
      <c r="I55" s="185">
        <v>34335</v>
      </c>
      <c r="L55" s="184" t="s">
        <v>1736</v>
      </c>
      <c r="M55" s="184" t="s">
        <v>1737</v>
      </c>
      <c r="N55" s="185">
        <v>35796</v>
      </c>
      <c r="O55" s="184" t="s">
        <v>1893</v>
      </c>
      <c r="P55" s="184" t="s">
        <v>1894</v>
      </c>
      <c r="Q55" s="184" t="s">
        <v>1118</v>
      </c>
      <c r="S55" s="306" t="s">
        <v>1119</v>
      </c>
      <c r="W55" s="184" t="s">
        <v>1119</v>
      </c>
      <c r="Y55" s="184" t="s">
        <v>1119</v>
      </c>
      <c r="Z55" s="184" t="s">
        <v>1119</v>
      </c>
      <c r="AA55" s="184" t="s">
        <v>1119</v>
      </c>
      <c r="AB55" s="184">
        <v>1</v>
      </c>
      <c r="AC55" s="184" t="s">
        <v>1119</v>
      </c>
      <c r="AE55" s="184" t="s">
        <v>1119</v>
      </c>
      <c r="AH55" s="184" t="s">
        <v>1120</v>
      </c>
      <c r="AN55" s="184" t="s">
        <v>1117</v>
      </c>
      <c r="AO55" s="185">
        <v>40909</v>
      </c>
      <c r="AP55" s="184" t="s">
        <v>1238</v>
      </c>
      <c r="AQ55" s="184" t="s">
        <v>1239</v>
      </c>
      <c r="AR55" s="184" t="s">
        <v>1144</v>
      </c>
    </row>
    <row r="56" spans="1:44" hidden="1" x14ac:dyDescent="0.25">
      <c r="A56" s="186" t="str">
        <f>SUBSTITUTE(PetrinexFacilities[[#This Row],[Facility ID]]," ","")</f>
        <v>ABBT2640005</v>
      </c>
      <c r="B56" s="186"/>
      <c r="D56" s="185"/>
      <c r="E56" s="184" t="s">
        <v>1895</v>
      </c>
      <c r="G56" s="184" t="s">
        <v>1125</v>
      </c>
      <c r="H56" s="185">
        <v>37530</v>
      </c>
      <c r="I56" s="185">
        <v>37530</v>
      </c>
      <c r="L56" s="184" t="s">
        <v>1736</v>
      </c>
      <c r="M56" s="184" t="s">
        <v>1737</v>
      </c>
      <c r="N56" s="185">
        <v>37530</v>
      </c>
      <c r="O56" s="184" t="s">
        <v>1896</v>
      </c>
      <c r="P56" s="184" t="s">
        <v>1897</v>
      </c>
      <c r="Q56" s="184" t="s">
        <v>1126</v>
      </c>
      <c r="S56" s="306" t="s">
        <v>1119</v>
      </c>
      <c r="W56" s="184" t="s">
        <v>1119</v>
      </c>
      <c r="Y56" s="184" t="s">
        <v>1119</v>
      </c>
      <c r="Z56" s="184" t="s">
        <v>1119</v>
      </c>
      <c r="AA56" s="184" t="s">
        <v>1119</v>
      </c>
      <c r="AB56" s="184">
        <v>2</v>
      </c>
      <c r="AC56" s="184" t="s">
        <v>1119</v>
      </c>
      <c r="AE56" s="184" t="s">
        <v>1119</v>
      </c>
      <c r="AH56" s="184" t="s">
        <v>1119</v>
      </c>
      <c r="AN56" s="184" t="s">
        <v>1117</v>
      </c>
      <c r="AO56" s="185">
        <v>41821</v>
      </c>
      <c r="AP56" s="184" t="s">
        <v>1240</v>
      </c>
      <c r="AQ56" s="184" t="s">
        <v>1241</v>
      </c>
      <c r="AR56" s="184" t="s">
        <v>1118</v>
      </c>
    </row>
    <row r="57" spans="1:44" s="196" customFormat="1" hidden="1" x14ac:dyDescent="0.25">
      <c r="A57" s="186" t="str">
        <f>SUBSTITUTE(PetrinexFacilities[[#This Row],[Facility ID]]," ","")</f>
        <v>ABBT0051665</v>
      </c>
      <c r="B57" s="186"/>
      <c r="C57" s="184"/>
      <c r="D57" s="185"/>
      <c r="E57" s="184" t="s">
        <v>1898</v>
      </c>
      <c r="F57" s="184"/>
      <c r="G57" s="184" t="s">
        <v>1125</v>
      </c>
      <c r="H57" s="185">
        <v>37530</v>
      </c>
      <c r="I57" s="185">
        <v>34912</v>
      </c>
      <c r="J57" s="184"/>
      <c r="K57" s="184"/>
      <c r="L57" s="184" t="s">
        <v>1736</v>
      </c>
      <c r="M57" s="184" t="s">
        <v>1737</v>
      </c>
      <c r="N57" s="185">
        <v>34912</v>
      </c>
      <c r="O57" s="184" t="s">
        <v>1899</v>
      </c>
      <c r="P57" s="184" t="s">
        <v>1900</v>
      </c>
      <c r="Q57" s="184" t="s">
        <v>1126</v>
      </c>
      <c r="R57" s="184"/>
      <c r="S57" s="306" t="s">
        <v>1119</v>
      </c>
      <c r="T57" s="184"/>
      <c r="U57" s="184"/>
      <c r="V57" s="184"/>
      <c r="W57" s="184" t="s">
        <v>1119</v>
      </c>
      <c r="X57" s="184"/>
      <c r="Y57" s="184" t="s">
        <v>1119</v>
      </c>
      <c r="Z57" s="184" t="s">
        <v>1119</v>
      </c>
      <c r="AA57" s="184" t="s">
        <v>1119</v>
      </c>
      <c r="AB57" s="184">
        <v>4</v>
      </c>
      <c r="AC57" s="184" t="s">
        <v>1119</v>
      </c>
      <c r="AD57" s="184"/>
      <c r="AE57" s="184" t="s">
        <v>1119</v>
      </c>
      <c r="AF57" s="184"/>
      <c r="AG57" s="184"/>
      <c r="AH57" s="184" t="s">
        <v>1119</v>
      </c>
      <c r="AI57" s="184"/>
      <c r="AN57" s="196" t="s">
        <v>1117</v>
      </c>
      <c r="AO57" s="197">
        <v>38473</v>
      </c>
      <c r="AP57" s="196" t="s">
        <v>1242</v>
      </c>
      <c r="AQ57" s="196" t="s">
        <v>1243</v>
      </c>
      <c r="AR57" s="196" t="s">
        <v>1144</v>
      </c>
    </row>
    <row r="58" spans="1:44" hidden="1" x14ac:dyDescent="0.25">
      <c r="A58" s="186" t="str">
        <f>SUBSTITUTE(PetrinexFacilities[[#This Row],[Facility ID]]," ","")</f>
        <v>ABBT0051666</v>
      </c>
      <c r="B58" s="186"/>
      <c r="D58" s="185"/>
      <c r="E58" s="184" t="s">
        <v>1901</v>
      </c>
      <c r="G58" s="184" t="s">
        <v>1125</v>
      </c>
      <c r="H58" s="185">
        <v>37530</v>
      </c>
      <c r="I58" s="185">
        <v>34912</v>
      </c>
      <c r="L58" s="184" t="s">
        <v>1736</v>
      </c>
      <c r="M58" s="184" t="s">
        <v>1737</v>
      </c>
      <c r="N58" s="185">
        <v>34912</v>
      </c>
      <c r="O58" s="184" t="s">
        <v>1902</v>
      </c>
      <c r="P58" s="184" t="s">
        <v>1903</v>
      </c>
      <c r="Q58" s="184" t="s">
        <v>1126</v>
      </c>
      <c r="S58" s="306" t="s">
        <v>1119</v>
      </c>
      <c r="W58" s="184" t="s">
        <v>1119</v>
      </c>
      <c r="Y58" s="184" t="s">
        <v>1119</v>
      </c>
      <c r="Z58" s="184" t="s">
        <v>1119</v>
      </c>
      <c r="AA58" s="184" t="s">
        <v>1119</v>
      </c>
      <c r="AB58" s="184">
        <v>4</v>
      </c>
      <c r="AC58" s="184" t="s">
        <v>1119</v>
      </c>
      <c r="AE58" s="184" t="s">
        <v>1119</v>
      </c>
      <c r="AH58" s="184" t="s">
        <v>1119</v>
      </c>
      <c r="AN58" s="184" t="s">
        <v>1117</v>
      </c>
      <c r="AO58" s="185">
        <v>40909</v>
      </c>
      <c r="AP58" s="184" t="s">
        <v>1244</v>
      </c>
      <c r="AQ58" s="184" t="s">
        <v>1245</v>
      </c>
      <c r="AR58" s="184" t="s">
        <v>1196</v>
      </c>
    </row>
    <row r="59" spans="1:44" hidden="1" x14ac:dyDescent="0.25">
      <c r="A59" s="186" t="str">
        <f>SUBSTITUTE(PetrinexFacilities[[#This Row],[Facility ID]]," ","")</f>
        <v>ABBT0051837</v>
      </c>
      <c r="B59" s="186"/>
      <c r="D59" s="185"/>
      <c r="E59" s="184" t="s">
        <v>1904</v>
      </c>
      <c r="G59" s="184" t="s">
        <v>1125</v>
      </c>
      <c r="H59" s="185">
        <v>37530</v>
      </c>
      <c r="I59" s="185">
        <v>34943</v>
      </c>
      <c r="L59" s="184" t="s">
        <v>1736</v>
      </c>
      <c r="M59" s="184" t="s">
        <v>1737</v>
      </c>
      <c r="N59" s="185">
        <v>37530</v>
      </c>
      <c r="O59" s="184" t="s">
        <v>1905</v>
      </c>
      <c r="P59" s="184" t="s">
        <v>1906</v>
      </c>
      <c r="Q59" s="184" t="s">
        <v>1126</v>
      </c>
      <c r="S59" s="306" t="s">
        <v>1119</v>
      </c>
      <c r="W59" s="184" t="s">
        <v>1119</v>
      </c>
      <c r="Y59" s="184" t="s">
        <v>1119</v>
      </c>
      <c r="Z59" s="184" t="s">
        <v>1119</v>
      </c>
      <c r="AA59" s="184" t="s">
        <v>1119</v>
      </c>
      <c r="AB59" s="184">
        <v>1</v>
      </c>
      <c r="AC59" s="184" t="s">
        <v>1119</v>
      </c>
      <c r="AE59" s="184" t="s">
        <v>1119</v>
      </c>
      <c r="AH59" s="184" t="s">
        <v>1119</v>
      </c>
      <c r="AN59" s="184" t="s">
        <v>1117</v>
      </c>
      <c r="AO59" s="185">
        <v>41000</v>
      </c>
      <c r="AP59" s="184" t="s">
        <v>1246</v>
      </c>
      <c r="AQ59" s="184" t="s">
        <v>1247</v>
      </c>
      <c r="AR59" s="184" t="s">
        <v>1150</v>
      </c>
    </row>
    <row r="60" spans="1:44" hidden="1" x14ac:dyDescent="0.25">
      <c r="A60" s="186" t="str">
        <f>SUBSTITUTE(PetrinexFacilities[[#This Row],[Facility ID]]," ","")</f>
        <v>ABBT0051952</v>
      </c>
      <c r="B60" s="186"/>
      <c r="D60" s="185"/>
      <c r="E60" s="184" t="s">
        <v>1907</v>
      </c>
      <c r="G60" s="184" t="s">
        <v>1125</v>
      </c>
      <c r="H60" s="185">
        <v>37530</v>
      </c>
      <c r="I60" s="185">
        <v>37530</v>
      </c>
      <c r="L60" s="184" t="s">
        <v>1736</v>
      </c>
      <c r="M60" s="184" t="s">
        <v>1737</v>
      </c>
      <c r="N60" s="185">
        <v>37530</v>
      </c>
      <c r="O60" s="184" t="s">
        <v>1908</v>
      </c>
      <c r="P60" s="184" t="s">
        <v>1909</v>
      </c>
      <c r="Q60" s="184" t="s">
        <v>1126</v>
      </c>
      <c r="S60" s="306" t="s">
        <v>1119</v>
      </c>
      <c r="W60" s="184" t="s">
        <v>1119</v>
      </c>
      <c r="Y60" s="184" t="s">
        <v>1119</v>
      </c>
      <c r="Z60" s="184" t="s">
        <v>1119</v>
      </c>
      <c r="AA60" s="184" t="s">
        <v>1119</v>
      </c>
      <c r="AB60" s="184">
        <v>4</v>
      </c>
      <c r="AC60" s="184" t="s">
        <v>1119</v>
      </c>
      <c r="AE60" s="184" t="s">
        <v>1119</v>
      </c>
      <c r="AH60" s="184" t="s">
        <v>1119</v>
      </c>
      <c r="AN60" s="184" t="s">
        <v>1117</v>
      </c>
      <c r="AO60" s="185">
        <v>37530</v>
      </c>
      <c r="AP60" s="184" t="s">
        <v>1248</v>
      </c>
      <c r="AQ60" s="184" t="s">
        <v>1249</v>
      </c>
      <c r="AR60" s="184" t="s">
        <v>1150</v>
      </c>
    </row>
    <row r="61" spans="1:44" hidden="1" x14ac:dyDescent="0.25">
      <c r="A61" s="186" t="str">
        <f>SUBSTITUTE(PetrinexFacilities[[#This Row],[Facility ID]]," ","")</f>
        <v>ABBT0052573</v>
      </c>
      <c r="B61" s="186"/>
      <c r="D61" s="185"/>
      <c r="E61" s="184" t="s">
        <v>1910</v>
      </c>
      <c r="G61" s="184" t="s">
        <v>1125</v>
      </c>
      <c r="H61" s="185">
        <v>37530</v>
      </c>
      <c r="I61" s="185">
        <v>35096</v>
      </c>
      <c r="L61" s="184" t="s">
        <v>1736</v>
      </c>
      <c r="M61" s="184" t="s">
        <v>1737</v>
      </c>
      <c r="N61" s="185">
        <v>37530</v>
      </c>
      <c r="O61" s="184" t="s">
        <v>1911</v>
      </c>
      <c r="P61" s="184" t="s">
        <v>1912</v>
      </c>
      <c r="Q61" s="184" t="s">
        <v>1126</v>
      </c>
      <c r="S61" s="306" t="s">
        <v>1119</v>
      </c>
      <c r="W61" s="184" t="s">
        <v>1119</v>
      </c>
      <c r="Y61" s="184" t="s">
        <v>1119</v>
      </c>
      <c r="Z61" s="184" t="s">
        <v>1119</v>
      </c>
      <c r="AA61" s="184" t="s">
        <v>1119</v>
      </c>
      <c r="AB61" s="184">
        <v>4</v>
      </c>
      <c r="AC61" s="184" t="s">
        <v>1119</v>
      </c>
      <c r="AE61" s="184" t="s">
        <v>1119</v>
      </c>
      <c r="AH61" s="184" t="s">
        <v>1119</v>
      </c>
      <c r="AN61" s="184" t="s">
        <v>1117</v>
      </c>
      <c r="AO61" s="185">
        <v>37530</v>
      </c>
      <c r="AP61" s="184" t="s">
        <v>1250</v>
      </c>
      <c r="AQ61" s="184" t="s">
        <v>1251</v>
      </c>
      <c r="AR61" s="184" t="s">
        <v>1150</v>
      </c>
    </row>
    <row r="62" spans="1:44" hidden="1" x14ac:dyDescent="0.25">
      <c r="A62" s="186" t="str">
        <f>SUBSTITUTE(PetrinexFacilities[[#This Row],[Facility ID]]," ","")</f>
        <v>ABBT0052848</v>
      </c>
      <c r="B62" s="186"/>
      <c r="D62" s="185"/>
      <c r="E62" s="184" t="s">
        <v>1913</v>
      </c>
      <c r="G62" s="184" t="s">
        <v>1125</v>
      </c>
      <c r="H62" s="185">
        <v>37530</v>
      </c>
      <c r="I62" s="185">
        <v>35096</v>
      </c>
      <c r="L62" s="184" t="s">
        <v>1736</v>
      </c>
      <c r="M62" s="184" t="s">
        <v>1737</v>
      </c>
      <c r="N62" s="185">
        <v>35096</v>
      </c>
      <c r="O62" s="184" t="s">
        <v>1914</v>
      </c>
      <c r="P62" s="184" t="s">
        <v>1915</v>
      </c>
      <c r="Q62" s="184" t="s">
        <v>1126</v>
      </c>
      <c r="S62" s="306" t="s">
        <v>1119</v>
      </c>
      <c r="W62" s="184" t="s">
        <v>1119</v>
      </c>
      <c r="Y62" s="184" t="s">
        <v>1119</v>
      </c>
      <c r="Z62" s="184" t="s">
        <v>1119</v>
      </c>
      <c r="AA62" s="184" t="s">
        <v>1119</v>
      </c>
      <c r="AB62" s="184">
        <v>4</v>
      </c>
      <c r="AC62" s="184" t="s">
        <v>1119</v>
      </c>
      <c r="AE62" s="184" t="s">
        <v>1119</v>
      </c>
      <c r="AH62" s="184" t="s">
        <v>1119</v>
      </c>
      <c r="AN62" s="184" t="s">
        <v>1117</v>
      </c>
      <c r="AO62" s="185">
        <v>37530</v>
      </c>
      <c r="AP62" s="184" t="s">
        <v>1252</v>
      </c>
      <c r="AQ62" s="184" t="s">
        <v>1253</v>
      </c>
      <c r="AR62" s="184" t="s">
        <v>1150</v>
      </c>
    </row>
    <row r="63" spans="1:44" hidden="1" x14ac:dyDescent="0.25">
      <c r="A63" s="186" t="str">
        <f>SUBSTITUTE(PetrinexFacilities[[#This Row],[Facility ID]]," ","")</f>
        <v>ABBT0049747</v>
      </c>
      <c r="B63" s="186"/>
      <c r="D63" s="185"/>
      <c r="E63" s="184" t="s">
        <v>1916</v>
      </c>
      <c r="G63" s="184" t="s">
        <v>1125</v>
      </c>
      <c r="H63" s="185">
        <v>37530</v>
      </c>
      <c r="I63" s="185">
        <v>34578</v>
      </c>
      <c r="L63" s="184" t="s">
        <v>1736</v>
      </c>
      <c r="M63" s="184" t="s">
        <v>1737</v>
      </c>
      <c r="N63" s="185">
        <v>34578</v>
      </c>
      <c r="O63" s="184" t="s">
        <v>1917</v>
      </c>
      <c r="P63" s="184" t="s">
        <v>1918</v>
      </c>
      <c r="Q63" s="184" t="s">
        <v>1126</v>
      </c>
      <c r="S63" s="306" t="s">
        <v>1119</v>
      </c>
      <c r="W63" s="184" t="s">
        <v>1119</v>
      </c>
      <c r="Y63" s="184" t="s">
        <v>1119</v>
      </c>
      <c r="Z63" s="184" t="s">
        <v>1119</v>
      </c>
      <c r="AA63" s="184" t="s">
        <v>1119</v>
      </c>
      <c r="AB63" s="184">
        <v>4</v>
      </c>
      <c r="AC63" s="184" t="s">
        <v>1119</v>
      </c>
      <c r="AE63" s="184" t="s">
        <v>1119</v>
      </c>
      <c r="AH63" s="184" t="s">
        <v>1119</v>
      </c>
      <c r="AN63" s="184" t="s">
        <v>1117</v>
      </c>
      <c r="AO63" s="185">
        <v>40360</v>
      </c>
      <c r="AP63" s="184" t="s">
        <v>1254</v>
      </c>
      <c r="AQ63" s="184" t="s">
        <v>1255</v>
      </c>
      <c r="AR63" s="184" t="s">
        <v>1144</v>
      </c>
    </row>
    <row r="64" spans="1:44" hidden="1" x14ac:dyDescent="0.25">
      <c r="A64" s="186" t="str">
        <f>SUBSTITUTE(PetrinexFacilities[[#This Row],[Facility ID]]," ","")</f>
        <v>ABBT0050273</v>
      </c>
      <c r="B64" s="186"/>
      <c r="D64" s="185"/>
      <c r="E64" s="184" t="s">
        <v>1919</v>
      </c>
      <c r="G64" s="184" t="s">
        <v>1125</v>
      </c>
      <c r="H64" s="185">
        <v>37530</v>
      </c>
      <c r="I64" s="185">
        <v>34669</v>
      </c>
      <c r="L64" s="184" t="s">
        <v>1736</v>
      </c>
      <c r="M64" s="184" t="s">
        <v>1737</v>
      </c>
      <c r="N64" s="185">
        <v>35796</v>
      </c>
      <c r="O64" s="184" t="s">
        <v>1920</v>
      </c>
      <c r="P64" s="184" t="s">
        <v>1921</v>
      </c>
      <c r="Q64" s="184" t="s">
        <v>1118</v>
      </c>
      <c r="S64" s="306" t="s">
        <v>1119</v>
      </c>
      <c r="W64" s="184" t="s">
        <v>1119</v>
      </c>
      <c r="Y64" s="184" t="s">
        <v>1119</v>
      </c>
      <c r="Z64" s="184" t="s">
        <v>1119</v>
      </c>
      <c r="AA64" s="184" t="s">
        <v>1119</v>
      </c>
      <c r="AB64" s="184">
        <v>1</v>
      </c>
      <c r="AC64" s="184" t="s">
        <v>1119</v>
      </c>
      <c r="AE64" s="184" t="s">
        <v>1119</v>
      </c>
      <c r="AH64" s="184" t="s">
        <v>1120</v>
      </c>
      <c r="AN64" s="184" t="s">
        <v>1117</v>
      </c>
      <c r="AO64" s="185">
        <v>41852</v>
      </c>
      <c r="AP64" s="184" t="s">
        <v>1256</v>
      </c>
      <c r="AQ64" s="184" t="s">
        <v>1257</v>
      </c>
      <c r="AR64" s="184" t="s">
        <v>1131</v>
      </c>
    </row>
    <row r="65" spans="1:44" s="196" customFormat="1" hidden="1" x14ac:dyDescent="0.25">
      <c r="A65" s="186" t="str">
        <f>SUBSTITUTE(PetrinexFacilities[[#This Row],[Facility ID]]," ","")</f>
        <v>ABBT0050770</v>
      </c>
      <c r="B65" s="186"/>
      <c r="C65" s="184"/>
      <c r="D65" s="185"/>
      <c r="E65" s="184" t="s">
        <v>1922</v>
      </c>
      <c r="F65" s="184"/>
      <c r="G65" s="184" t="s">
        <v>1125</v>
      </c>
      <c r="H65" s="185">
        <v>37530</v>
      </c>
      <c r="I65" s="185">
        <v>37530</v>
      </c>
      <c r="J65" s="184"/>
      <c r="K65" s="184"/>
      <c r="L65" s="184" t="s">
        <v>1736</v>
      </c>
      <c r="M65" s="184" t="s">
        <v>1737</v>
      </c>
      <c r="N65" s="185">
        <v>37530</v>
      </c>
      <c r="O65" s="184" t="s">
        <v>1923</v>
      </c>
      <c r="P65" s="184" t="s">
        <v>1924</v>
      </c>
      <c r="Q65" s="184" t="s">
        <v>1134</v>
      </c>
      <c r="R65" s="184"/>
      <c r="S65" s="306" t="s">
        <v>1119</v>
      </c>
      <c r="T65" s="184"/>
      <c r="U65" s="184"/>
      <c r="V65" s="184"/>
      <c r="W65" s="184" t="s">
        <v>1119</v>
      </c>
      <c r="X65" s="184"/>
      <c r="Y65" s="184" t="s">
        <v>1119</v>
      </c>
      <c r="Z65" s="184" t="s">
        <v>1119</v>
      </c>
      <c r="AA65" s="184" t="s">
        <v>1119</v>
      </c>
      <c r="AB65" s="184">
        <v>4</v>
      </c>
      <c r="AC65" s="184" t="s">
        <v>1119</v>
      </c>
      <c r="AD65" s="184"/>
      <c r="AE65" s="184" t="s">
        <v>1119</v>
      </c>
      <c r="AF65" s="184"/>
      <c r="AG65" s="184"/>
      <c r="AH65" s="184" t="s">
        <v>1120</v>
      </c>
      <c r="AI65" s="184"/>
      <c r="AN65" s="196" t="s">
        <v>1125</v>
      </c>
      <c r="AO65" s="197">
        <v>41760</v>
      </c>
      <c r="AP65" s="196" t="s">
        <v>1258</v>
      </c>
      <c r="AQ65" s="196" t="s">
        <v>1259</v>
      </c>
      <c r="AR65" s="196" t="s">
        <v>1118</v>
      </c>
    </row>
    <row r="66" spans="1:44" s="196" customFormat="1" hidden="1" x14ac:dyDescent="0.25">
      <c r="A66" s="186" t="str">
        <f>SUBSTITUTE(PetrinexFacilities[[#This Row],[Facility ID]]," ","")</f>
        <v>ABBT0051028</v>
      </c>
      <c r="B66" s="186"/>
      <c r="C66" s="184"/>
      <c r="D66" s="185"/>
      <c r="E66" s="184" t="s">
        <v>1925</v>
      </c>
      <c r="F66" s="184"/>
      <c r="G66" s="184" t="s">
        <v>1125</v>
      </c>
      <c r="H66" s="185">
        <v>37530</v>
      </c>
      <c r="I66" s="185">
        <v>34820</v>
      </c>
      <c r="J66" s="184"/>
      <c r="K66" s="184"/>
      <c r="L66" s="184" t="s">
        <v>1736</v>
      </c>
      <c r="M66" s="184" t="s">
        <v>1737</v>
      </c>
      <c r="N66" s="185">
        <v>37530</v>
      </c>
      <c r="O66" s="184" t="s">
        <v>1926</v>
      </c>
      <c r="P66" s="184" t="s">
        <v>1927</v>
      </c>
      <c r="Q66" s="184" t="s">
        <v>1126</v>
      </c>
      <c r="R66" s="184"/>
      <c r="S66" s="306" t="s">
        <v>1119</v>
      </c>
      <c r="T66" s="184"/>
      <c r="U66" s="184"/>
      <c r="V66" s="184"/>
      <c r="W66" s="184" t="s">
        <v>1119</v>
      </c>
      <c r="X66" s="184"/>
      <c r="Y66" s="184" t="s">
        <v>1119</v>
      </c>
      <c r="Z66" s="184" t="s">
        <v>1119</v>
      </c>
      <c r="AA66" s="184" t="s">
        <v>1119</v>
      </c>
      <c r="AB66" s="184">
        <v>4</v>
      </c>
      <c r="AC66" s="184" t="s">
        <v>1119</v>
      </c>
      <c r="AD66" s="184"/>
      <c r="AE66" s="184" t="s">
        <v>1119</v>
      </c>
      <c r="AF66" s="184"/>
      <c r="AG66" s="184"/>
      <c r="AH66" s="184" t="s">
        <v>1119</v>
      </c>
      <c r="AI66" s="184"/>
      <c r="AN66" s="196" t="s">
        <v>1125</v>
      </c>
      <c r="AO66" s="197">
        <v>41760</v>
      </c>
      <c r="AP66" s="196" t="s">
        <v>1260</v>
      </c>
      <c r="AQ66" s="196" t="s">
        <v>1261</v>
      </c>
      <c r="AR66" s="196" t="s">
        <v>1118</v>
      </c>
    </row>
    <row r="67" spans="1:44" hidden="1" x14ac:dyDescent="0.25">
      <c r="A67" s="186" t="str">
        <f>SUBSTITUTE(PetrinexFacilities[[#This Row],[Facility ID]]," ","")</f>
        <v>ABBT0051148</v>
      </c>
      <c r="B67" s="186"/>
      <c r="D67" s="185"/>
      <c r="E67" s="184" t="s">
        <v>1928</v>
      </c>
      <c r="G67" s="184" t="s">
        <v>1125</v>
      </c>
      <c r="H67" s="185">
        <v>37530</v>
      </c>
      <c r="I67" s="185">
        <v>34820</v>
      </c>
      <c r="L67" s="184" t="s">
        <v>1736</v>
      </c>
      <c r="M67" s="184" t="s">
        <v>1737</v>
      </c>
      <c r="N67" s="185">
        <v>37530</v>
      </c>
      <c r="O67" s="184" t="s">
        <v>1929</v>
      </c>
      <c r="P67" s="184" t="s">
        <v>1930</v>
      </c>
      <c r="Q67" s="184" t="s">
        <v>1126</v>
      </c>
      <c r="S67" s="306" t="s">
        <v>1119</v>
      </c>
      <c r="W67" s="184" t="s">
        <v>1119</v>
      </c>
      <c r="Y67" s="184" t="s">
        <v>1119</v>
      </c>
      <c r="Z67" s="184" t="s">
        <v>1119</v>
      </c>
      <c r="AA67" s="184" t="s">
        <v>1119</v>
      </c>
      <c r="AB67" s="184">
        <v>4</v>
      </c>
      <c r="AC67" s="184" t="s">
        <v>1119</v>
      </c>
      <c r="AE67" s="184" t="s">
        <v>1119</v>
      </c>
      <c r="AH67" s="184" t="s">
        <v>1119</v>
      </c>
      <c r="AN67" s="184" t="s">
        <v>1117</v>
      </c>
      <c r="AO67" s="185">
        <v>41699</v>
      </c>
      <c r="AP67" s="184" t="s">
        <v>1262</v>
      </c>
      <c r="AQ67" s="184" t="s">
        <v>1263</v>
      </c>
      <c r="AR67" s="184" t="s">
        <v>1118</v>
      </c>
    </row>
    <row r="68" spans="1:44" hidden="1" x14ac:dyDescent="0.25">
      <c r="A68" s="186" t="str">
        <f>SUBSTITUTE(PetrinexFacilities[[#This Row],[Facility ID]]," ","")</f>
        <v>ABBT0051258</v>
      </c>
      <c r="B68" s="186"/>
      <c r="D68" s="185"/>
      <c r="E68" s="184" t="s">
        <v>1931</v>
      </c>
      <c r="G68" s="184" t="s">
        <v>1125</v>
      </c>
      <c r="H68" s="185">
        <v>37530</v>
      </c>
      <c r="I68" s="185">
        <v>34759</v>
      </c>
      <c r="L68" s="184" t="s">
        <v>1736</v>
      </c>
      <c r="M68" s="184" t="s">
        <v>1737</v>
      </c>
      <c r="N68" s="185">
        <v>36192</v>
      </c>
      <c r="O68" s="184" t="s">
        <v>1932</v>
      </c>
      <c r="P68" s="184" t="s">
        <v>1933</v>
      </c>
      <c r="Q68" s="184" t="s">
        <v>1118</v>
      </c>
      <c r="S68" s="306" t="s">
        <v>1119</v>
      </c>
      <c r="W68" s="184" t="s">
        <v>1119</v>
      </c>
      <c r="Y68" s="184" t="s">
        <v>1119</v>
      </c>
      <c r="Z68" s="184" t="s">
        <v>1119</v>
      </c>
      <c r="AA68" s="184" t="s">
        <v>1119</v>
      </c>
      <c r="AB68" s="184">
        <v>3</v>
      </c>
      <c r="AC68" s="184" t="s">
        <v>1119</v>
      </c>
      <c r="AE68" s="184" t="s">
        <v>1119</v>
      </c>
      <c r="AH68" s="184" t="s">
        <v>1120</v>
      </c>
      <c r="AN68" s="184" t="s">
        <v>1117</v>
      </c>
      <c r="AO68" s="185">
        <v>41671</v>
      </c>
      <c r="AP68" s="184" t="s">
        <v>1264</v>
      </c>
      <c r="AQ68" s="184" t="s">
        <v>1075</v>
      </c>
      <c r="AR68" s="184" t="s">
        <v>1118</v>
      </c>
    </row>
    <row r="69" spans="1:44" hidden="1" x14ac:dyDescent="0.25">
      <c r="A69" s="186" t="str">
        <f>SUBSTITUTE(PetrinexFacilities[[#This Row],[Facility ID]]," ","")</f>
        <v>ABBT0047578</v>
      </c>
      <c r="B69" s="186"/>
      <c r="D69" s="185"/>
      <c r="E69" s="184" t="s">
        <v>1934</v>
      </c>
      <c r="G69" s="184" t="s">
        <v>1125</v>
      </c>
      <c r="H69" s="185">
        <v>37530</v>
      </c>
      <c r="I69" s="185">
        <v>37530</v>
      </c>
      <c r="L69" s="184" t="s">
        <v>1736</v>
      </c>
      <c r="M69" s="184" t="s">
        <v>1737</v>
      </c>
      <c r="N69" s="185">
        <v>37530</v>
      </c>
      <c r="O69" s="184" t="s">
        <v>1935</v>
      </c>
      <c r="P69" s="184" t="s">
        <v>1936</v>
      </c>
      <c r="Q69" s="184" t="s">
        <v>1126</v>
      </c>
      <c r="S69" s="306" t="s">
        <v>1119</v>
      </c>
      <c r="W69" s="184" t="s">
        <v>1119</v>
      </c>
      <c r="Y69" s="184" t="s">
        <v>1119</v>
      </c>
      <c r="Z69" s="184" t="s">
        <v>1119</v>
      </c>
      <c r="AA69" s="184" t="s">
        <v>1119</v>
      </c>
      <c r="AB69" s="184">
        <v>2</v>
      </c>
      <c r="AC69" s="184" t="s">
        <v>1119</v>
      </c>
      <c r="AE69" s="184" t="s">
        <v>1119</v>
      </c>
      <c r="AH69" s="184" t="s">
        <v>1119</v>
      </c>
      <c r="AN69" s="184" t="s">
        <v>1117</v>
      </c>
      <c r="AO69" s="185">
        <v>41944</v>
      </c>
      <c r="AP69" s="184" t="s">
        <v>1265</v>
      </c>
      <c r="AQ69" s="184" t="s">
        <v>1266</v>
      </c>
      <c r="AR69" s="184" t="s">
        <v>1134</v>
      </c>
    </row>
    <row r="70" spans="1:44" hidden="1" x14ac:dyDescent="0.25">
      <c r="A70" s="186" t="str">
        <f>SUBSTITUTE(PetrinexFacilities[[#This Row],[Facility ID]]," ","")</f>
        <v>ABBT0047609</v>
      </c>
      <c r="B70" s="186"/>
      <c r="D70" s="185"/>
      <c r="E70" s="184" t="s">
        <v>1934</v>
      </c>
      <c r="G70" s="184" t="s">
        <v>1125</v>
      </c>
      <c r="H70" s="185">
        <v>37530</v>
      </c>
      <c r="I70" s="185">
        <v>37530</v>
      </c>
      <c r="L70" s="184" t="s">
        <v>1736</v>
      </c>
      <c r="M70" s="184" t="s">
        <v>1737</v>
      </c>
      <c r="N70" s="185">
        <v>37530</v>
      </c>
      <c r="O70" s="184" t="s">
        <v>1937</v>
      </c>
      <c r="P70" s="184" t="s">
        <v>1936</v>
      </c>
      <c r="Q70" s="184" t="s">
        <v>1126</v>
      </c>
      <c r="S70" s="306" t="s">
        <v>1119</v>
      </c>
      <c r="W70" s="184" t="s">
        <v>1119</v>
      </c>
      <c r="Y70" s="184" t="s">
        <v>1119</v>
      </c>
      <c r="Z70" s="184" t="s">
        <v>1119</v>
      </c>
      <c r="AA70" s="184" t="s">
        <v>1119</v>
      </c>
      <c r="AB70" s="184">
        <v>2</v>
      </c>
      <c r="AC70" s="184" t="s">
        <v>1119</v>
      </c>
      <c r="AE70" s="184" t="s">
        <v>1119</v>
      </c>
      <c r="AH70" s="184" t="s">
        <v>1119</v>
      </c>
      <c r="AN70" s="184" t="s">
        <v>1117</v>
      </c>
      <c r="AO70" s="185">
        <v>37530</v>
      </c>
      <c r="AP70" s="184" t="s">
        <v>1267</v>
      </c>
      <c r="AQ70" s="184" t="s">
        <v>1268</v>
      </c>
      <c r="AR70" s="184" t="s">
        <v>1269</v>
      </c>
    </row>
    <row r="71" spans="1:44" hidden="1" x14ac:dyDescent="0.25">
      <c r="A71" s="186" t="str">
        <f>SUBSTITUTE(PetrinexFacilities[[#This Row],[Facility ID]]," ","")</f>
        <v>ABBT0047737</v>
      </c>
      <c r="B71" s="186"/>
      <c r="D71" s="185"/>
      <c r="E71" s="184" t="s">
        <v>1938</v>
      </c>
      <c r="G71" s="184" t="s">
        <v>1125</v>
      </c>
      <c r="H71" s="185">
        <v>37530</v>
      </c>
      <c r="I71" s="185">
        <v>37530</v>
      </c>
      <c r="L71" s="184" t="s">
        <v>1736</v>
      </c>
      <c r="M71" s="184" t="s">
        <v>1737</v>
      </c>
      <c r="N71" s="185">
        <v>37530</v>
      </c>
      <c r="O71" s="184" t="s">
        <v>1939</v>
      </c>
      <c r="P71" s="184" t="s">
        <v>1940</v>
      </c>
      <c r="Q71" s="184" t="s">
        <v>1126</v>
      </c>
      <c r="S71" s="306" t="s">
        <v>1119</v>
      </c>
      <c r="W71" s="184" t="s">
        <v>1119</v>
      </c>
      <c r="Y71" s="184" t="s">
        <v>1119</v>
      </c>
      <c r="Z71" s="184" t="s">
        <v>1119</v>
      </c>
      <c r="AA71" s="184" t="s">
        <v>1119</v>
      </c>
      <c r="AB71" s="184">
        <v>4</v>
      </c>
      <c r="AC71" s="184" t="s">
        <v>1119</v>
      </c>
      <c r="AE71" s="184" t="s">
        <v>1119</v>
      </c>
      <c r="AH71" s="184" t="s">
        <v>1119</v>
      </c>
      <c r="AN71" s="184" t="s">
        <v>1117</v>
      </c>
      <c r="AO71" s="185">
        <v>39630</v>
      </c>
      <c r="AP71" s="184" t="s">
        <v>1270</v>
      </c>
      <c r="AQ71" s="184" t="s">
        <v>1080</v>
      </c>
      <c r="AR71" s="184" t="s">
        <v>1144</v>
      </c>
    </row>
    <row r="72" spans="1:44" hidden="1" x14ac:dyDescent="0.25">
      <c r="A72" s="186" t="str">
        <f>SUBSTITUTE(PetrinexFacilities[[#This Row],[Facility ID]]," ","")</f>
        <v>ABBT0047796</v>
      </c>
      <c r="B72" s="186"/>
      <c r="D72" s="185"/>
      <c r="E72" s="184" t="s">
        <v>1824</v>
      </c>
      <c r="G72" s="184" t="s">
        <v>1125</v>
      </c>
      <c r="H72" s="185">
        <v>37530</v>
      </c>
      <c r="I72" s="185">
        <v>37530</v>
      </c>
      <c r="L72" s="184" t="s">
        <v>1736</v>
      </c>
      <c r="M72" s="184" t="s">
        <v>1737</v>
      </c>
      <c r="N72" s="185">
        <v>37530</v>
      </c>
      <c r="O72" s="184" t="s">
        <v>1941</v>
      </c>
      <c r="P72" s="184" t="s">
        <v>1942</v>
      </c>
      <c r="Q72" s="184" t="s">
        <v>1150</v>
      </c>
      <c r="S72" s="306" t="s">
        <v>1119</v>
      </c>
      <c r="W72" s="184" t="s">
        <v>1119</v>
      </c>
      <c r="Y72" s="184" t="s">
        <v>1119</v>
      </c>
      <c r="Z72" s="184" t="s">
        <v>1119</v>
      </c>
      <c r="AA72" s="184" t="s">
        <v>1119</v>
      </c>
      <c r="AB72" s="184">
        <v>4</v>
      </c>
      <c r="AC72" s="184" t="s">
        <v>1119</v>
      </c>
      <c r="AE72" s="184" t="s">
        <v>1119</v>
      </c>
      <c r="AH72" s="184" t="s">
        <v>1119</v>
      </c>
      <c r="AN72" s="184" t="s">
        <v>1117</v>
      </c>
      <c r="AO72" s="185">
        <v>38108</v>
      </c>
      <c r="AP72" s="184" t="s">
        <v>1271</v>
      </c>
      <c r="AQ72" s="184" t="s">
        <v>1272</v>
      </c>
      <c r="AR72" s="184" t="s">
        <v>1273</v>
      </c>
    </row>
    <row r="73" spans="1:44" hidden="1" x14ac:dyDescent="0.25">
      <c r="A73" s="186" t="str">
        <f>SUBSTITUTE(PetrinexFacilities[[#This Row],[Facility ID]]," ","")</f>
        <v>ABBT0048141</v>
      </c>
      <c r="B73" s="186"/>
      <c r="D73" s="185"/>
      <c r="E73" s="184" t="s">
        <v>1943</v>
      </c>
      <c r="G73" s="184" t="s">
        <v>1125</v>
      </c>
      <c r="H73" s="185">
        <v>37530</v>
      </c>
      <c r="I73" s="185">
        <v>34335</v>
      </c>
      <c r="L73" s="184" t="s">
        <v>1736</v>
      </c>
      <c r="M73" s="184" t="s">
        <v>1737</v>
      </c>
      <c r="N73" s="185">
        <v>37530</v>
      </c>
      <c r="O73" s="184" t="s">
        <v>1944</v>
      </c>
      <c r="P73" s="184" t="s">
        <v>1945</v>
      </c>
      <c r="Q73" s="184" t="s">
        <v>1126</v>
      </c>
      <c r="S73" s="306" t="s">
        <v>1119</v>
      </c>
      <c r="W73" s="184" t="s">
        <v>1119</v>
      </c>
      <c r="Y73" s="184" t="s">
        <v>1119</v>
      </c>
      <c r="Z73" s="184" t="s">
        <v>1119</v>
      </c>
      <c r="AA73" s="184" t="s">
        <v>1119</v>
      </c>
      <c r="AB73" s="184">
        <v>4</v>
      </c>
      <c r="AC73" s="184" t="s">
        <v>1119</v>
      </c>
      <c r="AE73" s="184" t="s">
        <v>1119</v>
      </c>
      <c r="AH73" s="184" t="s">
        <v>1119</v>
      </c>
      <c r="AN73" s="184" t="s">
        <v>1117</v>
      </c>
      <c r="AO73" s="185">
        <v>37530</v>
      </c>
      <c r="AP73" s="184" t="s">
        <v>1274</v>
      </c>
      <c r="AQ73" s="184" t="s">
        <v>1275</v>
      </c>
      <c r="AR73" s="184" t="s">
        <v>1131</v>
      </c>
    </row>
    <row r="74" spans="1:44" hidden="1" x14ac:dyDescent="0.25">
      <c r="A74" s="186" t="str">
        <f>SUBSTITUTE(PetrinexFacilities[[#This Row],[Facility ID]]," ","")</f>
        <v>ABBT0049331</v>
      </c>
      <c r="B74" s="186"/>
      <c r="D74" s="185"/>
      <c r="E74" s="184" t="s">
        <v>1946</v>
      </c>
      <c r="G74" s="184" t="s">
        <v>1125</v>
      </c>
      <c r="H74" s="185">
        <v>37530</v>
      </c>
      <c r="I74" s="185">
        <v>34486</v>
      </c>
      <c r="L74" s="184" t="s">
        <v>1736</v>
      </c>
      <c r="M74" s="184" t="s">
        <v>1737</v>
      </c>
      <c r="N74" s="185">
        <v>36557</v>
      </c>
      <c r="O74" s="184" t="s">
        <v>1947</v>
      </c>
      <c r="P74" s="184" t="s">
        <v>1948</v>
      </c>
      <c r="Q74" s="184" t="s">
        <v>1134</v>
      </c>
      <c r="S74" s="306" t="s">
        <v>1119</v>
      </c>
      <c r="W74" s="184" t="s">
        <v>1119</v>
      </c>
      <c r="Y74" s="184" t="s">
        <v>1119</v>
      </c>
      <c r="Z74" s="184" t="s">
        <v>1119</v>
      </c>
      <c r="AA74" s="184" t="s">
        <v>1119</v>
      </c>
      <c r="AB74" s="184">
        <v>4</v>
      </c>
      <c r="AC74" s="184" t="s">
        <v>1119</v>
      </c>
      <c r="AE74" s="184" t="s">
        <v>1119</v>
      </c>
      <c r="AH74" s="184" t="s">
        <v>1120</v>
      </c>
      <c r="AN74" s="184" t="s">
        <v>1117</v>
      </c>
      <c r="AO74" s="185">
        <v>40969</v>
      </c>
      <c r="AP74" s="184" t="s">
        <v>1276</v>
      </c>
      <c r="AQ74" s="184" t="s">
        <v>1277</v>
      </c>
      <c r="AR74" s="184" t="s">
        <v>1273</v>
      </c>
    </row>
    <row r="75" spans="1:44" hidden="1" x14ac:dyDescent="0.25">
      <c r="A75" s="186" t="str">
        <f>SUBSTITUTE(PetrinexFacilities[[#This Row],[Facility ID]]," ","")</f>
        <v>ABBT0043897</v>
      </c>
      <c r="B75" s="186"/>
      <c r="D75" s="185"/>
      <c r="E75" s="184" t="s">
        <v>1949</v>
      </c>
      <c r="G75" s="184" t="s">
        <v>1125</v>
      </c>
      <c r="H75" s="185">
        <v>37530</v>
      </c>
      <c r="I75" s="185">
        <v>37530</v>
      </c>
      <c r="L75" s="184" t="s">
        <v>1736</v>
      </c>
      <c r="M75" s="184" t="s">
        <v>1737</v>
      </c>
      <c r="N75" s="185">
        <v>37530</v>
      </c>
      <c r="O75" s="184" t="s">
        <v>1950</v>
      </c>
      <c r="P75" s="184" t="s">
        <v>1951</v>
      </c>
      <c r="Q75" s="184" t="s">
        <v>1126</v>
      </c>
      <c r="S75" s="306" t="s">
        <v>1119</v>
      </c>
      <c r="W75" s="184" t="s">
        <v>1119</v>
      </c>
      <c r="Y75" s="184" t="s">
        <v>1119</v>
      </c>
      <c r="Z75" s="184" t="s">
        <v>1119</v>
      </c>
      <c r="AA75" s="184" t="s">
        <v>1119</v>
      </c>
      <c r="AB75" s="184">
        <v>2</v>
      </c>
      <c r="AC75" s="184" t="s">
        <v>1119</v>
      </c>
      <c r="AE75" s="184" t="s">
        <v>1119</v>
      </c>
      <c r="AH75" s="184" t="s">
        <v>1119</v>
      </c>
      <c r="AN75" s="184" t="s">
        <v>1117</v>
      </c>
      <c r="AO75" s="185">
        <v>41852</v>
      </c>
      <c r="AP75" s="184" t="s">
        <v>1278</v>
      </c>
      <c r="AQ75" s="184" t="s">
        <v>1078</v>
      </c>
      <c r="AR75" s="184" t="s">
        <v>1126</v>
      </c>
    </row>
    <row r="76" spans="1:44" hidden="1" x14ac:dyDescent="0.25">
      <c r="A76" s="186" t="str">
        <f>SUBSTITUTE(PetrinexFacilities[[#This Row],[Facility ID]]," ","")</f>
        <v>ABBT0044589</v>
      </c>
      <c r="B76" s="186"/>
      <c r="D76" s="185"/>
      <c r="E76" s="184" t="s">
        <v>1952</v>
      </c>
      <c r="G76" s="184" t="s">
        <v>1125</v>
      </c>
      <c r="H76" s="185">
        <v>37530</v>
      </c>
      <c r="I76" s="185">
        <v>34335</v>
      </c>
      <c r="L76" s="184" t="s">
        <v>1736</v>
      </c>
      <c r="M76" s="184" t="s">
        <v>1737</v>
      </c>
      <c r="N76" s="185">
        <v>37530</v>
      </c>
      <c r="O76" s="184" t="s">
        <v>1953</v>
      </c>
      <c r="P76" s="184" t="s">
        <v>1954</v>
      </c>
      <c r="Q76" s="184" t="s">
        <v>1126</v>
      </c>
      <c r="S76" s="306" t="s">
        <v>1119</v>
      </c>
      <c r="W76" s="184" t="s">
        <v>1119</v>
      </c>
      <c r="Y76" s="184" t="s">
        <v>1119</v>
      </c>
      <c r="Z76" s="184" t="s">
        <v>1119</v>
      </c>
      <c r="AA76" s="184" t="s">
        <v>1119</v>
      </c>
      <c r="AB76" s="184">
        <v>2</v>
      </c>
      <c r="AC76" s="184" t="s">
        <v>1119</v>
      </c>
      <c r="AE76" s="184" t="s">
        <v>1119</v>
      </c>
      <c r="AH76" s="184" t="s">
        <v>1119</v>
      </c>
      <c r="AN76" s="184" t="s">
        <v>1117</v>
      </c>
      <c r="AO76" s="185">
        <v>41883</v>
      </c>
      <c r="AP76" s="184" t="s">
        <v>1279</v>
      </c>
      <c r="AQ76" s="184" t="s">
        <v>1280</v>
      </c>
      <c r="AR76" s="184" t="s">
        <v>1134</v>
      </c>
    </row>
    <row r="77" spans="1:44" hidden="1" x14ac:dyDescent="0.25">
      <c r="A77" s="186" t="str">
        <f>SUBSTITUTE(PetrinexFacilities[[#This Row],[Facility ID]]," ","")</f>
        <v>ABBT0045138</v>
      </c>
      <c r="B77" s="186"/>
      <c r="D77" s="185"/>
      <c r="E77" s="184" t="s">
        <v>1955</v>
      </c>
      <c r="G77" s="184" t="s">
        <v>1125</v>
      </c>
      <c r="H77" s="185">
        <v>37530</v>
      </c>
      <c r="I77" s="185">
        <v>34335</v>
      </c>
      <c r="L77" s="184" t="s">
        <v>1736</v>
      </c>
      <c r="M77" s="184" t="s">
        <v>1737</v>
      </c>
      <c r="N77" s="185">
        <v>37530</v>
      </c>
      <c r="O77" s="184" t="s">
        <v>1956</v>
      </c>
      <c r="P77" s="184" t="s">
        <v>1957</v>
      </c>
      <c r="Q77" s="184" t="s">
        <v>1126</v>
      </c>
      <c r="S77" s="306" t="s">
        <v>1119</v>
      </c>
      <c r="W77" s="184" t="s">
        <v>1119</v>
      </c>
      <c r="Y77" s="184" t="s">
        <v>1119</v>
      </c>
      <c r="Z77" s="184" t="s">
        <v>1119</v>
      </c>
      <c r="AA77" s="184" t="s">
        <v>1119</v>
      </c>
      <c r="AB77" s="184">
        <v>1</v>
      </c>
      <c r="AC77" s="184" t="s">
        <v>1119</v>
      </c>
      <c r="AE77" s="184" t="s">
        <v>1119</v>
      </c>
      <c r="AH77" s="184" t="s">
        <v>1119</v>
      </c>
      <c r="AN77" s="184" t="s">
        <v>1117</v>
      </c>
      <c r="AO77" s="185">
        <v>41913</v>
      </c>
      <c r="AP77" s="184" t="s">
        <v>1281</v>
      </c>
      <c r="AQ77" s="184" t="s">
        <v>1282</v>
      </c>
      <c r="AR77" s="184" t="s">
        <v>1134</v>
      </c>
    </row>
    <row r="78" spans="1:44" hidden="1" x14ac:dyDescent="0.25">
      <c r="A78" s="186" t="str">
        <f>SUBSTITUTE(PetrinexFacilities[[#This Row],[Facility ID]]," ","")</f>
        <v>ABBT0047224</v>
      </c>
      <c r="B78" s="186"/>
      <c r="D78" s="185"/>
      <c r="E78" s="184" t="s">
        <v>1958</v>
      </c>
      <c r="G78" s="184" t="s">
        <v>1125</v>
      </c>
      <c r="H78" s="185">
        <v>37530</v>
      </c>
      <c r="I78" s="185">
        <v>37530</v>
      </c>
      <c r="L78" s="184" t="s">
        <v>1736</v>
      </c>
      <c r="M78" s="184" t="s">
        <v>1737</v>
      </c>
      <c r="N78" s="185">
        <v>37530</v>
      </c>
      <c r="O78" s="184" t="s">
        <v>1959</v>
      </c>
      <c r="P78" s="184" t="s">
        <v>1960</v>
      </c>
      <c r="Q78" s="184" t="s">
        <v>1126</v>
      </c>
      <c r="S78" s="306" t="s">
        <v>1119</v>
      </c>
      <c r="W78" s="184" t="s">
        <v>1119</v>
      </c>
      <c r="Y78" s="184" t="s">
        <v>1119</v>
      </c>
      <c r="Z78" s="184" t="s">
        <v>1119</v>
      </c>
      <c r="AA78" s="184" t="s">
        <v>1119</v>
      </c>
      <c r="AB78" s="184">
        <v>1</v>
      </c>
      <c r="AC78" s="184" t="s">
        <v>1119</v>
      </c>
      <c r="AE78" s="184" t="s">
        <v>1119</v>
      </c>
      <c r="AH78" s="184" t="s">
        <v>1119</v>
      </c>
      <c r="AN78" s="184" t="s">
        <v>1117</v>
      </c>
      <c r="AO78" s="185">
        <v>41913</v>
      </c>
      <c r="AP78" s="184" t="s">
        <v>1283</v>
      </c>
      <c r="AQ78" s="184" t="s">
        <v>1284</v>
      </c>
      <c r="AR78" s="184" t="s">
        <v>1126</v>
      </c>
    </row>
    <row r="79" spans="1:44" hidden="1" x14ac:dyDescent="0.25">
      <c r="A79" s="186" t="str">
        <f>SUBSTITUTE(PetrinexFacilities[[#This Row],[Facility ID]]," ","")</f>
        <v>ABBT0047225</v>
      </c>
      <c r="B79" s="186"/>
      <c r="D79" s="185"/>
      <c r="E79" s="184" t="s">
        <v>1961</v>
      </c>
      <c r="G79" s="184" t="s">
        <v>1125</v>
      </c>
      <c r="H79" s="185">
        <v>37530</v>
      </c>
      <c r="I79" s="185">
        <v>34335</v>
      </c>
      <c r="L79" s="184" t="s">
        <v>1736</v>
      </c>
      <c r="M79" s="184" t="s">
        <v>1737</v>
      </c>
      <c r="N79" s="185">
        <v>34335</v>
      </c>
      <c r="O79" s="184" t="s">
        <v>1962</v>
      </c>
      <c r="P79" s="184" t="s">
        <v>1963</v>
      </c>
      <c r="Q79" s="184" t="s">
        <v>1126</v>
      </c>
      <c r="S79" s="306" t="s">
        <v>1119</v>
      </c>
      <c r="W79" s="184" t="s">
        <v>1119</v>
      </c>
      <c r="Y79" s="184" t="s">
        <v>1119</v>
      </c>
      <c r="Z79" s="184" t="s">
        <v>1119</v>
      </c>
      <c r="AA79" s="184" t="s">
        <v>1119</v>
      </c>
      <c r="AB79" s="184">
        <v>1</v>
      </c>
      <c r="AC79" s="184" t="s">
        <v>1119</v>
      </c>
      <c r="AE79" s="184" t="s">
        <v>1119</v>
      </c>
      <c r="AH79" s="184" t="s">
        <v>1119</v>
      </c>
      <c r="AN79" s="184" t="s">
        <v>1117</v>
      </c>
      <c r="AO79" s="185">
        <v>41913</v>
      </c>
      <c r="AP79" s="184" t="s">
        <v>1285</v>
      </c>
      <c r="AQ79" s="184" t="s">
        <v>1286</v>
      </c>
      <c r="AR79" s="184" t="s">
        <v>1126</v>
      </c>
    </row>
    <row r="80" spans="1:44" hidden="1" x14ac:dyDescent="0.25">
      <c r="A80" s="186" t="str">
        <f>SUBSTITUTE(PetrinexFacilities[[#This Row],[Facility ID]]," ","")</f>
        <v>ABBT0047301</v>
      </c>
      <c r="B80" s="186"/>
      <c r="D80" s="185"/>
      <c r="E80" s="184" t="s">
        <v>1964</v>
      </c>
      <c r="G80" s="184" t="s">
        <v>1125</v>
      </c>
      <c r="H80" s="185">
        <v>37530</v>
      </c>
      <c r="I80" s="185">
        <v>37530</v>
      </c>
      <c r="L80" s="184" t="s">
        <v>1736</v>
      </c>
      <c r="M80" s="184" t="s">
        <v>1737</v>
      </c>
      <c r="N80" s="185">
        <v>37530</v>
      </c>
      <c r="O80" s="184" t="s">
        <v>1965</v>
      </c>
      <c r="P80" s="184" t="s">
        <v>1966</v>
      </c>
      <c r="Q80" s="184" t="s">
        <v>1126</v>
      </c>
      <c r="S80" s="306" t="s">
        <v>1119</v>
      </c>
      <c r="W80" s="184" t="s">
        <v>1119</v>
      </c>
      <c r="Y80" s="184" t="s">
        <v>1119</v>
      </c>
      <c r="Z80" s="184" t="s">
        <v>1119</v>
      </c>
      <c r="AA80" s="184" t="s">
        <v>1119</v>
      </c>
      <c r="AB80" s="184">
        <v>2</v>
      </c>
      <c r="AC80" s="184" t="s">
        <v>1119</v>
      </c>
      <c r="AE80" s="184" t="s">
        <v>1119</v>
      </c>
      <c r="AH80" s="184" t="s">
        <v>1119</v>
      </c>
      <c r="AN80" s="184" t="s">
        <v>1117</v>
      </c>
      <c r="AO80" s="185">
        <v>41944</v>
      </c>
      <c r="AP80" s="184" t="s">
        <v>1287</v>
      </c>
      <c r="AQ80" s="184" t="s">
        <v>1288</v>
      </c>
      <c r="AR80" s="184" t="s">
        <v>1134</v>
      </c>
    </row>
    <row r="81" spans="1:44" hidden="1" x14ac:dyDescent="0.25">
      <c r="A81" s="186" t="str">
        <f>SUBSTITUTE(PetrinexFacilities[[#This Row],[Facility ID]]," ","")</f>
        <v>ABBT0046296</v>
      </c>
      <c r="B81" s="186"/>
      <c r="D81" s="185"/>
      <c r="E81" s="184" t="s">
        <v>1967</v>
      </c>
      <c r="G81" s="184" t="s">
        <v>1125</v>
      </c>
      <c r="H81" s="185">
        <v>37530</v>
      </c>
      <c r="I81" s="185">
        <v>34335</v>
      </c>
      <c r="L81" s="184" t="s">
        <v>1736</v>
      </c>
      <c r="M81" s="184" t="s">
        <v>1737</v>
      </c>
      <c r="N81" s="185">
        <v>37530</v>
      </c>
      <c r="O81" s="184" t="s">
        <v>1968</v>
      </c>
      <c r="P81" s="184" t="s">
        <v>1969</v>
      </c>
      <c r="Q81" s="184" t="s">
        <v>1126</v>
      </c>
      <c r="S81" s="306" t="s">
        <v>1119</v>
      </c>
      <c r="W81" s="184" t="s">
        <v>1119</v>
      </c>
      <c r="Y81" s="184" t="s">
        <v>1119</v>
      </c>
      <c r="Z81" s="184" t="s">
        <v>1119</v>
      </c>
      <c r="AA81" s="184" t="s">
        <v>1119</v>
      </c>
      <c r="AB81" s="184">
        <v>2</v>
      </c>
      <c r="AC81" s="184" t="s">
        <v>1119</v>
      </c>
      <c r="AE81" s="184" t="s">
        <v>1119</v>
      </c>
      <c r="AH81" s="184" t="s">
        <v>1119</v>
      </c>
      <c r="AN81" s="184" t="s">
        <v>1117</v>
      </c>
      <c r="AO81" s="185">
        <v>41699</v>
      </c>
      <c r="AP81" s="184" t="s">
        <v>1289</v>
      </c>
      <c r="AQ81" s="184" t="s">
        <v>1290</v>
      </c>
      <c r="AR81" s="184" t="s">
        <v>1126</v>
      </c>
    </row>
    <row r="82" spans="1:44" s="196" customFormat="1" hidden="1" x14ac:dyDescent="0.25">
      <c r="A82" s="186" t="str">
        <f>SUBSTITUTE(PetrinexFacilities[[#This Row],[Facility ID]]," ","")</f>
        <v>ABBT0046368</v>
      </c>
      <c r="B82" s="186"/>
      <c r="C82" s="184"/>
      <c r="D82" s="185"/>
      <c r="E82" s="184" t="s">
        <v>1970</v>
      </c>
      <c r="F82" s="184"/>
      <c r="G82" s="184" t="s">
        <v>1125</v>
      </c>
      <c r="H82" s="185">
        <v>37530</v>
      </c>
      <c r="I82" s="185">
        <v>37530</v>
      </c>
      <c r="J82" s="184"/>
      <c r="K82" s="184"/>
      <c r="L82" s="184" t="s">
        <v>1736</v>
      </c>
      <c r="M82" s="184" t="s">
        <v>1737</v>
      </c>
      <c r="N82" s="185">
        <v>37530</v>
      </c>
      <c r="O82" s="184" t="s">
        <v>1971</v>
      </c>
      <c r="P82" s="184" t="s">
        <v>1972</v>
      </c>
      <c r="Q82" s="184" t="s">
        <v>1126</v>
      </c>
      <c r="R82" s="184"/>
      <c r="S82" s="306" t="s">
        <v>1119</v>
      </c>
      <c r="T82" s="184"/>
      <c r="U82" s="184"/>
      <c r="V82" s="184"/>
      <c r="W82" s="184" t="s">
        <v>1119</v>
      </c>
      <c r="X82" s="184"/>
      <c r="Y82" s="184" t="s">
        <v>1119</v>
      </c>
      <c r="Z82" s="184" t="s">
        <v>1119</v>
      </c>
      <c r="AA82" s="184" t="s">
        <v>1119</v>
      </c>
      <c r="AB82" s="184">
        <v>2</v>
      </c>
      <c r="AC82" s="184" t="s">
        <v>1119</v>
      </c>
      <c r="AD82" s="184"/>
      <c r="AE82" s="184" t="s">
        <v>1119</v>
      </c>
      <c r="AF82" s="184"/>
      <c r="AG82" s="184"/>
      <c r="AH82" s="184" t="s">
        <v>1119</v>
      </c>
      <c r="AI82" s="184"/>
      <c r="AN82" s="196" t="s">
        <v>1117</v>
      </c>
      <c r="AO82" s="197">
        <v>41699</v>
      </c>
      <c r="AP82" s="196" t="s">
        <v>1291</v>
      </c>
      <c r="AQ82" s="196" t="s">
        <v>1292</v>
      </c>
      <c r="AR82" s="196" t="s">
        <v>1126</v>
      </c>
    </row>
    <row r="83" spans="1:44" s="196" customFormat="1" hidden="1" x14ac:dyDescent="0.25">
      <c r="A83" s="186" t="str">
        <f>SUBSTITUTE(PetrinexFacilities[[#This Row],[Facility ID]]," ","")</f>
        <v>ABBT0046399</v>
      </c>
      <c r="B83" s="186"/>
      <c r="C83" s="184"/>
      <c r="D83" s="185"/>
      <c r="E83" s="184" t="s">
        <v>1973</v>
      </c>
      <c r="F83" s="184"/>
      <c r="G83" s="184" t="s">
        <v>1125</v>
      </c>
      <c r="H83" s="185">
        <v>37530</v>
      </c>
      <c r="I83" s="185">
        <v>37530</v>
      </c>
      <c r="J83" s="184"/>
      <c r="K83" s="184"/>
      <c r="L83" s="184" t="s">
        <v>1736</v>
      </c>
      <c r="M83" s="184" t="s">
        <v>1737</v>
      </c>
      <c r="N83" s="185">
        <v>37530</v>
      </c>
      <c r="O83" s="184" t="s">
        <v>1974</v>
      </c>
      <c r="P83" s="184" t="s">
        <v>1975</v>
      </c>
      <c r="Q83" s="184" t="s">
        <v>1126</v>
      </c>
      <c r="R83" s="184"/>
      <c r="S83" s="306" t="s">
        <v>1119</v>
      </c>
      <c r="T83" s="184"/>
      <c r="U83" s="184"/>
      <c r="V83" s="184"/>
      <c r="W83" s="184" t="s">
        <v>1119</v>
      </c>
      <c r="X83" s="184"/>
      <c r="Y83" s="184" t="s">
        <v>1119</v>
      </c>
      <c r="Z83" s="184" t="s">
        <v>1119</v>
      </c>
      <c r="AA83" s="184" t="s">
        <v>1119</v>
      </c>
      <c r="AB83" s="184">
        <v>2</v>
      </c>
      <c r="AC83" s="184" t="s">
        <v>1119</v>
      </c>
      <c r="AD83" s="184"/>
      <c r="AE83" s="184" t="s">
        <v>1119</v>
      </c>
      <c r="AF83" s="184"/>
      <c r="AG83" s="184"/>
      <c r="AH83" s="184" t="s">
        <v>1119</v>
      </c>
      <c r="AI83" s="184"/>
      <c r="AN83" s="196" t="s">
        <v>1117</v>
      </c>
      <c r="AO83" s="197">
        <v>41699</v>
      </c>
      <c r="AP83" s="196" t="s">
        <v>1293</v>
      </c>
      <c r="AQ83" s="196" t="s">
        <v>1294</v>
      </c>
      <c r="AR83" s="196" t="s">
        <v>1134</v>
      </c>
    </row>
    <row r="84" spans="1:44" hidden="1" x14ac:dyDescent="0.25">
      <c r="A84" s="186" t="str">
        <f>SUBSTITUTE(PetrinexFacilities[[#This Row],[Facility ID]]," ","")</f>
        <v>ABBT0046452</v>
      </c>
      <c r="B84" s="186"/>
      <c r="D84" s="185"/>
      <c r="E84" s="184" t="s">
        <v>1976</v>
      </c>
      <c r="G84" s="184" t="s">
        <v>1125</v>
      </c>
      <c r="H84" s="185">
        <v>37530</v>
      </c>
      <c r="I84" s="185">
        <v>34335</v>
      </c>
      <c r="L84" s="184" t="s">
        <v>1736</v>
      </c>
      <c r="M84" s="184" t="s">
        <v>1737</v>
      </c>
      <c r="N84" s="185">
        <v>37530</v>
      </c>
      <c r="O84" s="184" t="s">
        <v>1977</v>
      </c>
      <c r="P84" s="184" t="s">
        <v>1978</v>
      </c>
      <c r="Q84" s="184" t="s">
        <v>1126</v>
      </c>
      <c r="S84" s="306" t="s">
        <v>1119</v>
      </c>
      <c r="W84" s="184" t="s">
        <v>1119</v>
      </c>
      <c r="Y84" s="184" t="s">
        <v>1119</v>
      </c>
      <c r="Z84" s="184" t="s">
        <v>1119</v>
      </c>
      <c r="AA84" s="184" t="s">
        <v>1119</v>
      </c>
      <c r="AB84" s="184">
        <v>2</v>
      </c>
      <c r="AC84" s="184" t="s">
        <v>1119</v>
      </c>
      <c r="AE84" s="184" t="s">
        <v>1119</v>
      </c>
      <c r="AH84" s="184" t="s">
        <v>1119</v>
      </c>
      <c r="AN84" s="184" t="s">
        <v>1117</v>
      </c>
      <c r="AO84" s="185">
        <v>41699</v>
      </c>
      <c r="AP84" s="184" t="s">
        <v>1295</v>
      </c>
      <c r="AQ84" s="184" t="s">
        <v>1296</v>
      </c>
      <c r="AR84" s="184" t="s">
        <v>1134</v>
      </c>
    </row>
    <row r="85" spans="1:44" hidden="1" x14ac:dyDescent="0.25">
      <c r="A85" s="186" t="str">
        <f>SUBSTITUTE(PetrinexFacilities[[#This Row],[Facility ID]]," ","")</f>
        <v>ABBT0046631</v>
      </c>
      <c r="B85" s="186"/>
      <c r="D85" s="185"/>
      <c r="E85" s="184" t="s">
        <v>1979</v>
      </c>
      <c r="G85" s="184" t="s">
        <v>1125</v>
      </c>
      <c r="H85" s="185">
        <v>37530</v>
      </c>
      <c r="I85" s="185">
        <v>34335</v>
      </c>
      <c r="L85" s="184" t="s">
        <v>1736</v>
      </c>
      <c r="M85" s="184" t="s">
        <v>1737</v>
      </c>
      <c r="N85" s="185">
        <v>37530</v>
      </c>
      <c r="O85" s="184" t="s">
        <v>1980</v>
      </c>
      <c r="P85" s="184" t="s">
        <v>1981</v>
      </c>
      <c r="Q85" s="184" t="s">
        <v>1126</v>
      </c>
      <c r="S85" s="306" t="s">
        <v>1119</v>
      </c>
      <c r="W85" s="184" t="s">
        <v>1119</v>
      </c>
      <c r="Y85" s="184" t="s">
        <v>1119</v>
      </c>
      <c r="Z85" s="184" t="s">
        <v>1119</v>
      </c>
      <c r="AA85" s="184" t="s">
        <v>1119</v>
      </c>
      <c r="AB85" s="184">
        <v>2</v>
      </c>
      <c r="AC85" s="184" t="s">
        <v>1119</v>
      </c>
      <c r="AE85" s="184" t="s">
        <v>1119</v>
      </c>
      <c r="AH85" s="184" t="s">
        <v>1119</v>
      </c>
      <c r="AM85" s="184" t="s">
        <v>1117</v>
      </c>
      <c r="AN85" s="185">
        <v>41730</v>
      </c>
      <c r="AO85" s="184" t="s">
        <v>1297</v>
      </c>
      <c r="AP85" s="184" t="s">
        <v>1298</v>
      </c>
      <c r="AQ85" s="184" t="s">
        <v>1134</v>
      </c>
    </row>
    <row r="86" spans="1:44" hidden="1" x14ac:dyDescent="0.25">
      <c r="A86" s="186" t="str">
        <f>SUBSTITUTE(PetrinexFacilities[[#This Row],[Facility ID]]," ","")</f>
        <v>ABBT0046737</v>
      </c>
      <c r="B86" s="186"/>
      <c r="D86" s="185"/>
      <c r="E86" s="184" t="s">
        <v>1982</v>
      </c>
      <c r="G86" s="184" t="s">
        <v>1125</v>
      </c>
      <c r="H86" s="185">
        <v>37530</v>
      </c>
      <c r="I86" s="185">
        <v>37530</v>
      </c>
      <c r="L86" s="184" t="s">
        <v>1736</v>
      </c>
      <c r="M86" s="184" t="s">
        <v>1737</v>
      </c>
      <c r="N86" s="185">
        <v>37530</v>
      </c>
      <c r="O86" s="184" t="s">
        <v>1983</v>
      </c>
      <c r="P86" s="184" t="s">
        <v>1984</v>
      </c>
      <c r="Q86" s="184" t="s">
        <v>1126</v>
      </c>
      <c r="S86" s="306" t="s">
        <v>1119</v>
      </c>
      <c r="W86" s="184" t="s">
        <v>1119</v>
      </c>
      <c r="Y86" s="184" t="s">
        <v>1119</v>
      </c>
      <c r="Z86" s="184" t="s">
        <v>1119</v>
      </c>
      <c r="AA86" s="184" t="s">
        <v>1119</v>
      </c>
      <c r="AB86" s="184">
        <v>2</v>
      </c>
      <c r="AC86" s="184" t="s">
        <v>1119</v>
      </c>
      <c r="AE86" s="184" t="s">
        <v>1119</v>
      </c>
      <c r="AH86" s="184" t="s">
        <v>1119</v>
      </c>
      <c r="AM86" s="184" t="s">
        <v>1125</v>
      </c>
      <c r="AN86" s="185">
        <v>41791</v>
      </c>
      <c r="AO86" s="184" t="s">
        <v>1299</v>
      </c>
      <c r="AP86" s="184" t="s">
        <v>1300</v>
      </c>
      <c r="AQ86" s="184" t="s">
        <v>1126</v>
      </c>
    </row>
    <row r="87" spans="1:44" hidden="1" x14ac:dyDescent="0.25">
      <c r="A87" s="186" t="str">
        <f>SUBSTITUTE(PetrinexFacilities[[#This Row],[Facility ID]]," ","")</f>
        <v>ABBT0045975</v>
      </c>
      <c r="B87" s="186"/>
      <c r="D87" s="185"/>
      <c r="E87" s="184" t="s">
        <v>1985</v>
      </c>
      <c r="G87" s="184" t="s">
        <v>1125</v>
      </c>
      <c r="H87" s="185">
        <v>37530</v>
      </c>
      <c r="I87" s="185">
        <v>34335</v>
      </c>
      <c r="L87" s="184" t="s">
        <v>1736</v>
      </c>
      <c r="M87" s="184" t="s">
        <v>1737</v>
      </c>
      <c r="N87" s="185">
        <v>37530</v>
      </c>
      <c r="O87" s="184" t="s">
        <v>1986</v>
      </c>
      <c r="P87" s="184" t="s">
        <v>1987</v>
      </c>
      <c r="Q87" s="184" t="s">
        <v>1126</v>
      </c>
      <c r="S87" s="306" t="s">
        <v>1119</v>
      </c>
      <c r="W87" s="184" t="s">
        <v>1119</v>
      </c>
      <c r="Y87" s="184" t="s">
        <v>1119</v>
      </c>
      <c r="Z87" s="184" t="s">
        <v>1119</v>
      </c>
      <c r="AA87" s="184" t="s">
        <v>1119</v>
      </c>
      <c r="AB87" s="184">
        <v>2</v>
      </c>
      <c r="AC87" s="184" t="s">
        <v>1119</v>
      </c>
      <c r="AE87" s="184" t="s">
        <v>1119</v>
      </c>
      <c r="AH87" s="184" t="s">
        <v>1119</v>
      </c>
      <c r="AM87" s="184" t="s">
        <v>1117</v>
      </c>
      <c r="AN87" s="185">
        <v>41640</v>
      </c>
      <c r="AO87" s="184" t="s">
        <v>1301</v>
      </c>
      <c r="AP87" s="184" t="s">
        <v>1302</v>
      </c>
      <c r="AQ87" s="184" t="s">
        <v>1126</v>
      </c>
    </row>
    <row r="88" spans="1:44" hidden="1" x14ac:dyDescent="0.25">
      <c r="A88" s="186" t="str">
        <f>SUBSTITUTE(PetrinexFacilities[[#This Row],[Facility ID]]," ","")</f>
        <v>ABBT0046008</v>
      </c>
      <c r="B88" s="186"/>
      <c r="D88" s="185"/>
      <c r="E88" s="184" t="s">
        <v>1988</v>
      </c>
      <c r="G88" s="184" t="s">
        <v>1125</v>
      </c>
      <c r="H88" s="185">
        <v>37530</v>
      </c>
      <c r="I88" s="185">
        <v>37530</v>
      </c>
      <c r="L88" s="184" t="s">
        <v>1736</v>
      </c>
      <c r="M88" s="184" t="s">
        <v>1737</v>
      </c>
      <c r="N88" s="185">
        <v>37530</v>
      </c>
      <c r="O88" s="184" t="s">
        <v>1989</v>
      </c>
      <c r="P88" s="184" t="s">
        <v>1990</v>
      </c>
      <c r="Q88" s="184" t="s">
        <v>1126</v>
      </c>
      <c r="S88" s="306" t="s">
        <v>1119</v>
      </c>
      <c r="W88" s="184" t="s">
        <v>1119</v>
      </c>
      <c r="Y88" s="184" t="s">
        <v>1119</v>
      </c>
      <c r="Z88" s="184" t="s">
        <v>1119</v>
      </c>
      <c r="AA88" s="184" t="s">
        <v>1119</v>
      </c>
      <c r="AB88" s="184">
        <v>2</v>
      </c>
      <c r="AC88" s="184" t="s">
        <v>1119</v>
      </c>
      <c r="AE88" s="184" t="s">
        <v>1119</v>
      </c>
      <c r="AH88" s="184" t="s">
        <v>1119</v>
      </c>
      <c r="AM88" s="184" t="s">
        <v>1117</v>
      </c>
      <c r="AN88" s="185">
        <v>41671</v>
      </c>
      <c r="AO88" s="184" t="s">
        <v>1303</v>
      </c>
      <c r="AP88" s="184" t="s">
        <v>1304</v>
      </c>
      <c r="AQ88" s="184" t="s">
        <v>1126</v>
      </c>
    </row>
    <row r="89" spans="1:44" hidden="1" x14ac:dyDescent="0.25">
      <c r="A89" s="186" t="str">
        <f>SUBSTITUTE(PetrinexFacilities[[#This Row],[Facility ID]]," ","")</f>
        <v>ABBT0046044</v>
      </c>
      <c r="B89" s="186"/>
      <c r="D89" s="185"/>
      <c r="E89" s="184" t="s">
        <v>1991</v>
      </c>
      <c r="G89" s="184" t="s">
        <v>1125</v>
      </c>
      <c r="H89" s="185">
        <v>37530</v>
      </c>
      <c r="I89" s="185">
        <v>34335</v>
      </c>
      <c r="L89" s="184" t="s">
        <v>1736</v>
      </c>
      <c r="M89" s="184" t="s">
        <v>1737</v>
      </c>
      <c r="N89" s="185">
        <v>37530</v>
      </c>
      <c r="O89" s="184" t="s">
        <v>1992</v>
      </c>
      <c r="P89" s="184" t="s">
        <v>1993</v>
      </c>
      <c r="Q89" s="184" t="s">
        <v>1126</v>
      </c>
      <c r="S89" s="306" t="s">
        <v>1119</v>
      </c>
      <c r="W89" s="184" t="s">
        <v>1119</v>
      </c>
      <c r="Y89" s="184" t="s">
        <v>1119</v>
      </c>
      <c r="Z89" s="184" t="s">
        <v>1119</v>
      </c>
      <c r="AA89" s="184" t="s">
        <v>1119</v>
      </c>
      <c r="AB89" s="184">
        <v>2</v>
      </c>
      <c r="AC89" s="184" t="s">
        <v>1119</v>
      </c>
      <c r="AE89" s="184" t="s">
        <v>1119</v>
      </c>
      <c r="AH89" s="184" t="s">
        <v>1119</v>
      </c>
      <c r="AM89" s="184" t="s">
        <v>1117</v>
      </c>
      <c r="AN89" s="185">
        <v>41214</v>
      </c>
      <c r="AO89" s="184" t="s">
        <v>1305</v>
      </c>
      <c r="AP89" s="184" t="s">
        <v>1306</v>
      </c>
      <c r="AQ89" s="184" t="s">
        <v>1126</v>
      </c>
    </row>
    <row r="90" spans="1:44" hidden="1" x14ac:dyDescent="0.25">
      <c r="A90" s="186" t="str">
        <f>SUBSTITUTE(PetrinexFacilities[[#This Row],[Facility ID]]," ","")</f>
        <v>ABBT0046046</v>
      </c>
      <c r="B90" s="186"/>
      <c r="D90" s="185"/>
      <c r="E90" s="184" t="s">
        <v>1979</v>
      </c>
      <c r="G90" s="184" t="s">
        <v>1125</v>
      </c>
      <c r="H90" s="185">
        <v>37530</v>
      </c>
      <c r="I90" s="185">
        <v>37530</v>
      </c>
      <c r="L90" s="184" t="s">
        <v>1736</v>
      </c>
      <c r="M90" s="184" t="s">
        <v>1737</v>
      </c>
      <c r="N90" s="185">
        <v>37530</v>
      </c>
      <c r="O90" s="184" t="s">
        <v>1994</v>
      </c>
      <c r="P90" s="184" t="s">
        <v>1995</v>
      </c>
      <c r="Q90" s="184" t="s">
        <v>1126</v>
      </c>
      <c r="S90" s="306" t="s">
        <v>1119</v>
      </c>
      <c r="W90" s="184" t="s">
        <v>1119</v>
      </c>
      <c r="Y90" s="184" t="s">
        <v>1119</v>
      </c>
      <c r="Z90" s="184" t="s">
        <v>1119</v>
      </c>
      <c r="AA90" s="184" t="s">
        <v>1119</v>
      </c>
      <c r="AB90" s="184">
        <v>2</v>
      </c>
      <c r="AC90" s="184" t="s">
        <v>1119</v>
      </c>
      <c r="AE90" s="184" t="s">
        <v>1119</v>
      </c>
      <c r="AH90" s="184" t="s">
        <v>1119</v>
      </c>
      <c r="AM90" s="184" t="s">
        <v>1117</v>
      </c>
      <c r="AN90" s="185">
        <v>41244</v>
      </c>
      <c r="AO90" s="184" t="s">
        <v>1307</v>
      </c>
      <c r="AP90" s="184" t="s">
        <v>1308</v>
      </c>
      <c r="AQ90" s="184" t="s">
        <v>1126</v>
      </c>
    </row>
    <row r="91" spans="1:44" hidden="1" x14ac:dyDescent="0.25">
      <c r="A91" s="186" t="str">
        <f>SUBSTITUTE(PetrinexFacilities[[#This Row],[Facility ID]]," ","")</f>
        <v>ABBT0046073</v>
      </c>
      <c r="B91" s="186"/>
      <c r="D91" s="185"/>
      <c r="E91" s="184" t="s">
        <v>1996</v>
      </c>
      <c r="G91" s="184" t="s">
        <v>1125</v>
      </c>
      <c r="H91" s="185">
        <v>37530</v>
      </c>
      <c r="I91" s="185">
        <v>34335</v>
      </c>
      <c r="L91" s="184" t="s">
        <v>1736</v>
      </c>
      <c r="M91" s="184" t="s">
        <v>1737</v>
      </c>
      <c r="N91" s="185">
        <v>37530</v>
      </c>
      <c r="O91" s="184" t="s">
        <v>1997</v>
      </c>
      <c r="P91" s="184" t="s">
        <v>1998</v>
      </c>
      <c r="Q91" s="184" t="s">
        <v>1126</v>
      </c>
      <c r="S91" s="306" t="s">
        <v>1119</v>
      </c>
      <c r="W91" s="184" t="s">
        <v>1119</v>
      </c>
      <c r="Y91" s="184" t="s">
        <v>1119</v>
      </c>
      <c r="Z91" s="184" t="s">
        <v>1119</v>
      </c>
      <c r="AA91" s="184" t="s">
        <v>1119</v>
      </c>
      <c r="AB91" s="184">
        <v>2</v>
      </c>
      <c r="AC91" s="184" t="s">
        <v>1119</v>
      </c>
      <c r="AE91" s="184" t="s">
        <v>1119</v>
      </c>
      <c r="AH91" s="184" t="s">
        <v>1119</v>
      </c>
      <c r="AM91" s="184" t="s">
        <v>1117</v>
      </c>
      <c r="AN91" s="185">
        <v>41275</v>
      </c>
      <c r="AO91" s="184" t="s">
        <v>1309</v>
      </c>
      <c r="AP91" s="184" t="s">
        <v>1310</v>
      </c>
      <c r="AQ91" s="184" t="s">
        <v>1126</v>
      </c>
    </row>
    <row r="92" spans="1:44" hidden="1" x14ac:dyDescent="0.25">
      <c r="A92" s="186" t="str">
        <f>SUBSTITUTE(PetrinexFacilities[[#This Row],[Facility ID]]," ","")</f>
        <v>ABBT0046295</v>
      </c>
      <c r="B92" s="186"/>
      <c r="D92" s="185"/>
      <c r="E92" s="184" t="s">
        <v>1973</v>
      </c>
      <c r="G92" s="184" t="s">
        <v>1125</v>
      </c>
      <c r="H92" s="185">
        <v>37530</v>
      </c>
      <c r="I92" s="185">
        <v>34335</v>
      </c>
      <c r="L92" s="184" t="s">
        <v>1736</v>
      </c>
      <c r="M92" s="184" t="s">
        <v>1737</v>
      </c>
      <c r="N92" s="185">
        <v>37530</v>
      </c>
      <c r="O92" s="184" t="s">
        <v>1999</v>
      </c>
      <c r="P92" s="184" t="s">
        <v>1975</v>
      </c>
      <c r="Q92" s="184" t="s">
        <v>1126</v>
      </c>
      <c r="S92" s="306" t="s">
        <v>1119</v>
      </c>
      <c r="W92" s="184" t="s">
        <v>1119</v>
      </c>
      <c r="Y92" s="184" t="s">
        <v>1119</v>
      </c>
      <c r="Z92" s="184" t="s">
        <v>1119</v>
      </c>
      <c r="AA92" s="184" t="s">
        <v>1119</v>
      </c>
      <c r="AB92" s="184">
        <v>2</v>
      </c>
      <c r="AC92" s="184" t="s">
        <v>1119</v>
      </c>
      <c r="AE92" s="184" t="s">
        <v>1119</v>
      </c>
      <c r="AH92" s="184" t="s">
        <v>1119</v>
      </c>
      <c r="AM92" s="184" t="s">
        <v>1117</v>
      </c>
      <c r="AN92" s="185">
        <v>41275</v>
      </c>
      <c r="AO92" s="184" t="s">
        <v>1311</v>
      </c>
      <c r="AP92" s="184" t="s">
        <v>1312</v>
      </c>
      <c r="AQ92" s="184" t="s">
        <v>1134</v>
      </c>
    </row>
    <row r="93" spans="1:44" hidden="1" x14ac:dyDescent="0.25">
      <c r="A93" s="186" t="str">
        <f>SUBSTITUTE(PetrinexFacilities[[#This Row],[Facility ID]]," ","")</f>
        <v>ABBT0045207</v>
      </c>
      <c r="B93" s="186"/>
      <c r="D93" s="185"/>
      <c r="E93" s="184" t="s">
        <v>2000</v>
      </c>
      <c r="G93" s="184" t="s">
        <v>1125</v>
      </c>
      <c r="H93" s="185">
        <v>37530</v>
      </c>
      <c r="I93" s="185">
        <v>34335</v>
      </c>
      <c r="L93" s="184" t="s">
        <v>1736</v>
      </c>
      <c r="M93" s="184" t="s">
        <v>1737</v>
      </c>
      <c r="N93" s="185">
        <v>37530</v>
      </c>
      <c r="O93" s="184" t="s">
        <v>2001</v>
      </c>
      <c r="P93" s="184" t="s">
        <v>2002</v>
      </c>
      <c r="Q93" s="184" t="s">
        <v>1126</v>
      </c>
      <c r="S93" s="306" t="s">
        <v>1119</v>
      </c>
      <c r="W93" s="184" t="s">
        <v>1119</v>
      </c>
      <c r="Y93" s="184" t="s">
        <v>1119</v>
      </c>
      <c r="Z93" s="184" t="s">
        <v>1119</v>
      </c>
      <c r="AA93" s="184" t="s">
        <v>1119</v>
      </c>
      <c r="AB93" s="184">
        <v>4</v>
      </c>
      <c r="AC93" s="184" t="s">
        <v>1119</v>
      </c>
      <c r="AE93" s="184" t="s">
        <v>1119</v>
      </c>
      <c r="AH93" s="184" t="s">
        <v>1119</v>
      </c>
      <c r="AM93" s="184" t="s">
        <v>1117</v>
      </c>
      <c r="AN93" s="185">
        <v>41548</v>
      </c>
      <c r="AO93" s="184" t="s">
        <v>1313</v>
      </c>
      <c r="AP93" s="184" t="s">
        <v>1314</v>
      </c>
      <c r="AQ93" s="184" t="s">
        <v>1126</v>
      </c>
    </row>
    <row r="94" spans="1:44" hidden="1" x14ac:dyDescent="0.25">
      <c r="A94" s="186" t="str">
        <f>SUBSTITUTE(PetrinexFacilities[[#This Row],[Facility ID]]," ","")</f>
        <v>ABBT0045710</v>
      </c>
      <c r="B94" s="186"/>
      <c r="D94" s="185"/>
      <c r="E94" s="184" t="s">
        <v>2003</v>
      </c>
      <c r="G94" s="184" t="s">
        <v>1125</v>
      </c>
      <c r="H94" s="185">
        <v>37530</v>
      </c>
      <c r="I94" s="185">
        <v>34335</v>
      </c>
      <c r="L94" s="184" t="s">
        <v>1736</v>
      </c>
      <c r="M94" s="184" t="s">
        <v>1737</v>
      </c>
      <c r="N94" s="185">
        <v>37530</v>
      </c>
      <c r="O94" s="184" t="s">
        <v>2004</v>
      </c>
      <c r="P94" s="184" t="s">
        <v>2005</v>
      </c>
      <c r="Q94" s="184" t="s">
        <v>1126</v>
      </c>
      <c r="S94" s="306" t="s">
        <v>1119</v>
      </c>
      <c r="W94" s="184" t="s">
        <v>1119</v>
      </c>
      <c r="Y94" s="184" t="s">
        <v>1119</v>
      </c>
      <c r="Z94" s="184" t="s">
        <v>1119</v>
      </c>
      <c r="AA94" s="184" t="s">
        <v>1119</v>
      </c>
      <c r="AB94" s="184">
        <v>2</v>
      </c>
      <c r="AC94" s="184" t="s">
        <v>1119</v>
      </c>
      <c r="AE94" s="184" t="s">
        <v>1119</v>
      </c>
      <c r="AH94" s="184" t="s">
        <v>1119</v>
      </c>
      <c r="AM94" s="184" t="s">
        <v>1117</v>
      </c>
      <c r="AN94" s="185">
        <v>41122</v>
      </c>
      <c r="AO94" s="184" t="s">
        <v>1315</v>
      </c>
      <c r="AP94" s="184" t="s">
        <v>1316</v>
      </c>
      <c r="AQ94" s="184" t="s">
        <v>1126</v>
      </c>
    </row>
    <row r="95" spans="1:44" hidden="1" x14ac:dyDescent="0.25">
      <c r="A95" s="186" t="str">
        <f>SUBSTITUTE(PetrinexFacilities[[#This Row],[Facility ID]]," ","")</f>
        <v>ABBT0045712</v>
      </c>
      <c r="B95" s="186"/>
      <c r="D95" s="185"/>
      <c r="E95" s="184" t="s">
        <v>1955</v>
      </c>
      <c r="G95" s="184" t="s">
        <v>1125</v>
      </c>
      <c r="H95" s="185">
        <v>37530</v>
      </c>
      <c r="I95" s="185">
        <v>37530</v>
      </c>
      <c r="L95" s="184" t="s">
        <v>1736</v>
      </c>
      <c r="M95" s="184" t="s">
        <v>1737</v>
      </c>
      <c r="N95" s="185">
        <v>37530</v>
      </c>
      <c r="O95" s="184" t="s">
        <v>2006</v>
      </c>
      <c r="P95" s="184" t="s">
        <v>2007</v>
      </c>
      <c r="Q95" s="184" t="s">
        <v>1126</v>
      </c>
      <c r="S95" s="306" t="s">
        <v>1119</v>
      </c>
      <c r="W95" s="184" t="s">
        <v>1119</v>
      </c>
      <c r="Y95" s="184" t="s">
        <v>1119</v>
      </c>
      <c r="Z95" s="184" t="s">
        <v>1119</v>
      </c>
      <c r="AA95" s="184" t="s">
        <v>1119</v>
      </c>
      <c r="AB95" s="184">
        <v>1</v>
      </c>
      <c r="AC95" s="184" t="s">
        <v>1119</v>
      </c>
      <c r="AE95" s="184" t="s">
        <v>1119</v>
      </c>
      <c r="AH95" s="184" t="s">
        <v>1119</v>
      </c>
      <c r="AM95" s="184" t="s">
        <v>1117</v>
      </c>
      <c r="AN95" s="185">
        <v>41153</v>
      </c>
      <c r="AO95" s="184" t="s">
        <v>1317</v>
      </c>
      <c r="AP95" s="184" t="s">
        <v>1318</v>
      </c>
      <c r="AQ95" s="184" t="s">
        <v>1126</v>
      </c>
    </row>
    <row r="96" spans="1:44" hidden="1" x14ac:dyDescent="0.25">
      <c r="A96" s="186" t="str">
        <f>SUBSTITUTE(PetrinexFacilities[[#This Row],[Facility ID]]," ","")</f>
        <v>ABBT0045767</v>
      </c>
      <c r="B96" s="186"/>
      <c r="D96" s="185"/>
      <c r="E96" s="184" t="s">
        <v>1955</v>
      </c>
      <c r="G96" s="184" t="s">
        <v>1125</v>
      </c>
      <c r="H96" s="185">
        <v>37530</v>
      </c>
      <c r="I96" s="185">
        <v>34335</v>
      </c>
      <c r="L96" s="184" t="s">
        <v>1736</v>
      </c>
      <c r="M96" s="184" t="s">
        <v>1737</v>
      </c>
      <c r="N96" s="185">
        <v>37530</v>
      </c>
      <c r="O96" s="184" t="s">
        <v>2008</v>
      </c>
      <c r="P96" s="184" t="s">
        <v>2007</v>
      </c>
      <c r="Q96" s="184" t="s">
        <v>1126</v>
      </c>
      <c r="S96" s="306" t="s">
        <v>1119</v>
      </c>
      <c r="W96" s="184" t="s">
        <v>1119</v>
      </c>
      <c r="Y96" s="184" t="s">
        <v>1119</v>
      </c>
      <c r="Z96" s="184" t="s">
        <v>1119</v>
      </c>
      <c r="AA96" s="184" t="s">
        <v>1119</v>
      </c>
      <c r="AB96" s="184">
        <v>1</v>
      </c>
      <c r="AC96" s="184" t="s">
        <v>1119</v>
      </c>
      <c r="AE96" s="184" t="s">
        <v>1119</v>
      </c>
      <c r="AH96" s="184" t="s">
        <v>1119</v>
      </c>
      <c r="AM96" s="184" t="s">
        <v>1117</v>
      </c>
      <c r="AN96" s="185">
        <v>41306</v>
      </c>
      <c r="AO96" s="184" t="s">
        <v>1319</v>
      </c>
      <c r="AP96" s="184" t="s">
        <v>1320</v>
      </c>
      <c r="AQ96" s="184" t="s">
        <v>1134</v>
      </c>
    </row>
    <row r="97" spans="1:43" hidden="1" x14ac:dyDescent="0.25">
      <c r="A97" s="186" t="str">
        <f>SUBSTITUTE(PetrinexFacilities[[#This Row],[Facility ID]]," ","")</f>
        <v>ABBT0045779</v>
      </c>
      <c r="B97" s="186"/>
      <c r="D97" s="185"/>
      <c r="E97" s="184" t="s">
        <v>2003</v>
      </c>
      <c r="G97" s="184" t="s">
        <v>1125</v>
      </c>
      <c r="H97" s="185">
        <v>37530</v>
      </c>
      <c r="I97" s="185">
        <v>37530</v>
      </c>
      <c r="L97" s="184" t="s">
        <v>1736</v>
      </c>
      <c r="M97" s="184" t="s">
        <v>1737</v>
      </c>
      <c r="N97" s="185">
        <v>37530</v>
      </c>
      <c r="O97" s="184" t="s">
        <v>2009</v>
      </c>
      <c r="P97" s="184" t="s">
        <v>2005</v>
      </c>
      <c r="Q97" s="184" t="s">
        <v>1126</v>
      </c>
      <c r="S97" s="306" t="s">
        <v>1119</v>
      </c>
      <c r="W97" s="184" t="s">
        <v>1119</v>
      </c>
      <c r="Y97" s="184" t="s">
        <v>1119</v>
      </c>
      <c r="Z97" s="184" t="s">
        <v>1119</v>
      </c>
      <c r="AA97" s="184" t="s">
        <v>1119</v>
      </c>
      <c r="AB97" s="184">
        <v>2</v>
      </c>
      <c r="AC97" s="184" t="s">
        <v>1119</v>
      </c>
      <c r="AE97" s="184" t="s">
        <v>1119</v>
      </c>
      <c r="AH97" s="184" t="s">
        <v>1119</v>
      </c>
      <c r="AM97" s="184" t="s">
        <v>1117</v>
      </c>
      <c r="AN97" s="185">
        <v>41306</v>
      </c>
      <c r="AO97" s="184" t="s">
        <v>1321</v>
      </c>
      <c r="AP97" s="184" t="s">
        <v>1322</v>
      </c>
      <c r="AQ97" s="184" t="s">
        <v>1134</v>
      </c>
    </row>
    <row r="98" spans="1:43" hidden="1" x14ac:dyDescent="0.25">
      <c r="A98" s="186" t="str">
        <f>SUBSTITUTE(PetrinexFacilities[[#This Row],[Facility ID]]," ","")</f>
        <v>ABBT0045780</v>
      </c>
      <c r="B98" s="186"/>
      <c r="D98" s="185"/>
      <c r="E98" s="184" t="s">
        <v>2010</v>
      </c>
      <c r="G98" s="184" t="s">
        <v>1125</v>
      </c>
      <c r="H98" s="185">
        <v>37530</v>
      </c>
      <c r="I98" s="185">
        <v>37530</v>
      </c>
      <c r="L98" s="184" t="s">
        <v>1736</v>
      </c>
      <c r="M98" s="184" t="s">
        <v>1737</v>
      </c>
      <c r="N98" s="185">
        <v>37530</v>
      </c>
      <c r="O98" s="184" t="s">
        <v>2011</v>
      </c>
      <c r="P98" s="184" t="s">
        <v>2012</v>
      </c>
      <c r="Q98" s="184" t="s">
        <v>1126</v>
      </c>
      <c r="S98" s="306" t="s">
        <v>1119</v>
      </c>
      <c r="W98" s="184" t="s">
        <v>1119</v>
      </c>
      <c r="Y98" s="184" t="s">
        <v>1119</v>
      </c>
      <c r="Z98" s="184" t="s">
        <v>1119</v>
      </c>
      <c r="AA98" s="184" t="s">
        <v>1119</v>
      </c>
      <c r="AB98" s="184">
        <v>2</v>
      </c>
      <c r="AC98" s="184" t="s">
        <v>1119</v>
      </c>
      <c r="AE98" s="184" t="s">
        <v>1119</v>
      </c>
      <c r="AH98" s="184" t="s">
        <v>1119</v>
      </c>
      <c r="AM98" s="184" t="s">
        <v>1117</v>
      </c>
      <c r="AN98" s="185">
        <v>41000</v>
      </c>
      <c r="AO98" s="184" t="s">
        <v>1323</v>
      </c>
      <c r="AP98" s="184" t="s">
        <v>1324</v>
      </c>
      <c r="AQ98" s="184" t="s">
        <v>1134</v>
      </c>
    </row>
    <row r="99" spans="1:43" hidden="1" x14ac:dyDescent="0.25">
      <c r="A99" s="186" t="str">
        <f>SUBSTITUTE(PetrinexFacilities[[#This Row],[Facility ID]]," ","")</f>
        <v>ABBT0042858</v>
      </c>
      <c r="B99" s="186"/>
      <c r="D99" s="185"/>
      <c r="E99" s="184" t="s">
        <v>2013</v>
      </c>
      <c r="G99" s="184" t="s">
        <v>1125</v>
      </c>
      <c r="H99" s="185">
        <v>37530</v>
      </c>
      <c r="I99" s="185">
        <v>37530</v>
      </c>
      <c r="L99" s="184" t="s">
        <v>1736</v>
      </c>
      <c r="M99" s="184" t="s">
        <v>1737</v>
      </c>
      <c r="N99" s="185">
        <v>37530</v>
      </c>
      <c r="O99" s="184" t="s">
        <v>2014</v>
      </c>
      <c r="P99" s="184" t="s">
        <v>2015</v>
      </c>
      <c r="Q99" s="184" t="s">
        <v>1118</v>
      </c>
      <c r="S99" s="306" t="s">
        <v>1119</v>
      </c>
      <c r="W99" s="184" t="s">
        <v>1119</v>
      </c>
      <c r="Y99" s="184" t="s">
        <v>1119</v>
      </c>
      <c r="Z99" s="184" t="s">
        <v>1119</v>
      </c>
      <c r="AA99" s="184" t="s">
        <v>1119</v>
      </c>
      <c r="AB99" s="184">
        <v>2</v>
      </c>
      <c r="AC99" s="184" t="s">
        <v>1119</v>
      </c>
      <c r="AE99" s="184" t="s">
        <v>1119</v>
      </c>
      <c r="AH99" s="184" t="s">
        <v>1120</v>
      </c>
      <c r="AM99" s="184" t="s">
        <v>1117</v>
      </c>
      <c r="AN99" s="185">
        <v>41122</v>
      </c>
      <c r="AO99" s="184" t="s">
        <v>1325</v>
      </c>
      <c r="AP99" s="184" t="s">
        <v>1326</v>
      </c>
      <c r="AQ99" s="184" t="s">
        <v>1134</v>
      </c>
    </row>
    <row r="100" spans="1:43" hidden="1" x14ac:dyDescent="0.25">
      <c r="A100" s="186" t="str">
        <f>SUBSTITUTE(PetrinexFacilities[[#This Row],[Facility ID]]," ","")</f>
        <v>ABBT0043184</v>
      </c>
      <c r="B100" s="186"/>
      <c r="D100" s="185"/>
      <c r="E100" s="184" t="s">
        <v>2016</v>
      </c>
      <c r="G100" s="184" t="s">
        <v>1125</v>
      </c>
      <c r="H100" s="185">
        <v>37530</v>
      </c>
      <c r="I100" s="185">
        <v>34335</v>
      </c>
      <c r="L100" s="184" t="s">
        <v>1736</v>
      </c>
      <c r="M100" s="184" t="s">
        <v>1737</v>
      </c>
      <c r="N100" s="185">
        <v>37012</v>
      </c>
      <c r="O100" s="184" t="s">
        <v>2017</v>
      </c>
      <c r="P100" s="184" t="s">
        <v>2018</v>
      </c>
      <c r="Q100" s="184" t="s">
        <v>1126</v>
      </c>
      <c r="S100" s="306" t="s">
        <v>1119</v>
      </c>
      <c r="W100" s="184" t="s">
        <v>1119</v>
      </c>
      <c r="Y100" s="184" t="s">
        <v>1119</v>
      </c>
      <c r="Z100" s="184" t="s">
        <v>1119</v>
      </c>
      <c r="AA100" s="184" t="s">
        <v>1119</v>
      </c>
      <c r="AB100" s="184">
        <v>4</v>
      </c>
      <c r="AC100" s="184" t="s">
        <v>1119</v>
      </c>
      <c r="AE100" s="184" t="s">
        <v>1119</v>
      </c>
      <c r="AH100" s="184" t="s">
        <v>1119</v>
      </c>
      <c r="AM100" s="184" t="s">
        <v>1117</v>
      </c>
      <c r="AN100" s="185">
        <v>41122</v>
      </c>
      <c r="AO100" s="184" t="s">
        <v>1327</v>
      </c>
      <c r="AP100" s="184" t="s">
        <v>1328</v>
      </c>
      <c r="AQ100" s="184" t="s">
        <v>1126</v>
      </c>
    </row>
    <row r="101" spans="1:43" hidden="1" x14ac:dyDescent="0.25">
      <c r="A101" s="186" t="str">
        <f>SUBSTITUTE(PetrinexFacilities[[#This Row],[Facility ID]]," ","")</f>
        <v>ABBT0043396</v>
      </c>
      <c r="B101" s="186"/>
      <c r="D101" s="185"/>
      <c r="E101" s="184" t="s">
        <v>2019</v>
      </c>
      <c r="G101" s="184" t="s">
        <v>1125</v>
      </c>
      <c r="H101" s="185">
        <v>37530</v>
      </c>
      <c r="I101" s="185">
        <v>37530</v>
      </c>
      <c r="L101" s="184" t="s">
        <v>1736</v>
      </c>
      <c r="M101" s="184" t="s">
        <v>1737</v>
      </c>
      <c r="N101" s="185">
        <v>37530</v>
      </c>
      <c r="O101" s="184" t="s">
        <v>2020</v>
      </c>
      <c r="P101" s="184" t="s">
        <v>2021</v>
      </c>
      <c r="Q101" s="184" t="s">
        <v>1126</v>
      </c>
      <c r="S101" s="306" t="s">
        <v>1119</v>
      </c>
      <c r="W101" s="184" t="s">
        <v>1119</v>
      </c>
      <c r="Y101" s="184" t="s">
        <v>1119</v>
      </c>
      <c r="Z101" s="184" t="s">
        <v>1119</v>
      </c>
      <c r="AA101" s="184" t="s">
        <v>1119</v>
      </c>
      <c r="AB101" s="184">
        <v>1</v>
      </c>
      <c r="AC101" s="184" t="s">
        <v>1119</v>
      </c>
      <c r="AE101" s="184" t="s">
        <v>1119</v>
      </c>
      <c r="AH101" s="184" t="s">
        <v>1119</v>
      </c>
      <c r="AM101" s="184" t="s">
        <v>1117</v>
      </c>
      <c r="AN101" s="185">
        <v>40878</v>
      </c>
      <c r="AO101" s="184" t="s">
        <v>1329</v>
      </c>
      <c r="AP101" s="184" t="s">
        <v>1330</v>
      </c>
      <c r="AQ101" s="184" t="s">
        <v>1126</v>
      </c>
    </row>
    <row r="102" spans="1:43" hidden="1" x14ac:dyDescent="0.25">
      <c r="A102" s="186" t="str">
        <f>SUBSTITUTE(PetrinexFacilities[[#This Row],[Facility ID]]," ","")</f>
        <v>ABBT0043688</v>
      </c>
      <c r="B102" s="186"/>
      <c r="D102" s="185"/>
      <c r="E102" s="184" t="s">
        <v>2022</v>
      </c>
      <c r="G102" s="184" t="s">
        <v>1125</v>
      </c>
      <c r="H102" s="185">
        <v>37530</v>
      </c>
      <c r="I102" s="185">
        <v>37530</v>
      </c>
      <c r="L102" s="184" t="s">
        <v>1736</v>
      </c>
      <c r="M102" s="184" t="s">
        <v>1737</v>
      </c>
      <c r="N102" s="185">
        <v>37530</v>
      </c>
      <c r="O102" s="184" t="s">
        <v>2023</v>
      </c>
      <c r="P102" s="184" t="s">
        <v>2024</v>
      </c>
      <c r="Q102" s="184" t="s">
        <v>1126</v>
      </c>
      <c r="S102" s="306" t="s">
        <v>1119</v>
      </c>
      <c r="W102" s="184" t="s">
        <v>1119</v>
      </c>
      <c r="Y102" s="184" t="s">
        <v>1119</v>
      </c>
      <c r="Z102" s="184" t="s">
        <v>1119</v>
      </c>
      <c r="AA102" s="184" t="s">
        <v>1119</v>
      </c>
      <c r="AB102" s="184">
        <v>2</v>
      </c>
      <c r="AC102" s="184" t="s">
        <v>1119</v>
      </c>
      <c r="AE102" s="184" t="s">
        <v>1119</v>
      </c>
      <c r="AH102" s="184" t="s">
        <v>1119</v>
      </c>
      <c r="AM102" s="184" t="s">
        <v>1117</v>
      </c>
      <c r="AN102" s="185">
        <v>40909</v>
      </c>
      <c r="AO102" s="184" t="s">
        <v>1331</v>
      </c>
      <c r="AP102" s="184" t="s">
        <v>1332</v>
      </c>
      <c r="AQ102" s="184" t="s">
        <v>1134</v>
      </c>
    </row>
    <row r="103" spans="1:43" hidden="1" x14ac:dyDescent="0.25">
      <c r="A103" s="186" t="str">
        <f>SUBSTITUTE(PetrinexFacilities[[#This Row],[Facility ID]]," ","")</f>
        <v>ABBT0043749</v>
      </c>
      <c r="B103" s="186"/>
      <c r="D103" s="185"/>
      <c r="E103" s="184" t="s">
        <v>2025</v>
      </c>
      <c r="G103" s="184" t="s">
        <v>1125</v>
      </c>
      <c r="H103" s="185">
        <v>37530</v>
      </c>
      <c r="I103" s="185">
        <v>37530</v>
      </c>
      <c r="L103" s="184" t="s">
        <v>1736</v>
      </c>
      <c r="M103" s="184" t="s">
        <v>1737</v>
      </c>
      <c r="N103" s="185">
        <v>37530</v>
      </c>
      <c r="O103" s="184" t="s">
        <v>2026</v>
      </c>
      <c r="P103" s="184" t="s">
        <v>2027</v>
      </c>
      <c r="Q103" s="184" t="s">
        <v>1126</v>
      </c>
      <c r="S103" s="306" t="s">
        <v>1119</v>
      </c>
      <c r="W103" s="184" t="s">
        <v>1119</v>
      </c>
      <c r="Y103" s="184" t="s">
        <v>1119</v>
      </c>
      <c r="Z103" s="184" t="s">
        <v>1119</v>
      </c>
      <c r="AA103" s="184" t="s">
        <v>1119</v>
      </c>
      <c r="AB103" s="184">
        <v>2</v>
      </c>
      <c r="AC103" s="184" t="s">
        <v>1119</v>
      </c>
      <c r="AE103" s="184" t="s">
        <v>1119</v>
      </c>
      <c r="AH103" s="184" t="s">
        <v>1119</v>
      </c>
      <c r="AM103" s="184" t="s">
        <v>1117</v>
      </c>
      <c r="AN103" s="185">
        <v>40940</v>
      </c>
      <c r="AO103" s="184" t="s">
        <v>1333</v>
      </c>
      <c r="AP103" s="184" t="s">
        <v>1334</v>
      </c>
      <c r="AQ103" s="184" t="s">
        <v>1134</v>
      </c>
    </row>
    <row r="104" spans="1:43" hidden="1" x14ac:dyDescent="0.25">
      <c r="A104" s="186" t="str">
        <f>SUBSTITUTE(PetrinexFacilities[[#This Row],[Facility ID]]," ","")</f>
        <v>ABBT0043785</v>
      </c>
      <c r="B104" s="186"/>
      <c r="D104" s="185"/>
      <c r="E104" s="184" t="s">
        <v>2028</v>
      </c>
      <c r="G104" s="184" t="s">
        <v>1125</v>
      </c>
      <c r="H104" s="185">
        <v>37530</v>
      </c>
      <c r="I104" s="185">
        <v>37530</v>
      </c>
      <c r="L104" s="184" t="s">
        <v>1736</v>
      </c>
      <c r="M104" s="184" t="s">
        <v>1737</v>
      </c>
      <c r="N104" s="185">
        <v>37530</v>
      </c>
      <c r="O104" s="184" t="s">
        <v>2029</v>
      </c>
      <c r="P104" s="184" t="s">
        <v>2030</v>
      </c>
      <c r="Q104" s="184" t="s">
        <v>1126</v>
      </c>
      <c r="S104" s="306" t="s">
        <v>1119</v>
      </c>
      <c r="W104" s="184" t="s">
        <v>1119</v>
      </c>
      <c r="Y104" s="184" t="s">
        <v>1119</v>
      </c>
      <c r="Z104" s="184" t="s">
        <v>1119</v>
      </c>
      <c r="AA104" s="184" t="s">
        <v>1119</v>
      </c>
      <c r="AB104" s="184">
        <v>2</v>
      </c>
      <c r="AC104" s="184" t="s">
        <v>1119</v>
      </c>
      <c r="AE104" s="184" t="s">
        <v>1119</v>
      </c>
      <c r="AH104" s="184" t="s">
        <v>1119</v>
      </c>
      <c r="AM104" s="184" t="s">
        <v>1117</v>
      </c>
      <c r="AN104" s="185">
        <v>40544</v>
      </c>
      <c r="AO104" s="184" t="s">
        <v>1335</v>
      </c>
      <c r="AP104" s="184" t="s">
        <v>1336</v>
      </c>
      <c r="AQ104" s="184" t="s">
        <v>1126</v>
      </c>
    </row>
    <row r="105" spans="1:43" hidden="1" x14ac:dyDescent="0.25">
      <c r="A105" s="186" t="str">
        <f>SUBSTITUTE(PetrinexFacilities[[#This Row],[Facility ID]]," ","")</f>
        <v>ABBT0041208</v>
      </c>
      <c r="B105" s="186"/>
      <c r="D105" s="185"/>
      <c r="E105" s="184" t="s">
        <v>2031</v>
      </c>
      <c r="G105" s="184" t="s">
        <v>1125</v>
      </c>
      <c r="H105" s="185">
        <v>37530</v>
      </c>
      <c r="I105" s="185">
        <v>37530</v>
      </c>
      <c r="L105" s="184" t="s">
        <v>1736</v>
      </c>
      <c r="M105" s="184" t="s">
        <v>1737</v>
      </c>
      <c r="N105" s="185">
        <v>37530</v>
      </c>
      <c r="O105" s="184" t="s">
        <v>2032</v>
      </c>
      <c r="P105" s="184" t="s">
        <v>2033</v>
      </c>
      <c r="Q105" s="184" t="s">
        <v>1126</v>
      </c>
      <c r="S105" s="306" t="s">
        <v>1119</v>
      </c>
      <c r="W105" s="184" t="s">
        <v>1119</v>
      </c>
      <c r="Y105" s="184" t="s">
        <v>1119</v>
      </c>
      <c r="Z105" s="184" t="s">
        <v>1119</v>
      </c>
      <c r="AA105" s="184" t="s">
        <v>1119</v>
      </c>
      <c r="AB105" s="184">
        <v>2</v>
      </c>
      <c r="AC105" s="184" t="s">
        <v>1119</v>
      </c>
      <c r="AE105" s="184" t="s">
        <v>1119</v>
      </c>
      <c r="AH105" s="184" t="s">
        <v>1119</v>
      </c>
      <c r="AM105" s="184" t="s">
        <v>1117</v>
      </c>
      <c r="AN105" s="185">
        <v>40756</v>
      </c>
      <c r="AO105" s="184" t="s">
        <v>1337</v>
      </c>
      <c r="AP105" s="184" t="s">
        <v>1338</v>
      </c>
      <c r="AQ105" s="184" t="s">
        <v>1126</v>
      </c>
    </row>
    <row r="106" spans="1:43" hidden="1" x14ac:dyDescent="0.25">
      <c r="A106" s="186" t="str">
        <f>SUBSTITUTE(PetrinexFacilities[[#This Row],[Facility ID]]," ","")</f>
        <v>ABBT0041418</v>
      </c>
      <c r="B106" s="186"/>
      <c r="D106" s="185"/>
      <c r="E106" s="184" t="s">
        <v>2034</v>
      </c>
      <c r="G106" s="184" t="s">
        <v>1125</v>
      </c>
      <c r="H106" s="185">
        <v>37530</v>
      </c>
      <c r="I106" s="185">
        <v>37530</v>
      </c>
      <c r="L106" s="184" t="s">
        <v>1736</v>
      </c>
      <c r="M106" s="184" t="s">
        <v>1737</v>
      </c>
      <c r="N106" s="185">
        <v>37530</v>
      </c>
      <c r="O106" s="184" t="s">
        <v>2035</v>
      </c>
      <c r="P106" s="184" t="s">
        <v>2036</v>
      </c>
      <c r="Q106" s="184" t="s">
        <v>1126</v>
      </c>
      <c r="S106" s="306" t="s">
        <v>1119</v>
      </c>
      <c r="W106" s="184" t="s">
        <v>1119</v>
      </c>
      <c r="Y106" s="184" t="s">
        <v>1119</v>
      </c>
      <c r="Z106" s="184" t="s">
        <v>1119</v>
      </c>
      <c r="AA106" s="184" t="s">
        <v>1119</v>
      </c>
      <c r="AB106" s="184">
        <v>2</v>
      </c>
      <c r="AC106" s="184" t="s">
        <v>1119</v>
      </c>
      <c r="AE106" s="184" t="s">
        <v>1119</v>
      </c>
      <c r="AH106" s="184" t="s">
        <v>1119</v>
      </c>
      <c r="AM106" s="184" t="s">
        <v>1117</v>
      </c>
      <c r="AN106" s="185">
        <v>40026</v>
      </c>
      <c r="AO106" s="184" t="s">
        <v>1339</v>
      </c>
      <c r="AP106" s="184" t="s">
        <v>1340</v>
      </c>
      <c r="AQ106" s="184" t="s">
        <v>1134</v>
      </c>
    </row>
    <row r="107" spans="1:43" hidden="1" x14ac:dyDescent="0.25">
      <c r="A107" s="186" t="str">
        <f>SUBSTITUTE(PetrinexFacilities[[#This Row],[Facility ID]]," ","")</f>
        <v>ABBT0041719</v>
      </c>
      <c r="B107" s="186"/>
      <c r="D107" s="185"/>
      <c r="E107" s="184" t="s">
        <v>2037</v>
      </c>
      <c r="G107" s="184" t="s">
        <v>1125</v>
      </c>
      <c r="H107" s="185">
        <v>37530</v>
      </c>
      <c r="I107" s="185">
        <v>34335</v>
      </c>
      <c r="L107" s="184" t="s">
        <v>1736</v>
      </c>
      <c r="M107" s="184" t="s">
        <v>1737</v>
      </c>
      <c r="N107" s="185">
        <v>37530</v>
      </c>
      <c r="O107" s="184" t="s">
        <v>2038</v>
      </c>
      <c r="P107" s="184" t="s">
        <v>2039</v>
      </c>
      <c r="Q107" s="184" t="s">
        <v>1126</v>
      </c>
      <c r="S107" s="306" t="s">
        <v>1119</v>
      </c>
      <c r="W107" s="184" t="s">
        <v>1119</v>
      </c>
      <c r="Y107" s="184" t="s">
        <v>1119</v>
      </c>
      <c r="Z107" s="184" t="s">
        <v>1119</v>
      </c>
      <c r="AA107" s="184" t="s">
        <v>1119</v>
      </c>
      <c r="AB107" s="184">
        <v>1</v>
      </c>
      <c r="AC107" s="184" t="s">
        <v>1119</v>
      </c>
      <c r="AE107" s="184" t="s">
        <v>1119</v>
      </c>
      <c r="AH107" s="184" t="s">
        <v>1119</v>
      </c>
      <c r="AM107" s="184" t="s">
        <v>1117</v>
      </c>
      <c r="AN107" s="185">
        <v>39539</v>
      </c>
      <c r="AO107" s="184" t="s">
        <v>1341</v>
      </c>
      <c r="AP107" s="184" t="s">
        <v>1342</v>
      </c>
      <c r="AQ107" s="184" t="s">
        <v>1134</v>
      </c>
    </row>
    <row r="108" spans="1:43" hidden="1" x14ac:dyDescent="0.25">
      <c r="A108" s="186" t="str">
        <f>SUBSTITUTE(PetrinexFacilities[[#This Row],[Facility ID]]," ","")</f>
        <v>ABBT0041867</v>
      </c>
      <c r="B108" s="186"/>
      <c r="D108" s="185"/>
      <c r="E108" s="184" t="s">
        <v>2040</v>
      </c>
      <c r="G108" s="184" t="s">
        <v>1125</v>
      </c>
      <c r="H108" s="185">
        <v>37530</v>
      </c>
      <c r="I108" s="185">
        <v>34335</v>
      </c>
      <c r="L108" s="184" t="s">
        <v>1736</v>
      </c>
      <c r="M108" s="184" t="s">
        <v>1737</v>
      </c>
      <c r="N108" s="185">
        <v>37530</v>
      </c>
      <c r="O108" s="184" t="s">
        <v>2041</v>
      </c>
      <c r="P108" s="184" t="s">
        <v>2042</v>
      </c>
      <c r="Q108" s="184" t="s">
        <v>1150</v>
      </c>
      <c r="S108" s="306" t="s">
        <v>1119</v>
      </c>
      <c r="W108" s="184" t="s">
        <v>1119</v>
      </c>
      <c r="Y108" s="184" t="s">
        <v>1119</v>
      </c>
      <c r="Z108" s="184" t="s">
        <v>1119</v>
      </c>
      <c r="AA108" s="184" t="s">
        <v>1119</v>
      </c>
      <c r="AB108" s="184">
        <v>2</v>
      </c>
      <c r="AC108" s="184" t="s">
        <v>1119</v>
      </c>
      <c r="AE108" s="184" t="s">
        <v>1119</v>
      </c>
      <c r="AH108" s="184" t="s">
        <v>1119</v>
      </c>
      <c r="AM108" s="184" t="s">
        <v>1117</v>
      </c>
      <c r="AN108" s="185">
        <v>39600</v>
      </c>
      <c r="AO108" s="184" t="s">
        <v>1343</v>
      </c>
      <c r="AP108" s="184" t="s">
        <v>1344</v>
      </c>
      <c r="AQ108" s="184" t="s">
        <v>1134</v>
      </c>
    </row>
    <row r="109" spans="1:43" hidden="1" x14ac:dyDescent="0.25">
      <c r="A109" s="186" t="str">
        <f>SUBSTITUTE(PetrinexFacilities[[#This Row],[Facility ID]]," ","")</f>
        <v>ABBT0042726</v>
      </c>
      <c r="B109" s="186"/>
      <c r="D109" s="185"/>
      <c r="E109" s="184" t="s">
        <v>2043</v>
      </c>
      <c r="G109" s="184" t="s">
        <v>1125</v>
      </c>
      <c r="H109" s="185">
        <v>37530</v>
      </c>
      <c r="I109" s="185">
        <v>37530</v>
      </c>
      <c r="L109" s="184" t="s">
        <v>1736</v>
      </c>
      <c r="M109" s="184" t="s">
        <v>1737</v>
      </c>
      <c r="N109" s="185">
        <v>37530</v>
      </c>
      <c r="O109" s="184" t="s">
        <v>2044</v>
      </c>
      <c r="P109" s="184" t="s">
        <v>2045</v>
      </c>
      <c r="Q109" s="184" t="s">
        <v>1126</v>
      </c>
      <c r="S109" s="306" t="s">
        <v>1119</v>
      </c>
      <c r="W109" s="184" t="s">
        <v>1119</v>
      </c>
      <c r="Y109" s="184" t="s">
        <v>1119</v>
      </c>
      <c r="Z109" s="184" t="s">
        <v>1119</v>
      </c>
      <c r="AA109" s="184" t="s">
        <v>1119</v>
      </c>
      <c r="AB109" s="184">
        <v>2</v>
      </c>
      <c r="AC109" s="184" t="s">
        <v>1119</v>
      </c>
      <c r="AE109" s="184" t="s">
        <v>1119</v>
      </c>
      <c r="AH109" s="184" t="s">
        <v>1119</v>
      </c>
      <c r="AM109" s="184" t="s">
        <v>1117</v>
      </c>
      <c r="AN109" s="185">
        <v>38292</v>
      </c>
      <c r="AO109" s="184" t="s">
        <v>1345</v>
      </c>
      <c r="AP109" s="184" t="s">
        <v>1346</v>
      </c>
      <c r="AQ109" s="184" t="s">
        <v>1134</v>
      </c>
    </row>
    <row r="110" spans="1:43" hidden="1" x14ac:dyDescent="0.25">
      <c r="A110" s="186" t="str">
        <f>SUBSTITUTE(PetrinexFacilities[[#This Row],[Facility ID]]," ","")</f>
        <v>ABBT0042851</v>
      </c>
      <c r="B110" s="186"/>
      <c r="D110" s="185"/>
      <c r="E110" s="184" t="s">
        <v>2046</v>
      </c>
      <c r="G110" s="184" t="s">
        <v>1125</v>
      </c>
      <c r="H110" s="185">
        <v>37530</v>
      </c>
      <c r="I110" s="185">
        <v>37530</v>
      </c>
      <c r="L110" s="184" t="s">
        <v>1736</v>
      </c>
      <c r="M110" s="184" t="s">
        <v>1737</v>
      </c>
      <c r="N110" s="185">
        <v>37530</v>
      </c>
      <c r="O110" s="184" t="s">
        <v>2047</v>
      </c>
      <c r="P110" s="184" t="s">
        <v>2048</v>
      </c>
      <c r="Q110" s="184" t="s">
        <v>1126</v>
      </c>
      <c r="S110" s="306" t="s">
        <v>1119</v>
      </c>
      <c r="W110" s="184" t="s">
        <v>1119</v>
      </c>
      <c r="Y110" s="184" t="s">
        <v>1119</v>
      </c>
      <c r="Z110" s="184" t="s">
        <v>1119</v>
      </c>
      <c r="AA110" s="184" t="s">
        <v>1119</v>
      </c>
      <c r="AB110" s="184">
        <v>1</v>
      </c>
      <c r="AC110" s="184" t="s">
        <v>1119</v>
      </c>
      <c r="AE110" s="184" t="s">
        <v>1119</v>
      </c>
      <c r="AH110" s="184" t="s">
        <v>1119</v>
      </c>
      <c r="AM110" s="184" t="s">
        <v>1117</v>
      </c>
      <c r="AN110" s="185">
        <v>38322</v>
      </c>
      <c r="AO110" s="184" t="s">
        <v>1347</v>
      </c>
      <c r="AP110" s="184" t="s">
        <v>1348</v>
      </c>
      <c r="AQ110" s="184" t="s">
        <v>1134</v>
      </c>
    </row>
    <row r="111" spans="1:43" hidden="1" x14ac:dyDescent="0.25">
      <c r="A111" s="186" t="str">
        <f>SUBSTITUTE(PetrinexFacilities[[#This Row],[Facility ID]]," ","")</f>
        <v>ABBT7500653</v>
      </c>
      <c r="B111" s="186"/>
      <c r="C111" s="184" t="s">
        <v>2049</v>
      </c>
      <c r="D111" s="185">
        <v>32014</v>
      </c>
      <c r="E111" s="184" t="s">
        <v>2050</v>
      </c>
      <c r="F111" s="184" t="s">
        <v>2051</v>
      </c>
      <c r="G111" s="184" t="s">
        <v>1125</v>
      </c>
      <c r="H111" s="185">
        <v>37530</v>
      </c>
      <c r="I111" s="185">
        <v>34335</v>
      </c>
      <c r="J111" s="184" t="s">
        <v>2052</v>
      </c>
      <c r="K111" s="184" t="s">
        <v>2053</v>
      </c>
      <c r="L111" s="184" t="s">
        <v>1736</v>
      </c>
      <c r="M111" s="184" t="s">
        <v>1737</v>
      </c>
      <c r="N111" s="185">
        <v>37530</v>
      </c>
      <c r="O111" s="184" t="s">
        <v>2054</v>
      </c>
      <c r="P111" s="184" t="s">
        <v>2055</v>
      </c>
      <c r="Q111" s="184" t="s">
        <v>1126</v>
      </c>
      <c r="S111" s="306" t="s">
        <v>1119</v>
      </c>
      <c r="W111" s="184" t="s">
        <v>1119</v>
      </c>
      <c r="Y111" s="184" t="s">
        <v>1119</v>
      </c>
      <c r="Z111" s="184" t="s">
        <v>1119</v>
      </c>
      <c r="AA111" s="184" t="s">
        <v>1119</v>
      </c>
      <c r="AB111" s="184">
        <v>1</v>
      </c>
      <c r="AC111" s="184" t="s">
        <v>1119</v>
      </c>
      <c r="AE111" s="184" t="s">
        <v>1119</v>
      </c>
      <c r="AH111" s="184" t="s">
        <v>1119</v>
      </c>
      <c r="AM111" s="184" t="s">
        <v>1117</v>
      </c>
      <c r="AN111" s="185">
        <v>38322</v>
      </c>
      <c r="AO111" s="184" t="s">
        <v>1349</v>
      </c>
      <c r="AP111" s="184" t="s">
        <v>1350</v>
      </c>
      <c r="AQ111" s="184" t="s">
        <v>1134</v>
      </c>
    </row>
    <row r="112" spans="1:43" hidden="1" x14ac:dyDescent="0.25">
      <c r="A112" s="186" t="str">
        <f>SUBSTITUTE(PetrinexFacilities[[#This Row],[Facility ID]]," ","")</f>
        <v>ABBT0047663</v>
      </c>
      <c r="B112" s="186"/>
      <c r="C112" s="184" t="s">
        <v>2056</v>
      </c>
      <c r="D112" s="185">
        <v>34101</v>
      </c>
      <c r="E112" s="184" t="s">
        <v>2057</v>
      </c>
      <c r="F112" s="184" t="s">
        <v>2051</v>
      </c>
      <c r="G112" s="184" t="s">
        <v>1117</v>
      </c>
      <c r="H112" s="185">
        <v>37530</v>
      </c>
      <c r="I112" s="185">
        <v>34335</v>
      </c>
      <c r="J112" s="184" t="s">
        <v>1736</v>
      </c>
      <c r="K112" s="184" t="s">
        <v>1737</v>
      </c>
      <c r="L112" s="184" t="s">
        <v>1736</v>
      </c>
      <c r="M112" s="184" t="s">
        <v>1737</v>
      </c>
      <c r="N112" s="185">
        <v>37438</v>
      </c>
      <c r="O112" s="184" t="s">
        <v>2058</v>
      </c>
      <c r="P112" s="184" t="s">
        <v>2059</v>
      </c>
      <c r="Q112" s="184" t="s">
        <v>1126</v>
      </c>
      <c r="S112" s="306" t="s">
        <v>1119</v>
      </c>
      <c r="W112" s="184" t="s">
        <v>1119</v>
      </c>
      <c r="Y112" s="184" t="s">
        <v>1119</v>
      </c>
      <c r="Z112" s="184" t="s">
        <v>1119</v>
      </c>
      <c r="AA112" s="184" t="s">
        <v>1119</v>
      </c>
      <c r="AB112" s="184">
        <v>4</v>
      </c>
      <c r="AC112" s="184" t="s">
        <v>1119</v>
      </c>
      <c r="AE112" s="184" t="s">
        <v>1119</v>
      </c>
      <c r="AH112" s="184" t="s">
        <v>1119</v>
      </c>
      <c r="AM112" s="184" t="s">
        <v>1117</v>
      </c>
      <c r="AN112" s="185">
        <v>38322</v>
      </c>
      <c r="AO112" s="184" t="s">
        <v>1351</v>
      </c>
      <c r="AP112" s="184" t="s">
        <v>1352</v>
      </c>
      <c r="AQ112" s="184" t="s">
        <v>1134</v>
      </c>
    </row>
    <row r="113" spans="1:43" hidden="1" x14ac:dyDescent="0.25">
      <c r="A113" s="186" t="str">
        <f>SUBSTITUTE(PetrinexFacilities[[#This Row],[Facility ID]]," ","")</f>
        <v>ABBT0050948</v>
      </c>
      <c r="B113" s="186"/>
      <c r="C113" s="184" t="s">
        <v>2060</v>
      </c>
      <c r="D113" s="185">
        <v>34451</v>
      </c>
      <c r="E113" s="184" t="s">
        <v>2061</v>
      </c>
      <c r="F113" s="184" t="s">
        <v>2062</v>
      </c>
      <c r="G113" s="184" t="s">
        <v>1125</v>
      </c>
      <c r="H113" s="185">
        <v>37530</v>
      </c>
      <c r="I113" s="185">
        <v>35704</v>
      </c>
      <c r="J113" s="184" t="s">
        <v>1736</v>
      </c>
      <c r="K113" s="184" t="s">
        <v>1737</v>
      </c>
      <c r="L113" s="184" t="s">
        <v>1736</v>
      </c>
      <c r="M113" s="184" t="s">
        <v>1737</v>
      </c>
      <c r="N113" s="185">
        <v>37530</v>
      </c>
      <c r="O113" s="184" t="s">
        <v>2063</v>
      </c>
      <c r="P113" s="184" t="s">
        <v>2064</v>
      </c>
      <c r="Q113" s="184" t="s">
        <v>1126</v>
      </c>
      <c r="S113" s="306" t="s">
        <v>1119</v>
      </c>
      <c r="W113" s="184" t="s">
        <v>1119</v>
      </c>
      <c r="Y113" s="184" t="s">
        <v>1119</v>
      </c>
      <c r="Z113" s="184" t="s">
        <v>1119</v>
      </c>
      <c r="AA113" s="184" t="s">
        <v>1119</v>
      </c>
      <c r="AB113" s="184">
        <v>4</v>
      </c>
      <c r="AC113" s="184" t="s">
        <v>1119</v>
      </c>
      <c r="AE113" s="184" t="s">
        <v>1119</v>
      </c>
      <c r="AH113" s="184" t="s">
        <v>1119</v>
      </c>
      <c r="AM113" s="184" t="s">
        <v>1117</v>
      </c>
      <c r="AN113" s="185">
        <v>39142</v>
      </c>
      <c r="AO113" s="184" t="s">
        <v>1353</v>
      </c>
      <c r="AP113" s="184" t="s">
        <v>1354</v>
      </c>
      <c r="AQ113" s="184" t="s">
        <v>1134</v>
      </c>
    </row>
    <row r="114" spans="1:43" hidden="1" x14ac:dyDescent="0.25">
      <c r="A114" s="186" t="str">
        <f>SUBSTITUTE(PetrinexFacilities[[#This Row],[Facility ID]]," ","")</f>
        <v>ABBT0068944</v>
      </c>
      <c r="B114" s="186"/>
      <c r="C114" s="184" t="s">
        <v>2065</v>
      </c>
      <c r="D114" s="185">
        <v>36959</v>
      </c>
      <c r="E114" s="184" t="s">
        <v>2066</v>
      </c>
      <c r="F114" s="184" t="s">
        <v>2051</v>
      </c>
      <c r="G114" s="184" t="s">
        <v>1117</v>
      </c>
      <c r="H114" s="185">
        <v>37530</v>
      </c>
      <c r="I114" s="185">
        <v>37500</v>
      </c>
      <c r="J114" s="184" t="s">
        <v>1736</v>
      </c>
      <c r="K114" s="184" t="s">
        <v>1737</v>
      </c>
      <c r="L114" s="184" t="s">
        <v>1736</v>
      </c>
      <c r="M114" s="184" t="s">
        <v>1737</v>
      </c>
      <c r="N114" s="185">
        <v>37500</v>
      </c>
      <c r="O114" s="184" t="s">
        <v>2067</v>
      </c>
      <c r="P114" s="184" t="s">
        <v>2068</v>
      </c>
      <c r="Q114" s="184" t="s">
        <v>1126</v>
      </c>
      <c r="S114" s="306" t="s">
        <v>1119</v>
      </c>
      <c r="W114" s="184" t="s">
        <v>1119</v>
      </c>
      <c r="Y114" s="184" t="s">
        <v>1119</v>
      </c>
      <c r="Z114" s="184" t="s">
        <v>1119</v>
      </c>
      <c r="AA114" s="184" t="s">
        <v>1119</v>
      </c>
      <c r="AB114" s="184">
        <v>4</v>
      </c>
      <c r="AC114" s="184" t="s">
        <v>1119</v>
      </c>
      <c r="AE114" s="184" t="s">
        <v>1119</v>
      </c>
      <c r="AH114" s="184" t="s">
        <v>1119</v>
      </c>
      <c r="AM114" s="184" t="s">
        <v>1117</v>
      </c>
      <c r="AN114" s="185">
        <v>38930</v>
      </c>
      <c r="AO114" s="184" t="s">
        <v>1355</v>
      </c>
      <c r="AP114" s="184" t="s">
        <v>1356</v>
      </c>
      <c r="AQ114" s="184" t="s">
        <v>1134</v>
      </c>
    </row>
    <row r="115" spans="1:43" hidden="1" x14ac:dyDescent="0.25">
      <c r="A115" s="186" t="str">
        <f>SUBSTITUTE(PetrinexFacilities[[#This Row],[Facility ID]]," ","")</f>
        <v>ABBT0061466</v>
      </c>
      <c r="B115" s="186"/>
      <c r="C115" s="184" t="s">
        <v>2069</v>
      </c>
      <c r="D115" s="185">
        <v>31758</v>
      </c>
      <c r="E115" s="184" t="s">
        <v>2070</v>
      </c>
      <c r="F115" s="184" t="s">
        <v>2051</v>
      </c>
      <c r="G115" s="184" t="s">
        <v>1117</v>
      </c>
      <c r="H115" s="185">
        <v>37530</v>
      </c>
      <c r="I115" s="185">
        <v>36526</v>
      </c>
      <c r="J115" s="184" t="s">
        <v>1736</v>
      </c>
      <c r="K115" s="184" t="s">
        <v>1737</v>
      </c>
      <c r="L115" s="184" t="s">
        <v>1736</v>
      </c>
      <c r="M115" s="184" t="s">
        <v>1737</v>
      </c>
      <c r="N115" s="185">
        <v>37438</v>
      </c>
      <c r="O115" s="184" t="s">
        <v>2071</v>
      </c>
      <c r="P115" s="184" t="s">
        <v>2072</v>
      </c>
      <c r="Q115" s="184" t="s">
        <v>1134</v>
      </c>
      <c r="S115" s="306" t="s">
        <v>1119</v>
      </c>
      <c r="W115" s="184" t="s">
        <v>1119</v>
      </c>
      <c r="Y115" s="184" t="s">
        <v>1119</v>
      </c>
      <c r="Z115" s="184" t="s">
        <v>1119</v>
      </c>
      <c r="AA115" s="184" t="s">
        <v>1119</v>
      </c>
      <c r="AB115" s="184">
        <v>4</v>
      </c>
      <c r="AC115" s="184" t="s">
        <v>1119</v>
      </c>
      <c r="AE115" s="184" t="s">
        <v>1119</v>
      </c>
      <c r="AH115" s="184" t="s">
        <v>1120</v>
      </c>
      <c r="AM115" s="184" t="s">
        <v>1117</v>
      </c>
      <c r="AN115" s="185">
        <v>38047</v>
      </c>
      <c r="AO115" s="184" t="s">
        <v>1357</v>
      </c>
      <c r="AP115" s="184" t="s">
        <v>1074</v>
      </c>
      <c r="AQ115" s="184" t="s">
        <v>1134</v>
      </c>
    </row>
    <row r="116" spans="1:43" hidden="1" x14ac:dyDescent="0.25">
      <c r="A116" s="186" t="str">
        <f>SUBSTITUTE(PetrinexFacilities[[#This Row],[Facility ID]]," ","")</f>
        <v>ABBT0061805</v>
      </c>
      <c r="B116" s="186"/>
      <c r="C116" s="184" t="s">
        <v>2073</v>
      </c>
      <c r="D116" s="185">
        <v>36410</v>
      </c>
      <c r="E116" s="184" t="s">
        <v>2074</v>
      </c>
      <c r="F116" s="184" t="s">
        <v>2051</v>
      </c>
      <c r="G116" s="184" t="s">
        <v>1117</v>
      </c>
      <c r="H116" s="185">
        <v>37530</v>
      </c>
      <c r="I116" s="185">
        <v>36586</v>
      </c>
      <c r="J116" s="184" t="s">
        <v>1736</v>
      </c>
      <c r="K116" s="184" t="s">
        <v>1737</v>
      </c>
      <c r="L116" s="184" t="s">
        <v>1736</v>
      </c>
      <c r="M116" s="184" t="s">
        <v>1737</v>
      </c>
      <c r="N116" s="185">
        <v>37438</v>
      </c>
      <c r="O116" s="184" t="s">
        <v>2075</v>
      </c>
      <c r="P116" s="184" t="s">
        <v>2076</v>
      </c>
      <c r="Q116" s="184" t="s">
        <v>1134</v>
      </c>
      <c r="S116" s="306" t="s">
        <v>1119</v>
      </c>
      <c r="W116" s="184" t="s">
        <v>1119</v>
      </c>
      <c r="Y116" s="184" t="s">
        <v>1119</v>
      </c>
      <c r="Z116" s="184" t="s">
        <v>1119</v>
      </c>
      <c r="AA116" s="184" t="s">
        <v>1119</v>
      </c>
      <c r="AB116" s="184">
        <v>4</v>
      </c>
      <c r="AC116" s="184" t="s">
        <v>1119</v>
      </c>
      <c r="AE116" s="184" t="s">
        <v>1119</v>
      </c>
      <c r="AH116" s="184" t="s">
        <v>1120</v>
      </c>
      <c r="AM116" s="184" t="s">
        <v>1117</v>
      </c>
      <c r="AN116" s="185">
        <v>38047</v>
      </c>
      <c r="AO116" s="184" t="s">
        <v>1358</v>
      </c>
      <c r="AP116" s="184" t="s">
        <v>1359</v>
      </c>
      <c r="AQ116" s="184" t="s">
        <v>1134</v>
      </c>
    </row>
    <row r="117" spans="1:43" hidden="1" x14ac:dyDescent="0.25">
      <c r="A117" s="186" t="str">
        <f>SUBSTITUTE(PetrinexFacilities[[#This Row],[Facility ID]]," ","")</f>
        <v>ABBT6290012</v>
      </c>
      <c r="B117" s="186"/>
      <c r="C117" s="184" t="s">
        <v>2077</v>
      </c>
      <c r="D117" s="185">
        <v>32365</v>
      </c>
      <c r="E117" s="184" t="s">
        <v>2078</v>
      </c>
      <c r="F117" s="184" t="s">
        <v>2079</v>
      </c>
      <c r="G117" s="184" t="s">
        <v>1125</v>
      </c>
      <c r="H117" s="185">
        <v>37530</v>
      </c>
      <c r="I117" s="185">
        <v>34335</v>
      </c>
      <c r="J117" s="184" t="s">
        <v>1736</v>
      </c>
      <c r="K117" s="184" t="s">
        <v>1737</v>
      </c>
      <c r="L117" s="184" t="s">
        <v>1736</v>
      </c>
      <c r="M117" s="184" t="s">
        <v>1737</v>
      </c>
      <c r="N117" s="185">
        <v>37530</v>
      </c>
      <c r="O117" s="184" t="s">
        <v>2080</v>
      </c>
      <c r="P117" s="184" t="s">
        <v>2081</v>
      </c>
      <c r="Q117" s="184" t="s">
        <v>1126</v>
      </c>
      <c r="S117" s="306" t="s">
        <v>1119</v>
      </c>
      <c r="W117" s="184" t="s">
        <v>1119</v>
      </c>
      <c r="Y117" s="184" t="s">
        <v>1119</v>
      </c>
      <c r="Z117" s="184" t="s">
        <v>1119</v>
      </c>
      <c r="AA117" s="184" t="s">
        <v>1119</v>
      </c>
      <c r="AB117" s="184">
        <v>4</v>
      </c>
      <c r="AC117" s="184" t="s">
        <v>1119</v>
      </c>
      <c r="AE117" s="184" t="s">
        <v>1119</v>
      </c>
      <c r="AH117" s="184" t="s">
        <v>1119</v>
      </c>
      <c r="AM117" s="184" t="s">
        <v>1117</v>
      </c>
      <c r="AN117" s="185">
        <v>38687</v>
      </c>
      <c r="AO117" s="184" t="s">
        <v>1360</v>
      </c>
      <c r="AP117" s="184" t="s">
        <v>1361</v>
      </c>
      <c r="AQ117" s="184" t="s">
        <v>1134</v>
      </c>
    </row>
    <row r="118" spans="1:43" hidden="1" x14ac:dyDescent="0.25">
      <c r="A118" s="186" t="str">
        <f>SUBSTITUTE(PetrinexFacilities[[#This Row],[Facility ID]]," ","")</f>
        <v>ABBT0077854</v>
      </c>
      <c r="B118" s="186"/>
      <c r="C118" s="184" t="s">
        <v>2082</v>
      </c>
      <c r="D118" s="185">
        <v>37773</v>
      </c>
      <c r="E118" s="184" t="s">
        <v>2083</v>
      </c>
      <c r="F118" s="184" t="s">
        <v>1381</v>
      </c>
      <c r="G118" s="184" t="s">
        <v>1125</v>
      </c>
      <c r="H118" s="185">
        <v>42095</v>
      </c>
      <c r="I118" s="185">
        <v>37803</v>
      </c>
      <c r="J118" s="184" t="s">
        <v>1736</v>
      </c>
      <c r="K118" s="184" t="s">
        <v>1737</v>
      </c>
      <c r="L118" s="184" t="s">
        <v>1736</v>
      </c>
      <c r="M118" s="184" t="s">
        <v>1737</v>
      </c>
      <c r="N118" s="185">
        <v>37803</v>
      </c>
      <c r="O118" s="184" t="s">
        <v>2084</v>
      </c>
      <c r="P118" s="184" t="s">
        <v>2085</v>
      </c>
      <c r="Q118" s="184" t="s">
        <v>1196</v>
      </c>
      <c r="R118" s="184" t="s">
        <v>2086</v>
      </c>
      <c r="S118" s="306" t="s">
        <v>1119</v>
      </c>
      <c r="W118" s="184" t="s">
        <v>1119</v>
      </c>
      <c r="Y118" s="184" t="s">
        <v>1119</v>
      </c>
      <c r="Z118" s="184" t="s">
        <v>1119</v>
      </c>
      <c r="AA118" s="184" t="s">
        <v>1119</v>
      </c>
      <c r="AB118" s="184">
        <v>4</v>
      </c>
      <c r="AC118" s="184" t="s">
        <v>1119</v>
      </c>
      <c r="AE118" s="184" t="s">
        <v>1119</v>
      </c>
      <c r="AH118" s="184" t="s">
        <v>1119</v>
      </c>
      <c r="AM118" s="184" t="s">
        <v>1117</v>
      </c>
      <c r="AN118" s="185">
        <v>38899</v>
      </c>
      <c r="AO118" s="184" t="s">
        <v>1362</v>
      </c>
      <c r="AP118" s="184" t="s">
        <v>1076</v>
      </c>
      <c r="AQ118" s="184" t="s">
        <v>1134</v>
      </c>
    </row>
    <row r="119" spans="1:43" hidden="1" x14ac:dyDescent="0.25">
      <c r="A119" s="186" t="str">
        <f>SUBSTITUTE(PetrinexFacilities[[#This Row],[Facility ID]]," ","")</f>
        <v>ABBT0078166</v>
      </c>
      <c r="B119" s="186"/>
      <c r="C119" s="184" t="s">
        <v>2082</v>
      </c>
      <c r="D119" s="185">
        <v>37773</v>
      </c>
      <c r="E119" s="184" t="s">
        <v>2083</v>
      </c>
      <c r="F119" s="184" t="s">
        <v>1381</v>
      </c>
      <c r="G119" s="184" t="s">
        <v>1125</v>
      </c>
      <c r="H119" s="185">
        <v>41334</v>
      </c>
      <c r="I119" s="185">
        <v>37834</v>
      </c>
      <c r="J119" s="184" t="s">
        <v>1736</v>
      </c>
      <c r="K119" s="184" t="s">
        <v>1737</v>
      </c>
      <c r="L119" s="184" t="s">
        <v>1736</v>
      </c>
      <c r="M119" s="184" t="s">
        <v>1737</v>
      </c>
      <c r="N119" s="185">
        <v>37834</v>
      </c>
      <c r="O119" s="184" t="s">
        <v>2087</v>
      </c>
      <c r="P119" s="184" t="s">
        <v>2088</v>
      </c>
      <c r="Q119" s="184" t="s">
        <v>1118</v>
      </c>
      <c r="R119" s="184" t="s">
        <v>2086</v>
      </c>
      <c r="S119" s="306" t="s">
        <v>1119</v>
      </c>
      <c r="W119" s="184" t="s">
        <v>1119</v>
      </c>
      <c r="Y119" s="184" t="s">
        <v>1119</v>
      </c>
      <c r="Z119" s="184" t="s">
        <v>1119</v>
      </c>
      <c r="AA119" s="184" t="s">
        <v>1119</v>
      </c>
      <c r="AB119" s="184">
        <v>4</v>
      </c>
      <c r="AC119" s="184" t="s">
        <v>1119</v>
      </c>
      <c r="AE119" s="184" t="s">
        <v>1119</v>
      </c>
      <c r="AH119" s="184" t="s">
        <v>1120</v>
      </c>
      <c r="AM119" s="184" t="s">
        <v>1117</v>
      </c>
      <c r="AN119" s="185">
        <v>38412</v>
      </c>
      <c r="AO119" s="184" t="s">
        <v>1363</v>
      </c>
      <c r="AP119" s="184" t="s">
        <v>1364</v>
      </c>
      <c r="AQ119" s="184" t="s">
        <v>1131</v>
      </c>
    </row>
    <row r="120" spans="1:43" hidden="1" x14ac:dyDescent="0.25">
      <c r="A120" s="186" t="str">
        <f>SUBSTITUTE(PetrinexFacilities[[#This Row],[Facility ID]]," ","")</f>
        <v>ABBT0078854</v>
      </c>
      <c r="B120" s="186"/>
      <c r="C120" s="184" t="s">
        <v>2089</v>
      </c>
      <c r="D120" s="185">
        <v>37987</v>
      </c>
      <c r="E120" s="184" t="s">
        <v>2090</v>
      </c>
      <c r="F120" s="184" t="s">
        <v>1381</v>
      </c>
      <c r="G120" s="184" t="s">
        <v>1117</v>
      </c>
      <c r="H120" s="185">
        <v>41395</v>
      </c>
      <c r="I120" s="185">
        <v>37895</v>
      </c>
      <c r="J120" s="184" t="s">
        <v>1736</v>
      </c>
      <c r="K120" s="184" t="s">
        <v>1737</v>
      </c>
      <c r="L120" s="184" t="s">
        <v>1736</v>
      </c>
      <c r="M120" s="184" t="s">
        <v>1737</v>
      </c>
      <c r="N120" s="185">
        <v>37895</v>
      </c>
      <c r="O120" s="184" t="s">
        <v>2091</v>
      </c>
      <c r="P120" s="184" t="s">
        <v>2092</v>
      </c>
      <c r="Q120" s="184" t="s">
        <v>1118</v>
      </c>
      <c r="R120" s="184" t="s">
        <v>2086</v>
      </c>
      <c r="S120" s="306" t="s">
        <v>1119</v>
      </c>
      <c r="W120" s="184" t="s">
        <v>1119</v>
      </c>
      <c r="Y120" s="184" t="s">
        <v>1119</v>
      </c>
      <c r="Z120" s="184" t="s">
        <v>1119</v>
      </c>
      <c r="AA120" s="184" t="s">
        <v>1119</v>
      </c>
      <c r="AB120" s="184">
        <v>4</v>
      </c>
      <c r="AC120" s="184" t="s">
        <v>1119</v>
      </c>
      <c r="AE120" s="184" t="s">
        <v>1119</v>
      </c>
      <c r="AH120" s="184" t="s">
        <v>1120</v>
      </c>
      <c r="AM120" s="184" t="s">
        <v>1117</v>
      </c>
      <c r="AN120" s="185">
        <v>37530</v>
      </c>
      <c r="AO120" s="184" t="s">
        <v>1365</v>
      </c>
      <c r="AP120" s="184" t="s">
        <v>1366</v>
      </c>
      <c r="AQ120" s="184" t="s">
        <v>1134</v>
      </c>
    </row>
    <row r="121" spans="1:43" hidden="1" x14ac:dyDescent="0.25">
      <c r="A121" s="186" t="str">
        <f>SUBSTITUTE(PetrinexFacilities[[#This Row],[Facility ID]]," ","")</f>
        <v>ABGS0131953</v>
      </c>
      <c r="B121" s="186"/>
      <c r="C121" s="184" t="s">
        <v>2093</v>
      </c>
      <c r="D121" s="185">
        <v>42675</v>
      </c>
      <c r="E121" s="184" t="s">
        <v>2094</v>
      </c>
      <c r="F121" s="184" t="s">
        <v>1381</v>
      </c>
      <c r="G121" s="184" t="s">
        <v>1117</v>
      </c>
      <c r="H121" s="185">
        <v>41699</v>
      </c>
      <c r="I121" s="185">
        <v>41699</v>
      </c>
      <c r="J121" s="184" t="s">
        <v>1736</v>
      </c>
      <c r="K121" s="184" t="s">
        <v>1737</v>
      </c>
      <c r="L121" s="184" t="s">
        <v>1736</v>
      </c>
      <c r="M121" s="184" t="s">
        <v>1737</v>
      </c>
      <c r="N121" s="185">
        <v>41699</v>
      </c>
      <c r="O121" s="184" t="s">
        <v>2095</v>
      </c>
      <c r="P121" s="184" t="s">
        <v>2096</v>
      </c>
      <c r="Q121" s="184" t="s">
        <v>1144</v>
      </c>
      <c r="R121" s="184" t="s">
        <v>2097</v>
      </c>
      <c r="S121" s="306" t="s">
        <v>1119</v>
      </c>
      <c r="W121" s="184" t="s">
        <v>1119</v>
      </c>
      <c r="Y121" s="184" t="s">
        <v>1119</v>
      </c>
      <c r="Z121" s="184" t="s">
        <v>1119</v>
      </c>
      <c r="AA121" s="184" t="s">
        <v>1119</v>
      </c>
      <c r="AB121" s="184">
        <v>4</v>
      </c>
      <c r="AC121" s="184" t="s">
        <v>1119</v>
      </c>
      <c r="AE121" s="184" t="s">
        <v>1119</v>
      </c>
      <c r="AH121" s="184" t="s">
        <v>1120</v>
      </c>
      <c r="AM121" s="184" t="s">
        <v>1117</v>
      </c>
      <c r="AN121" s="185">
        <v>38718</v>
      </c>
      <c r="AO121" s="184" t="s">
        <v>1367</v>
      </c>
      <c r="AP121" s="184" t="s">
        <v>1368</v>
      </c>
      <c r="AQ121" s="184" t="s">
        <v>1134</v>
      </c>
    </row>
    <row r="122" spans="1:43" hidden="1" x14ac:dyDescent="0.25">
      <c r="A122" s="186" t="str">
        <f>SUBSTITUTE(PetrinexFacilities[[#This Row],[Facility ID]]," ","")</f>
        <v>ABGS0127239</v>
      </c>
      <c r="B122" s="186"/>
      <c r="C122" s="184" t="s">
        <v>2093</v>
      </c>
      <c r="D122" s="185">
        <v>42675</v>
      </c>
      <c r="E122" s="184" t="s">
        <v>2094</v>
      </c>
      <c r="F122" s="184" t="s">
        <v>1381</v>
      </c>
      <c r="G122" s="184" t="s">
        <v>1117</v>
      </c>
      <c r="H122" s="185">
        <v>41395</v>
      </c>
      <c r="I122" s="185">
        <v>41395</v>
      </c>
      <c r="J122" s="184" t="s">
        <v>1736</v>
      </c>
      <c r="K122" s="184" t="s">
        <v>1737</v>
      </c>
      <c r="L122" s="184" t="s">
        <v>1736</v>
      </c>
      <c r="M122" s="184" t="s">
        <v>1737</v>
      </c>
      <c r="N122" s="185">
        <v>41395</v>
      </c>
      <c r="O122" s="184" t="s">
        <v>2098</v>
      </c>
      <c r="P122" s="184" t="s">
        <v>2099</v>
      </c>
      <c r="Q122" s="184" t="s">
        <v>1144</v>
      </c>
      <c r="R122" s="184" t="s">
        <v>2097</v>
      </c>
      <c r="S122" s="306" t="s">
        <v>1119</v>
      </c>
      <c r="W122" s="184" t="s">
        <v>1119</v>
      </c>
      <c r="Y122" s="184" t="s">
        <v>1119</v>
      </c>
      <c r="Z122" s="184" t="s">
        <v>1119</v>
      </c>
      <c r="AA122" s="184" t="s">
        <v>1119</v>
      </c>
      <c r="AB122" s="184">
        <v>4</v>
      </c>
      <c r="AC122" s="184" t="s">
        <v>1119</v>
      </c>
      <c r="AE122" s="184" t="s">
        <v>1119</v>
      </c>
      <c r="AH122" s="184" t="s">
        <v>1120</v>
      </c>
      <c r="AM122" s="184" t="s">
        <v>1117</v>
      </c>
      <c r="AN122" s="185">
        <v>38412</v>
      </c>
      <c r="AO122" s="184" t="s">
        <v>1369</v>
      </c>
      <c r="AP122" s="184" t="s">
        <v>1370</v>
      </c>
      <c r="AQ122" s="184" t="s">
        <v>1134</v>
      </c>
    </row>
    <row r="123" spans="1:43" hidden="1" x14ac:dyDescent="0.25">
      <c r="A123" s="186" t="str">
        <f>SUBSTITUTE(PetrinexFacilities[[#This Row],[Facility ID]]," ","")</f>
        <v>ABGS0127756</v>
      </c>
      <c r="B123" s="186"/>
      <c r="C123" s="184" t="s">
        <v>2100</v>
      </c>
      <c r="D123" s="185">
        <v>40878</v>
      </c>
      <c r="E123" s="184" t="s">
        <v>2101</v>
      </c>
      <c r="F123" s="184" t="s">
        <v>1381</v>
      </c>
      <c r="G123" s="184" t="s">
        <v>1809</v>
      </c>
      <c r="H123" s="185">
        <v>41426</v>
      </c>
      <c r="I123" s="185">
        <v>41426</v>
      </c>
      <c r="J123" s="184" t="s">
        <v>1736</v>
      </c>
      <c r="K123" s="184" t="s">
        <v>1737</v>
      </c>
      <c r="L123" s="184" t="s">
        <v>1736</v>
      </c>
      <c r="M123" s="184" t="s">
        <v>1737</v>
      </c>
      <c r="N123" s="185">
        <v>41426</v>
      </c>
      <c r="O123" s="184" t="s">
        <v>2102</v>
      </c>
      <c r="P123" s="184" t="s">
        <v>2103</v>
      </c>
      <c r="Q123" s="184" t="s">
        <v>1144</v>
      </c>
      <c r="R123" s="184" t="s">
        <v>2097</v>
      </c>
      <c r="S123" s="306" t="s">
        <v>1119</v>
      </c>
      <c r="W123" s="184" t="s">
        <v>1119</v>
      </c>
      <c r="Y123" s="184" t="s">
        <v>1119</v>
      </c>
      <c r="Z123" s="184" t="s">
        <v>1119</v>
      </c>
      <c r="AA123" s="184" t="s">
        <v>1119</v>
      </c>
      <c r="AB123" s="184">
        <v>4</v>
      </c>
      <c r="AC123" s="184" t="s">
        <v>1119</v>
      </c>
      <c r="AE123" s="184" t="s">
        <v>1119</v>
      </c>
      <c r="AH123" s="184" t="s">
        <v>1120</v>
      </c>
      <c r="AM123" s="184" t="s">
        <v>1117</v>
      </c>
      <c r="AN123" s="185">
        <v>41699</v>
      </c>
      <c r="AO123" s="184" t="s">
        <v>1371</v>
      </c>
      <c r="AP123" s="184" t="s">
        <v>1372</v>
      </c>
      <c r="AQ123" s="184" t="s">
        <v>1134</v>
      </c>
    </row>
    <row r="124" spans="1:43" hidden="1" x14ac:dyDescent="0.25">
      <c r="A124" s="186" t="str">
        <f>SUBSTITUTE(PetrinexFacilities[[#This Row],[Facility ID]]," ","")</f>
        <v>ABBT0113955</v>
      </c>
      <c r="B124" s="186"/>
      <c r="C124" s="184" t="s">
        <v>2093</v>
      </c>
      <c r="D124" s="185">
        <v>42675</v>
      </c>
      <c r="E124" s="184" t="s">
        <v>2094</v>
      </c>
      <c r="F124" s="184" t="s">
        <v>1381</v>
      </c>
      <c r="G124" s="184" t="s">
        <v>1117</v>
      </c>
      <c r="H124" s="185">
        <v>40544</v>
      </c>
      <c r="I124" s="185">
        <v>40544</v>
      </c>
      <c r="J124" s="184" t="s">
        <v>1736</v>
      </c>
      <c r="K124" s="184" t="s">
        <v>1737</v>
      </c>
      <c r="L124" s="184" t="s">
        <v>1736</v>
      </c>
      <c r="M124" s="184" t="s">
        <v>1737</v>
      </c>
      <c r="N124" s="185">
        <v>40544</v>
      </c>
      <c r="O124" s="184" t="s">
        <v>2104</v>
      </c>
      <c r="P124" s="184" t="s">
        <v>2105</v>
      </c>
      <c r="Q124" s="184" t="s">
        <v>1118</v>
      </c>
      <c r="R124" s="184" t="s">
        <v>2097</v>
      </c>
      <c r="S124" s="306" t="s">
        <v>1119</v>
      </c>
      <c r="W124" s="184" t="s">
        <v>1119</v>
      </c>
      <c r="Y124" s="184" t="s">
        <v>1119</v>
      </c>
      <c r="Z124" s="184" t="s">
        <v>1119</v>
      </c>
      <c r="AA124" s="184" t="s">
        <v>1119</v>
      </c>
      <c r="AB124" s="184">
        <v>4</v>
      </c>
      <c r="AC124" s="184" t="s">
        <v>1119</v>
      </c>
      <c r="AE124" s="184" t="s">
        <v>1119</v>
      </c>
      <c r="AH124" s="184" t="s">
        <v>1120</v>
      </c>
      <c r="AM124" s="184" t="s">
        <v>1117</v>
      </c>
      <c r="AN124" s="185">
        <v>41852</v>
      </c>
      <c r="AO124" s="184" t="s">
        <v>1373</v>
      </c>
      <c r="AP124" s="184" t="s">
        <v>1374</v>
      </c>
      <c r="AQ124" s="184" t="s">
        <v>1126</v>
      </c>
    </row>
    <row r="125" spans="1:43" hidden="1" x14ac:dyDescent="0.25">
      <c r="A125" s="186" t="str">
        <f>SUBSTITUTE(PetrinexFacilities[[#This Row],[Facility ID]]," ","")</f>
        <v>ABBT0116532</v>
      </c>
      <c r="B125" s="186"/>
      <c r="C125" s="184" t="s">
        <v>2100</v>
      </c>
      <c r="D125" s="185">
        <v>40878</v>
      </c>
      <c r="E125" s="184" t="s">
        <v>2101</v>
      </c>
      <c r="F125" s="184" t="s">
        <v>1381</v>
      </c>
      <c r="G125" s="184" t="s">
        <v>1117</v>
      </c>
      <c r="H125" s="185">
        <v>42614</v>
      </c>
      <c r="I125" s="185">
        <v>40695</v>
      </c>
      <c r="J125" s="184" t="s">
        <v>1736</v>
      </c>
      <c r="K125" s="184" t="s">
        <v>1737</v>
      </c>
      <c r="L125" s="184" t="s">
        <v>1736</v>
      </c>
      <c r="M125" s="184" t="s">
        <v>1737</v>
      </c>
      <c r="N125" s="185">
        <v>40695</v>
      </c>
      <c r="O125" s="184" t="s">
        <v>2106</v>
      </c>
      <c r="P125" s="184" t="s">
        <v>2107</v>
      </c>
      <c r="Q125" s="184" t="s">
        <v>1118</v>
      </c>
      <c r="R125" s="184" t="s">
        <v>2097</v>
      </c>
      <c r="S125" s="306" t="s">
        <v>1119</v>
      </c>
      <c r="W125" s="184" t="s">
        <v>1119</v>
      </c>
      <c r="Y125" s="184" t="s">
        <v>1119</v>
      </c>
      <c r="Z125" s="184" t="s">
        <v>1119</v>
      </c>
      <c r="AA125" s="184" t="s">
        <v>1119</v>
      </c>
      <c r="AB125" s="184">
        <v>4</v>
      </c>
      <c r="AC125" s="184" t="s">
        <v>1119</v>
      </c>
      <c r="AE125" s="184" t="s">
        <v>1119</v>
      </c>
      <c r="AH125" s="184" t="s">
        <v>1120</v>
      </c>
      <c r="AM125" s="184" t="s">
        <v>1117</v>
      </c>
      <c r="AN125" s="185">
        <v>37530</v>
      </c>
      <c r="AO125" s="184" t="s">
        <v>1375</v>
      </c>
      <c r="AP125" s="184" t="s">
        <v>1376</v>
      </c>
      <c r="AQ125" s="184" t="s">
        <v>1134</v>
      </c>
    </row>
    <row r="126" spans="1:43" hidden="1" x14ac:dyDescent="0.25">
      <c r="A126" s="186" t="str">
        <f>SUBSTITUTE(PetrinexFacilities[[#This Row],[Facility ID]]," ","")</f>
        <v>ABIF0140878</v>
      </c>
      <c r="B126" s="186"/>
      <c r="C126" s="184" t="s">
        <v>2100</v>
      </c>
      <c r="D126" s="185">
        <v>40878</v>
      </c>
      <c r="E126" s="184" t="s">
        <v>2101</v>
      </c>
      <c r="F126" s="184" t="s">
        <v>1381</v>
      </c>
      <c r="G126" s="184" t="s">
        <v>1117</v>
      </c>
      <c r="H126" s="185">
        <v>42430</v>
      </c>
      <c r="I126" s="185">
        <v>42430</v>
      </c>
      <c r="J126" s="184" t="s">
        <v>1736</v>
      </c>
      <c r="K126" s="184" t="s">
        <v>1737</v>
      </c>
      <c r="L126" s="184" t="s">
        <v>1736</v>
      </c>
      <c r="M126" s="184" t="s">
        <v>1737</v>
      </c>
      <c r="N126" s="185">
        <v>42430</v>
      </c>
      <c r="O126" s="184" t="s">
        <v>2108</v>
      </c>
      <c r="P126" s="184" t="s">
        <v>2109</v>
      </c>
      <c r="Q126" s="184" t="s">
        <v>1147</v>
      </c>
      <c r="R126" s="184" t="s">
        <v>2097</v>
      </c>
      <c r="S126" s="306" t="s">
        <v>1119</v>
      </c>
      <c r="W126" s="184" t="s">
        <v>1119</v>
      </c>
      <c r="Y126" s="184" t="s">
        <v>1119</v>
      </c>
      <c r="Z126" s="184" t="s">
        <v>1119</v>
      </c>
      <c r="AA126" s="184" t="s">
        <v>1119</v>
      </c>
      <c r="AB126" s="184">
        <v>4</v>
      </c>
      <c r="AC126" s="184" t="s">
        <v>1119</v>
      </c>
      <c r="AE126" s="184" t="s">
        <v>1119</v>
      </c>
      <c r="AH126" s="184" t="s">
        <v>1119</v>
      </c>
      <c r="AM126" s="184" t="s">
        <v>1117</v>
      </c>
      <c r="AN126" s="185">
        <v>39904</v>
      </c>
      <c r="AO126" s="184" t="s">
        <v>1377</v>
      </c>
      <c r="AP126" s="184" t="s">
        <v>1378</v>
      </c>
      <c r="AQ126" s="184" t="s">
        <v>1144</v>
      </c>
    </row>
    <row r="127" spans="1:43" hidden="1" x14ac:dyDescent="0.25">
      <c r="A127" s="186" t="str">
        <f>SUBSTITUTE(PetrinexFacilities[[#This Row],[Facility ID]]," ","")</f>
        <v>ABBT0061467</v>
      </c>
      <c r="B127" s="186"/>
      <c r="C127" s="184" t="s">
        <v>2110</v>
      </c>
      <c r="D127" s="185">
        <v>37561</v>
      </c>
      <c r="E127" s="184" t="s">
        <v>2066</v>
      </c>
      <c r="F127" s="184" t="s">
        <v>1381</v>
      </c>
      <c r="G127" s="184" t="s">
        <v>1117</v>
      </c>
      <c r="H127" s="185">
        <v>37530</v>
      </c>
      <c r="I127" s="185">
        <v>36526</v>
      </c>
      <c r="J127" s="184" t="s">
        <v>1736</v>
      </c>
      <c r="K127" s="184" t="s">
        <v>1737</v>
      </c>
      <c r="L127" s="184" t="s">
        <v>1736</v>
      </c>
      <c r="M127" s="184" t="s">
        <v>1737</v>
      </c>
      <c r="N127" s="185">
        <v>37438</v>
      </c>
      <c r="O127" s="184" t="s">
        <v>2111</v>
      </c>
      <c r="P127" s="184" t="s">
        <v>2112</v>
      </c>
      <c r="Q127" s="184" t="s">
        <v>1134</v>
      </c>
      <c r="R127" s="184" t="s">
        <v>2113</v>
      </c>
      <c r="S127" s="306" t="s">
        <v>1119</v>
      </c>
      <c r="W127" s="184" t="s">
        <v>1119</v>
      </c>
      <c r="Y127" s="184" t="s">
        <v>1119</v>
      </c>
      <c r="Z127" s="184" t="s">
        <v>1119</v>
      </c>
      <c r="AA127" s="184" t="s">
        <v>1119</v>
      </c>
      <c r="AB127" s="184">
        <v>4</v>
      </c>
      <c r="AC127" s="184" t="s">
        <v>1119</v>
      </c>
      <c r="AE127" s="184" t="s">
        <v>1119</v>
      </c>
      <c r="AH127" s="184" t="s">
        <v>1120</v>
      </c>
      <c r="AM127" s="184" t="s">
        <v>1117</v>
      </c>
      <c r="AN127" s="185">
        <v>38777</v>
      </c>
      <c r="AO127" s="184" t="s">
        <v>1379</v>
      </c>
      <c r="AP127" s="184" t="s">
        <v>1380</v>
      </c>
      <c r="AQ127" s="184" t="s">
        <v>1134</v>
      </c>
    </row>
    <row r="128" spans="1:43" hidden="1" x14ac:dyDescent="0.25">
      <c r="A128" s="186" t="str">
        <f>SUBSTITUTE(PetrinexFacilities[[#This Row],[Facility ID]]," ","")</f>
        <v>ABBT0091636</v>
      </c>
      <c r="B128" s="186"/>
      <c r="C128" s="184" t="s">
        <v>2114</v>
      </c>
      <c r="D128" s="185">
        <v>38777</v>
      </c>
      <c r="E128" s="184" t="s">
        <v>2115</v>
      </c>
      <c r="F128" s="184" t="s">
        <v>2116</v>
      </c>
      <c r="G128" s="184" t="s">
        <v>1125</v>
      </c>
      <c r="H128" s="185">
        <v>41334</v>
      </c>
      <c r="I128" s="185">
        <v>38961</v>
      </c>
      <c r="J128" s="184" t="s">
        <v>1736</v>
      </c>
      <c r="K128" s="184" t="s">
        <v>1737</v>
      </c>
      <c r="L128" s="184" t="s">
        <v>1736</v>
      </c>
      <c r="M128" s="184" t="s">
        <v>1737</v>
      </c>
      <c r="N128" s="185">
        <v>41334</v>
      </c>
      <c r="O128" s="184" t="s">
        <v>2117</v>
      </c>
      <c r="P128" s="184" t="s">
        <v>2118</v>
      </c>
      <c r="Q128" s="184" t="s">
        <v>1134</v>
      </c>
      <c r="R128" s="184" t="s">
        <v>2119</v>
      </c>
      <c r="S128" s="306" t="s">
        <v>1119</v>
      </c>
      <c r="W128" s="184" t="s">
        <v>1119</v>
      </c>
      <c r="Y128" s="184" t="s">
        <v>1119</v>
      </c>
      <c r="Z128" s="184" t="s">
        <v>1119</v>
      </c>
      <c r="AA128" s="184" t="s">
        <v>1119</v>
      </c>
      <c r="AB128" s="184">
        <v>4</v>
      </c>
      <c r="AC128" s="184" t="s">
        <v>1119</v>
      </c>
      <c r="AE128" s="184" t="s">
        <v>1119</v>
      </c>
      <c r="AH128" s="184" t="s">
        <v>1120</v>
      </c>
      <c r="AN128" s="185"/>
    </row>
    <row r="129" spans="1:40" hidden="1" x14ac:dyDescent="0.25">
      <c r="A129" s="186" t="str">
        <f>SUBSTITUTE(PetrinexFacilities[[#This Row],[Facility ID]]," ","")</f>
        <v>ABBT0103881</v>
      </c>
      <c r="B129" s="186"/>
      <c r="C129" s="184" t="s">
        <v>2120</v>
      </c>
      <c r="D129" s="185">
        <v>37469</v>
      </c>
      <c r="E129" s="184" t="s">
        <v>2121</v>
      </c>
      <c r="F129" s="184" t="s">
        <v>2116</v>
      </c>
      <c r="G129" s="184" t="s">
        <v>1125</v>
      </c>
      <c r="H129" s="185">
        <v>41306</v>
      </c>
      <c r="I129" s="185">
        <v>40026</v>
      </c>
      <c r="J129" s="184" t="s">
        <v>1736</v>
      </c>
      <c r="K129" s="184" t="s">
        <v>1737</v>
      </c>
      <c r="L129" s="184" t="s">
        <v>1736</v>
      </c>
      <c r="M129" s="184" t="s">
        <v>1737</v>
      </c>
      <c r="N129" s="185">
        <v>40026</v>
      </c>
      <c r="O129" s="184" t="s">
        <v>2122</v>
      </c>
      <c r="P129" s="184" t="s">
        <v>2123</v>
      </c>
      <c r="Q129" s="184" t="s">
        <v>1134</v>
      </c>
      <c r="R129" s="184" t="s">
        <v>2119</v>
      </c>
      <c r="S129" s="306" t="s">
        <v>1119</v>
      </c>
      <c r="W129" s="184" t="s">
        <v>1119</v>
      </c>
      <c r="Y129" s="184" t="s">
        <v>1119</v>
      </c>
      <c r="Z129" s="184" t="s">
        <v>1119</v>
      </c>
      <c r="AA129" s="184" t="s">
        <v>1119</v>
      </c>
      <c r="AB129" s="184">
        <v>2</v>
      </c>
      <c r="AC129" s="184" t="s">
        <v>1119</v>
      </c>
      <c r="AE129" s="184" t="s">
        <v>1119</v>
      </c>
      <c r="AH129" s="184" t="s">
        <v>1120</v>
      </c>
      <c r="AN129" s="185"/>
    </row>
    <row r="130" spans="1:40" hidden="1" x14ac:dyDescent="0.25">
      <c r="A130" s="186" t="str">
        <f>SUBSTITUTE(PetrinexFacilities[[#This Row],[Facility ID]]," ","")</f>
        <v>ABIF0119990</v>
      </c>
      <c r="B130" s="186"/>
      <c r="C130" s="184" t="s">
        <v>2124</v>
      </c>
      <c r="D130" s="185">
        <v>40210</v>
      </c>
      <c r="E130" s="184" t="s">
        <v>2125</v>
      </c>
      <c r="F130" s="184" t="s">
        <v>1381</v>
      </c>
      <c r="G130" s="184" t="s">
        <v>1117</v>
      </c>
      <c r="H130" s="185">
        <v>40756</v>
      </c>
      <c r="I130" s="185">
        <v>40756</v>
      </c>
      <c r="J130" s="184" t="s">
        <v>1736</v>
      </c>
      <c r="K130" s="184" t="s">
        <v>1737</v>
      </c>
      <c r="L130" s="184" t="s">
        <v>1736</v>
      </c>
      <c r="M130" s="184" t="s">
        <v>1737</v>
      </c>
      <c r="N130" s="185">
        <v>40909</v>
      </c>
      <c r="O130" s="184" t="s">
        <v>2126</v>
      </c>
      <c r="P130" s="184" t="s">
        <v>2127</v>
      </c>
      <c r="Q130" s="184" t="s">
        <v>1147</v>
      </c>
      <c r="R130" s="184" t="s">
        <v>2097</v>
      </c>
      <c r="S130" s="306" t="s">
        <v>1119</v>
      </c>
      <c r="W130" s="184" t="s">
        <v>1119</v>
      </c>
      <c r="Y130" s="184" t="s">
        <v>1119</v>
      </c>
      <c r="Z130" s="184" t="s">
        <v>1119</v>
      </c>
      <c r="AA130" s="184" t="s">
        <v>1119</v>
      </c>
      <c r="AB130" s="184">
        <v>4</v>
      </c>
      <c r="AC130" s="184" t="s">
        <v>1119</v>
      </c>
      <c r="AE130" s="184" t="s">
        <v>1119</v>
      </c>
      <c r="AH130" s="184" t="s">
        <v>1119</v>
      </c>
      <c r="AN130" s="185"/>
    </row>
    <row r="131" spans="1:40" hidden="1" x14ac:dyDescent="0.25">
      <c r="A131" s="186" t="str">
        <f>SUBSTITUTE(PetrinexFacilities[[#This Row],[Facility ID]]," ","")</f>
        <v>ABBT0096589</v>
      </c>
      <c r="B131" s="186"/>
      <c r="C131" s="184" t="s">
        <v>2124</v>
      </c>
      <c r="D131" s="185">
        <v>40210</v>
      </c>
      <c r="E131" s="184" t="s">
        <v>2125</v>
      </c>
      <c r="F131" s="184" t="s">
        <v>1381</v>
      </c>
      <c r="G131" s="184" t="s">
        <v>1125</v>
      </c>
      <c r="H131" s="185">
        <v>40634</v>
      </c>
      <c r="I131" s="185">
        <v>39417</v>
      </c>
      <c r="J131" s="184" t="s">
        <v>1736</v>
      </c>
      <c r="K131" s="184" t="s">
        <v>1737</v>
      </c>
      <c r="L131" s="184" t="s">
        <v>1736</v>
      </c>
      <c r="M131" s="184" t="s">
        <v>1737</v>
      </c>
      <c r="N131" s="185">
        <v>39417</v>
      </c>
      <c r="O131" s="184" t="s">
        <v>2128</v>
      </c>
      <c r="P131" s="184" t="s">
        <v>2129</v>
      </c>
      <c r="Q131" s="184" t="s">
        <v>1118</v>
      </c>
      <c r="R131" s="184" t="s">
        <v>2097</v>
      </c>
      <c r="S131" s="306" t="s">
        <v>1119</v>
      </c>
      <c r="W131" s="184" t="s">
        <v>1119</v>
      </c>
      <c r="Y131" s="184" t="s">
        <v>1119</v>
      </c>
      <c r="Z131" s="184" t="s">
        <v>1119</v>
      </c>
      <c r="AA131" s="184" t="s">
        <v>1119</v>
      </c>
      <c r="AB131" s="184">
        <v>4</v>
      </c>
      <c r="AC131" s="184" t="s">
        <v>1119</v>
      </c>
      <c r="AE131" s="184" t="s">
        <v>1119</v>
      </c>
      <c r="AH131" s="184" t="s">
        <v>1120</v>
      </c>
      <c r="AN131" s="185"/>
    </row>
    <row r="132" spans="1:40" hidden="1" x14ac:dyDescent="0.25">
      <c r="A132" s="186" t="str">
        <f>SUBSTITUTE(PetrinexFacilities[[#This Row],[Facility ID]]," ","")</f>
        <v>ABBT0130127</v>
      </c>
      <c r="B132" s="186"/>
      <c r="C132" s="184" t="s">
        <v>2100</v>
      </c>
      <c r="D132" s="185">
        <v>40878</v>
      </c>
      <c r="E132" s="184" t="s">
        <v>2101</v>
      </c>
      <c r="F132" s="184" t="s">
        <v>1381</v>
      </c>
      <c r="G132" s="184" t="s">
        <v>1117</v>
      </c>
      <c r="H132" s="185">
        <v>41609</v>
      </c>
      <c r="I132" s="185">
        <v>41579</v>
      </c>
      <c r="J132" s="184" t="s">
        <v>1736</v>
      </c>
      <c r="K132" s="184" t="s">
        <v>1737</v>
      </c>
      <c r="L132" s="184" t="s">
        <v>1736</v>
      </c>
      <c r="M132" s="184" t="s">
        <v>1737</v>
      </c>
      <c r="N132" s="185">
        <v>41579</v>
      </c>
      <c r="O132" s="184" t="s">
        <v>2130</v>
      </c>
      <c r="P132" s="184" t="s">
        <v>2131</v>
      </c>
      <c r="Q132" s="184" t="s">
        <v>1196</v>
      </c>
      <c r="R132" s="184" t="s">
        <v>2097</v>
      </c>
      <c r="S132" s="306" t="s">
        <v>1119</v>
      </c>
      <c r="W132" s="184" t="s">
        <v>1119</v>
      </c>
      <c r="Y132" s="184" t="s">
        <v>1119</v>
      </c>
      <c r="Z132" s="184" t="s">
        <v>1119</v>
      </c>
      <c r="AA132" s="184" t="s">
        <v>1119</v>
      </c>
      <c r="AB132" s="184">
        <v>4</v>
      </c>
      <c r="AC132" s="184" t="s">
        <v>1119</v>
      </c>
      <c r="AE132" s="184" t="s">
        <v>1119</v>
      </c>
      <c r="AH132" s="184" t="s">
        <v>1119</v>
      </c>
      <c r="AN132" s="185"/>
    </row>
    <row r="133" spans="1:40" hidden="1" x14ac:dyDescent="0.25">
      <c r="A133" s="186" t="str">
        <f>SUBSTITUTE(PetrinexFacilities[[#This Row],[Facility ID]]," ","")</f>
        <v>ABBT0043847</v>
      </c>
      <c r="B133" s="186"/>
      <c r="C133" s="184" t="s">
        <v>2132</v>
      </c>
      <c r="D133" s="185">
        <v>36951</v>
      </c>
      <c r="E133" s="184" t="s">
        <v>2133</v>
      </c>
      <c r="F133" s="184" t="s">
        <v>2116</v>
      </c>
      <c r="G133" s="184" t="s">
        <v>1125</v>
      </c>
      <c r="H133" s="185">
        <v>37530</v>
      </c>
      <c r="I133" s="185">
        <v>37530</v>
      </c>
      <c r="J133" s="184" t="s">
        <v>1736</v>
      </c>
      <c r="K133" s="184" t="s">
        <v>1737</v>
      </c>
      <c r="L133" s="184" t="s">
        <v>1736</v>
      </c>
      <c r="M133" s="184" t="s">
        <v>1737</v>
      </c>
      <c r="N133" s="185">
        <v>37530</v>
      </c>
      <c r="O133" s="184" t="s">
        <v>2134</v>
      </c>
      <c r="P133" s="184" t="s">
        <v>2135</v>
      </c>
      <c r="Q133" s="184" t="s">
        <v>1126</v>
      </c>
      <c r="R133" s="184" t="s">
        <v>2136</v>
      </c>
      <c r="S133" s="306" t="s">
        <v>1119</v>
      </c>
      <c r="W133" s="184" t="s">
        <v>1119</v>
      </c>
      <c r="Y133" s="184" t="s">
        <v>1119</v>
      </c>
      <c r="Z133" s="184" t="s">
        <v>1119</v>
      </c>
      <c r="AA133" s="184" t="s">
        <v>1119</v>
      </c>
      <c r="AB133" s="184">
        <v>4</v>
      </c>
      <c r="AC133" s="184" t="s">
        <v>1119</v>
      </c>
      <c r="AE133" s="184" t="s">
        <v>1119</v>
      </c>
      <c r="AH133" s="184" t="s">
        <v>1119</v>
      </c>
      <c r="AN133" s="185"/>
    </row>
    <row r="134" spans="1:40" hidden="1" x14ac:dyDescent="0.25">
      <c r="A134" s="186" t="str">
        <f>SUBSTITUTE(PetrinexFacilities[[#This Row],[Facility ID]]," ","")</f>
        <v>ABBT0042126</v>
      </c>
      <c r="B134" s="186"/>
      <c r="C134" s="184" t="s">
        <v>2137</v>
      </c>
      <c r="D134" s="185">
        <v>36951</v>
      </c>
      <c r="E134" s="184" t="s">
        <v>2138</v>
      </c>
      <c r="F134" s="184" t="s">
        <v>2116</v>
      </c>
      <c r="G134" s="184" t="s">
        <v>1125</v>
      </c>
      <c r="H134" s="185">
        <v>37530</v>
      </c>
      <c r="I134" s="185">
        <v>37530</v>
      </c>
      <c r="J134" s="184" t="s">
        <v>1736</v>
      </c>
      <c r="K134" s="184" t="s">
        <v>1737</v>
      </c>
      <c r="L134" s="184" t="s">
        <v>1736</v>
      </c>
      <c r="M134" s="184" t="s">
        <v>1737</v>
      </c>
      <c r="N134" s="185">
        <v>37530</v>
      </c>
      <c r="O134" s="184" t="s">
        <v>2139</v>
      </c>
      <c r="P134" s="184" t="s">
        <v>2140</v>
      </c>
      <c r="Q134" s="184" t="s">
        <v>1126</v>
      </c>
      <c r="R134" s="184" t="s">
        <v>2136</v>
      </c>
      <c r="S134" s="306" t="s">
        <v>1119</v>
      </c>
      <c r="W134" s="184" t="s">
        <v>1119</v>
      </c>
      <c r="Y134" s="184" t="s">
        <v>1119</v>
      </c>
      <c r="Z134" s="184" t="s">
        <v>1119</v>
      </c>
      <c r="AA134" s="184" t="s">
        <v>1119</v>
      </c>
      <c r="AB134" s="184">
        <v>4</v>
      </c>
      <c r="AC134" s="184" t="s">
        <v>1119</v>
      </c>
      <c r="AE134" s="184" t="s">
        <v>1119</v>
      </c>
      <c r="AH134" s="184" t="s">
        <v>1119</v>
      </c>
      <c r="AN134" s="185"/>
    </row>
    <row r="135" spans="1:40" hidden="1" x14ac:dyDescent="0.25">
      <c r="A135" s="186" t="str">
        <f>SUBSTITUTE(PetrinexFacilities[[#This Row],[Facility ID]]," ","")</f>
        <v>ABBT0047302</v>
      </c>
      <c r="B135" s="186"/>
      <c r="C135" s="184" t="s">
        <v>2141</v>
      </c>
      <c r="D135" s="185">
        <v>36951</v>
      </c>
      <c r="E135" s="184" t="s">
        <v>2142</v>
      </c>
      <c r="F135" s="184" t="s">
        <v>2116</v>
      </c>
      <c r="G135" s="184" t="s">
        <v>1125</v>
      </c>
      <c r="H135" s="185">
        <v>37865</v>
      </c>
      <c r="I135" s="185">
        <v>34335</v>
      </c>
      <c r="J135" s="184" t="s">
        <v>1736</v>
      </c>
      <c r="K135" s="184" t="s">
        <v>1737</v>
      </c>
      <c r="L135" s="184" t="s">
        <v>1736</v>
      </c>
      <c r="M135" s="184" t="s">
        <v>1737</v>
      </c>
      <c r="N135" s="185">
        <v>37438</v>
      </c>
      <c r="O135" s="184" t="s">
        <v>2143</v>
      </c>
      <c r="P135" s="184" t="s">
        <v>1942</v>
      </c>
      <c r="Q135" s="184" t="s">
        <v>1150</v>
      </c>
      <c r="R135" s="184" t="s">
        <v>2144</v>
      </c>
      <c r="S135" s="306" t="s">
        <v>1119</v>
      </c>
      <c r="W135" s="184" t="s">
        <v>1119</v>
      </c>
      <c r="Y135" s="184" t="s">
        <v>1119</v>
      </c>
      <c r="Z135" s="184" t="s">
        <v>1119</v>
      </c>
      <c r="AA135" s="184" t="s">
        <v>1119</v>
      </c>
      <c r="AB135" s="184">
        <v>4</v>
      </c>
      <c r="AC135" s="184" t="s">
        <v>1119</v>
      </c>
      <c r="AE135" s="184" t="s">
        <v>1119</v>
      </c>
      <c r="AH135" s="184" t="s">
        <v>1119</v>
      </c>
      <c r="AN135" s="185"/>
    </row>
    <row r="136" spans="1:40" hidden="1" x14ac:dyDescent="0.25">
      <c r="A136" s="186" t="str">
        <f>SUBSTITUTE(PetrinexFacilities[[#This Row],[Facility ID]]," ","")</f>
        <v>ABBT0078194</v>
      </c>
      <c r="B136" s="186"/>
      <c r="C136" s="184" t="s">
        <v>2141</v>
      </c>
      <c r="D136" s="185">
        <v>36951</v>
      </c>
      <c r="E136" s="184" t="s">
        <v>2142</v>
      </c>
      <c r="F136" s="184" t="s">
        <v>2116</v>
      </c>
      <c r="G136" s="184" t="s">
        <v>1117</v>
      </c>
      <c r="H136" s="185">
        <v>37834</v>
      </c>
      <c r="I136" s="185">
        <v>37834</v>
      </c>
      <c r="J136" s="184" t="s">
        <v>1736</v>
      </c>
      <c r="K136" s="184" t="s">
        <v>1737</v>
      </c>
      <c r="L136" s="184" t="s">
        <v>1736</v>
      </c>
      <c r="M136" s="184" t="s">
        <v>1737</v>
      </c>
      <c r="N136" s="185">
        <v>37834</v>
      </c>
      <c r="O136" s="184" t="s">
        <v>2145</v>
      </c>
      <c r="P136" s="184" t="s">
        <v>2146</v>
      </c>
      <c r="Q136" s="184" t="s">
        <v>1196</v>
      </c>
      <c r="R136" s="184" t="s">
        <v>2144</v>
      </c>
      <c r="S136" s="306" t="s">
        <v>1119</v>
      </c>
      <c r="W136" s="184" t="s">
        <v>1119</v>
      </c>
      <c r="Y136" s="184" t="s">
        <v>1119</v>
      </c>
      <c r="Z136" s="184" t="s">
        <v>1119</v>
      </c>
      <c r="AA136" s="184" t="s">
        <v>1119</v>
      </c>
      <c r="AB136" s="184">
        <v>4</v>
      </c>
      <c r="AC136" s="184" t="s">
        <v>1119</v>
      </c>
      <c r="AE136" s="184" t="s">
        <v>1119</v>
      </c>
      <c r="AH136" s="184" t="s">
        <v>1119</v>
      </c>
      <c r="AN136" s="185"/>
    </row>
    <row r="137" spans="1:40" hidden="1" x14ac:dyDescent="0.25">
      <c r="A137" s="186" t="str">
        <f>SUBSTITUTE(PetrinexFacilities[[#This Row],[Facility ID]]," ","")</f>
        <v>ABBT0078227</v>
      </c>
      <c r="B137" s="186"/>
      <c r="C137" s="184" t="s">
        <v>2141</v>
      </c>
      <c r="D137" s="185">
        <v>36951</v>
      </c>
      <c r="E137" s="184" t="s">
        <v>2142</v>
      </c>
      <c r="F137" s="184" t="s">
        <v>2116</v>
      </c>
      <c r="G137" s="184" t="s">
        <v>1117</v>
      </c>
      <c r="H137" s="185">
        <v>37865</v>
      </c>
      <c r="I137" s="185">
        <v>37834</v>
      </c>
      <c r="J137" s="184" t="s">
        <v>1736</v>
      </c>
      <c r="K137" s="184" t="s">
        <v>1737</v>
      </c>
      <c r="L137" s="184" t="s">
        <v>1736</v>
      </c>
      <c r="M137" s="184" t="s">
        <v>1737</v>
      </c>
      <c r="N137" s="185">
        <v>37865</v>
      </c>
      <c r="O137" s="184" t="s">
        <v>2147</v>
      </c>
      <c r="P137" s="184" t="s">
        <v>2148</v>
      </c>
      <c r="Q137" s="184" t="s">
        <v>1118</v>
      </c>
      <c r="R137" s="184" t="s">
        <v>2144</v>
      </c>
      <c r="S137" s="306" t="s">
        <v>1119</v>
      </c>
      <c r="W137" s="184" t="s">
        <v>1119</v>
      </c>
      <c r="Y137" s="184" t="s">
        <v>1119</v>
      </c>
      <c r="Z137" s="184" t="s">
        <v>1119</v>
      </c>
      <c r="AA137" s="184" t="s">
        <v>1119</v>
      </c>
      <c r="AB137" s="184">
        <v>4</v>
      </c>
      <c r="AC137" s="184" t="s">
        <v>1119</v>
      </c>
      <c r="AE137" s="184" t="s">
        <v>1119</v>
      </c>
      <c r="AH137" s="184" t="s">
        <v>1120</v>
      </c>
      <c r="AN137" s="185"/>
    </row>
    <row r="138" spans="1:40" hidden="1" x14ac:dyDescent="0.25">
      <c r="A138" s="186" t="str">
        <f>SUBSTITUTE(PetrinexFacilities[[#This Row],[Facility ID]]," ","")</f>
        <v>ABGS0006381</v>
      </c>
      <c r="B138" s="186"/>
      <c r="C138" s="184" t="s">
        <v>2110</v>
      </c>
      <c r="D138" s="185">
        <v>37561</v>
      </c>
      <c r="E138" s="184" t="s">
        <v>2066</v>
      </c>
      <c r="F138" s="184" t="s">
        <v>1381</v>
      </c>
      <c r="G138" s="184" t="s">
        <v>1125</v>
      </c>
      <c r="H138" s="185">
        <v>42339</v>
      </c>
      <c r="I138" s="185">
        <v>37288</v>
      </c>
      <c r="J138" s="184" t="s">
        <v>1736</v>
      </c>
      <c r="K138" s="184" t="s">
        <v>1737</v>
      </c>
      <c r="L138" s="184" t="s">
        <v>1736</v>
      </c>
      <c r="M138" s="184" t="s">
        <v>1737</v>
      </c>
      <c r="N138" s="185">
        <v>37530</v>
      </c>
      <c r="O138" s="184" t="s">
        <v>2149</v>
      </c>
      <c r="P138" s="184" t="s">
        <v>2150</v>
      </c>
      <c r="Q138" s="184" t="s">
        <v>1144</v>
      </c>
      <c r="R138" s="184" t="s">
        <v>2113</v>
      </c>
      <c r="S138" s="306" t="s">
        <v>1119</v>
      </c>
      <c r="W138" s="184" t="s">
        <v>1119</v>
      </c>
      <c r="Y138" s="184" t="s">
        <v>1119</v>
      </c>
      <c r="Z138" s="184" t="s">
        <v>1119</v>
      </c>
      <c r="AA138" s="184" t="s">
        <v>1119</v>
      </c>
      <c r="AB138" s="184">
        <v>4</v>
      </c>
      <c r="AC138" s="184" t="s">
        <v>1119</v>
      </c>
      <c r="AE138" s="184" t="s">
        <v>1119</v>
      </c>
      <c r="AH138" s="184" t="s">
        <v>1120</v>
      </c>
      <c r="AN138" s="185"/>
    </row>
    <row r="139" spans="1:40" hidden="1" x14ac:dyDescent="0.25">
      <c r="A139" s="186" t="str">
        <f>SUBSTITUTE(PetrinexFacilities[[#This Row],[Facility ID]]," ","")</f>
        <v>ABBT0047953</v>
      </c>
      <c r="B139" s="186"/>
      <c r="C139" s="184" t="s">
        <v>2151</v>
      </c>
      <c r="D139" s="185">
        <v>36951</v>
      </c>
      <c r="E139" s="184" t="s">
        <v>2152</v>
      </c>
      <c r="F139" s="184" t="s">
        <v>2116</v>
      </c>
      <c r="G139" s="184" t="s">
        <v>1125</v>
      </c>
      <c r="H139" s="185">
        <v>37530</v>
      </c>
      <c r="I139" s="185">
        <v>34335</v>
      </c>
      <c r="J139" s="184" t="s">
        <v>1736</v>
      </c>
      <c r="K139" s="184" t="s">
        <v>1737</v>
      </c>
      <c r="L139" s="184" t="s">
        <v>1736</v>
      </c>
      <c r="M139" s="184" t="s">
        <v>1737</v>
      </c>
      <c r="N139" s="185">
        <v>37530</v>
      </c>
      <c r="O139" s="184" t="s">
        <v>2153</v>
      </c>
      <c r="P139" s="184" t="s">
        <v>2154</v>
      </c>
      <c r="Q139" s="184" t="s">
        <v>1126</v>
      </c>
      <c r="R139" s="184" t="s">
        <v>2136</v>
      </c>
      <c r="S139" s="306" t="s">
        <v>1119</v>
      </c>
      <c r="W139" s="184" t="s">
        <v>1119</v>
      </c>
      <c r="Y139" s="184" t="s">
        <v>1119</v>
      </c>
      <c r="Z139" s="184" t="s">
        <v>1119</v>
      </c>
      <c r="AA139" s="184" t="s">
        <v>1119</v>
      </c>
      <c r="AB139" s="184">
        <v>4</v>
      </c>
      <c r="AC139" s="184" t="s">
        <v>1119</v>
      </c>
      <c r="AE139" s="184" t="s">
        <v>1119</v>
      </c>
      <c r="AH139" s="184" t="s">
        <v>1119</v>
      </c>
      <c r="AN139" s="185"/>
    </row>
    <row r="140" spans="1:40" hidden="1" x14ac:dyDescent="0.25">
      <c r="A140" s="186" t="str">
        <f>SUBSTITUTE(PetrinexFacilities[[#This Row],[Facility ID]]," ","")</f>
        <v>ABBT0048139</v>
      </c>
      <c r="B140" s="186"/>
      <c r="C140" s="184" t="s">
        <v>2155</v>
      </c>
      <c r="D140" s="185">
        <v>36951</v>
      </c>
      <c r="E140" s="184" t="s">
        <v>2156</v>
      </c>
      <c r="F140" s="184" t="s">
        <v>2116</v>
      </c>
      <c r="G140" s="184" t="s">
        <v>1117</v>
      </c>
      <c r="H140" s="185">
        <v>37530</v>
      </c>
      <c r="I140" s="185">
        <v>34335</v>
      </c>
      <c r="J140" s="184" t="s">
        <v>1736</v>
      </c>
      <c r="K140" s="184" t="s">
        <v>1737</v>
      </c>
      <c r="L140" s="184" t="s">
        <v>1736</v>
      </c>
      <c r="M140" s="184" t="s">
        <v>1737</v>
      </c>
      <c r="N140" s="185">
        <v>37438</v>
      </c>
      <c r="O140" s="184" t="s">
        <v>2157</v>
      </c>
      <c r="P140" s="184" t="s">
        <v>2158</v>
      </c>
      <c r="Q140" s="184" t="s">
        <v>1126</v>
      </c>
      <c r="R140" s="184" t="s">
        <v>2136</v>
      </c>
      <c r="S140" s="306" t="s">
        <v>1119</v>
      </c>
      <c r="W140" s="184" t="s">
        <v>1119</v>
      </c>
      <c r="Y140" s="184" t="s">
        <v>1119</v>
      </c>
      <c r="Z140" s="184" t="s">
        <v>1119</v>
      </c>
      <c r="AA140" s="184" t="s">
        <v>1119</v>
      </c>
      <c r="AB140" s="184">
        <v>4</v>
      </c>
      <c r="AC140" s="184" t="s">
        <v>1119</v>
      </c>
      <c r="AE140" s="184" t="s">
        <v>1119</v>
      </c>
      <c r="AH140" s="184" t="s">
        <v>1119</v>
      </c>
      <c r="AN140" s="185"/>
    </row>
    <row r="141" spans="1:40" hidden="1" x14ac:dyDescent="0.25">
      <c r="A141" s="186" t="str">
        <f>SUBSTITUTE(PetrinexFacilities[[#This Row],[Facility ID]]," ","")</f>
        <v>ABBT0047736</v>
      </c>
      <c r="B141" s="186"/>
      <c r="C141" s="184" t="s">
        <v>2159</v>
      </c>
      <c r="D141" s="185">
        <v>36951</v>
      </c>
      <c r="E141" s="184" t="s">
        <v>2160</v>
      </c>
      <c r="F141" s="184" t="s">
        <v>2116</v>
      </c>
      <c r="G141" s="184" t="s">
        <v>1117</v>
      </c>
      <c r="H141" s="185">
        <v>37530</v>
      </c>
      <c r="I141" s="185">
        <v>34335</v>
      </c>
      <c r="J141" s="184" t="s">
        <v>1736</v>
      </c>
      <c r="K141" s="184" t="s">
        <v>1737</v>
      </c>
      <c r="L141" s="184" t="s">
        <v>1736</v>
      </c>
      <c r="M141" s="184" t="s">
        <v>1737</v>
      </c>
      <c r="N141" s="185">
        <v>37438</v>
      </c>
      <c r="O141" s="184" t="s">
        <v>2161</v>
      </c>
      <c r="P141" s="184" t="s">
        <v>2162</v>
      </c>
      <c r="Q141" s="184" t="s">
        <v>1126</v>
      </c>
      <c r="R141" s="184" t="s">
        <v>2136</v>
      </c>
      <c r="S141" s="306" t="s">
        <v>1119</v>
      </c>
      <c r="W141" s="184" t="s">
        <v>1119</v>
      </c>
      <c r="Y141" s="184" t="s">
        <v>1119</v>
      </c>
      <c r="Z141" s="184" t="s">
        <v>1119</v>
      </c>
      <c r="AA141" s="184" t="s">
        <v>1119</v>
      </c>
      <c r="AB141" s="184">
        <v>4</v>
      </c>
      <c r="AC141" s="184" t="s">
        <v>1119</v>
      </c>
      <c r="AE141" s="184" t="s">
        <v>1119</v>
      </c>
      <c r="AH141" s="184" t="s">
        <v>1119</v>
      </c>
      <c r="AN141" s="185"/>
    </row>
    <row r="142" spans="1:40" hidden="1" x14ac:dyDescent="0.25">
      <c r="A142" s="186" t="str">
        <f>SUBSTITUTE(PetrinexFacilities[[#This Row],[Facility ID]]," ","")</f>
        <v>ABBT0047614</v>
      </c>
      <c r="B142" s="186"/>
      <c r="C142" s="184" t="s">
        <v>2163</v>
      </c>
      <c r="D142" s="185">
        <v>36951</v>
      </c>
      <c r="E142" s="184" t="s">
        <v>2164</v>
      </c>
      <c r="F142" s="184" t="s">
        <v>2116</v>
      </c>
      <c r="G142" s="184" t="s">
        <v>1125</v>
      </c>
      <c r="H142" s="185">
        <v>37530</v>
      </c>
      <c r="I142" s="185">
        <v>34335</v>
      </c>
      <c r="J142" s="184" t="s">
        <v>1736</v>
      </c>
      <c r="K142" s="184" t="s">
        <v>1737</v>
      </c>
      <c r="L142" s="184" t="s">
        <v>1736</v>
      </c>
      <c r="M142" s="184" t="s">
        <v>1737</v>
      </c>
      <c r="N142" s="185">
        <v>37530</v>
      </c>
      <c r="O142" s="184" t="s">
        <v>2165</v>
      </c>
      <c r="P142" s="184" t="s">
        <v>2166</v>
      </c>
      <c r="Q142" s="184" t="s">
        <v>1126</v>
      </c>
      <c r="R142" s="184" t="s">
        <v>2136</v>
      </c>
      <c r="S142" s="306" t="s">
        <v>1119</v>
      </c>
      <c r="W142" s="184" t="s">
        <v>1119</v>
      </c>
      <c r="Y142" s="184" t="s">
        <v>1119</v>
      </c>
      <c r="Z142" s="184" t="s">
        <v>1119</v>
      </c>
      <c r="AA142" s="184" t="s">
        <v>1119</v>
      </c>
      <c r="AB142" s="184">
        <v>4</v>
      </c>
      <c r="AC142" s="184" t="s">
        <v>1119</v>
      </c>
      <c r="AE142" s="184" t="s">
        <v>1119</v>
      </c>
      <c r="AH142" s="184" t="s">
        <v>1119</v>
      </c>
      <c r="AN142" s="185"/>
    </row>
    <row r="143" spans="1:40" hidden="1" x14ac:dyDescent="0.25">
      <c r="A143" s="186" t="str">
        <f>SUBSTITUTE(PetrinexFacilities[[#This Row],[Facility ID]]," ","")</f>
        <v>ABBT0047549</v>
      </c>
      <c r="B143" s="186"/>
      <c r="C143" s="184" t="s">
        <v>2167</v>
      </c>
      <c r="D143" s="185">
        <v>36951</v>
      </c>
      <c r="E143" s="184" t="s">
        <v>2168</v>
      </c>
      <c r="F143" s="184" t="s">
        <v>2116</v>
      </c>
      <c r="G143" s="184" t="s">
        <v>1125</v>
      </c>
      <c r="H143" s="185">
        <v>37530</v>
      </c>
      <c r="I143" s="185">
        <v>34335</v>
      </c>
      <c r="J143" s="184" t="s">
        <v>1736</v>
      </c>
      <c r="K143" s="184" t="s">
        <v>1737</v>
      </c>
      <c r="L143" s="184" t="s">
        <v>1736</v>
      </c>
      <c r="M143" s="184" t="s">
        <v>1737</v>
      </c>
      <c r="N143" s="185">
        <v>37530</v>
      </c>
      <c r="O143" s="184" t="s">
        <v>2169</v>
      </c>
      <c r="P143" s="184" t="s">
        <v>2170</v>
      </c>
      <c r="Q143" s="184" t="s">
        <v>1126</v>
      </c>
      <c r="R143" s="184" t="s">
        <v>2136</v>
      </c>
      <c r="S143" s="306" t="s">
        <v>1119</v>
      </c>
      <c r="W143" s="184" t="s">
        <v>1119</v>
      </c>
      <c r="Y143" s="184" t="s">
        <v>1119</v>
      </c>
      <c r="Z143" s="184" t="s">
        <v>1119</v>
      </c>
      <c r="AA143" s="184" t="s">
        <v>1119</v>
      </c>
      <c r="AB143" s="184">
        <v>4</v>
      </c>
      <c r="AC143" s="184" t="s">
        <v>1119</v>
      </c>
      <c r="AE143" s="184" t="s">
        <v>1119</v>
      </c>
      <c r="AH143" s="184" t="s">
        <v>1119</v>
      </c>
      <c r="AN143" s="185"/>
    </row>
    <row r="144" spans="1:40" hidden="1" x14ac:dyDescent="0.25">
      <c r="A144" s="186" t="str">
        <f>SUBSTITUTE(PetrinexFacilities[[#This Row],[Facility ID]]," ","")</f>
        <v>ABBT0046812</v>
      </c>
      <c r="B144" s="186"/>
      <c r="C144" s="184" t="s">
        <v>2171</v>
      </c>
      <c r="D144" s="185">
        <v>36951</v>
      </c>
      <c r="E144" s="184" t="s">
        <v>2172</v>
      </c>
      <c r="F144" s="184" t="s">
        <v>2116</v>
      </c>
      <c r="G144" s="184" t="s">
        <v>1125</v>
      </c>
      <c r="H144" s="185">
        <v>37530</v>
      </c>
      <c r="I144" s="185">
        <v>37530</v>
      </c>
      <c r="J144" s="184" t="s">
        <v>1736</v>
      </c>
      <c r="K144" s="184" t="s">
        <v>1737</v>
      </c>
      <c r="L144" s="184" t="s">
        <v>1736</v>
      </c>
      <c r="M144" s="184" t="s">
        <v>1737</v>
      </c>
      <c r="N144" s="185">
        <v>37530</v>
      </c>
      <c r="O144" s="184" t="s">
        <v>2173</v>
      </c>
      <c r="P144" s="184" t="s">
        <v>2174</v>
      </c>
      <c r="Q144" s="184" t="s">
        <v>1126</v>
      </c>
      <c r="R144" s="184" t="s">
        <v>2136</v>
      </c>
      <c r="S144" s="306" t="s">
        <v>1119</v>
      </c>
      <c r="W144" s="184" t="s">
        <v>1119</v>
      </c>
      <c r="Y144" s="184" t="s">
        <v>1119</v>
      </c>
      <c r="Z144" s="184" t="s">
        <v>1119</v>
      </c>
      <c r="AA144" s="184" t="s">
        <v>1119</v>
      </c>
      <c r="AB144" s="184">
        <v>4</v>
      </c>
      <c r="AC144" s="184" t="s">
        <v>1119</v>
      </c>
      <c r="AE144" s="184" t="s">
        <v>1119</v>
      </c>
      <c r="AH144" s="184" t="s">
        <v>1119</v>
      </c>
      <c r="AN144" s="185"/>
    </row>
    <row r="145" spans="1:40" hidden="1" x14ac:dyDescent="0.25">
      <c r="A145" s="186" t="str">
        <f>SUBSTITUTE(PetrinexFacilities[[#This Row],[Facility ID]]," ","")</f>
        <v>ABBT0048138</v>
      </c>
      <c r="B145" s="186"/>
      <c r="C145" s="184" t="s">
        <v>2175</v>
      </c>
      <c r="D145" s="185">
        <v>36951</v>
      </c>
      <c r="E145" s="184" t="s">
        <v>2176</v>
      </c>
      <c r="F145" s="184" t="s">
        <v>2116</v>
      </c>
      <c r="G145" s="184" t="s">
        <v>1125</v>
      </c>
      <c r="H145" s="185">
        <v>40057</v>
      </c>
      <c r="I145" s="185">
        <v>34335</v>
      </c>
      <c r="J145" s="184" t="s">
        <v>1736</v>
      </c>
      <c r="K145" s="184" t="s">
        <v>1737</v>
      </c>
      <c r="L145" s="184" t="s">
        <v>1736</v>
      </c>
      <c r="M145" s="184" t="s">
        <v>1737</v>
      </c>
      <c r="N145" s="185">
        <v>37438</v>
      </c>
      <c r="O145" s="184" t="s">
        <v>2177</v>
      </c>
      <c r="P145" s="184" t="s">
        <v>2178</v>
      </c>
      <c r="Q145" s="184" t="s">
        <v>1126</v>
      </c>
      <c r="R145" s="184" t="s">
        <v>2136</v>
      </c>
      <c r="S145" s="306" t="s">
        <v>1119</v>
      </c>
      <c r="W145" s="184" t="s">
        <v>1119</v>
      </c>
      <c r="Y145" s="184" t="s">
        <v>1119</v>
      </c>
      <c r="Z145" s="184" t="s">
        <v>1119</v>
      </c>
      <c r="AA145" s="184" t="s">
        <v>1119</v>
      </c>
      <c r="AB145" s="184">
        <v>4</v>
      </c>
      <c r="AC145" s="184" t="s">
        <v>1119</v>
      </c>
      <c r="AE145" s="184" t="s">
        <v>1119</v>
      </c>
      <c r="AH145" s="184" t="s">
        <v>1119</v>
      </c>
      <c r="AN145" s="185"/>
    </row>
    <row r="146" spans="1:40" hidden="1" x14ac:dyDescent="0.25">
      <c r="A146" s="186" t="str">
        <f>SUBSTITUTE(PetrinexFacilities[[#This Row],[Facility ID]]," ","")</f>
        <v>ABBT0097292</v>
      </c>
      <c r="B146" s="186"/>
      <c r="C146" s="184" t="s">
        <v>2179</v>
      </c>
      <c r="D146" s="185">
        <v>39539</v>
      </c>
      <c r="E146" s="184" t="s">
        <v>2180</v>
      </c>
      <c r="F146" s="184" t="s">
        <v>2116</v>
      </c>
      <c r="G146" s="184" t="s">
        <v>1117</v>
      </c>
      <c r="H146" s="185">
        <v>39479</v>
      </c>
      <c r="I146" s="185">
        <v>39479</v>
      </c>
      <c r="J146" s="184" t="s">
        <v>1736</v>
      </c>
      <c r="K146" s="184" t="s">
        <v>1737</v>
      </c>
      <c r="L146" s="184" t="s">
        <v>1736</v>
      </c>
      <c r="M146" s="184" t="s">
        <v>1737</v>
      </c>
      <c r="N146" s="185">
        <v>40360</v>
      </c>
      <c r="O146" s="184" t="s">
        <v>2181</v>
      </c>
      <c r="P146" s="184" t="s">
        <v>2182</v>
      </c>
      <c r="Q146" s="184" t="s">
        <v>1126</v>
      </c>
      <c r="R146" s="184" t="s">
        <v>2136</v>
      </c>
      <c r="S146" s="306" t="s">
        <v>1119</v>
      </c>
      <c r="W146" s="184" t="s">
        <v>1119</v>
      </c>
      <c r="Y146" s="184" t="s">
        <v>1119</v>
      </c>
      <c r="Z146" s="184" t="s">
        <v>1119</v>
      </c>
      <c r="AA146" s="184" t="s">
        <v>1119</v>
      </c>
      <c r="AB146" s="184">
        <v>4</v>
      </c>
      <c r="AC146" s="184" t="s">
        <v>1119</v>
      </c>
      <c r="AE146" s="184" t="s">
        <v>1119</v>
      </c>
      <c r="AH146" s="184" t="s">
        <v>1119</v>
      </c>
      <c r="AN146" s="185"/>
    </row>
    <row r="147" spans="1:40" hidden="1" x14ac:dyDescent="0.25">
      <c r="A147" s="186" t="str">
        <f>SUBSTITUTE(PetrinexFacilities[[#This Row],[Facility ID]]," ","")</f>
        <v>ABBT6290006</v>
      </c>
      <c r="B147" s="186"/>
      <c r="C147" s="184" t="s">
        <v>2183</v>
      </c>
      <c r="D147" s="185">
        <v>36951</v>
      </c>
      <c r="E147" s="184" t="s">
        <v>2184</v>
      </c>
      <c r="F147" s="184" t="s">
        <v>2116</v>
      </c>
      <c r="G147" s="184" t="s">
        <v>1117</v>
      </c>
      <c r="H147" s="185">
        <v>37530</v>
      </c>
      <c r="I147" s="185">
        <v>34335</v>
      </c>
      <c r="J147" s="184" t="s">
        <v>1736</v>
      </c>
      <c r="K147" s="184" t="s">
        <v>1737</v>
      </c>
      <c r="L147" s="184" t="s">
        <v>1736</v>
      </c>
      <c r="M147" s="184" t="s">
        <v>1737</v>
      </c>
      <c r="N147" s="185">
        <v>37438</v>
      </c>
      <c r="O147" s="184" t="s">
        <v>2185</v>
      </c>
      <c r="P147" s="184" t="s">
        <v>2186</v>
      </c>
      <c r="Q147" s="184" t="s">
        <v>1126</v>
      </c>
      <c r="R147" s="184" t="s">
        <v>2136</v>
      </c>
      <c r="S147" s="306" t="s">
        <v>1119</v>
      </c>
      <c r="W147" s="184" t="s">
        <v>1119</v>
      </c>
      <c r="Y147" s="184" t="s">
        <v>1119</v>
      </c>
      <c r="Z147" s="184" t="s">
        <v>1119</v>
      </c>
      <c r="AA147" s="184" t="s">
        <v>1119</v>
      </c>
      <c r="AB147" s="184">
        <v>4</v>
      </c>
      <c r="AC147" s="184" t="s">
        <v>1119</v>
      </c>
      <c r="AE147" s="184" t="s">
        <v>1119</v>
      </c>
      <c r="AH147" s="184" t="s">
        <v>1119</v>
      </c>
      <c r="AN147" s="185"/>
    </row>
    <row r="148" spans="1:40" hidden="1" x14ac:dyDescent="0.25">
      <c r="A148" s="186" t="str">
        <f>SUBSTITUTE(PetrinexFacilities[[#This Row],[Facility ID]]," ","")</f>
        <v>ABBT6290009</v>
      </c>
      <c r="B148" s="186"/>
      <c r="C148" s="184" t="s">
        <v>2187</v>
      </c>
      <c r="D148" s="185">
        <v>36951</v>
      </c>
      <c r="E148" s="184" t="s">
        <v>2188</v>
      </c>
      <c r="F148" s="184" t="s">
        <v>2116</v>
      </c>
      <c r="G148" s="184" t="s">
        <v>1125</v>
      </c>
      <c r="H148" s="185">
        <v>37530</v>
      </c>
      <c r="I148" s="185">
        <v>37530</v>
      </c>
      <c r="J148" s="184" t="s">
        <v>1736</v>
      </c>
      <c r="K148" s="184" t="s">
        <v>1737</v>
      </c>
      <c r="L148" s="184" t="s">
        <v>1736</v>
      </c>
      <c r="M148" s="184" t="s">
        <v>1737</v>
      </c>
      <c r="N148" s="185">
        <v>37530</v>
      </c>
      <c r="O148" s="184" t="s">
        <v>2189</v>
      </c>
      <c r="P148" s="184" t="s">
        <v>2190</v>
      </c>
      <c r="Q148" s="184" t="s">
        <v>1126</v>
      </c>
      <c r="R148" s="184" t="s">
        <v>2136</v>
      </c>
      <c r="S148" s="306" t="s">
        <v>1119</v>
      </c>
      <c r="W148" s="184" t="s">
        <v>1119</v>
      </c>
      <c r="Y148" s="184" t="s">
        <v>1119</v>
      </c>
      <c r="Z148" s="184" t="s">
        <v>1119</v>
      </c>
      <c r="AA148" s="184" t="s">
        <v>1119</v>
      </c>
      <c r="AB148" s="184">
        <v>4</v>
      </c>
      <c r="AC148" s="184" t="s">
        <v>1119</v>
      </c>
      <c r="AE148" s="184" t="s">
        <v>1119</v>
      </c>
      <c r="AH148" s="184" t="s">
        <v>1119</v>
      </c>
      <c r="AN148" s="185"/>
    </row>
    <row r="149" spans="1:40" hidden="1" x14ac:dyDescent="0.25">
      <c r="A149" s="186" t="str">
        <f>SUBSTITUTE(PetrinexFacilities[[#This Row],[Facility ID]]," ","")</f>
        <v>ABBT6290011</v>
      </c>
      <c r="B149" s="186"/>
      <c r="C149" s="184" t="s">
        <v>2191</v>
      </c>
      <c r="D149" s="185">
        <v>37956</v>
      </c>
      <c r="E149" s="184" t="s">
        <v>2192</v>
      </c>
      <c r="F149" s="184" t="s">
        <v>2116</v>
      </c>
      <c r="G149" s="184" t="s">
        <v>1117</v>
      </c>
      <c r="H149" s="185">
        <v>37530</v>
      </c>
      <c r="I149" s="185">
        <v>34335</v>
      </c>
      <c r="J149" s="184" t="s">
        <v>1736</v>
      </c>
      <c r="K149" s="184" t="s">
        <v>1737</v>
      </c>
      <c r="L149" s="184" t="s">
        <v>1736</v>
      </c>
      <c r="M149" s="184" t="s">
        <v>1737</v>
      </c>
      <c r="N149" s="185">
        <v>37438</v>
      </c>
      <c r="O149" s="184" t="s">
        <v>2193</v>
      </c>
      <c r="P149" s="184" t="s">
        <v>2194</v>
      </c>
      <c r="Q149" s="184" t="s">
        <v>1126</v>
      </c>
      <c r="R149" s="184" t="s">
        <v>2136</v>
      </c>
      <c r="S149" s="306" t="s">
        <v>1119</v>
      </c>
      <c r="W149" s="184" t="s">
        <v>1119</v>
      </c>
      <c r="Y149" s="184" t="s">
        <v>1119</v>
      </c>
      <c r="Z149" s="184" t="s">
        <v>1119</v>
      </c>
      <c r="AA149" s="184" t="s">
        <v>1119</v>
      </c>
      <c r="AB149" s="184">
        <v>4</v>
      </c>
      <c r="AC149" s="184" t="s">
        <v>1119</v>
      </c>
      <c r="AE149" s="184" t="s">
        <v>1119</v>
      </c>
      <c r="AH149" s="184" t="s">
        <v>1119</v>
      </c>
      <c r="AN149" s="185"/>
    </row>
    <row r="150" spans="1:40" hidden="1" x14ac:dyDescent="0.25">
      <c r="A150" s="186" t="str">
        <f>SUBSTITUTE(PetrinexFacilities[[#This Row],[Facility ID]]," ","")</f>
        <v>ABBT0058696</v>
      </c>
      <c r="B150" s="186"/>
      <c r="C150" s="184" t="s">
        <v>2195</v>
      </c>
      <c r="D150" s="185">
        <v>36951</v>
      </c>
      <c r="E150" s="184" t="s">
        <v>2196</v>
      </c>
      <c r="F150" s="184" t="s">
        <v>2116</v>
      </c>
      <c r="G150" s="184" t="s">
        <v>1125</v>
      </c>
      <c r="H150" s="185">
        <v>37530</v>
      </c>
      <c r="I150" s="185">
        <v>35916</v>
      </c>
      <c r="J150" s="184" t="s">
        <v>1736</v>
      </c>
      <c r="K150" s="184" t="s">
        <v>1737</v>
      </c>
      <c r="L150" s="184" t="s">
        <v>1736</v>
      </c>
      <c r="M150" s="184" t="s">
        <v>1737</v>
      </c>
      <c r="N150" s="185">
        <v>37530</v>
      </c>
      <c r="O150" s="184" t="s">
        <v>2197</v>
      </c>
      <c r="P150" s="184" t="s">
        <v>2198</v>
      </c>
      <c r="Q150" s="184" t="s">
        <v>1126</v>
      </c>
      <c r="R150" s="184" t="s">
        <v>2136</v>
      </c>
      <c r="S150" s="306" t="s">
        <v>1119</v>
      </c>
      <c r="W150" s="184" t="s">
        <v>1119</v>
      </c>
      <c r="Y150" s="184" t="s">
        <v>1119</v>
      </c>
      <c r="Z150" s="184" t="s">
        <v>1119</v>
      </c>
      <c r="AA150" s="184" t="s">
        <v>1119</v>
      </c>
      <c r="AB150" s="184">
        <v>4</v>
      </c>
      <c r="AC150" s="184" t="s">
        <v>1119</v>
      </c>
      <c r="AE150" s="184" t="s">
        <v>1119</v>
      </c>
      <c r="AH150" s="184" t="s">
        <v>1119</v>
      </c>
      <c r="AN150" s="185"/>
    </row>
    <row r="151" spans="1:40" hidden="1" x14ac:dyDescent="0.25">
      <c r="A151" s="186" t="str">
        <f>SUBSTITUTE(PetrinexFacilities[[#This Row],[Facility ID]]," ","")</f>
        <v>ABBT0078097</v>
      </c>
      <c r="B151" s="186"/>
      <c r="C151" s="184" t="s">
        <v>2199</v>
      </c>
      <c r="D151" s="185">
        <v>38169</v>
      </c>
      <c r="E151" s="184" t="s">
        <v>2200</v>
      </c>
      <c r="F151" s="184" t="s">
        <v>2116</v>
      </c>
      <c r="G151" s="184" t="s">
        <v>1125</v>
      </c>
      <c r="H151" s="185">
        <v>39600</v>
      </c>
      <c r="I151" s="185">
        <v>37803</v>
      </c>
      <c r="J151" s="184" t="s">
        <v>1736</v>
      </c>
      <c r="K151" s="184" t="s">
        <v>1737</v>
      </c>
      <c r="L151" s="184" t="s">
        <v>1736</v>
      </c>
      <c r="M151" s="184" t="s">
        <v>1737</v>
      </c>
      <c r="N151" s="185">
        <v>37803</v>
      </c>
      <c r="O151" s="184" t="s">
        <v>2201</v>
      </c>
      <c r="P151" s="184" t="s">
        <v>2202</v>
      </c>
      <c r="Q151" s="184" t="s">
        <v>1134</v>
      </c>
      <c r="R151" s="184" t="s">
        <v>2203</v>
      </c>
      <c r="S151" s="306" t="s">
        <v>1119</v>
      </c>
      <c r="W151" s="184" t="s">
        <v>1119</v>
      </c>
      <c r="Y151" s="184" t="s">
        <v>1119</v>
      </c>
      <c r="Z151" s="184" t="s">
        <v>1119</v>
      </c>
      <c r="AA151" s="184" t="s">
        <v>1119</v>
      </c>
      <c r="AB151" s="184">
        <v>4</v>
      </c>
      <c r="AC151" s="184" t="s">
        <v>1119</v>
      </c>
      <c r="AE151" s="184" t="s">
        <v>1119</v>
      </c>
      <c r="AH151" s="184" t="s">
        <v>1120</v>
      </c>
      <c r="AN151" s="185"/>
    </row>
    <row r="152" spans="1:40" hidden="1" x14ac:dyDescent="0.25">
      <c r="A152" s="186" t="str">
        <f>SUBSTITUTE(PetrinexFacilities[[#This Row],[Facility ID]]," ","")</f>
        <v>ABBT0064083</v>
      </c>
      <c r="B152" s="186"/>
      <c r="C152" s="184" t="s">
        <v>2204</v>
      </c>
      <c r="D152" s="185">
        <v>36861</v>
      </c>
      <c r="E152" s="184" t="s">
        <v>2205</v>
      </c>
      <c r="F152" s="184" t="s">
        <v>2116</v>
      </c>
      <c r="G152" s="184" t="s">
        <v>1125</v>
      </c>
      <c r="H152" s="185">
        <v>39448</v>
      </c>
      <c r="I152" s="185">
        <v>36861</v>
      </c>
      <c r="J152" s="184" t="s">
        <v>1736</v>
      </c>
      <c r="K152" s="184" t="s">
        <v>1737</v>
      </c>
      <c r="L152" s="184" t="s">
        <v>1736</v>
      </c>
      <c r="M152" s="184" t="s">
        <v>1737</v>
      </c>
      <c r="N152" s="185">
        <v>37438</v>
      </c>
      <c r="O152" s="184" t="s">
        <v>2206</v>
      </c>
      <c r="P152" s="184" t="s">
        <v>2207</v>
      </c>
      <c r="Q152" s="184" t="s">
        <v>1134</v>
      </c>
      <c r="R152" s="184" t="s">
        <v>2203</v>
      </c>
      <c r="S152" s="306" t="s">
        <v>1119</v>
      </c>
      <c r="W152" s="184" t="s">
        <v>1119</v>
      </c>
      <c r="Y152" s="184" t="s">
        <v>1119</v>
      </c>
      <c r="Z152" s="184" t="s">
        <v>1119</v>
      </c>
      <c r="AA152" s="184" t="s">
        <v>1119</v>
      </c>
      <c r="AB152" s="184">
        <v>4</v>
      </c>
      <c r="AC152" s="184" t="s">
        <v>1119</v>
      </c>
      <c r="AE152" s="184" t="s">
        <v>1119</v>
      </c>
      <c r="AH152" s="184" t="s">
        <v>1120</v>
      </c>
      <c r="AN152" s="185"/>
    </row>
    <row r="153" spans="1:40" hidden="1" x14ac:dyDescent="0.25">
      <c r="A153" s="186" t="str">
        <f>SUBSTITUTE(PetrinexFacilities[[#This Row],[Facility ID]]," ","")</f>
        <v>ABBT0085472</v>
      </c>
      <c r="B153" s="186"/>
      <c r="C153" s="184" t="s">
        <v>2208</v>
      </c>
      <c r="D153" s="185">
        <v>37622</v>
      </c>
      <c r="E153" s="184" t="s">
        <v>2209</v>
      </c>
      <c r="F153" s="184" t="s">
        <v>2116</v>
      </c>
      <c r="G153" s="184" t="s">
        <v>1117</v>
      </c>
      <c r="H153" s="185">
        <v>38504</v>
      </c>
      <c r="I153" s="185">
        <v>38504</v>
      </c>
      <c r="J153" s="184" t="s">
        <v>1736</v>
      </c>
      <c r="K153" s="184" t="s">
        <v>1737</v>
      </c>
      <c r="L153" s="184" t="s">
        <v>1736</v>
      </c>
      <c r="M153" s="184" t="s">
        <v>1737</v>
      </c>
      <c r="N153" s="185">
        <v>40360</v>
      </c>
      <c r="O153" s="184" t="s">
        <v>2210</v>
      </c>
      <c r="P153" s="184" t="s">
        <v>2211</v>
      </c>
      <c r="Q153" s="184" t="s">
        <v>1118</v>
      </c>
      <c r="R153" s="184" t="s">
        <v>2203</v>
      </c>
      <c r="S153" s="306" t="s">
        <v>1119</v>
      </c>
      <c r="W153" s="184" t="s">
        <v>1119</v>
      </c>
      <c r="Y153" s="184" t="s">
        <v>1119</v>
      </c>
      <c r="Z153" s="184" t="s">
        <v>1119</v>
      </c>
      <c r="AA153" s="184" t="s">
        <v>1119</v>
      </c>
      <c r="AB153" s="184">
        <v>1</v>
      </c>
      <c r="AC153" s="184" t="s">
        <v>1119</v>
      </c>
      <c r="AE153" s="184" t="s">
        <v>1119</v>
      </c>
      <c r="AH153" s="184" t="s">
        <v>1120</v>
      </c>
      <c r="AN153" s="185"/>
    </row>
    <row r="154" spans="1:40" hidden="1" x14ac:dyDescent="0.25">
      <c r="A154" s="186" t="str">
        <f>SUBSTITUTE(PetrinexFacilities[[#This Row],[Facility ID]]," ","")</f>
        <v>ABBT0137489</v>
      </c>
      <c r="B154" s="186"/>
      <c r="C154" s="184" t="s">
        <v>2212</v>
      </c>
      <c r="D154" s="185">
        <v>42005</v>
      </c>
      <c r="E154" s="184" t="s">
        <v>2213</v>
      </c>
      <c r="F154" s="184" t="s">
        <v>2116</v>
      </c>
      <c r="G154" s="184" t="s">
        <v>1117</v>
      </c>
      <c r="H154" s="185">
        <v>42248</v>
      </c>
      <c r="I154" s="185">
        <v>42095</v>
      </c>
      <c r="J154" s="184" t="s">
        <v>1736</v>
      </c>
      <c r="K154" s="184" t="s">
        <v>1737</v>
      </c>
      <c r="L154" s="184" t="s">
        <v>1736</v>
      </c>
      <c r="M154" s="184" t="s">
        <v>1737</v>
      </c>
      <c r="N154" s="185">
        <v>42095</v>
      </c>
      <c r="O154" s="184" t="s">
        <v>2214</v>
      </c>
      <c r="P154" s="184" t="s">
        <v>2215</v>
      </c>
      <c r="Q154" s="184" t="s">
        <v>1118</v>
      </c>
      <c r="R154" s="184" t="s">
        <v>2216</v>
      </c>
      <c r="S154" s="306" t="s">
        <v>1119</v>
      </c>
      <c r="W154" s="184" t="s">
        <v>1119</v>
      </c>
      <c r="Y154" s="184" t="s">
        <v>1119</v>
      </c>
      <c r="Z154" s="184" t="s">
        <v>1119</v>
      </c>
      <c r="AA154" s="184" t="s">
        <v>1119</v>
      </c>
      <c r="AB154" s="184">
        <v>4</v>
      </c>
      <c r="AC154" s="184" t="s">
        <v>1119</v>
      </c>
      <c r="AE154" s="184" t="s">
        <v>1119</v>
      </c>
      <c r="AH154" s="184" t="s">
        <v>1120</v>
      </c>
      <c r="AN154" s="185"/>
    </row>
    <row r="155" spans="1:40" hidden="1" x14ac:dyDescent="0.25">
      <c r="A155" s="186" t="str">
        <f>SUBSTITUTE(PetrinexFacilities[[#This Row],[Facility ID]]," ","")</f>
        <v>ABGS0140578</v>
      </c>
      <c r="B155" s="186"/>
      <c r="C155" s="184" t="s">
        <v>2212</v>
      </c>
      <c r="D155" s="185">
        <v>42005</v>
      </c>
      <c r="E155" s="184" t="s">
        <v>2213</v>
      </c>
      <c r="F155" s="184" t="s">
        <v>2116</v>
      </c>
      <c r="G155" s="184" t="s">
        <v>1117</v>
      </c>
      <c r="H155" s="185">
        <v>42675</v>
      </c>
      <c r="I155" s="185">
        <v>42401</v>
      </c>
      <c r="J155" s="184" t="s">
        <v>1736</v>
      </c>
      <c r="K155" s="184" t="s">
        <v>1737</v>
      </c>
      <c r="L155" s="184" t="s">
        <v>1736</v>
      </c>
      <c r="M155" s="184" t="s">
        <v>1737</v>
      </c>
      <c r="N155" s="185">
        <v>42401</v>
      </c>
      <c r="O155" s="184" t="s">
        <v>2217</v>
      </c>
      <c r="P155" s="184" t="s">
        <v>2218</v>
      </c>
      <c r="Q155" s="184" t="s">
        <v>1144</v>
      </c>
      <c r="R155" s="184" t="s">
        <v>2216</v>
      </c>
      <c r="S155" s="306" t="s">
        <v>1119</v>
      </c>
      <c r="W155" s="184" t="s">
        <v>1119</v>
      </c>
      <c r="Y155" s="184" t="s">
        <v>1119</v>
      </c>
      <c r="Z155" s="184" t="s">
        <v>1119</v>
      </c>
      <c r="AA155" s="184" t="s">
        <v>1119</v>
      </c>
      <c r="AB155" s="184">
        <v>4</v>
      </c>
      <c r="AC155" s="184" t="s">
        <v>1119</v>
      </c>
      <c r="AE155" s="184" t="s">
        <v>1119</v>
      </c>
      <c r="AH155" s="184" t="s">
        <v>1120</v>
      </c>
      <c r="AN155" s="185"/>
    </row>
    <row r="156" spans="1:40" hidden="1" x14ac:dyDescent="0.25">
      <c r="A156" s="186" t="str">
        <f>SUBSTITUTE(PetrinexFacilities[[#This Row],[Facility ID]]," ","")</f>
        <v>ABBT0098471</v>
      </c>
      <c r="B156" s="186"/>
      <c r="C156" s="184" t="s">
        <v>2219</v>
      </c>
      <c r="D156" s="185">
        <v>39845</v>
      </c>
      <c r="E156" s="184" t="s">
        <v>2220</v>
      </c>
      <c r="F156" s="184" t="s">
        <v>2116</v>
      </c>
      <c r="G156" s="184" t="s">
        <v>1117</v>
      </c>
      <c r="H156" s="185">
        <v>39661</v>
      </c>
      <c r="I156" s="185">
        <v>39630</v>
      </c>
      <c r="J156" s="184" t="s">
        <v>1736</v>
      </c>
      <c r="K156" s="184" t="s">
        <v>1737</v>
      </c>
      <c r="L156" s="184" t="s">
        <v>1736</v>
      </c>
      <c r="M156" s="184" t="s">
        <v>1737</v>
      </c>
      <c r="N156" s="185">
        <v>40360</v>
      </c>
      <c r="O156" s="184" t="s">
        <v>2221</v>
      </c>
      <c r="P156" s="184" t="s">
        <v>2222</v>
      </c>
      <c r="Q156" s="184" t="s">
        <v>1126</v>
      </c>
      <c r="R156" s="184" t="s">
        <v>2136</v>
      </c>
      <c r="S156" s="306" t="s">
        <v>1119</v>
      </c>
      <c r="W156" s="184" t="s">
        <v>1119</v>
      </c>
      <c r="Y156" s="184" t="s">
        <v>1119</v>
      </c>
      <c r="Z156" s="184" t="s">
        <v>1119</v>
      </c>
      <c r="AA156" s="184" t="s">
        <v>1119</v>
      </c>
      <c r="AB156" s="184">
        <v>1</v>
      </c>
      <c r="AC156" s="184" t="s">
        <v>1119</v>
      </c>
      <c r="AE156" s="184" t="s">
        <v>1119</v>
      </c>
      <c r="AH156" s="184" t="s">
        <v>1119</v>
      </c>
      <c r="AN156" s="185"/>
    </row>
    <row r="157" spans="1:40" hidden="1" x14ac:dyDescent="0.25">
      <c r="A157" s="186" t="str">
        <f>SUBSTITUTE(PetrinexFacilities[[#This Row],[Facility ID]]," ","")</f>
        <v>ABIF0121678</v>
      </c>
      <c r="B157" s="186"/>
      <c r="C157" s="184" t="s">
        <v>2223</v>
      </c>
      <c r="D157" s="185">
        <v>36951</v>
      </c>
      <c r="E157" s="184" t="s">
        <v>2224</v>
      </c>
      <c r="F157" s="184" t="s">
        <v>2116</v>
      </c>
      <c r="G157" s="184" t="s">
        <v>1117</v>
      </c>
      <c r="H157" s="185">
        <v>41000</v>
      </c>
      <c r="I157" s="185">
        <v>41000</v>
      </c>
      <c r="J157" s="184" t="s">
        <v>1736</v>
      </c>
      <c r="K157" s="184" t="s">
        <v>1737</v>
      </c>
      <c r="L157" s="184" t="s">
        <v>1736</v>
      </c>
      <c r="M157" s="184" t="s">
        <v>1737</v>
      </c>
      <c r="N157" s="185">
        <v>41000</v>
      </c>
      <c r="O157" s="184" t="s">
        <v>2225</v>
      </c>
      <c r="P157" s="184" t="s">
        <v>2226</v>
      </c>
      <c r="Q157" s="184" t="s">
        <v>1175</v>
      </c>
      <c r="R157" s="184" t="s">
        <v>2227</v>
      </c>
      <c r="S157" s="306" t="s">
        <v>1119</v>
      </c>
      <c r="W157" s="184" t="s">
        <v>1119</v>
      </c>
      <c r="Y157" s="184" t="s">
        <v>1119</v>
      </c>
      <c r="Z157" s="184" t="s">
        <v>1119</v>
      </c>
      <c r="AA157" s="184" t="s">
        <v>1119</v>
      </c>
      <c r="AB157" s="184">
        <v>4</v>
      </c>
      <c r="AC157" s="184" t="s">
        <v>1119</v>
      </c>
      <c r="AE157" s="184" t="s">
        <v>1119</v>
      </c>
      <c r="AH157" s="184" t="s">
        <v>1119</v>
      </c>
      <c r="AN157" s="185"/>
    </row>
    <row r="158" spans="1:40" hidden="1" x14ac:dyDescent="0.25">
      <c r="A158" s="186" t="str">
        <f>SUBSTITUTE(PetrinexFacilities[[#This Row],[Facility ID]]," ","")</f>
        <v>ABBT6290007</v>
      </c>
      <c r="B158" s="186"/>
      <c r="C158" s="184" t="s">
        <v>2228</v>
      </c>
      <c r="D158" s="185">
        <v>36951</v>
      </c>
      <c r="E158" s="184" t="s">
        <v>2229</v>
      </c>
      <c r="F158" s="184" t="s">
        <v>2116</v>
      </c>
      <c r="G158" s="184" t="s">
        <v>1125</v>
      </c>
      <c r="H158" s="185">
        <v>37530</v>
      </c>
      <c r="I158" s="185">
        <v>37530</v>
      </c>
      <c r="J158" s="184" t="s">
        <v>1736</v>
      </c>
      <c r="K158" s="184" t="s">
        <v>1737</v>
      </c>
      <c r="L158" s="184" t="s">
        <v>1736</v>
      </c>
      <c r="M158" s="184" t="s">
        <v>1737</v>
      </c>
      <c r="N158" s="185">
        <v>37530</v>
      </c>
      <c r="O158" s="184" t="s">
        <v>2230</v>
      </c>
      <c r="P158" s="184" t="s">
        <v>2231</v>
      </c>
      <c r="Q158" s="184" t="s">
        <v>1126</v>
      </c>
      <c r="R158" s="184" t="s">
        <v>2227</v>
      </c>
      <c r="S158" s="306" t="s">
        <v>1119</v>
      </c>
      <c r="W158" s="184" t="s">
        <v>1119</v>
      </c>
      <c r="Y158" s="184" t="s">
        <v>1119</v>
      </c>
      <c r="Z158" s="184" t="s">
        <v>1119</v>
      </c>
      <c r="AA158" s="184" t="s">
        <v>1119</v>
      </c>
      <c r="AB158" s="184">
        <v>4</v>
      </c>
      <c r="AC158" s="184" t="s">
        <v>1119</v>
      </c>
      <c r="AE158" s="184" t="s">
        <v>1119</v>
      </c>
      <c r="AH158" s="184" t="s">
        <v>1119</v>
      </c>
      <c r="AN158" s="185"/>
    </row>
    <row r="159" spans="1:40" hidden="1" x14ac:dyDescent="0.25">
      <c r="A159" s="186" t="str">
        <f>SUBSTITUTE(PetrinexFacilities[[#This Row],[Facility ID]]," ","")</f>
        <v>ABBT6290005</v>
      </c>
      <c r="B159" s="186"/>
      <c r="C159" s="184" t="s">
        <v>2223</v>
      </c>
      <c r="D159" s="185">
        <v>36951</v>
      </c>
      <c r="E159" s="184" t="s">
        <v>2224</v>
      </c>
      <c r="F159" s="184" t="s">
        <v>2116</v>
      </c>
      <c r="G159" s="184" t="s">
        <v>1125</v>
      </c>
      <c r="H159" s="185">
        <v>37530</v>
      </c>
      <c r="I159" s="185">
        <v>37530</v>
      </c>
      <c r="J159" s="184" t="s">
        <v>1736</v>
      </c>
      <c r="K159" s="184" t="s">
        <v>1737</v>
      </c>
      <c r="L159" s="184" t="s">
        <v>1736</v>
      </c>
      <c r="M159" s="184" t="s">
        <v>1737</v>
      </c>
      <c r="N159" s="185">
        <v>37530</v>
      </c>
      <c r="O159" s="184" t="s">
        <v>2232</v>
      </c>
      <c r="P159" s="184" t="s">
        <v>2233</v>
      </c>
      <c r="Q159" s="184" t="s">
        <v>1126</v>
      </c>
      <c r="R159" s="184" t="s">
        <v>2227</v>
      </c>
      <c r="S159" s="306" t="s">
        <v>1119</v>
      </c>
      <c r="W159" s="184" t="s">
        <v>1119</v>
      </c>
      <c r="Y159" s="184" t="s">
        <v>1119</v>
      </c>
      <c r="Z159" s="184" t="s">
        <v>1119</v>
      </c>
      <c r="AA159" s="184" t="s">
        <v>1119</v>
      </c>
      <c r="AB159" s="184">
        <v>4</v>
      </c>
      <c r="AC159" s="184" t="s">
        <v>1119</v>
      </c>
      <c r="AE159" s="184" t="s">
        <v>1119</v>
      </c>
      <c r="AH159" s="184" t="s">
        <v>1119</v>
      </c>
      <c r="AN159" s="185"/>
    </row>
    <row r="160" spans="1:40" hidden="1" x14ac:dyDescent="0.25">
      <c r="A160" s="186" t="str">
        <f>SUBSTITUTE(PetrinexFacilities[[#This Row],[Facility ID]]," ","")</f>
        <v>ABGP0001787</v>
      </c>
      <c r="B160" s="186"/>
      <c r="C160" s="184" t="s">
        <v>2234</v>
      </c>
      <c r="D160" s="185">
        <v>39417</v>
      </c>
      <c r="E160" s="184" t="s">
        <v>1779</v>
      </c>
      <c r="F160" s="184" t="s">
        <v>1381</v>
      </c>
      <c r="G160" s="184" t="s">
        <v>1125</v>
      </c>
      <c r="H160" s="185">
        <v>39722</v>
      </c>
      <c r="I160" s="185">
        <v>37043</v>
      </c>
      <c r="J160" s="184" t="s">
        <v>1736</v>
      </c>
      <c r="K160" s="184" t="s">
        <v>1737</v>
      </c>
      <c r="L160" s="184" t="s">
        <v>1736</v>
      </c>
      <c r="M160" s="184" t="s">
        <v>1737</v>
      </c>
      <c r="N160" s="185">
        <v>40422</v>
      </c>
      <c r="O160" s="184" t="s">
        <v>2235</v>
      </c>
      <c r="P160" s="184" t="s">
        <v>2236</v>
      </c>
      <c r="Q160" s="184" t="s">
        <v>1269</v>
      </c>
      <c r="R160" s="184" t="s">
        <v>2237</v>
      </c>
      <c r="S160" s="306" t="s">
        <v>1119</v>
      </c>
      <c r="W160" s="184" t="s">
        <v>1119</v>
      </c>
      <c r="Y160" s="184" t="s">
        <v>1119</v>
      </c>
      <c r="Z160" s="184" t="s">
        <v>1119</v>
      </c>
      <c r="AA160" s="184" t="s">
        <v>1119</v>
      </c>
      <c r="AB160" s="184">
        <v>1</v>
      </c>
      <c r="AC160" s="184" t="s">
        <v>1119</v>
      </c>
      <c r="AE160" s="184" t="s">
        <v>1119</v>
      </c>
      <c r="AH160" s="184" t="s">
        <v>1120</v>
      </c>
      <c r="AN160" s="185"/>
    </row>
    <row r="161" spans="1:40" hidden="1" x14ac:dyDescent="0.25">
      <c r="A161" s="186" t="str">
        <f>SUBSTITUTE(PetrinexFacilities[[#This Row],[Facility ID]]," ","")</f>
        <v>ABBT0122910</v>
      </c>
      <c r="B161" s="186"/>
      <c r="C161" s="184" t="s">
        <v>2238</v>
      </c>
      <c r="D161" s="185">
        <v>41061</v>
      </c>
      <c r="E161" s="184" t="s">
        <v>2239</v>
      </c>
      <c r="F161" s="184" t="s">
        <v>1381</v>
      </c>
      <c r="G161" s="184" t="s">
        <v>1117</v>
      </c>
      <c r="H161" s="185">
        <v>41122</v>
      </c>
      <c r="I161" s="185">
        <v>41091</v>
      </c>
      <c r="J161" s="184" t="s">
        <v>1736</v>
      </c>
      <c r="K161" s="184" t="s">
        <v>1737</v>
      </c>
      <c r="L161" s="184" t="s">
        <v>1736</v>
      </c>
      <c r="M161" s="184" t="s">
        <v>1737</v>
      </c>
      <c r="N161" s="185">
        <v>41091</v>
      </c>
      <c r="O161" s="184" t="s">
        <v>2240</v>
      </c>
      <c r="P161" s="184" t="s">
        <v>2241</v>
      </c>
      <c r="Q161" s="184" t="s">
        <v>1134</v>
      </c>
      <c r="R161" s="184" t="s">
        <v>2203</v>
      </c>
      <c r="S161" s="306" t="s">
        <v>1119</v>
      </c>
      <c r="W161" s="184" t="s">
        <v>1119</v>
      </c>
      <c r="Y161" s="184" t="s">
        <v>1119</v>
      </c>
      <c r="Z161" s="184" t="s">
        <v>1119</v>
      </c>
      <c r="AA161" s="184" t="s">
        <v>1119</v>
      </c>
      <c r="AB161" s="184">
        <v>1</v>
      </c>
      <c r="AC161" s="184" t="s">
        <v>1119</v>
      </c>
      <c r="AE161" s="184" t="s">
        <v>1119</v>
      </c>
      <c r="AH161" s="184" t="s">
        <v>1120</v>
      </c>
      <c r="AN161" s="185"/>
    </row>
    <row r="162" spans="1:40" hidden="1" x14ac:dyDescent="0.25">
      <c r="A162" s="186" t="str">
        <f>SUBSTITUTE(PetrinexFacilities[[#This Row],[Facility ID]]," ","")</f>
        <v>ABBT6290010</v>
      </c>
      <c r="B162" s="186"/>
      <c r="C162" s="184" t="s">
        <v>2242</v>
      </c>
      <c r="D162" s="185">
        <v>36951</v>
      </c>
      <c r="E162" s="184" t="s">
        <v>2243</v>
      </c>
      <c r="F162" s="184" t="s">
        <v>2116</v>
      </c>
      <c r="G162" s="184" t="s">
        <v>1125</v>
      </c>
      <c r="H162" s="185">
        <v>42095</v>
      </c>
      <c r="I162" s="185">
        <v>34335</v>
      </c>
      <c r="J162" s="184" t="s">
        <v>1736</v>
      </c>
      <c r="K162" s="184" t="s">
        <v>1737</v>
      </c>
      <c r="L162" s="184" t="s">
        <v>1736</v>
      </c>
      <c r="M162" s="184" t="s">
        <v>1737</v>
      </c>
      <c r="N162" s="185">
        <v>37438</v>
      </c>
      <c r="O162" s="184" t="s">
        <v>2244</v>
      </c>
      <c r="P162" s="184" t="s">
        <v>2245</v>
      </c>
      <c r="Q162" s="184" t="s">
        <v>1126</v>
      </c>
      <c r="R162" s="184" t="s">
        <v>2203</v>
      </c>
      <c r="S162" s="306" t="s">
        <v>1119</v>
      </c>
      <c r="W162" s="184" t="s">
        <v>1119</v>
      </c>
      <c r="Y162" s="184" t="s">
        <v>1119</v>
      </c>
      <c r="Z162" s="184" t="s">
        <v>1119</v>
      </c>
      <c r="AA162" s="184" t="s">
        <v>1119</v>
      </c>
      <c r="AB162" s="184">
        <v>4</v>
      </c>
      <c r="AC162" s="184" t="s">
        <v>1119</v>
      </c>
      <c r="AE162" s="184" t="s">
        <v>1119</v>
      </c>
      <c r="AH162" s="184" t="s">
        <v>1119</v>
      </c>
      <c r="AN162" s="185"/>
    </row>
    <row r="163" spans="1:40" hidden="1" x14ac:dyDescent="0.25">
      <c r="A163" s="186" t="str">
        <f>SUBSTITUTE(PetrinexFacilities[[#This Row],[Facility ID]]," ","")</f>
        <v>ABBT0125132</v>
      </c>
      <c r="B163" s="186"/>
      <c r="C163" s="184" t="s">
        <v>2246</v>
      </c>
      <c r="D163" s="185">
        <v>40969</v>
      </c>
      <c r="E163" s="184" t="s">
        <v>2247</v>
      </c>
      <c r="F163" s="184" t="s">
        <v>2116</v>
      </c>
      <c r="G163" s="184" t="s">
        <v>1117</v>
      </c>
      <c r="H163" s="185">
        <v>41244</v>
      </c>
      <c r="I163" s="185">
        <v>41244</v>
      </c>
      <c r="J163" s="184" t="s">
        <v>1736</v>
      </c>
      <c r="K163" s="184" t="s">
        <v>1737</v>
      </c>
      <c r="L163" s="184" t="s">
        <v>1736</v>
      </c>
      <c r="M163" s="184" t="s">
        <v>1737</v>
      </c>
      <c r="N163" s="185">
        <v>41244</v>
      </c>
      <c r="O163" s="184" t="s">
        <v>2248</v>
      </c>
      <c r="P163" s="184" t="s">
        <v>2249</v>
      </c>
      <c r="Q163" s="184" t="s">
        <v>1131</v>
      </c>
      <c r="R163" s="184" t="s">
        <v>2250</v>
      </c>
      <c r="S163" s="306" t="s">
        <v>1119</v>
      </c>
      <c r="W163" s="184" t="s">
        <v>1119</v>
      </c>
      <c r="Y163" s="184" t="s">
        <v>1119</v>
      </c>
      <c r="Z163" s="184" t="s">
        <v>1119</v>
      </c>
      <c r="AA163" s="184" t="s">
        <v>1119</v>
      </c>
      <c r="AB163" s="184">
        <v>4</v>
      </c>
      <c r="AC163" s="184" t="s">
        <v>1119</v>
      </c>
      <c r="AE163" s="184" t="s">
        <v>1119</v>
      </c>
      <c r="AH163" s="184" t="s">
        <v>1120</v>
      </c>
      <c r="AN163" s="185"/>
    </row>
    <row r="164" spans="1:40" hidden="1" x14ac:dyDescent="0.25">
      <c r="A164" s="186" t="str">
        <f>SUBSTITUTE(PetrinexFacilities[[#This Row],[Facility ID]]," ","")</f>
        <v>ABBT0094337</v>
      </c>
      <c r="B164" s="186"/>
      <c r="C164" s="184" t="s">
        <v>2251</v>
      </c>
      <c r="D164" s="185">
        <v>39173</v>
      </c>
      <c r="E164" s="184" t="s">
        <v>2252</v>
      </c>
      <c r="F164" s="184" t="s">
        <v>1381</v>
      </c>
      <c r="G164" s="184" t="s">
        <v>1117</v>
      </c>
      <c r="H164" s="185">
        <v>39173</v>
      </c>
      <c r="I164" s="185">
        <v>39173</v>
      </c>
      <c r="J164" s="184" t="s">
        <v>1736</v>
      </c>
      <c r="K164" s="184" t="s">
        <v>1737</v>
      </c>
      <c r="L164" s="184" t="s">
        <v>1736</v>
      </c>
      <c r="M164" s="184" t="s">
        <v>1737</v>
      </c>
      <c r="N164" s="185">
        <v>40695</v>
      </c>
      <c r="O164" s="184" t="s">
        <v>2253</v>
      </c>
      <c r="P164" s="184" t="s">
        <v>2254</v>
      </c>
      <c r="Q164" s="184" t="s">
        <v>1196</v>
      </c>
      <c r="R164" s="184" t="s">
        <v>2255</v>
      </c>
      <c r="S164" s="306" t="s">
        <v>1119</v>
      </c>
      <c r="W164" s="184" t="s">
        <v>1119</v>
      </c>
      <c r="Y164" s="184" t="s">
        <v>1119</v>
      </c>
      <c r="Z164" s="184" t="s">
        <v>1119</v>
      </c>
      <c r="AA164" s="184" t="s">
        <v>1119</v>
      </c>
      <c r="AB164" s="184">
        <v>2</v>
      </c>
      <c r="AC164" s="184" t="s">
        <v>1119</v>
      </c>
      <c r="AE164" s="184" t="s">
        <v>1119</v>
      </c>
      <c r="AH164" s="184" t="s">
        <v>1119</v>
      </c>
      <c r="AN164" s="185"/>
    </row>
    <row r="165" spans="1:40" hidden="1" x14ac:dyDescent="0.25">
      <c r="A165" s="186" t="str">
        <f>SUBSTITUTE(PetrinexFacilities[[#This Row],[Facility ID]]," ","")</f>
        <v>ABBT6040036</v>
      </c>
      <c r="B165" s="186"/>
      <c r="C165" s="184" t="s">
        <v>2256</v>
      </c>
      <c r="D165" s="185">
        <v>36951</v>
      </c>
      <c r="E165" s="184" t="s">
        <v>2257</v>
      </c>
      <c r="F165" s="184" t="s">
        <v>2116</v>
      </c>
      <c r="G165" s="184" t="s">
        <v>1117</v>
      </c>
      <c r="H165" s="185">
        <v>37530</v>
      </c>
      <c r="I165" s="185">
        <v>34335</v>
      </c>
      <c r="J165" s="184" t="s">
        <v>1736</v>
      </c>
      <c r="K165" s="184" t="s">
        <v>1737</v>
      </c>
      <c r="L165" s="184" t="s">
        <v>1736</v>
      </c>
      <c r="M165" s="184" t="s">
        <v>1737</v>
      </c>
      <c r="N165" s="185">
        <v>40360</v>
      </c>
      <c r="O165" s="184" t="s">
        <v>2258</v>
      </c>
      <c r="P165" s="184" t="s">
        <v>2259</v>
      </c>
      <c r="Q165" s="184" t="s">
        <v>1150</v>
      </c>
      <c r="R165" s="184" t="s">
        <v>2255</v>
      </c>
      <c r="S165" s="306" t="s">
        <v>1119</v>
      </c>
      <c r="W165" s="184" t="s">
        <v>1119</v>
      </c>
      <c r="Y165" s="184" t="s">
        <v>1119</v>
      </c>
      <c r="Z165" s="184" t="s">
        <v>1119</v>
      </c>
      <c r="AA165" s="184" t="s">
        <v>1119</v>
      </c>
      <c r="AB165" s="184">
        <v>1</v>
      </c>
      <c r="AC165" s="184" t="s">
        <v>1119</v>
      </c>
      <c r="AE165" s="184" t="s">
        <v>1119</v>
      </c>
      <c r="AH165" s="184" t="s">
        <v>1119</v>
      </c>
      <c r="AN165" s="185"/>
    </row>
    <row r="166" spans="1:40" hidden="1" x14ac:dyDescent="0.25">
      <c r="A166" s="186" t="str">
        <f>SUBSTITUTE(PetrinexFacilities[[#This Row],[Facility ID]]," ","")</f>
        <v>ABBT0080204</v>
      </c>
      <c r="B166" s="186"/>
      <c r="C166" s="184" t="s">
        <v>2260</v>
      </c>
      <c r="D166" s="185">
        <v>37773</v>
      </c>
      <c r="E166" s="184" t="s">
        <v>2261</v>
      </c>
      <c r="F166" s="184" t="s">
        <v>2116</v>
      </c>
      <c r="G166" s="184" t="s">
        <v>1117</v>
      </c>
      <c r="H166" s="185">
        <v>38018</v>
      </c>
      <c r="I166" s="185">
        <v>37987</v>
      </c>
      <c r="J166" s="184" t="s">
        <v>1736</v>
      </c>
      <c r="K166" s="184" t="s">
        <v>1737</v>
      </c>
      <c r="L166" s="184" t="s">
        <v>1736</v>
      </c>
      <c r="M166" s="184" t="s">
        <v>1737</v>
      </c>
      <c r="N166" s="185">
        <v>37987</v>
      </c>
      <c r="O166" s="184" t="s">
        <v>2262</v>
      </c>
      <c r="P166" s="184" t="s">
        <v>2263</v>
      </c>
      <c r="Q166" s="184" t="s">
        <v>1118</v>
      </c>
      <c r="R166" s="184" t="s">
        <v>2264</v>
      </c>
      <c r="S166" s="306" t="s">
        <v>1119</v>
      </c>
      <c r="W166" s="184" t="s">
        <v>1119</v>
      </c>
      <c r="Y166" s="184" t="s">
        <v>1119</v>
      </c>
      <c r="Z166" s="184" t="s">
        <v>1119</v>
      </c>
      <c r="AA166" s="184" t="s">
        <v>1119</v>
      </c>
      <c r="AB166" s="184">
        <v>3</v>
      </c>
      <c r="AC166" s="184" t="s">
        <v>1119</v>
      </c>
      <c r="AE166" s="184" t="s">
        <v>1119</v>
      </c>
      <c r="AH166" s="184" t="s">
        <v>1120</v>
      </c>
      <c r="AN166" s="185"/>
    </row>
    <row r="167" spans="1:40" hidden="1" x14ac:dyDescent="0.25">
      <c r="A167" s="186" t="str">
        <f>SUBSTITUTE(PetrinexFacilities[[#This Row],[Facility ID]]," ","")</f>
        <v>ABGS0078373</v>
      </c>
      <c r="B167" s="186"/>
      <c r="C167" s="184" t="s">
        <v>2260</v>
      </c>
      <c r="D167" s="185">
        <v>37773</v>
      </c>
      <c r="E167" s="184" t="s">
        <v>2261</v>
      </c>
      <c r="F167" s="184" t="s">
        <v>2116</v>
      </c>
      <c r="G167" s="184" t="s">
        <v>1117</v>
      </c>
      <c r="H167" s="185">
        <v>37834</v>
      </c>
      <c r="I167" s="185">
        <v>37834</v>
      </c>
      <c r="J167" s="184" t="s">
        <v>1736</v>
      </c>
      <c r="K167" s="184" t="s">
        <v>1737</v>
      </c>
      <c r="L167" s="184" t="s">
        <v>1736</v>
      </c>
      <c r="M167" s="184" t="s">
        <v>1737</v>
      </c>
      <c r="N167" s="185">
        <v>37834</v>
      </c>
      <c r="O167" s="184" t="s">
        <v>2265</v>
      </c>
      <c r="P167" s="184" t="s">
        <v>2266</v>
      </c>
      <c r="Q167" s="184" t="s">
        <v>1144</v>
      </c>
      <c r="R167" s="184" t="s">
        <v>2264</v>
      </c>
      <c r="S167" s="306" t="s">
        <v>1119</v>
      </c>
      <c r="W167" s="184" t="s">
        <v>1119</v>
      </c>
      <c r="Y167" s="184" t="s">
        <v>1119</v>
      </c>
      <c r="Z167" s="184" t="s">
        <v>1119</v>
      </c>
      <c r="AA167" s="184" t="s">
        <v>1119</v>
      </c>
      <c r="AB167" s="184">
        <v>3</v>
      </c>
      <c r="AC167" s="184" t="s">
        <v>1119</v>
      </c>
      <c r="AE167" s="184" t="s">
        <v>1119</v>
      </c>
      <c r="AH167" s="184" t="s">
        <v>1120</v>
      </c>
      <c r="AN167" s="185"/>
    </row>
    <row r="168" spans="1:40" hidden="1" x14ac:dyDescent="0.25">
      <c r="A168" s="186" t="str">
        <f>SUBSTITUTE(PetrinexFacilities[[#This Row],[Facility ID]]," ","")</f>
        <v>ABGS0087229</v>
      </c>
      <c r="B168" s="186"/>
      <c r="C168" s="184" t="s">
        <v>2267</v>
      </c>
      <c r="D168" s="185">
        <v>38078</v>
      </c>
      <c r="E168" s="184" t="s">
        <v>2268</v>
      </c>
      <c r="F168" s="184" t="s">
        <v>1381</v>
      </c>
      <c r="G168" s="184" t="s">
        <v>1125</v>
      </c>
      <c r="H168" s="185">
        <v>42248</v>
      </c>
      <c r="I168" s="185">
        <v>38626</v>
      </c>
      <c r="J168" s="184" t="s">
        <v>1736</v>
      </c>
      <c r="K168" s="184" t="s">
        <v>1737</v>
      </c>
      <c r="L168" s="184" t="s">
        <v>1736</v>
      </c>
      <c r="M168" s="184" t="s">
        <v>1737</v>
      </c>
      <c r="N168" s="185">
        <v>40210</v>
      </c>
      <c r="O168" s="184" t="s">
        <v>2269</v>
      </c>
      <c r="P168" s="184" t="s">
        <v>2270</v>
      </c>
      <c r="Q168" s="184" t="s">
        <v>1144</v>
      </c>
      <c r="R168" s="184" t="s">
        <v>2264</v>
      </c>
      <c r="S168" s="306" t="s">
        <v>1119</v>
      </c>
      <c r="W168" s="184" t="s">
        <v>1119</v>
      </c>
      <c r="Y168" s="184" t="s">
        <v>1119</v>
      </c>
      <c r="Z168" s="184" t="s">
        <v>1119</v>
      </c>
      <c r="AA168" s="184" t="s">
        <v>1119</v>
      </c>
      <c r="AB168" s="184">
        <v>4</v>
      </c>
      <c r="AC168" s="184" t="s">
        <v>1119</v>
      </c>
      <c r="AE168" s="184" t="s">
        <v>1119</v>
      </c>
      <c r="AH168" s="184" t="s">
        <v>1120</v>
      </c>
    </row>
    <row r="169" spans="1:40" hidden="1" x14ac:dyDescent="0.25">
      <c r="A169" s="186" t="str">
        <f>SUBSTITUTE(PetrinexFacilities[[#This Row],[Facility ID]]," ","")</f>
        <v>ABBT0126334</v>
      </c>
      <c r="B169" s="186"/>
      <c r="C169" s="184" t="s">
        <v>2271</v>
      </c>
      <c r="D169" s="185">
        <v>39934</v>
      </c>
      <c r="E169" s="184" t="s">
        <v>2272</v>
      </c>
      <c r="F169" s="184" t="s">
        <v>2116</v>
      </c>
      <c r="G169" s="184" t="s">
        <v>1117</v>
      </c>
      <c r="H169" s="185">
        <v>41334</v>
      </c>
      <c r="I169" s="185">
        <v>41334</v>
      </c>
      <c r="J169" s="184" t="s">
        <v>1736</v>
      </c>
      <c r="K169" s="184" t="s">
        <v>1737</v>
      </c>
      <c r="L169" s="184" t="s">
        <v>1736</v>
      </c>
      <c r="M169" s="184" t="s">
        <v>1737</v>
      </c>
      <c r="N169" s="185">
        <v>41334</v>
      </c>
      <c r="O169" s="184" t="s">
        <v>2273</v>
      </c>
      <c r="P169" s="184" t="s">
        <v>2274</v>
      </c>
      <c r="Q169" s="184" t="s">
        <v>1131</v>
      </c>
      <c r="R169" s="184" t="s">
        <v>2250</v>
      </c>
      <c r="S169" s="306" t="s">
        <v>1119</v>
      </c>
      <c r="W169" s="184" t="s">
        <v>1119</v>
      </c>
      <c r="Y169" s="184" t="s">
        <v>1119</v>
      </c>
      <c r="Z169" s="184" t="s">
        <v>1119</v>
      </c>
      <c r="AA169" s="184" t="s">
        <v>1119</v>
      </c>
      <c r="AB169" s="184">
        <v>4</v>
      </c>
      <c r="AC169" s="184" t="s">
        <v>1119</v>
      </c>
      <c r="AE169" s="184" t="s">
        <v>1119</v>
      </c>
      <c r="AH169" s="184" t="s">
        <v>1120</v>
      </c>
    </row>
    <row r="170" spans="1:40" hidden="1" x14ac:dyDescent="0.25">
      <c r="A170" s="186" t="str">
        <f>SUBSTITUTE(PetrinexFacilities[[#This Row],[Facility ID]]," ","")</f>
        <v>ABBT0126339</v>
      </c>
      <c r="B170" s="186"/>
      <c r="C170" s="184" t="s">
        <v>2275</v>
      </c>
      <c r="D170" s="185">
        <v>39934</v>
      </c>
      <c r="E170" s="184" t="s">
        <v>2276</v>
      </c>
      <c r="F170" s="184" t="s">
        <v>2116</v>
      </c>
      <c r="G170" s="184" t="s">
        <v>1117</v>
      </c>
      <c r="H170" s="185">
        <v>41334</v>
      </c>
      <c r="I170" s="185">
        <v>41334</v>
      </c>
      <c r="J170" s="184" t="s">
        <v>1736</v>
      </c>
      <c r="K170" s="184" t="s">
        <v>1737</v>
      </c>
      <c r="L170" s="184" t="s">
        <v>1736</v>
      </c>
      <c r="M170" s="184" t="s">
        <v>1737</v>
      </c>
      <c r="N170" s="185">
        <v>41334</v>
      </c>
      <c r="O170" s="184" t="s">
        <v>2277</v>
      </c>
      <c r="P170" s="184" t="s">
        <v>2278</v>
      </c>
      <c r="Q170" s="184" t="s">
        <v>1131</v>
      </c>
      <c r="R170" s="184" t="s">
        <v>2250</v>
      </c>
      <c r="S170" s="306" t="s">
        <v>1119</v>
      </c>
      <c r="W170" s="184" t="s">
        <v>1119</v>
      </c>
      <c r="Y170" s="184" t="s">
        <v>1119</v>
      </c>
      <c r="Z170" s="184" t="s">
        <v>1119</v>
      </c>
      <c r="AA170" s="184" t="s">
        <v>1119</v>
      </c>
      <c r="AB170" s="184">
        <v>4</v>
      </c>
      <c r="AC170" s="184" t="s">
        <v>1119</v>
      </c>
      <c r="AE170" s="184" t="s">
        <v>1119</v>
      </c>
      <c r="AH170" s="184" t="s">
        <v>1120</v>
      </c>
    </row>
    <row r="171" spans="1:40" hidden="1" x14ac:dyDescent="0.25">
      <c r="A171" s="186" t="str">
        <f>SUBSTITUTE(PetrinexFacilities[[#This Row],[Facility ID]]," ","")</f>
        <v>ABBT0126347</v>
      </c>
      <c r="B171" s="186"/>
      <c r="C171" s="184" t="s">
        <v>2279</v>
      </c>
      <c r="D171" s="185">
        <v>40360</v>
      </c>
      <c r="E171" s="184" t="s">
        <v>2280</v>
      </c>
      <c r="F171" s="184" t="s">
        <v>2116</v>
      </c>
      <c r="G171" s="184" t="s">
        <v>1117</v>
      </c>
      <c r="H171" s="185">
        <v>41334</v>
      </c>
      <c r="I171" s="185">
        <v>41334</v>
      </c>
      <c r="J171" s="184" t="s">
        <v>1736</v>
      </c>
      <c r="K171" s="184" t="s">
        <v>1737</v>
      </c>
      <c r="L171" s="184" t="s">
        <v>1736</v>
      </c>
      <c r="M171" s="184" t="s">
        <v>1737</v>
      </c>
      <c r="N171" s="185">
        <v>41334</v>
      </c>
      <c r="O171" s="184" t="s">
        <v>2281</v>
      </c>
      <c r="P171" s="184" t="s">
        <v>2282</v>
      </c>
      <c r="Q171" s="184" t="s">
        <v>1131</v>
      </c>
      <c r="R171" s="184" t="s">
        <v>2250</v>
      </c>
      <c r="S171" s="306" t="s">
        <v>1119</v>
      </c>
      <c r="W171" s="184" t="s">
        <v>1119</v>
      </c>
      <c r="Y171" s="184" t="s">
        <v>1119</v>
      </c>
      <c r="Z171" s="184" t="s">
        <v>1119</v>
      </c>
      <c r="AA171" s="184" t="s">
        <v>1119</v>
      </c>
      <c r="AB171" s="184">
        <v>4</v>
      </c>
      <c r="AC171" s="184" t="s">
        <v>1119</v>
      </c>
      <c r="AE171" s="184" t="s">
        <v>1119</v>
      </c>
      <c r="AH171" s="184" t="s">
        <v>1120</v>
      </c>
    </row>
    <row r="172" spans="1:40" hidden="1" x14ac:dyDescent="0.25">
      <c r="A172" s="186" t="str">
        <f>SUBSTITUTE(PetrinexFacilities[[#This Row],[Facility ID]]," ","")</f>
        <v>ABBT0126351</v>
      </c>
      <c r="B172" s="186"/>
      <c r="C172" s="184" t="s">
        <v>2283</v>
      </c>
      <c r="D172" s="185">
        <v>40544</v>
      </c>
      <c r="E172" s="184" t="s">
        <v>2284</v>
      </c>
      <c r="F172" s="184" t="s">
        <v>2116</v>
      </c>
      <c r="G172" s="184" t="s">
        <v>1117</v>
      </c>
      <c r="H172" s="185">
        <v>41334</v>
      </c>
      <c r="I172" s="185">
        <v>41334</v>
      </c>
      <c r="J172" s="184" t="s">
        <v>1736</v>
      </c>
      <c r="K172" s="184" t="s">
        <v>1737</v>
      </c>
      <c r="L172" s="184" t="s">
        <v>1736</v>
      </c>
      <c r="M172" s="184" t="s">
        <v>1737</v>
      </c>
      <c r="N172" s="185">
        <v>41334</v>
      </c>
      <c r="O172" s="184" t="s">
        <v>2285</v>
      </c>
      <c r="P172" s="184" t="s">
        <v>2286</v>
      </c>
      <c r="Q172" s="184" t="s">
        <v>1131</v>
      </c>
      <c r="R172" s="184" t="s">
        <v>2250</v>
      </c>
      <c r="S172" s="306" t="s">
        <v>1119</v>
      </c>
      <c r="W172" s="184" t="s">
        <v>1119</v>
      </c>
      <c r="Y172" s="184" t="s">
        <v>1119</v>
      </c>
      <c r="Z172" s="184" t="s">
        <v>1119</v>
      </c>
      <c r="AA172" s="184" t="s">
        <v>1119</v>
      </c>
      <c r="AB172" s="184">
        <v>4</v>
      </c>
      <c r="AC172" s="184" t="s">
        <v>1119</v>
      </c>
      <c r="AE172" s="184" t="s">
        <v>1119</v>
      </c>
      <c r="AH172" s="184" t="s">
        <v>1120</v>
      </c>
    </row>
    <row r="173" spans="1:40" hidden="1" x14ac:dyDescent="0.25">
      <c r="A173" s="186" t="str">
        <f>SUBSTITUTE(PetrinexFacilities[[#This Row],[Facility ID]]," ","")</f>
        <v>ABBT0126358</v>
      </c>
      <c r="B173" s="186"/>
      <c r="C173" s="184" t="s">
        <v>2287</v>
      </c>
      <c r="D173" s="185">
        <v>40878</v>
      </c>
      <c r="E173" s="184" t="s">
        <v>2288</v>
      </c>
      <c r="F173" s="184" t="s">
        <v>2116</v>
      </c>
      <c r="G173" s="184" t="s">
        <v>1117</v>
      </c>
      <c r="H173" s="185">
        <v>41334</v>
      </c>
      <c r="I173" s="185">
        <v>41334</v>
      </c>
      <c r="J173" s="184" t="s">
        <v>1736</v>
      </c>
      <c r="K173" s="184" t="s">
        <v>1737</v>
      </c>
      <c r="L173" s="184" t="s">
        <v>1736</v>
      </c>
      <c r="M173" s="184" t="s">
        <v>1737</v>
      </c>
      <c r="N173" s="185">
        <v>41334</v>
      </c>
      <c r="O173" s="184" t="s">
        <v>2289</v>
      </c>
      <c r="P173" s="184" t="s">
        <v>2290</v>
      </c>
      <c r="Q173" s="184" t="s">
        <v>1131</v>
      </c>
      <c r="R173" s="184" t="s">
        <v>2250</v>
      </c>
      <c r="S173" s="306" t="s">
        <v>1119</v>
      </c>
      <c r="W173" s="184" t="s">
        <v>1119</v>
      </c>
      <c r="Y173" s="184" t="s">
        <v>1119</v>
      </c>
      <c r="Z173" s="184" t="s">
        <v>1119</v>
      </c>
      <c r="AA173" s="184" t="s">
        <v>1119</v>
      </c>
      <c r="AB173" s="184">
        <v>4</v>
      </c>
      <c r="AC173" s="184" t="s">
        <v>1119</v>
      </c>
      <c r="AE173" s="184" t="s">
        <v>1119</v>
      </c>
      <c r="AH173" s="184" t="s">
        <v>1120</v>
      </c>
    </row>
    <row r="174" spans="1:40" hidden="1" x14ac:dyDescent="0.25">
      <c r="A174" s="186" t="str">
        <f>SUBSTITUTE(PetrinexFacilities[[#This Row],[Facility ID]]," ","")</f>
        <v>ABBT0125127</v>
      </c>
      <c r="B174" s="186"/>
      <c r="C174" s="184" t="s">
        <v>2246</v>
      </c>
      <c r="D174" s="185">
        <v>40969</v>
      </c>
      <c r="E174" s="184" t="s">
        <v>2247</v>
      </c>
      <c r="F174" s="184" t="s">
        <v>2116</v>
      </c>
      <c r="G174" s="184" t="s">
        <v>1125</v>
      </c>
      <c r="H174" s="185">
        <v>41244</v>
      </c>
      <c r="I174" s="185">
        <v>41244</v>
      </c>
      <c r="J174" s="184" t="s">
        <v>1736</v>
      </c>
      <c r="K174" s="184" t="s">
        <v>1737</v>
      </c>
      <c r="L174" s="184" t="s">
        <v>1736</v>
      </c>
      <c r="M174" s="184" t="s">
        <v>1737</v>
      </c>
      <c r="N174" s="185">
        <v>41244</v>
      </c>
      <c r="O174" s="184" t="s">
        <v>2291</v>
      </c>
      <c r="P174" s="184" t="s">
        <v>2292</v>
      </c>
      <c r="Q174" s="184" t="s">
        <v>1118</v>
      </c>
      <c r="R174" s="184" t="s">
        <v>2250</v>
      </c>
      <c r="S174" s="306" t="s">
        <v>1119</v>
      </c>
      <c r="W174" s="184" t="s">
        <v>1119</v>
      </c>
      <c r="Y174" s="184" t="s">
        <v>1119</v>
      </c>
      <c r="Z174" s="184" t="s">
        <v>1119</v>
      </c>
      <c r="AA174" s="184" t="s">
        <v>1119</v>
      </c>
      <c r="AB174" s="184">
        <v>4</v>
      </c>
      <c r="AC174" s="184" t="s">
        <v>1119</v>
      </c>
      <c r="AE174" s="184" t="s">
        <v>1119</v>
      </c>
      <c r="AH174" s="184" t="s">
        <v>1120</v>
      </c>
    </row>
    <row r="175" spans="1:40" hidden="1" x14ac:dyDescent="0.25">
      <c r="A175" s="186" t="str">
        <f>SUBSTITUTE(PetrinexFacilities[[#This Row],[Facility ID]]," ","")</f>
        <v>ABBT0122719</v>
      </c>
      <c r="B175" s="186"/>
      <c r="C175" s="184" t="s">
        <v>2293</v>
      </c>
      <c r="D175" s="185">
        <v>41091</v>
      </c>
      <c r="E175" s="184" t="s">
        <v>2294</v>
      </c>
      <c r="F175" s="184" t="s">
        <v>2116</v>
      </c>
      <c r="G175" s="184" t="s">
        <v>1117</v>
      </c>
      <c r="H175" s="185">
        <v>41091</v>
      </c>
      <c r="I175" s="185">
        <v>41091</v>
      </c>
      <c r="J175" s="184" t="s">
        <v>1736</v>
      </c>
      <c r="K175" s="184" t="s">
        <v>1737</v>
      </c>
      <c r="L175" s="184" t="s">
        <v>1736</v>
      </c>
      <c r="M175" s="184" t="s">
        <v>1737</v>
      </c>
      <c r="N175" s="185">
        <v>41091</v>
      </c>
      <c r="O175" s="184" t="s">
        <v>2295</v>
      </c>
      <c r="P175" s="184" t="s">
        <v>2296</v>
      </c>
      <c r="Q175" s="184" t="s">
        <v>1131</v>
      </c>
      <c r="R175" s="184" t="s">
        <v>2250</v>
      </c>
      <c r="S175" s="306" t="s">
        <v>1119</v>
      </c>
      <c r="W175" s="184" t="s">
        <v>1119</v>
      </c>
      <c r="Y175" s="184" t="s">
        <v>1119</v>
      </c>
      <c r="Z175" s="184" t="s">
        <v>1119</v>
      </c>
      <c r="AA175" s="184" t="s">
        <v>1119</v>
      </c>
      <c r="AB175" s="184">
        <v>4</v>
      </c>
      <c r="AC175" s="184" t="s">
        <v>1119</v>
      </c>
      <c r="AE175" s="184" t="s">
        <v>1119</v>
      </c>
      <c r="AH175" s="184" t="s">
        <v>1120</v>
      </c>
    </row>
    <row r="176" spans="1:40" hidden="1" x14ac:dyDescent="0.25">
      <c r="A176" s="186" t="str">
        <f>SUBSTITUTE(PetrinexFacilities[[#This Row],[Facility ID]]," ","")</f>
        <v>ABBT0102158</v>
      </c>
      <c r="B176" s="186"/>
      <c r="C176" s="184" t="s">
        <v>2271</v>
      </c>
      <c r="D176" s="185">
        <v>39934</v>
      </c>
      <c r="E176" s="184" t="s">
        <v>2272</v>
      </c>
      <c r="F176" s="184" t="s">
        <v>2116</v>
      </c>
      <c r="G176" s="184" t="s">
        <v>1125</v>
      </c>
      <c r="H176" s="185">
        <v>41334</v>
      </c>
      <c r="I176" s="185">
        <v>39904</v>
      </c>
      <c r="J176" s="184" t="s">
        <v>1736</v>
      </c>
      <c r="K176" s="184" t="s">
        <v>1737</v>
      </c>
      <c r="L176" s="184" t="s">
        <v>1736</v>
      </c>
      <c r="M176" s="184" t="s">
        <v>1737</v>
      </c>
      <c r="N176" s="185">
        <v>39904</v>
      </c>
      <c r="O176" s="184" t="s">
        <v>2297</v>
      </c>
      <c r="P176" s="184" t="s">
        <v>2298</v>
      </c>
      <c r="Q176" s="184" t="s">
        <v>1118</v>
      </c>
      <c r="R176" s="184" t="s">
        <v>2250</v>
      </c>
      <c r="S176" s="306" t="s">
        <v>1119</v>
      </c>
      <c r="W176" s="184" t="s">
        <v>1119</v>
      </c>
      <c r="Y176" s="184" t="s">
        <v>1119</v>
      </c>
      <c r="Z176" s="184" t="s">
        <v>1119</v>
      </c>
      <c r="AA176" s="184" t="s">
        <v>1119</v>
      </c>
      <c r="AB176" s="184">
        <v>4</v>
      </c>
      <c r="AC176" s="184" t="s">
        <v>1119</v>
      </c>
      <c r="AE176" s="184" t="s">
        <v>1119</v>
      </c>
      <c r="AH176" s="184" t="s">
        <v>1120</v>
      </c>
    </row>
    <row r="177" spans="1:34" hidden="1" x14ac:dyDescent="0.25">
      <c r="A177" s="186" t="str">
        <f>SUBSTITUTE(PetrinexFacilities[[#This Row],[Facility ID]]," ","")</f>
        <v>ABBT0102159</v>
      </c>
      <c r="B177" s="186"/>
      <c r="C177" s="184" t="s">
        <v>2275</v>
      </c>
      <c r="D177" s="185">
        <v>39934</v>
      </c>
      <c r="E177" s="184" t="s">
        <v>2276</v>
      </c>
      <c r="F177" s="184" t="s">
        <v>2116</v>
      </c>
      <c r="G177" s="184" t="s">
        <v>1125</v>
      </c>
      <c r="H177" s="185">
        <v>41334</v>
      </c>
      <c r="I177" s="185">
        <v>39904</v>
      </c>
      <c r="J177" s="184" t="s">
        <v>1736</v>
      </c>
      <c r="K177" s="184" t="s">
        <v>1737</v>
      </c>
      <c r="L177" s="184" t="s">
        <v>1736</v>
      </c>
      <c r="M177" s="184" t="s">
        <v>1737</v>
      </c>
      <c r="N177" s="185">
        <v>39904</v>
      </c>
      <c r="O177" s="184" t="s">
        <v>2299</v>
      </c>
      <c r="P177" s="184" t="s">
        <v>2300</v>
      </c>
      <c r="Q177" s="184" t="s">
        <v>1118</v>
      </c>
      <c r="R177" s="184" t="s">
        <v>2250</v>
      </c>
      <c r="S177" s="306" t="s">
        <v>1119</v>
      </c>
      <c r="W177" s="184" t="s">
        <v>1119</v>
      </c>
      <c r="Y177" s="184" t="s">
        <v>1119</v>
      </c>
      <c r="Z177" s="184" t="s">
        <v>1119</v>
      </c>
      <c r="AA177" s="184" t="s">
        <v>1119</v>
      </c>
      <c r="AB177" s="184">
        <v>4</v>
      </c>
      <c r="AC177" s="184" t="s">
        <v>1119</v>
      </c>
      <c r="AE177" s="184" t="s">
        <v>1119</v>
      </c>
      <c r="AH177" s="184" t="s">
        <v>1120</v>
      </c>
    </row>
    <row r="178" spans="1:34" hidden="1" x14ac:dyDescent="0.25">
      <c r="A178" s="186" t="str">
        <f>SUBSTITUTE(PetrinexFacilities[[#This Row],[Facility ID]]," ","")</f>
        <v>ABBT0110547</v>
      </c>
      <c r="B178" s="186"/>
      <c r="C178" s="184" t="s">
        <v>2279</v>
      </c>
      <c r="D178" s="185">
        <v>40360</v>
      </c>
      <c r="E178" s="184" t="s">
        <v>2280</v>
      </c>
      <c r="F178" s="184" t="s">
        <v>2116</v>
      </c>
      <c r="G178" s="184" t="s">
        <v>1125</v>
      </c>
      <c r="H178" s="185">
        <v>41334</v>
      </c>
      <c r="I178" s="185">
        <v>40360</v>
      </c>
      <c r="J178" s="184" t="s">
        <v>1736</v>
      </c>
      <c r="K178" s="184" t="s">
        <v>1737</v>
      </c>
      <c r="L178" s="184" t="s">
        <v>1736</v>
      </c>
      <c r="M178" s="184" t="s">
        <v>1737</v>
      </c>
      <c r="N178" s="185">
        <v>40360</v>
      </c>
      <c r="O178" s="184" t="s">
        <v>2301</v>
      </c>
      <c r="P178" s="184" t="s">
        <v>2302</v>
      </c>
      <c r="Q178" s="184" t="s">
        <v>1118</v>
      </c>
      <c r="R178" s="184" t="s">
        <v>2250</v>
      </c>
      <c r="S178" s="306" t="s">
        <v>1119</v>
      </c>
      <c r="W178" s="184" t="s">
        <v>1119</v>
      </c>
      <c r="Y178" s="184" t="s">
        <v>1119</v>
      </c>
      <c r="Z178" s="184" t="s">
        <v>1119</v>
      </c>
      <c r="AA178" s="184" t="s">
        <v>1119</v>
      </c>
      <c r="AB178" s="184">
        <v>4</v>
      </c>
      <c r="AC178" s="184" t="s">
        <v>1119</v>
      </c>
      <c r="AE178" s="184" t="s">
        <v>1119</v>
      </c>
      <c r="AH178" s="184" t="s">
        <v>1120</v>
      </c>
    </row>
    <row r="179" spans="1:34" hidden="1" x14ac:dyDescent="0.25">
      <c r="A179" s="186" t="str">
        <f>SUBSTITUTE(PetrinexFacilities[[#This Row],[Facility ID]]," ","")</f>
        <v>ABBT0113852</v>
      </c>
      <c r="B179" s="186"/>
      <c r="C179" s="184" t="s">
        <v>2283</v>
      </c>
      <c r="D179" s="185">
        <v>40544</v>
      </c>
      <c r="E179" s="184" t="s">
        <v>2284</v>
      </c>
      <c r="F179" s="184" t="s">
        <v>2116</v>
      </c>
      <c r="G179" s="184" t="s">
        <v>1125</v>
      </c>
      <c r="H179" s="185">
        <v>41334</v>
      </c>
      <c r="I179" s="185">
        <v>40544</v>
      </c>
      <c r="J179" s="184" t="s">
        <v>1736</v>
      </c>
      <c r="K179" s="184" t="s">
        <v>1737</v>
      </c>
      <c r="L179" s="184" t="s">
        <v>1736</v>
      </c>
      <c r="M179" s="184" t="s">
        <v>1737</v>
      </c>
      <c r="N179" s="185">
        <v>40544</v>
      </c>
      <c r="O179" s="184" t="s">
        <v>2303</v>
      </c>
      <c r="P179" s="184" t="s">
        <v>2304</v>
      </c>
      <c r="Q179" s="184" t="s">
        <v>1118</v>
      </c>
      <c r="R179" s="184" t="s">
        <v>2250</v>
      </c>
      <c r="S179" s="306" t="s">
        <v>1119</v>
      </c>
      <c r="W179" s="184" t="s">
        <v>1119</v>
      </c>
      <c r="Y179" s="184" t="s">
        <v>1119</v>
      </c>
      <c r="Z179" s="184" t="s">
        <v>1119</v>
      </c>
      <c r="AA179" s="184" t="s">
        <v>1119</v>
      </c>
      <c r="AB179" s="184">
        <v>4</v>
      </c>
      <c r="AC179" s="184" t="s">
        <v>1119</v>
      </c>
      <c r="AE179" s="184" t="s">
        <v>1119</v>
      </c>
      <c r="AH179" s="184" t="s">
        <v>1120</v>
      </c>
    </row>
    <row r="180" spans="1:34" hidden="1" x14ac:dyDescent="0.25">
      <c r="A180" s="186" t="str">
        <f>SUBSTITUTE(PetrinexFacilities[[#This Row],[Facility ID]]," ","")</f>
        <v>ABBT0119982</v>
      </c>
      <c r="B180" s="186"/>
      <c r="C180" s="184" t="s">
        <v>2287</v>
      </c>
      <c r="D180" s="185">
        <v>40878</v>
      </c>
      <c r="E180" s="184" t="s">
        <v>2288</v>
      </c>
      <c r="F180" s="184" t="s">
        <v>2116</v>
      </c>
      <c r="G180" s="184" t="s">
        <v>1125</v>
      </c>
      <c r="H180" s="185">
        <v>41334</v>
      </c>
      <c r="I180" s="185">
        <v>40909</v>
      </c>
      <c r="J180" s="184" t="s">
        <v>1736</v>
      </c>
      <c r="K180" s="184" t="s">
        <v>1737</v>
      </c>
      <c r="L180" s="184" t="s">
        <v>1736</v>
      </c>
      <c r="M180" s="184" t="s">
        <v>1737</v>
      </c>
      <c r="N180" s="185">
        <v>40909</v>
      </c>
      <c r="O180" s="184" t="s">
        <v>2305</v>
      </c>
      <c r="P180" s="184" t="s">
        <v>2306</v>
      </c>
      <c r="Q180" s="184" t="s">
        <v>1118</v>
      </c>
      <c r="R180" s="184" t="s">
        <v>2250</v>
      </c>
      <c r="S180" s="306" t="s">
        <v>1119</v>
      </c>
      <c r="W180" s="184" t="s">
        <v>1119</v>
      </c>
      <c r="Y180" s="184" t="s">
        <v>1119</v>
      </c>
      <c r="Z180" s="184" t="s">
        <v>1119</v>
      </c>
      <c r="AA180" s="184" t="s">
        <v>1119</v>
      </c>
      <c r="AB180" s="184">
        <v>4</v>
      </c>
      <c r="AC180" s="184" t="s">
        <v>1119</v>
      </c>
      <c r="AE180" s="184" t="s">
        <v>1119</v>
      </c>
      <c r="AH180" s="184" t="s">
        <v>1120</v>
      </c>
    </row>
    <row r="181" spans="1:34" hidden="1" x14ac:dyDescent="0.25">
      <c r="A181" s="186" t="str">
        <f>SUBSTITUTE(PetrinexFacilities[[#This Row],[Facility ID]]," ","")</f>
        <v>ABBT0093878</v>
      </c>
      <c r="B181" s="186"/>
      <c r="C181" s="184" t="s">
        <v>2307</v>
      </c>
      <c r="D181" s="185">
        <v>38919</v>
      </c>
      <c r="E181" s="184" t="s">
        <v>2308</v>
      </c>
      <c r="F181" s="184" t="s">
        <v>2309</v>
      </c>
      <c r="G181" s="184" t="s">
        <v>1125</v>
      </c>
      <c r="H181" s="185">
        <v>42675</v>
      </c>
      <c r="I181" s="185">
        <v>39142</v>
      </c>
      <c r="J181" s="184" t="s">
        <v>1736</v>
      </c>
      <c r="K181" s="184" t="s">
        <v>1737</v>
      </c>
      <c r="L181" s="184" t="s">
        <v>1736</v>
      </c>
      <c r="M181" s="184" t="s">
        <v>1737</v>
      </c>
      <c r="N181" s="185">
        <v>39965</v>
      </c>
      <c r="O181" s="184" t="s">
        <v>2310</v>
      </c>
      <c r="P181" s="184" t="s">
        <v>2311</v>
      </c>
      <c r="Q181" s="184" t="s">
        <v>1134</v>
      </c>
      <c r="S181" s="306" t="s">
        <v>1119</v>
      </c>
      <c r="W181" s="184" t="s">
        <v>1119</v>
      </c>
      <c r="Y181" s="184" t="s">
        <v>1119</v>
      </c>
      <c r="Z181" s="184" t="s">
        <v>1119</v>
      </c>
      <c r="AA181" s="184" t="s">
        <v>1119</v>
      </c>
      <c r="AB181" s="184">
        <v>4</v>
      </c>
      <c r="AC181" s="184" t="s">
        <v>1119</v>
      </c>
      <c r="AE181" s="184" t="s">
        <v>1119</v>
      </c>
      <c r="AH181" s="184" t="s">
        <v>1120</v>
      </c>
    </row>
    <row r="182" spans="1:34" hidden="1" x14ac:dyDescent="0.25">
      <c r="A182" s="186" t="str">
        <f>SUBSTITUTE(PetrinexFacilities[[#This Row],[Facility ID]]," ","")</f>
        <v>ABBT0082417</v>
      </c>
      <c r="B182" s="186"/>
      <c r="C182" s="184" t="s">
        <v>2312</v>
      </c>
      <c r="D182" s="185">
        <v>40664</v>
      </c>
      <c r="E182" s="184" t="s">
        <v>2313</v>
      </c>
      <c r="F182" s="184" t="s">
        <v>1381</v>
      </c>
      <c r="G182" s="184" t="s">
        <v>1117</v>
      </c>
      <c r="H182" s="185">
        <v>40817</v>
      </c>
      <c r="I182" s="185">
        <v>38231</v>
      </c>
      <c r="J182" s="184" t="s">
        <v>1736</v>
      </c>
      <c r="K182" s="184" t="s">
        <v>1737</v>
      </c>
      <c r="L182" s="184" t="s">
        <v>1736</v>
      </c>
      <c r="M182" s="184" t="s">
        <v>1737</v>
      </c>
      <c r="N182" s="185">
        <v>40210</v>
      </c>
      <c r="O182" s="184" t="s">
        <v>2314</v>
      </c>
      <c r="P182" s="184" t="s">
        <v>2315</v>
      </c>
      <c r="Q182" s="184" t="s">
        <v>1118</v>
      </c>
      <c r="R182" s="184" t="s">
        <v>2316</v>
      </c>
      <c r="S182" s="306" t="s">
        <v>1119</v>
      </c>
      <c r="W182" s="184" t="s">
        <v>1119</v>
      </c>
      <c r="Y182" s="184" t="s">
        <v>1119</v>
      </c>
      <c r="Z182" s="184" t="s">
        <v>1119</v>
      </c>
      <c r="AA182" s="184" t="s">
        <v>1119</v>
      </c>
      <c r="AB182" s="184">
        <v>4</v>
      </c>
      <c r="AC182" s="184" t="s">
        <v>1119</v>
      </c>
      <c r="AE182" s="184" t="s">
        <v>1119</v>
      </c>
      <c r="AH182" s="184" t="s">
        <v>1120</v>
      </c>
    </row>
    <row r="183" spans="1:34" hidden="1" x14ac:dyDescent="0.25">
      <c r="A183" s="186" t="str">
        <f>SUBSTITUTE(PetrinexFacilities[[#This Row],[Facility ID]]," ","")</f>
        <v>ABGS0082885</v>
      </c>
      <c r="B183" s="186"/>
      <c r="C183" s="184" t="s">
        <v>2312</v>
      </c>
      <c r="D183" s="185">
        <v>40664</v>
      </c>
      <c r="E183" s="184" t="s">
        <v>2313</v>
      </c>
      <c r="F183" s="184" t="s">
        <v>1381</v>
      </c>
      <c r="G183" s="184" t="s">
        <v>1117</v>
      </c>
      <c r="H183" s="185">
        <v>38657</v>
      </c>
      <c r="I183" s="185">
        <v>38261</v>
      </c>
      <c r="J183" s="184" t="s">
        <v>1736</v>
      </c>
      <c r="K183" s="184" t="s">
        <v>1737</v>
      </c>
      <c r="L183" s="184" t="s">
        <v>1736</v>
      </c>
      <c r="M183" s="184" t="s">
        <v>1737</v>
      </c>
      <c r="N183" s="185">
        <v>40210</v>
      </c>
      <c r="O183" s="184" t="s">
        <v>2317</v>
      </c>
      <c r="P183" s="184" t="s">
        <v>2318</v>
      </c>
      <c r="Q183" s="184" t="s">
        <v>1144</v>
      </c>
      <c r="R183" s="184" t="s">
        <v>2316</v>
      </c>
      <c r="S183" s="306" t="s">
        <v>1119</v>
      </c>
      <c r="W183" s="184" t="s">
        <v>1119</v>
      </c>
      <c r="Y183" s="184" t="s">
        <v>1119</v>
      </c>
      <c r="Z183" s="184" t="s">
        <v>1119</v>
      </c>
      <c r="AA183" s="184" t="s">
        <v>1119</v>
      </c>
      <c r="AB183" s="184">
        <v>4</v>
      </c>
      <c r="AC183" s="184" t="s">
        <v>1119</v>
      </c>
      <c r="AE183" s="184" t="s">
        <v>1119</v>
      </c>
      <c r="AH183" s="184" t="s">
        <v>1120</v>
      </c>
    </row>
    <row r="184" spans="1:34" x14ac:dyDescent="0.25">
      <c r="A184" s="186" t="str">
        <f>SUBSTITUTE(PetrinexFacilities[[#This Row],[Facility ID]]," ","")</f>
        <v>ABBT0082088</v>
      </c>
      <c r="B184" s="186"/>
      <c r="C184" s="184" t="s">
        <v>2319</v>
      </c>
      <c r="D184" s="185">
        <v>38749</v>
      </c>
      <c r="E184" s="184" t="s">
        <v>2320</v>
      </c>
      <c r="F184" s="184" t="s">
        <v>1381</v>
      </c>
      <c r="G184" s="184" t="s">
        <v>1117</v>
      </c>
      <c r="H184" s="185">
        <v>38169</v>
      </c>
      <c r="I184" s="185">
        <v>38169</v>
      </c>
      <c r="J184" s="184" t="s">
        <v>1736</v>
      </c>
      <c r="K184" s="184" t="s">
        <v>1737</v>
      </c>
      <c r="L184" s="184" t="s">
        <v>1736</v>
      </c>
      <c r="M184" s="184" t="s">
        <v>1737</v>
      </c>
      <c r="N184" s="185">
        <v>40695</v>
      </c>
      <c r="O184" s="184" t="s">
        <v>2321</v>
      </c>
      <c r="P184" s="184" t="s">
        <v>2322</v>
      </c>
      <c r="Q184" s="184" t="s">
        <v>1118</v>
      </c>
      <c r="R184" s="184" t="s">
        <v>2250</v>
      </c>
      <c r="S184" s="306" t="s">
        <v>1119</v>
      </c>
      <c r="W184" s="184" t="s">
        <v>1119</v>
      </c>
      <c r="Y184" s="184" t="s">
        <v>1119</v>
      </c>
      <c r="Z184" s="184" t="s">
        <v>1119</v>
      </c>
      <c r="AA184" s="184" t="s">
        <v>1119</v>
      </c>
      <c r="AB184" s="184">
        <v>2</v>
      </c>
      <c r="AC184" s="184" t="s">
        <v>1119</v>
      </c>
      <c r="AE184" s="184" t="s">
        <v>1119</v>
      </c>
      <c r="AH184" s="184" t="s">
        <v>1120</v>
      </c>
    </row>
    <row r="185" spans="1:34" hidden="1" x14ac:dyDescent="0.25">
      <c r="A185" s="186" t="str">
        <f>SUBSTITUTE(PetrinexFacilities[[#This Row],[Facility ID]]," ","")</f>
        <v>ABGS0097866</v>
      </c>
      <c r="B185" s="186"/>
      <c r="C185" s="184" t="s">
        <v>2319</v>
      </c>
      <c r="D185" s="185">
        <v>38749</v>
      </c>
      <c r="E185" s="184" t="s">
        <v>2320</v>
      </c>
      <c r="F185" s="184" t="s">
        <v>1381</v>
      </c>
      <c r="G185" s="184" t="s">
        <v>1117</v>
      </c>
      <c r="H185" s="185">
        <v>39539</v>
      </c>
      <c r="I185" s="185">
        <v>39539</v>
      </c>
      <c r="J185" s="184" t="s">
        <v>1736</v>
      </c>
      <c r="K185" s="184" t="s">
        <v>1737</v>
      </c>
      <c r="L185" s="184" t="s">
        <v>1736</v>
      </c>
      <c r="M185" s="184" t="s">
        <v>1737</v>
      </c>
      <c r="N185" s="185">
        <v>40695</v>
      </c>
      <c r="O185" s="184" t="s">
        <v>2323</v>
      </c>
      <c r="P185" s="184" t="s">
        <v>2324</v>
      </c>
      <c r="Q185" s="184" t="s">
        <v>1144</v>
      </c>
      <c r="R185" s="184" t="s">
        <v>2250</v>
      </c>
      <c r="S185" s="306" t="s">
        <v>1119</v>
      </c>
      <c r="W185" s="184" t="s">
        <v>1119</v>
      </c>
      <c r="Y185" s="184" t="s">
        <v>1119</v>
      </c>
      <c r="Z185" s="184" t="s">
        <v>1119</v>
      </c>
      <c r="AA185" s="184" t="s">
        <v>1119</v>
      </c>
      <c r="AB185" s="184">
        <v>2</v>
      </c>
      <c r="AC185" s="184" t="s">
        <v>1119</v>
      </c>
      <c r="AE185" s="184" t="s">
        <v>1119</v>
      </c>
      <c r="AH185" s="184" t="s">
        <v>1120</v>
      </c>
    </row>
    <row r="186" spans="1:34" hidden="1" x14ac:dyDescent="0.25">
      <c r="A186" s="186" t="str">
        <f>SUBSTITUTE(PetrinexFacilities[[#This Row],[Facility ID]]," ","")</f>
        <v>ABBT0097874</v>
      </c>
      <c r="B186" s="186"/>
      <c r="C186" s="184" t="s">
        <v>2319</v>
      </c>
      <c r="D186" s="185">
        <v>38749</v>
      </c>
      <c r="E186" s="184" t="s">
        <v>2320</v>
      </c>
      <c r="F186" s="184" t="s">
        <v>1381</v>
      </c>
      <c r="G186" s="184" t="s">
        <v>1117</v>
      </c>
      <c r="H186" s="185">
        <v>39539</v>
      </c>
      <c r="I186" s="185">
        <v>39539</v>
      </c>
      <c r="J186" s="184" t="s">
        <v>1736</v>
      </c>
      <c r="K186" s="184" t="s">
        <v>1737</v>
      </c>
      <c r="L186" s="184" t="s">
        <v>1736</v>
      </c>
      <c r="M186" s="184" t="s">
        <v>1737</v>
      </c>
      <c r="N186" s="185">
        <v>40695</v>
      </c>
      <c r="O186" s="184" t="s">
        <v>2325</v>
      </c>
      <c r="P186" s="184" t="s">
        <v>2326</v>
      </c>
      <c r="Q186" s="184" t="s">
        <v>1118</v>
      </c>
      <c r="R186" s="184" t="s">
        <v>2250</v>
      </c>
      <c r="S186" s="306" t="s">
        <v>1119</v>
      </c>
      <c r="W186" s="184" t="s">
        <v>1119</v>
      </c>
      <c r="Y186" s="184" t="s">
        <v>1119</v>
      </c>
      <c r="Z186" s="184" t="s">
        <v>1119</v>
      </c>
      <c r="AA186" s="184" t="s">
        <v>1119</v>
      </c>
      <c r="AB186" s="184">
        <v>2</v>
      </c>
      <c r="AC186" s="184" t="s">
        <v>1119</v>
      </c>
      <c r="AE186" s="184" t="s">
        <v>1119</v>
      </c>
      <c r="AH186" s="184" t="s">
        <v>1120</v>
      </c>
    </row>
    <row r="187" spans="1:34" hidden="1" x14ac:dyDescent="0.25">
      <c r="A187" s="186" t="str">
        <f>SUBSTITUTE(PetrinexFacilities[[#This Row],[Facility ID]]," ","")</f>
        <v>ABBT0124448</v>
      </c>
      <c r="B187" s="186"/>
      <c r="C187" s="184" t="s">
        <v>2327</v>
      </c>
      <c r="D187" s="185">
        <v>37902</v>
      </c>
      <c r="E187" s="184" t="s">
        <v>2328</v>
      </c>
      <c r="F187" s="184" t="s">
        <v>2051</v>
      </c>
      <c r="G187" s="184" t="s">
        <v>1117</v>
      </c>
      <c r="H187" s="185">
        <v>42736</v>
      </c>
      <c r="I187" s="185">
        <v>41183</v>
      </c>
      <c r="J187" s="184" t="s">
        <v>1736</v>
      </c>
      <c r="K187" s="184" t="s">
        <v>1737</v>
      </c>
      <c r="L187" s="184" t="s">
        <v>1736</v>
      </c>
      <c r="M187" s="184" t="s">
        <v>1737</v>
      </c>
      <c r="N187" s="185">
        <v>41214</v>
      </c>
      <c r="O187" s="184" t="s">
        <v>2329</v>
      </c>
      <c r="P187" s="184" t="s">
        <v>2330</v>
      </c>
      <c r="Q187" s="184" t="s">
        <v>1126</v>
      </c>
      <c r="S187" s="306" t="s">
        <v>1119</v>
      </c>
      <c r="W187" s="184" t="s">
        <v>1119</v>
      </c>
      <c r="Y187" s="184" t="s">
        <v>1119</v>
      </c>
      <c r="Z187" s="184" t="s">
        <v>1119</v>
      </c>
      <c r="AA187" s="184" t="s">
        <v>1119</v>
      </c>
      <c r="AB187" s="184">
        <v>4</v>
      </c>
      <c r="AC187" s="184" t="s">
        <v>1119</v>
      </c>
      <c r="AE187" s="184" t="s">
        <v>1119</v>
      </c>
      <c r="AH187" s="184" t="s">
        <v>1119</v>
      </c>
    </row>
    <row r="188" spans="1:34" hidden="1" x14ac:dyDescent="0.25">
      <c r="A188" s="186" t="str">
        <f>SUBSTITUTE(PetrinexFacilities[[#This Row],[Facility ID]]," ","")</f>
        <v>ABBT0094408</v>
      </c>
      <c r="B188" s="186"/>
      <c r="C188" s="184" t="s">
        <v>2331</v>
      </c>
      <c r="D188" s="185">
        <v>38698</v>
      </c>
      <c r="E188" s="184" t="s">
        <v>2332</v>
      </c>
      <c r="F188" s="184" t="s">
        <v>2333</v>
      </c>
      <c r="G188" s="184" t="s">
        <v>1125</v>
      </c>
      <c r="H188" s="185">
        <v>42767</v>
      </c>
      <c r="I188" s="185">
        <v>39203</v>
      </c>
      <c r="J188" s="184" t="s">
        <v>1736</v>
      </c>
      <c r="K188" s="184" t="s">
        <v>1737</v>
      </c>
      <c r="L188" s="184" t="s">
        <v>1736</v>
      </c>
      <c r="M188" s="184" t="s">
        <v>1737</v>
      </c>
      <c r="N188" s="185">
        <v>40452</v>
      </c>
      <c r="O188" s="184" t="s">
        <v>2334</v>
      </c>
      <c r="P188" s="184" t="s">
        <v>2335</v>
      </c>
      <c r="Q188" s="184" t="s">
        <v>1134</v>
      </c>
      <c r="S188" s="306" t="s">
        <v>1119</v>
      </c>
      <c r="W188" s="184" t="s">
        <v>1119</v>
      </c>
      <c r="Y188" s="184" t="s">
        <v>1119</v>
      </c>
      <c r="Z188" s="184" t="s">
        <v>1119</v>
      </c>
      <c r="AA188" s="184" t="s">
        <v>1119</v>
      </c>
      <c r="AB188" s="184">
        <v>4</v>
      </c>
      <c r="AC188" s="184" t="s">
        <v>1119</v>
      </c>
      <c r="AE188" s="184" t="s">
        <v>1119</v>
      </c>
      <c r="AH188" s="184" t="s">
        <v>1120</v>
      </c>
    </row>
    <row r="189" spans="1:34" hidden="1" x14ac:dyDescent="0.25">
      <c r="A189" s="186" t="str">
        <f>SUBSTITUTE(PetrinexFacilities[[#This Row],[Facility ID]]," ","")</f>
        <v>ABBT0102824</v>
      </c>
      <c r="B189" s="186"/>
      <c r="C189" s="184" t="s">
        <v>2336</v>
      </c>
      <c r="D189" s="185">
        <v>38785</v>
      </c>
      <c r="E189" s="184" t="s">
        <v>2337</v>
      </c>
      <c r="F189" s="184" t="s">
        <v>2309</v>
      </c>
      <c r="G189" s="184" t="s">
        <v>1125</v>
      </c>
      <c r="H189" s="185">
        <v>42767</v>
      </c>
      <c r="I189" s="185">
        <v>39965</v>
      </c>
      <c r="J189" s="184" t="s">
        <v>1736</v>
      </c>
      <c r="K189" s="184" t="s">
        <v>1737</v>
      </c>
      <c r="L189" s="184" t="s">
        <v>1736</v>
      </c>
      <c r="M189" s="184" t="s">
        <v>1737</v>
      </c>
      <c r="N189" s="185">
        <v>39965</v>
      </c>
      <c r="O189" s="184" t="s">
        <v>2338</v>
      </c>
      <c r="P189" s="184" t="s">
        <v>2339</v>
      </c>
      <c r="Q189" s="184" t="s">
        <v>1134</v>
      </c>
      <c r="S189" s="306" t="s">
        <v>1119</v>
      </c>
      <c r="W189" s="184" t="s">
        <v>1119</v>
      </c>
      <c r="Y189" s="184" t="s">
        <v>1119</v>
      </c>
      <c r="Z189" s="184" t="s">
        <v>1119</v>
      </c>
      <c r="AA189" s="184" t="s">
        <v>1119</v>
      </c>
      <c r="AB189" s="184">
        <v>4</v>
      </c>
      <c r="AC189" s="184" t="s">
        <v>1119</v>
      </c>
      <c r="AE189" s="184" t="s">
        <v>1119</v>
      </c>
      <c r="AH189" s="184" t="s">
        <v>1120</v>
      </c>
    </row>
    <row r="190" spans="1:34" hidden="1" x14ac:dyDescent="0.25">
      <c r="A190" s="186" t="str">
        <f>SUBSTITUTE(PetrinexFacilities[[#This Row],[Facility ID]]," ","")</f>
        <v>ABBT0143701</v>
      </c>
      <c r="B190" s="186"/>
      <c r="C190" s="184" t="s">
        <v>2340</v>
      </c>
      <c r="D190" s="185">
        <v>41879</v>
      </c>
      <c r="E190" s="184" t="s">
        <v>2341</v>
      </c>
      <c r="F190" s="184" t="s">
        <v>1381</v>
      </c>
      <c r="G190" s="184" t="s">
        <v>1117</v>
      </c>
      <c r="H190" s="185">
        <v>42795</v>
      </c>
      <c r="I190" s="185">
        <v>42767</v>
      </c>
      <c r="J190" s="184" t="s">
        <v>1736</v>
      </c>
      <c r="K190" s="184" t="s">
        <v>1737</v>
      </c>
      <c r="L190" s="184" t="s">
        <v>1736</v>
      </c>
      <c r="M190" s="184" t="s">
        <v>1737</v>
      </c>
      <c r="N190" s="185">
        <v>42767</v>
      </c>
      <c r="O190" s="184" t="s">
        <v>2342</v>
      </c>
      <c r="P190" s="184" t="s">
        <v>2343</v>
      </c>
      <c r="Q190" s="184" t="s">
        <v>1134</v>
      </c>
      <c r="S190" s="306" t="s">
        <v>1119</v>
      </c>
      <c r="W190" s="184" t="s">
        <v>1119</v>
      </c>
      <c r="Y190" s="184" t="s">
        <v>1119</v>
      </c>
      <c r="Z190" s="184" t="s">
        <v>1119</v>
      </c>
      <c r="AA190" s="184" t="s">
        <v>1119</v>
      </c>
      <c r="AB190" s="184">
        <v>4</v>
      </c>
      <c r="AC190" s="184" t="s">
        <v>1119</v>
      </c>
      <c r="AE190" s="184" t="s">
        <v>1119</v>
      </c>
      <c r="AH190" s="184" t="s">
        <v>1120</v>
      </c>
    </row>
    <row r="191" spans="1:34" hidden="1" x14ac:dyDescent="0.25">
      <c r="A191" s="186" t="str">
        <f>SUBSTITUTE(PetrinexFacilities[[#This Row],[Facility ID]]," ","")</f>
        <v>ABBT0143998</v>
      </c>
      <c r="B191" s="186"/>
      <c r="C191" s="184" t="s">
        <v>2344</v>
      </c>
      <c r="D191" s="185">
        <v>42692</v>
      </c>
      <c r="E191" s="184" t="s">
        <v>2345</v>
      </c>
      <c r="F191" s="184" t="s">
        <v>2116</v>
      </c>
      <c r="G191" s="184" t="s">
        <v>1117</v>
      </c>
      <c r="H191" s="185">
        <v>42795</v>
      </c>
      <c r="I191" s="185">
        <v>42795</v>
      </c>
      <c r="J191" s="184" t="s">
        <v>1736</v>
      </c>
      <c r="K191" s="184" t="s">
        <v>1737</v>
      </c>
      <c r="L191" s="184" t="s">
        <v>1736</v>
      </c>
      <c r="M191" s="184" t="s">
        <v>1737</v>
      </c>
      <c r="N191" s="185">
        <v>42795</v>
      </c>
      <c r="O191" s="184" t="s">
        <v>2346</v>
      </c>
      <c r="P191" s="184" t="s">
        <v>2347</v>
      </c>
      <c r="Q191" s="184" t="s">
        <v>1134</v>
      </c>
      <c r="S191" s="306" t="s">
        <v>1119</v>
      </c>
      <c r="W191" s="184" t="s">
        <v>1119</v>
      </c>
      <c r="Y191" s="184" t="s">
        <v>1119</v>
      </c>
      <c r="Z191" s="184" t="s">
        <v>1119</v>
      </c>
      <c r="AA191" s="184" t="s">
        <v>1119</v>
      </c>
      <c r="AB191" s="184">
        <v>4</v>
      </c>
      <c r="AC191" s="184" t="s">
        <v>1119</v>
      </c>
      <c r="AE191" s="184" t="s">
        <v>1119</v>
      </c>
      <c r="AH191" s="184" t="s">
        <v>1120</v>
      </c>
    </row>
    <row r="192" spans="1:34" hidden="1" x14ac:dyDescent="0.25">
      <c r="A192" s="186" t="str">
        <f>SUBSTITUTE(PetrinexFacilities[[#This Row],[Facility ID]]," ","")</f>
        <v>ABBT0142451</v>
      </c>
      <c r="B192" s="186"/>
      <c r="C192" s="184" t="s">
        <v>2348</v>
      </c>
      <c r="D192" s="185">
        <v>41551</v>
      </c>
      <c r="E192" s="184" t="s">
        <v>2349</v>
      </c>
      <c r="F192" s="184" t="s">
        <v>2116</v>
      </c>
      <c r="G192" s="184" t="s">
        <v>1117</v>
      </c>
      <c r="H192" s="185">
        <v>42644</v>
      </c>
      <c r="I192" s="185">
        <v>42644</v>
      </c>
      <c r="J192" s="184" t="s">
        <v>1736</v>
      </c>
      <c r="K192" s="184" t="s">
        <v>1737</v>
      </c>
      <c r="L192" s="184" t="s">
        <v>1736</v>
      </c>
      <c r="M192" s="184" t="s">
        <v>1737</v>
      </c>
      <c r="N192" s="185">
        <v>42644</v>
      </c>
      <c r="O192" s="184" t="s">
        <v>2350</v>
      </c>
      <c r="P192" s="184" t="s">
        <v>2351</v>
      </c>
      <c r="Q192" s="184" t="s">
        <v>1134</v>
      </c>
      <c r="S192" s="306" t="s">
        <v>1119</v>
      </c>
      <c r="W192" s="184" t="s">
        <v>1119</v>
      </c>
      <c r="Y192" s="184" t="s">
        <v>1119</v>
      </c>
      <c r="Z192" s="184" t="s">
        <v>1119</v>
      </c>
      <c r="AA192" s="184" t="s">
        <v>1119</v>
      </c>
      <c r="AB192" s="184">
        <v>4</v>
      </c>
      <c r="AC192" s="184" t="s">
        <v>1119</v>
      </c>
      <c r="AE192" s="184" t="s">
        <v>1119</v>
      </c>
      <c r="AH192" s="184" t="s">
        <v>1120</v>
      </c>
    </row>
    <row r="193" spans="1:34" hidden="1" x14ac:dyDescent="0.25">
      <c r="A193" s="186" t="str">
        <f>SUBSTITUTE(PetrinexFacilities[[#This Row],[Facility ID]]," ","")</f>
        <v>ABBT0096052</v>
      </c>
      <c r="B193" s="186"/>
      <c r="C193" s="184" t="s">
        <v>2352</v>
      </c>
      <c r="D193" s="185">
        <v>38985</v>
      </c>
      <c r="E193" s="184" t="s">
        <v>2353</v>
      </c>
      <c r="F193" s="184" t="s">
        <v>2309</v>
      </c>
      <c r="G193" s="184" t="s">
        <v>1125</v>
      </c>
      <c r="H193" s="185">
        <v>42552</v>
      </c>
      <c r="I193" s="185">
        <v>39387</v>
      </c>
      <c r="J193" s="184" t="s">
        <v>1736</v>
      </c>
      <c r="K193" s="184" t="s">
        <v>1737</v>
      </c>
      <c r="L193" s="184" t="s">
        <v>1736</v>
      </c>
      <c r="M193" s="184" t="s">
        <v>1737</v>
      </c>
      <c r="N193" s="185">
        <v>39387</v>
      </c>
      <c r="O193" s="184" t="s">
        <v>2354</v>
      </c>
      <c r="P193" s="184" t="s">
        <v>2355</v>
      </c>
      <c r="Q193" s="184" t="s">
        <v>1134</v>
      </c>
      <c r="S193" s="306" t="s">
        <v>1119</v>
      </c>
      <c r="W193" s="184" t="s">
        <v>1119</v>
      </c>
      <c r="Y193" s="184" t="s">
        <v>1119</v>
      </c>
      <c r="Z193" s="184" t="s">
        <v>1119</v>
      </c>
      <c r="AA193" s="184" t="s">
        <v>1119</v>
      </c>
      <c r="AB193" s="184">
        <v>4</v>
      </c>
      <c r="AC193" s="184" t="s">
        <v>1119</v>
      </c>
      <c r="AE193" s="184" t="s">
        <v>1119</v>
      </c>
      <c r="AH193" s="184" t="s">
        <v>1120</v>
      </c>
    </row>
    <row r="194" spans="1:34" hidden="1" x14ac:dyDescent="0.25">
      <c r="A194" s="186" t="str">
        <f>SUBSTITUTE(PetrinexFacilities[[#This Row],[Facility ID]]," ","")</f>
        <v>ABBT0133018</v>
      </c>
      <c r="B194" s="186"/>
      <c r="C194" s="184" t="s">
        <v>2356</v>
      </c>
      <c r="D194" s="185">
        <v>39679</v>
      </c>
      <c r="E194" s="184" t="s">
        <v>2357</v>
      </c>
      <c r="F194" s="184" t="s">
        <v>2051</v>
      </c>
      <c r="G194" s="184" t="s">
        <v>1117</v>
      </c>
      <c r="H194" s="185">
        <v>42401</v>
      </c>
      <c r="I194" s="185">
        <v>41791</v>
      </c>
      <c r="J194" s="184" t="s">
        <v>1736</v>
      </c>
      <c r="K194" s="184" t="s">
        <v>1737</v>
      </c>
      <c r="L194" s="184" t="s">
        <v>1736</v>
      </c>
      <c r="M194" s="184" t="s">
        <v>1737</v>
      </c>
      <c r="N194" s="185">
        <v>42401</v>
      </c>
      <c r="O194" s="184" t="s">
        <v>2358</v>
      </c>
      <c r="P194" s="184" t="s">
        <v>2359</v>
      </c>
      <c r="Q194" s="184" t="s">
        <v>1134</v>
      </c>
      <c r="S194" s="306" t="s">
        <v>1119</v>
      </c>
      <c r="W194" s="184" t="s">
        <v>1119</v>
      </c>
      <c r="Y194" s="184" t="s">
        <v>1119</v>
      </c>
      <c r="Z194" s="184" t="s">
        <v>1119</v>
      </c>
      <c r="AA194" s="184" t="s">
        <v>1119</v>
      </c>
      <c r="AB194" s="184">
        <v>4</v>
      </c>
      <c r="AC194" s="184" t="s">
        <v>1119</v>
      </c>
      <c r="AE194" s="184" t="s">
        <v>1119</v>
      </c>
      <c r="AH194" s="184" t="s">
        <v>1120</v>
      </c>
    </row>
    <row r="195" spans="1:34" hidden="1" x14ac:dyDescent="0.25">
      <c r="A195" s="186" t="str">
        <f>SUBSTITUTE(PetrinexFacilities[[#This Row],[Facility ID]]," ","")</f>
        <v>ABBT0133061</v>
      </c>
      <c r="B195" s="186"/>
      <c r="C195" s="184" t="s">
        <v>2360</v>
      </c>
      <c r="D195" s="185">
        <v>41438</v>
      </c>
      <c r="E195" s="184" t="s">
        <v>2361</v>
      </c>
      <c r="F195" s="184" t="s">
        <v>2116</v>
      </c>
      <c r="G195" s="184" t="s">
        <v>1117</v>
      </c>
      <c r="H195" s="185">
        <v>42401</v>
      </c>
      <c r="I195" s="185">
        <v>41791</v>
      </c>
      <c r="J195" s="184" t="s">
        <v>1736</v>
      </c>
      <c r="K195" s="184" t="s">
        <v>1737</v>
      </c>
      <c r="L195" s="184" t="s">
        <v>1736</v>
      </c>
      <c r="M195" s="184" t="s">
        <v>1737</v>
      </c>
      <c r="N195" s="185">
        <v>42401</v>
      </c>
      <c r="O195" s="184" t="s">
        <v>2362</v>
      </c>
      <c r="P195" s="184" t="s">
        <v>2363</v>
      </c>
      <c r="Q195" s="184" t="s">
        <v>1134</v>
      </c>
      <c r="S195" s="306" t="s">
        <v>1119</v>
      </c>
      <c r="W195" s="184" t="s">
        <v>1119</v>
      </c>
      <c r="Y195" s="184" t="s">
        <v>1119</v>
      </c>
      <c r="Z195" s="184" t="s">
        <v>1119</v>
      </c>
      <c r="AA195" s="184" t="s">
        <v>1119</v>
      </c>
      <c r="AB195" s="184">
        <v>4</v>
      </c>
      <c r="AC195" s="184" t="s">
        <v>1119</v>
      </c>
      <c r="AE195" s="184" t="s">
        <v>1119</v>
      </c>
      <c r="AH195" s="184" t="s">
        <v>1120</v>
      </c>
    </row>
    <row r="196" spans="1:34" hidden="1" x14ac:dyDescent="0.25">
      <c r="A196" s="186" t="str">
        <f>SUBSTITUTE(PetrinexFacilities[[#This Row],[Facility ID]]," ","")</f>
        <v>ABBT0138179</v>
      </c>
      <c r="B196" s="186"/>
      <c r="C196" s="184" t="s">
        <v>2364</v>
      </c>
      <c r="D196" s="185">
        <v>41163</v>
      </c>
      <c r="E196" s="184" t="s">
        <v>2361</v>
      </c>
      <c r="F196" s="184" t="s">
        <v>2116</v>
      </c>
      <c r="G196" s="184" t="s">
        <v>1117</v>
      </c>
      <c r="H196" s="185">
        <v>42401</v>
      </c>
      <c r="I196" s="185">
        <v>42186</v>
      </c>
      <c r="J196" s="184" t="s">
        <v>1736</v>
      </c>
      <c r="K196" s="184" t="s">
        <v>1737</v>
      </c>
      <c r="L196" s="184" t="s">
        <v>1736</v>
      </c>
      <c r="M196" s="184" t="s">
        <v>1737</v>
      </c>
      <c r="N196" s="185">
        <v>42401</v>
      </c>
      <c r="O196" s="184" t="s">
        <v>2365</v>
      </c>
      <c r="P196" s="184" t="s">
        <v>2366</v>
      </c>
      <c r="Q196" s="184" t="s">
        <v>1134</v>
      </c>
      <c r="S196" s="306" t="s">
        <v>1119</v>
      </c>
      <c r="W196" s="184" t="s">
        <v>1119</v>
      </c>
      <c r="Y196" s="184" t="s">
        <v>1119</v>
      </c>
      <c r="Z196" s="184" t="s">
        <v>1119</v>
      </c>
      <c r="AA196" s="184" t="s">
        <v>1119</v>
      </c>
      <c r="AB196" s="184">
        <v>4</v>
      </c>
      <c r="AC196" s="184" t="s">
        <v>1119</v>
      </c>
      <c r="AE196" s="184" t="s">
        <v>1119</v>
      </c>
      <c r="AH196" s="184" t="s">
        <v>1120</v>
      </c>
    </row>
    <row r="197" spans="1:34" hidden="1" x14ac:dyDescent="0.25">
      <c r="A197" s="186" t="str">
        <f>SUBSTITUTE(PetrinexFacilities[[#This Row],[Facility ID]]," ","")</f>
        <v>ABBT0140359</v>
      </c>
      <c r="B197" s="186"/>
      <c r="C197" s="184" t="s">
        <v>2367</v>
      </c>
      <c r="D197" s="185">
        <v>41837</v>
      </c>
      <c r="E197" s="184" t="s">
        <v>2361</v>
      </c>
      <c r="F197" s="184" t="s">
        <v>1381</v>
      </c>
      <c r="G197" s="184" t="s">
        <v>1117</v>
      </c>
      <c r="H197" s="185">
        <v>42401</v>
      </c>
      <c r="I197" s="185">
        <v>42401</v>
      </c>
      <c r="J197" s="184" t="s">
        <v>1736</v>
      </c>
      <c r="K197" s="184" t="s">
        <v>1737</v>
      </c>
      <c r="L197" s="184" t="s">
        <v>1736</v>
      </c>
      <c r="M197" s="184" t="s">
        <v>1737</v>
      </c>
      <c r="N197" s="185">
        <v>42401</v>
      </c>
      <c r="O197" s="184" t="s">
        <v>2368</v>
      </c>
      <c r="P197" s="184" t="s">
        <v>2369</v>
      </c>
      <c r="Q197" s="184" t="s">
        <v>1134</v>
      </c>
      <c r="S197" s="306" t="s">
        <v>1119</v>
      </c>
      <c r="W197" s="184" t="s">
        <v>1119</v>
      </c>
      <c r="Y197" s="184" t="s">
        <v>1119</v>
      </c>
      <c r="Z197" s="184" t="s">
        <v>1119</v>
      </c>
      <c r="AA197" s="184" t="s">
        <v>1119</v>
      </c>
      <c r="AB197" s="184">
        <v>4</v>
      </c>
      <c r="AC197" s="184" t="s">
        <v>1119</v>
      </c>
      <c r="AE197" s="184" t="s">
        <v>1119</v>
      </c>
      <c r="AH197" s="184" t="s">
        <v>1120</v>
      </c>
    </row>
    <row r="198" spans="1:34" hidden="1" x14ac:dyDescent="0.25">
      <c r="A198" s="186" t="str">
        <f>SUBSTITUTE(PetrinexFacilities[[#This Row],[Facility ID]]," ","")</f>
        <v>ABBT0143040</v>
      </c>
      <c r="B198" s="186"/>
      <c r="C198" s="184" t="s">
        <v>2370</v>
      </c>
      <c r="D198" s="185">
        <v>42227</v>
      </c>
      <c r="E198" s="184" t="s">
        <v>2371</v>
      </c>
      <c r="F198" s="184" t="s">
        <v>1381</v>
      </c>
      <c r="G198" s="184" t="s">
        <v>1117</v>
      </c>
      <c r="H198" s="185">
        <v>42705</v>
      </c>
      <c r="I198" s="185">
        <v>42705</v>
      </c>
      <c r="J198" s="184" t="s">
        <v>1736</v>
      </c>
      <c r="K198" s="184" t="s">
        <v>1737</v>
      </c>
      <c r="L198" s="184" t="s">
        <v>1736</v>
      </c>
      <c r="M198" s="184" t="s">
        <v>1737</v>
      </c>
      <c r="N198" s="185">
        <v>42705</v>
      </c>
      <c r="O198" s="184" t="s">
        <v>2372</v>
      </c>
      <c r="P198" s="184" t="s">
        <v>2373</v>
      </c>
      <c r="Q198" s="184" t="s">
        <v>1126</v>
      </c>
      <c r="S198" s="306" t="s">
        <v>1119</v>
      </c>
      <c r="W198" s="184" t="s">
        <v>1119</v>
      </c>
      <c r="Y198" s="184" t="s">
        <v>1119</v>
      </c>
      <c r="Z198" s="184" t="s">
        <v>1119</v>
      </c>
      <c r="AA198" s="184" t="s">
        <v>1119</v>
      </c>
      <c r="AB198" s="184">
        <v>1</v>
      </c>
      <c r="AC198" s="184" t="s">
        <v>1119</v>
      </c>
      <c r="AE198" s="184" t="s">
        <v>1119</v>
      </c>
      <c r="AH198" s="184" t="s">
        <v>1119</v>
      </c>
    </row>
    <row r="199" spans="1:34" hidden="1" x14ac:dyDescent="0.25">
      <c r="A199" s="186" t="str">
        <f>SUBSTITUTE(PetrinexFacilities[[#This Row],[Facility ID]]," ","")</f>
        <v>ABBT0135829</v>
      </c>
      <c r="B199" s="186"/>
      <c r="C199" s="184" t="s">
        <v>2374</v>
      </c>
      <c r="D199" s="185">
        <v>41178</v>
      </c>
      <c r="E199" s="184" t="s">
        <v>2375</v>
      </c>
      <c r="F199" s="184" t="s">
        <v>2116</v>
      </c>
      <c r="G199" s="184" t="s">
        <v>1125</v>
      </c>
      <c r="H199" s="185">
        <v>42278</v>
      </c>
      <c r="I199" s="185">
        <v>41974</v>
      </c>
      <c r="J199" s="184" t="s">
        <v>1736</v>
      </c>
      <c r="K199" s="184" t="s">
        <v>1737</v>
      </c>
      <c r="L199" s="184" t="s">
        <v>1736</v>
      </c>
      <c r="M199" s="184" t="s">
        <v>1737</v>
      </c>
      <c r="N199" s="185">
        <v>41974</v>
      </c>
      <c r="O199" s="184" t="s">
        <v>2376</v>
      </c>
      <c r="P199" s="184" t="s">
        <v>2377</v>
      </c>
      <c r="Q199" s="184" t="s">
        <v>1134</v>
      </c>
      <c r="S199" s="306" t="s">
        <v>1119</v>
      </c>
      <c r="W199" s="184" t="s">
        <v>1119</v>
      </c>
      <c r="Y199" s="184" t="s">
        <v>1119</v>
      </c>
      <c r="Z199" s="184" t="s">
        <v>1119</v>
      </c>
      <c r="AA199" s="184" t="s">
        <v>1119</v>
      </c>
      <c r="AB199" s="184">
        <v>4</v>
      </c>
      <c r="AC199" s="184" t="s">
        <v>1119</v>
      </c>
      <c r="AE199" s="184" t="s">
        <v>1119</v>
      </c>
      <c r="AH199" s="184" t="s">
        <v>1120</v>
      </c>
    </row>
    <row r="200" spans="1:34" hidden="1" x14ac:dyDescent="0.25">
      <c r="A200" s="186" t="str">
        <f>SUBSTITUTE(PetrinexFacilities[[#This Row],[Facility ID]]," ","")</f>
        <v>ABBT0138942</v>
      </c>
      <c r="B200" s="186"/>
      <c r="C200" s="184" t="s">
        <v>2378</v>
      </c>
      <c r="D200" s="185">
        <v>41935</v>
      </c>
      <c r="E200" s="184" t="s">
        <v>2379</v>
      </c>
      <c r="F200" s="184" t="s">
        <v>2116</v>
      </c>
      <c r="G200" s="184" t="s">
        <v>1117</v>
      </c>
      <c r="H200" s="185">
        <v>42278</v>
      </c>
      <c r="I200" s="185">
        <v>42248</v>
      </c>
      <c r="J200" s="184" t="s">
        <v>1736</v>
      </c>
      <c r="K200" s="184" t="s">
        <v>1737</v>
      </c>
      <c r="L200" s="184" t="s">
        <v>1736</v>
      </c>
      <c r="M200" s="184" t="s">
        <v>1737</v>
      </c>
      <c r="N200" s="185">
        <v>42248</v>
      </c>
      <c r="O200" s="184" t="s">
        <v>2380</v>
      </c>
      <c r="P200" s="184" t="s">
        <v>2381</v>
      </c>
      <c r="Q200" s="184" t="s">
        <v>1134</v>
      </c>
      <c r="S200" s="306" t="s">
        <v>1119</v>
      </c>
      <c r="W200" s="184" t="s">
        <v>1119</v>
      </c>
      <c r="Y200" s="184" t="s">
        <v>1119</v>
      </c>
      <c r="Z200" s="184" t="s">
        <v>1119</v>
      </c>
      <c r="AA200" s="184" t="s">
        <v>1119</v>
      </c>
      <c r="AB200" s="184">
        <v>1</v>
      </c>
      <c r="AC200" s="184" t="s">
        <v>1119</v>
      </c>
      <c r="AE200" s="184" t="s">
        <v>1119</v>
      </c>
      <c r="AH200" s="184" t="s">
        <v>1120</v>
      </c>
    </row>
    <row r="201" spans="1:34" hidden="1" x14ac:dyDescent="0.25">
      <c r="A201" s="186" t="str">
        <f>SUBSTITUTE(PetrinexFacilities[[#This Row],[Facility ID]]," ","")</f>
        <v>ABBT0097883</v>
      </c>
      <c r="B201" s="186"/>
      <c r="C201" s="184" t="s">
        <v>2382</v>
      </c>
      <c r="D201" s="185">
        <v>39416</v>
      </c>
      <c r="E201" s="184" t="s">
        <v>2383</v>
      </c>
      <c r="F201" s="184" t="s">
        <v>2384</v>
      </c>
      <c r="G201" s="184" t="s">
        <v>1125</v>
      </c>
      <c r="H201" s="185">
        <v>42370</v>
      </c>
      <c r="I201" s="185">
        <v>39539</v>
      </c>
      <c r="J201" s="184" t="s">
        <v>1736</v>
      </c>
      <c r="K201" s="184" t="s">
        <v>1737</v>
      </c>
      <c r="L201" s="184" t="s">
        <v>1736</v>
      </c>
      <c r="M201" s="184" t="s">
        <v>1737</v>
      </c>
      <c r="N201" s="185">
        <v>40695</v>
      </c>
      <c r="O201" s="184" t="s">
        <v>2385</v>
      </c>
      <c r="P201" s="184" t="s">
        <v>2386</v>
      </c>
      <c r="Q201" s="184" t="s">
        <v>1126</v>
      </c>
      <c r="S201" s="306" t="s">
        <v>1119</v>
      </c>
      <c r="W201" s="184" t="s">
        <v>1119</v>
      </c>
      <c r="Y201" s="184" t="s">
        <v>1119</v>
      </c>
      <c r="Z201" s="184" t="s">
        <v>1119</v>
      </c>
      <c r="AA201" s="184" t="s">
        <v>1119</v>
      </c>
      <c r="AB201" s="184">
        <v>2</v>
      </c>
      <c r="AC201" s="184" t="s">
        <v>1119</v>
      </c>
      <c r="AE201" s="184" t="s">
        <v>1119</v>
      </c>
      <c r="AH201" s="184" t="s">
        <v>1119</v>
      </c>
    </row>
    <row r="202" spans="1:34" hidden="1" x14ac:dyDescent="0.25">
      <c r="A202" s="186" t="str">
        <f>SUBSTITUTE(PetrinexFacilities[[#This Row],[Facility ID]]," ","")</f>
        <v>ABBT0125120</v>
      </c>
      <c r="B202" s="186"/>
      <c r="C202" s="184" t="s">
        <v>2387</v>
      </c>
      <c r="D202" s="185">
        <v>39010</v>
      </c>
      <c r="E202" s="184" t="s">
        <v>2388</v>
      </c>
      <c r="F202" s="184" t="s">
        <v>2309</v>
      </c>
      <c r="G202" s="184" t="s">
        <v>1125</v>
      </c>
      <c r="H202" s="185">
        <v>42370</v>
      </c>
      <c r="I202" s="185">
        <v>41244</v>
      </c>
      <c r="J202" s="184" t="s">
        <v>1736</v>
      </c>
      <c r="K202" s="184" t="s">
        <v>1737</v>
      </c>
      <c r="L202" s="184" t="s">
        <v>1736</v>
      </c>
      <c r="M202" s="184" t="s">
        <v>1737</v>
      </c>
      <c r="N202" s="185">
        <v>41244</v>
      </c>
      <c r="O202" s="184" t="s">
        <v>2389</v>
      </c>
      <c r="P202" s="184" t="s">
        <v>2390</v>
      </c>
      <c r="Q202" s="184" t="s">
        <v>1134</v>
      </c>
      <c r="S202" s="306" t="s">
        <v>1119</v>
      </c>
      <c r="W202" s="184" t="s">
        <v>1119</v>
      </c>
      <c r="Y202" s="184" t="s">
        <v>1119</v>
      </c>
      <c r="Z202" s="184" t="s">
        <v>1119</v>
      </c>
      <c r="AA202" s="184" t="s">
        <v>1119</v>
      </c>
      <c r="AB202" s="184">
        <v>2</v>
      </c>
      <c r="AC202" s="184" t="s">
        <v>1119</v>
      </c>
      <c r="AE202" s="184" t="s">
        <v>1119</v>
      </c>
      <c r="AH202" s="184" t="s">
        <v>1120</v>
      </c>
    </row>
    <row r="203" spans="1:34" hidden="1" x14ac:dyDescent="0.25">
      <c r="A203" s="186" t="str">
        <f>SUBSTITUTE(PetrinexFacilities[[#This Row],[Facility ID]]," ","")</f>
        <v>ABBT0140007</v>
      </c>
      <c r="B203" s="186"/>
      <c r="C203" s="184" t="s">
        <v>2378</v>
      </c>
      <c r="D203" s="185">
        <v>41935</v>
      </c>
      <c r="E203" s="184" t="s">
        <v>2379</v>
      </c>
      <c r="F203" s="184" t="s">
        <v>2116</v>
      </c>
      <c r="G203" s="184" t="s">
        <v>1117</v>
      </c>
      <c r="H203" s="185">
        <v>42370</v>
      </c>
      <c r="I203" s="185">
        <v>42370</v>
      </c>
      <c r="J203" s="184" t="s">
        <v>1736</v>
      </c>
      <c r="K203" s="184" t="s">
        <v>1737</v>
      </c>
      <c r="L203" s="184" t="s">
        <v>1736</v>
      </c>
      <c r="M203" s="184" t="s">
        <v>1737</v>
      </c>
      <c r="N203" s="185">
        <v>42370</v>
      </c>
      <c r="O203" s="184" t="s">
        <v>2391</v>
      </c>
      <c r="P203" s="184" t="s">
        <v>2392</v>
      </c>
      <c r="Q203" s="184" t="s">
        <v>1126</v>
      </c>
      <c r="S203" s="306" t="s">
        <v>1119</v>
      </c>
      <c r="W203" s="184" t="s">
        <v>1119</v>
      </c>
      <c r="Y203" s="184" t="s">
        <v>1119</v>
      </c>
      <c r="Z203" s="184" t="s">
        <v>1119</v>
      </c>
      <c r="AA203" s="184" t="s">
        <v>1119</v>
      </c>
      <c r="AB203" s="184">
        <v>1</v>
      </c>
      <c r="AC203" s="184" t="s">
        <v>1119</v>
      </c>
      <c r="AE203" s="184" t="s">
        <v>1119</v>
      </c>
      <c r="AH203" s="184" t="s">
        <v>1119</v>
      </c>
    </row>
    <row r="204" spans="1:34" hidden="1" x14ac:dyDescent="0.25">
      <c r="A204" s="186" t="str">
        <f>SUBSTITUTE(PetrinexFacilities[[#This Row],[Facility ID]]," ","")</f>
        <v>ABBT0140164</v>
      </c>
      <c r="B204" s="186"/>
      <c r="C204" s="184" t="s">
        <v>2348</v>
      </c>
      <c r="D204" s="185">
        <v>41551</v>
      </c>
      <c r="E204" s="184" t="s">
        <v>2349</v>
      </c>
      <c r="F204" s="184" t="s">
        <v>2116</v>
      </c>
      <c r="G204" s="184" t="s">
        <v>1117</v>
      </c>
      <c r="H204" s="185">
        <v>42370</v>
      </c>
      <c r="I204" s="185">
        <v>42370</v>
      </c>
      <c r="J204" s="184" t="s">
        <v>1736</v>
      </c>
      <c r="K204" s="184" t="s">
        <v>1737</v>
      </c>
      <c r="L204" s="184" t="s">
        <v>1736</v>
      </c>
      <c r="M204" s="184" t="s">
        <v>1737</v>
      </c>
      <c r="N204" s="185">
        <v>42370</v>
      </c>
      <c r="O204" s="184" t="s">
        <v>2393</v>
      </c>
      <c r="P204" s="184" t="s">
        <v>2394</v>
      </c>
      <c r="Q204" s="184" t="s">
        <v>1134</v>
      </c>
      <c r="S204" s="306" t="s">
        <v>1119</v>
      </c>
      <c r="W204" s="184" t="s">
        <v>1119</v>
      </c>
      <c r="Y204" s="184" t="s">
        <v>1119</v>
      </c>
      <c r="Z204" s="184" t="s">
        <v>1119</v>
      </c>
      <c r="AA204" s="184" t="s">
        <v>1119</v>
      </c>
      <c r="AB204" s="184">
        <v>4</v>
      </c>
      <c r="AC204" s="184" t="s">
        <v>1119</v>
      </c>
      <c r="AE204" s="184" t="s">
        <v>1119</v>
      </c>
      <c r="AH204" s="184" t="s">
        <v>1120</v>
      </c>
    </row>
    <row r="205" spans="1:34" hidden="1" x14ac:dyDescent="0.25">
      <c r="A205" s="186" t="str">
        <f>SUBSTITUTE(PetrinexFacilities[[#This Row],[Facility ID]]," ","")</f>
        <v>ABBT0131630</v>
      </c>
      <c r="B205" s="186"/>
      <c r="C205" s="184" t="s">
        <v>2395</v>
      </c>
      <c r="D205" s="185">
        <v>41228</v>
      </c>
      <c r="E205" s="184" t="s">
        <v>2396</v>
      </c>
      <c r="F205" s="184" t="s">
        <v>1381</v>
      </c>
      <c r="G205" s="184" t="s">
        <v>1117</v>
      </c>
      <c r="H205" s="185">
        <v>41699</v>
      </c>
      <c r="I205" s="185">
        <v>41699</v>
      </c>
      <c r="J205" s="184" t="s">
        <v>1736</v>
      </c>
      <c r="K205" s="184" t="s">
        <v>1737</v>
      </c>
      <c r="L205" s="184" t="s">
        <v>1736</v>
      </c>
      <c r="M205" s="184" t="s">
        <v>1737</v>
      </c>
      <c r="N205" s="185">
        <v>41699</v>
      </c>
      <c r="O205" s="184" t="s">
        <v>2397</v>
      </c>
      <c r="P205" s="184" t="s">
        <v>2398</v>
      </c>
      <c r="Q205" s="184" t="s">
        <v>1134</v>
      </c>
      <c r="S205" s="306" t="s">
        <v>1119</v>
      </c>
      <c r="W205" s="184" t="s">
        <v>1119</v>
      </c>
      <c r="Y205" s="184" t="s">
        <v>1119</v>
      </c>
      <c r="Z205" s="184" t="s">
        <v>1119</v>
      </c>
      <c r="AA205" s="184" t="s">
        <v>1119</v>
      </c>
      <c r="AB205" s="184">
        <v>4</v>
      </c>
      <c r="AC205" s="184" t="s">
        <v>1119</v>
      </c>
      <c r="AE205" s="184" t="s">
        <v>1119</v>
      </c>
      <c r="AH205" s="184" t="s">
        <v>1120</v>
      </c>
    </row>
    <row r="206" spans="1:34" hidden="1" x14ac:dyDescent="0.25">
      <c r="A206" s="186" t="str">
        <f>SUBSTITUTE(PetrinexFacilities[[#This Row],[Facility ID]]," ","")</f>
        <v>ABBT0131686</v>
      </c>
      <c r="B206" s="186"/>
      <c r="C206" s="184" t="s">
        <v>2399</v>
      </c>
      <c r="D206" s="185">
        <v>41582</v>
      </c>
      <c r="E206" s="184" t="s">
        <v>2341</v>
      </c>
      <c r="F206" s="184" t="s">
        <v>2116</v>
      </c>
      <c r="G206" s="184" t="s">
        <v>1117</v>
      </c>
      <c r="H206" s="185">
        <v>41699</v>
      </c>
      <c r="I206" s="185">
        <v>41699</v>
      </c>
      <c r="J206" s="184" t="s">
        <v>1736</v>
      </c>
      <c r="K206" s="184" t="s">
        <v>1737</v>
      </c>
      <c r="L206" s="184" t="s">
        <v>1736</v>
      </c>
      <c r="M206" s="184" t="s">
        <v>1737</v>
      </c>
      <c r="N206" s="185">
        <v>41699</v>
      </c>
      <c r="O206" s="184" t="s">
        <v>2400</v>
      </c>
      <c r="P206" s="184" t="s">
        <v>2401</v>
      </c>
      <c r="Q206" s="184" t="s">
        <v>1134</v>
      </c>
      <c r="S206" s="306" t="s">
        <v>1119</v>
      </c>
      <c r="W206" s="184" t="s">
        <v>1119</v>
      </c>
      <c r="Y206" s="184" t="s">
        <v>1119</v>
      </c>
      <c r="Z206" s="184" t="s">
        <v>1119</v>
      </c>
      <c r="AA206" s="184" t="s">
        <v>1119</v>
      </c>
      <c r="AB206" s="184">
        <v>4</v>
      </c>
      <c r="AC206" s="184" t="s">
        <v>1119</v>
      </c>
      <c r="AE206" s="184" t="s">
        <v>1119</v>
      </c>
      <c r="AH206" s="184" t="s">
        <v>1120</v>
      </c>
    </row>
    <row r="207" spans="1:34" hidden="1" x14ac:dyDescent="0.25">
      <c r="A207" s="186" t="str">
        <f>SUBSTITUTE(PetrinexFacilities[[#This Row],[Facility ID]]," ","")</f>
        <v>ABBT0128221</v>
      </c>
      <c r="B207" s="186"/>
      <c r="C207" s="184" t="s">
        <v>2402</v>
      </c>
      <c r="D207" s="185">
        <v>39426</v>
      </c>
      <c r="E207" s="184" t="s">
        <v>2403</v>
      </c>
      <c r="F207" s="184" t="s">
        <v>2062</v>
      </c>
      <c r="G207" s="184" t="s">
        <v>1117</v>
      </c>
      <c r="H207" s="185">
        <v>41487</v>
      </c>
      <c r="I207" s="185">
        <v>41487</v>
      </c>
      <c r="J207" s="184" t="s">
        <v>1736</v>
      </c>
      <c r="K207" s="184" t="s">
        <v>1737</v>
      </c>
      <c r="L207" s="184" t="s">
        <v>1736</v>
      </c>
      <c r="M207" s="184" t="s">
        <v>1737</v>
      </c>
      <c r="N207" s="185">
        <v>41487</v>
      </c>
      <c r="O207" s="184" t="s">
        <v>2404</v>
      </c>
      <c r="P207" s="184" t="s">
        <v>2405</v>
      </c>
      <c r="Q207" s="184" t="s">
        <v>1134</v>
      </c>
      <c r="S207" s="306" t="s">
        <v>1119</v>
      </c>
      <c r="W207" s="184" t="s">
        <v>1119</v>
      </c>
      <c r="Y207" s="184" t="s">
        <v>1119</v>
      </c>
      <c r="Z207" s="184" t="s">
        <v>1119</v>
      </c>
      <c r="AA207" s="184" t="s">
        <v>1119</v>
      </c>
      <c r="AB207" s="184">
        <v>4</v>
      </c>
      <c r="AC207" s="184" t="s">
        <v>1119</v>
      </c>
      <c r="AE207" s="184" t="s">
        <v>1119</v>
      </c>
      <c r="AH207" s="184" t="s">
        <v>1120</v>
      </c>
    </row>
    <row r="208" spans="1:34" hidden="1" x14ac:dyDescent="0.25">
      <c r="A208" s="186" t="str">
        <f>SUBSTITUTE(PetrinexFacilities[[#This Row],[Facility ID]]," ","")</f>
        <v>ABBT0090037</v>
      </c>
      <c r="B208" s="186"/>
      <c r="C208" s="184" t="s">
        <v>2406</v>
      </c>
      <c r="D208" s="185">
        <v>38589</v>
      </c>
      <c r="E208" s="184" t="s">
        <v>2407</v>
      </c>
      <c r="F208" s="184" t="s">
        <v>2062</v>
      </c>
      <c r="G208" s="184" t="s">
        <v>1125</v>
      </c>
      <c r="H208" s="185">
        <v>42248</v>
      </c>
      <c r="I208" s="185">
        <v>38838</v>
      </c>
      <c r="J208" s="184" t="s">
        <v>1736</v>
      </c>
      <c r="K208" s="184" t="s">
        <v>1737</v>
      </c>
      <c r="L208" s="184" t="s">
        <v>1736</v>
      </c>
      <c r="M208" s="184" t="s">
        <v>1737</v>
      </c>
      <c r="N208" s="185">
        <v>40238</v>
      </c>
      <c r="O208" s="184" t="s">
        <v>2408</v>
      </c>
      <c r="P208" s="184" t="s">
        <v>2409</v>
      </c>
      <c r="Q208" s="184" t="s">
        <v>1134</v>
      </c>
      <c r="S208" s="306" t="s">
        <v>1119</v>
      </c>
      <c r="W208" s="184" t="s">
        <v>1119</v>
      </c>
      <c r="Y208" s="184" t="s">
        <v>1119</v>
      </c>
      <c r="Z208" s="184" t="s">
        <v>1119</v>
      </c>
      <c r="AA208" s="184" t="s">
        <v>1119</v>
      </c>
      <c r="AB208" s="184">
        <v>4</v>
      </c>
      <c r="AC208" s="184" t="s">
        <v>1119</v>
      </c>
      <c r="AE208" s="184" t="s">
        <v>1119</v>
      </c>
      <c r="AH208" s="184" t="s">
        <v>1120</v>
      </c>
    </row>
    <row r="209" spans="1:34" hidden="1" x14ac:dyDescent="0.25">
      <c r="A209" s="186" t="str">
        <f>SUBSTITUTE(PetrinexFacilities[[#This Row],[Facility ID]]," ","")</f>
        <v>ABBT0092488</v>
      </c>
      <c r="B209" s="186"/>
      <c r="C209" s="184" t="s">
        <v>2410</v>
      </c>
      <c r="D209" s="185">
        <v>38968</v>
      </c>
      <c r="E209" s="184" t="s">
        <v>2411</v>
      </c>
      <c r="F209" s="184" t="s">
        <v>2309</v>
      </c>
      <c r="G209" s="184" t="s">
        <v>1125</v>
      </c>
      <c r="H209" s="185">
        <v>42248</v>
      </c>
      <c r="I209" s="185">
        <v>39052</v>
      </c>
      <c r="J209" s="184" t="s">
        <v>1736</v>
      </c>
      <c r="K209" s="184" t="s">
        <v>1737</v>
      </c>
      <c r="L209" s="184" t="s">
        <v>1736</v>
      </c>
      <c r="M209" s="184" t="s">
        <v>1737</v>
      </c>
      <c r="N209" s="185">
        <v>40238</v>
      </c>
      <c r="O209" s="184" t="s">
        <v>2412</v>
      </c>
      <c r="P209" s="184" t="s">
        <v>2413</v>
      </c>
      <c r="Q209" s="184" t="s">
        <v>1134</v>
      </c>
      <c r="S209" s="306" t="s">
        <v>1119</v>
      </c>
      <c r="W209" s="184" t="s">
        <v>1119</v>
      </c>
      <c r="Y209" s="184" t="s">
        <v>1119</v>
      </c>
      <c r="Z209" s="184" t="s">
        <v>1119</v>
      </c>
      <c r="AA209" s="184" t="s">
        <v>1119</v>
      </c>
      <c r="AB209" s="184">
        <v>4</v>
      </c>
      <c r="AC209" s="184" t="s">
        <v>1119</v>
      </c>
      <c r="AE209" s="184" t="s">
        <v>1119</v>
      </c>
      <c r="AH209" s="184" t="s">
        <v>1120</v>
      </c>
    </row>
    <row r="210" spans="1:34" hidden="1" x14ac:dyDescent="0.25">
      <c r="A210" s="186" t="str">
        <f>SUBSTITUTE(PetrinexFacilities[[#This Row],[Facility ID]]," ","")</f>
        <v>ABBT0135355</v>
      </c>
      <c r="B210" s="186"/>
      <c r="C210" s="184" t="s">
        <v>2414</v>
      </c>
      <c r="D210" s="185">
        <v>41583</v>
      </c>
      <c r="E210" s="184" t="s">
        <v>2375</v>
      </c>
      <c r="F210" s="184" t="s">
        <v>1381</v>
      </c>
      <c r="G210" s="184" t="s">
        <v>1125</v>
      </c>
      <c r="H210" s="185">
        <v>42278</v>
      </c>
      <c r="I210" s="185">
        <v>41944</v>
      </c>
      <c r="J210" s="184" t="s">
        <v>1736</v>
      </c>
      <c r="K210" s="184" t="s">
        <v>1737</v>
      </c>
      <c r="L210" s="184" t="s">
        <v>1736</v>
      </c>
      <c r="M210" s="184" t="s">
        <v>1737</v>
      </c>
      <c r="N210" s="185">
        <v>41944</v>
      </c>
      <c r="O210" s="184" t="s">
        <v>2415</v>
      </c>
      <c r="P210" s="184" t="s">
        <v>2416</v>
      </c>
      <c r="Q210" s="184" t="s">
        <v>1134</v>
      </c>
      <c r="S210" s="306" t="s">
        <v>1119</v>
      </c>
      <c r="W210" s="184" t="s">
        <v>1119</v>
      </c>
      <c r="Y210" s="184" t="s">
        <v>1119</v>
      </c>
      <c r="Z210" s="184" t="s">
        <v>1119</v>
      </c>
      <c r="AA210" s="184" t="s">
        <v>1119</v>
      </c>
      <c r="AB210" s="184">
        <v>4</v>
      </c>
      <c r="AC210" s="184" t="s">
        <v>1119</v>
      </c>
      <c r="AE210" s="184" t="s">
        <v>1119</v>
      </c>
      <c r="AH210" s="184" t="s">
        <v>1120</v>
      </c>
    </row>
    <row r="211" spans="1:34" hidden="1" x14ac:dyDescent="0.25">
      <c r="A211" s="186" t="str">
        <f>SUBSTITUTE(PetrinexFacilities[[#This Row],[Facility ID]]," ","")</f>
        <v>ABBT0137409</v>
      </c>
      <c r="B211" s="186"/>
      <c r="C211" s="184" t="s">
        <v>2417</v>
      </c>
      <c r="D211" s="185">
        <v>41214</v>
      </c>
      <c r="E211" s="184" t="s">
        <v>2418</v>
      </c>
      <c r="F211" s="184" t="s">
        <v>1381</v>
      </c>
      <c r="G211" s="184" t="s">
        <v>1117</v>
      </c>
      <c r="H211" s="185">
        <v>42095</v>
      </c>
      <c r="I211" s="185">
        <v>42095</v>
      </c>
      <c r="J211" s="184" t="s">
        <v>1736</v>
      </c>
      <c r="K211" s="184" t="s">
        <v>1737</v>
      </c>
      <c r="L211" s="184" t="s">
        <v>1736</v>
      </c>
      <c r="M211" s="184" t="s">
        <v>1737</v>
      </c>
      <c r="N211" s="185">
        <v>42095</v>
      </c>
      <c r="O211" s="184" t="s">
        <v>2419</v>
      </c>
      <c r="P211" s="184" t="s">
        <v>2420</v>
      </c>
      <c r="Q211" s="184" t="s">
        <v>1134</v>
      </c>
      <c r="S211" s="306" t="s">
        <v>1119</v>
      </c>
      <c r="W211" s="184" t="s">
        <v>1119</v>
      </c>
      <c r="Y211" s="184" t="s">
        <v>1119</v>
      </c>
      <c r="Z211" s="184" t="s">
        <v>1119</v>
      </c>
      <c r="AA211" s="184" t="s">
        <v>1119</v>
      </c>
      <c r="AB211" s="184">
        <v>1</v>
      </c>
      <c r="AC211" s="184" t="s">
        <v>1119</v>
      </c>
      <c r="AE211" s="184" t="s">
        <v>1119</v>
      </c>
      <c r="AH211" s="184" t="s">
        <v>1120</v>
      </c>
    </row>
    <row r="212" spans="1:34" hidden="1" x14ac:dyDescent="0.25">
      <c r="A212" s="186" t="str">
        <f>SUBSTITUTE(PetrinexFacilities[[#This Row],[Facility ID]]," ","")</f>
        <v>ABBT0104109</v>
      </c>
      <c r="B212" s="186"/>
      <c r="C212" s="184" t="s">
        <v>2421</v>
      </c>
      <c r="D212" s="185">
        <v>39751</v>
      </c>
      <c r="E212" s="184" t="s">
        <v>2422</v>
      </c>
      <c r="F212" s="184" t="s">
        <v>2423</v>
      </c>
      <c r="G212" s="184" t="s">
        <v>1125</v>
      </c>
      <c r="H212" s="185">
        <v>42125</v>
      </c>
      <c r="I212" s="185">
        <v>40057</v>
      </c>
      <c r="J212" s="184" t="s">
        <v>1736</v>
      </c>
      <c r="K212" s="184" t="s">
        <v>1737</v>
      </c>
      <c r="L212" s="184" t="s">
        <v>1736</v>
      </c>
      <c r="M212" s="184" t="s">
        <v>1737</v>
      </c>
      <c r="N212" s="185">
        <v>40360</v>
      </c>
      <c r="O212" s="184" t="s">
        <v>2424</v>
      </c>
      <c r="P212" s="184" t="s">
        <v>2425</v>
      </c>
      <c r="Q212" s="184" t="s">
        <v>1134</v>
      </c>
      <c r="S212" s="306" t="s">
        <v>1119</v>
      </c>
      <c r="W212" s="184" t="s">
        <v>1119</v>
      </c>
      <c r="Y212" s="184" t="s">
        <v>1119</v>
      </c>
      <c r="Z212" s="184" t="s">
        <v>1119</v>
      </c>
      <c r="AA212" s="184" t="s">
        <v>1119</v>
      </c>
      <c r="AB212" s="184">
        <v>1</v>
      </c>
      <c r="AC212" s="184" t="s">
        <v>1119</v>
      </c>
      <c r="AE212" s="184" t="s">
        <v>1119</v>
      </c>
      <c r="AH212" s="184" t="s">
        <v>1120</v>
      </c>
    </row>
    <row r="213" spans="1:34" hidden="1" x14ac:dyDescent="0.25">
      <c r="A213" s="186" t="str">
        <f>SUBSTITUTE(PetrinexFacilities[[#This Row],[Facility ID]]," ","")</f>
        <v>ABBT0078101</v>
      </c>
      <c r="B213" s="186"/>
      <c r="C213" s="184" t="s">
        <v>2426</v>
      </c>
      <c r="D213" s="185">
        <v>37424</v>
      </c>
      <c r="E213" s="184" t="s">
        <v>2268</v>
      </c>
      <c r="F213" s="184" t="s">
        <v>2309</v>
      </c>
      <c r="G213" s="184" t="s">
        <v>1125</v>
      </c>
      <c r="H213" s="185">
        <v>42248</v>
      </c>
      <c r="I213" s="185">
        <v>37773</v>
      </c>
      <c r="J213" s="184" t="s">
        <v>1736</v>
      </c>
      <c r="K213" s="184" t="s">
        <v>1737</v>
      </c>
      <c r="L213" s="184" t="s">
        <v>1736</v>
      </c>
      <c r="M213" s="184" t="s">
        <v>1737</v>
      </c>
      <c r="N213" s="185">
        <v>40210</v>
      </c>
      <c r="O213" s="184" t="s">
        <v>2427</v>
      </c>
      <c r="P213" s="184" t="s">
        <v>2428</v>
      </c>
      <c r="Q213" s="184" t="s">
        <v>1126</v>
      </c>
      <c r="S213" s="306" t="s">
        <v>1119</v>
      </c>
      <c r="W213" s="184" t="s">
        <v>1119</v>
      </c>
      <c r="Y213" s="184" t="s">
        <v>1119</v>
      </c>
      <c r="Z213" s="184" t="s">
        <v>1119</v>
      </c>
      <c r="AA213" s="184" t="s">
        <v>1119</v>
      </c>
      <c r="AB213" s="184">
        <v>4</v>
      </c>
      <c r="AC213" s="184" t="s">
        <v>1119</v>
      </c>
      <c r="AE213" s="184" t="s">
        <v>1119</v>
      </c>
      <c r="AH213" s="184" t="s">
        <v>1119</v>
      </c>
    </row>
    <row r="214" spans="1:34" hidden="1" x14ac:dyDescent="0.25">
      <c r="A214" s="186" t="str">
        <f>SUBSTITUTE(PetrinexFacilities[[#This Row],[Facility ID]]," ","")</f>
        <v>ABBT0130617</v>
      </c>
      <c r="B214" s="186"/>
      <c r="C214" s="184" t="s">
        <v>2429</v>
      </c>
      <c r="D214" s="185">
        <v>40871</v>
      </c>
      <c r="E214" s="184" t="s">
        <v>2430</v>
      </c>
      <c r="F214" s="184" t="s">
        <v>1381</v>
      </c>
      <c r="G214" s="184" t="s">
        <v>1117</v>
      </c>
      <c r="H214" s="185">
        <v>41640</v>
      </c>
      <c r="I214" s="185">
        <v>41640</v>
      </c>
      <c r="J214" s="184" t="s">
        <v>1736</v>
      </c>
      <c r="K214" s="184" t="s">
        <v>1737</v>
      </c>
      <c r="L214" s="184" t="s">
        <v>1736</v>
      </c>
      <c r="M214" s="184" t="s">
        <v>1737</v>
      </c>
      <c r="N214" s="185">
        <v>41640</v>
      </c>
      <c r="O214" s="184" t="s">
        <v>2431</v>
      </c>
      <c r="P214" s="184" t="s">
        <v>2432</v>
      </c>
      <c r="Q214" s="184" t="s">
        <v>1134</v>
      </c>
      <c r="S214" s="306" t="s">
        <v>1119</v>
      </c>
      <c r="W214" s="184" t="s">
        <v>1119</v>
      </c>
      <c r="Y214" s="184" t="s">
        <v>1119</v>
      </c>
      <c r="Z214" s="184" t="s">
        <v>1119</v>
      </c>
      <c r="AA214" s="184" t="s">
        <v>1119</v>
      </c>
      <c r="AB214" s="184">
        <v>4</v>
      </c>
      <c r="AC214" s="184" t="s">
        <v>1119</v>
      </c>
      <c r="AE214" s="184" t="s">
        <v>1119</v>
      </c>
      <c r="AH214" s="184" t="s">
        <v>1120</v>
      </c>
    </row>
    <row r="215" spans="1:34" hidden="1" x14ac:dyDescent="0.25">
      <c r="A215" s="186" t="str">
        <f>SUBSTITUTE(PetrinexFacilities[[#This Row],[Facility ID]]," ","")</f>
        <v>ABBT0092371</v>
      </c>
      <c r="B215" s="186"/>
      <c r="C215" s="184" t="s">
        <v>2433</v>
      </c>
      <c r="D215" s="185">
        <v>38960</v>
      </c>
      <c r="E215" s="184" t="s">
        <v>2434</v>
      </c>
      <c r="F215" s="184" t="s">
        <v>2309</v>
      </c>
      <c r="G215" s="184" t="s">
        <v>1125</v>
      </c>
      <c r="H215" s="185">
        <v>41671</v>
      </c>
      <c r="I215" s="185">
        <v>39022</v>
      </c>
      <c r="J215" s="184" t="s">
        <v>1736</v>
      </c>
      <c r="K215" s="184" t="s">
        <v>1737</v>
      </c>
      <c r="L215" s="184" t="s">
        <v>1736</v>
      </c>
      <c r="M215" s="184" t="s">
        <v>1737</v>
      </c>
      <c r="N215" s="185">
        <v>40695</v>
      </c>
      <c r="O215" s="184" t="s">
        <v>2435</v>
      </c>
      <c r="P215" s="184" t="s">
        <v>2436</v>
      </c>
      <c r="Q215" s="184" t="s">
        <v>1126</v>
      </c>
      <c r="S215" s="306" t="s">
        <v>1119</v>
      </c>
      <c r="W215" s="184" t="s">
        <v>1119</v>
      </c>
      <c r="Y215" s="184" t="s">
        <v>1119</v>
      </c>
      <c r="Z215" s="184" t="s">
        <v>1119</v>
      </c>
      <c r="AA215" s="184" t="s">
        <v>1119</v>
      </c>
      <c r="AB215" s="184">
        <v>2</v>
      </c>
      <c r="AC215" s="184" t="s">
        <v>1119</v>
      </c>
      <c r="AE215" s="184" t="s">
        <v>1119</v>
      </c>
      <c r="AH215" s="184" t="s">
        <v>1119</v>
      </c>
    </row>
    <row r="216" spans="1:34" hidden="1" x14ac:dyDescent="0.25">
      <c r="A216" s="186" t="str">
        <f>SUBSTITUTE(PetrinexFacilities[[#This Row],[Facility ID]]," ","")</f>
        <v>ABBT0131627</v>
      </c>
      <c r="B216" s="186"/>
      <c r="C216" s="184" t="s">
        <v>2437</v>
      </c>
      <c r="D216" s="185">
        <v>41234</v>
      </c>
      <c r="E216" s="184" t="s">
        <v>2438</v>
      </c>
      <c r="F216" s="184" t="s">
        <v>2116</v>
      </c>
      <c r="G216" s="184" t="s">
        <v>1117</v>
      </c>
      <c r="H216" s="185">
        <v>41699</v>
      </c>
      <c r="I216" s="185">
        <v>41699</v>
      </c>
      <c r="J216" s="184" t="s">
        <v>1736</v>
      </c>
      <c r="K216" s="184" t="s">
        <v>1737</v>
      </c>
      <c r="L216" s="184" t="s">
        <v>1736</v>
      </c>
      <c r="M216" s="184" t="s">
        <v>1737</v>
      </c>
      <c r="N216" s="185">
        <v>41699</v>
      </c>
      <c r="O216" s="184" t="s">
        <v>2439</v>
      </c>
      <c r="P216" s="184" t="s">
        <v>2440</v>
      </c>
      <c r="Q216" s="184" t="s">
        <v>1134</v>
      </c>
      <c r="S216" s="306" t="s">
        <v>1119</v>
      </c>
      <c r="W216" s="184" t="s">
        <v>1119</v>
      </c>
      <c r="Y216" s="184" t="s">
        <v>1119</v>
      </c>
      <c r="Z216" s="184" t="s">
        <v>1119</v>
      </c>
      <c r="AA216" s="184" t="s">
        <v>1119</v>
      </c>
      <c r="AB216" s="184">
        <v>4</v>
      </c>
      <c r="AC216" s="184" t="s">
        <v>1119</v>
      </c>
      <c r="AE216" s="184" t="s">
        <v>1119</v>
      </c>
      <c r="AH216" s="184" t="s">
        <v>1120</v>
      </c>
    </row>
    <row r="217" spans="1:34" hidden="1" x14ac:dyDescent="0.25">
      <c r="A217" s="186" t="str">
        <f>SUBSTITUTE(PetrinexFacilities[[#This Row],[Facility ID]]," ","")</f>
        <v>ABBT0084190</v>
      </c>
      <c r="B217" s="186"/>
      <c r="C217" s="184" t="s">
        <v>2441</v>
      </c>
      <c r="D217" s="185">
        <v>38112</v>
      </c>
      <c r="E217" s="184" t="s">
        <v>2442</v>
      </c>
      <c r="F217" s="184" t="s">
        <v>2051</v>
      </c>
      <c r="G217" s="184" t="s">
        <v>1125</v>
      </c>
      <c r="H217" s="185">
        <v>41852</v>
      </c>
      <c r="I217" s="185">
        <v>38384</v>
      </c>
      <c r="J217" s="184" t="s">
        <v>1736</v>
      </c>
      <c r="K217" s="184" t="s">
        <v>1737</v>
      </c>
      <c r="L217" s="184" t="s">
        <v>1736</v>
      </c>
      <c r="M217" s="184" t="s">
        <v>1737</v>
      </c>
      <c r="N217" s="185">
        <v>38384</v>
      </c>
      <c r="O217" s="184" t="s">
        <v>2443</v>
      </c>
      <c r="P217" s="184" t="s">
        <v>2444</v>
      </c>
      <c r="Q217" s="184" t="s">
        <v>1134</v>
      </c>
      <c r="S217" s="306" t="s">
        <v>1119</v>
      </c>
      <c r="W217" s="184" t="s">
        <v>1119</v>
      </c>
      <c r="Y217" s="184" t="s">
        <v>1119</v>
      </c>
      <c r="Z217" s="184" t="s">
        <v>1119</v>
      </c>
      <c r="AA217" s="184" t="s">
        <v>1119</v>
      </c>
      <c r="AB217" s="184">
        <v>4</v>
      </c>
      <c r="AC217" s="184" t="s">
        <v>1119</v>
      </c>
      <c r="AE217" s="184" t="s">
        <v>1119</v>
      </c>
      <c r="AH217" s="184" t="s">
        <v>1120</v>
      </c>
    </row>
    <row r="218" spans="1:34" hidden="1" x14ac:dyDescent="0.25">
      <c r="A218" s="186" t="str">
        <f>SUBSTITUTE(PetrinexFacilities[[#This Row],[Facility ID]]," ","")</f>
        <v>ABBT0134864</v>
      </c>
      <c r="B218" s="186"/>
      <c r="C218" s="184" t="s">
        <v>2445</v>
      </c>
      <c r="D218" s="185">
        <v>41631</v>
      </c>
      <c r="E218" s="184" t="s">
        <v>2446</v>
      </c>
      <c r="F218" s="184" t="s">
        <v>1381</v>
      </c>
      <c r="G218" s="184" t="s">
        <v>1117</v>
      </c>
      <c r="H218" s="185">
        <v>41852</v>
      </c>
      <c r="I218" s="185">
        <v>41852</v>
      </c>
      <c r="J218" s="184" t="s">
        <v>1736</v>
      </c>
      <c r="K218" s="184" t="s">
        <v>1737</v>
      </c>
      <c r="L218" s="184" t="s">
        <v>1736</v>
      </c>
      <c r="M218" s="184" t="s">
        <v>1737</v>
      </c>
      <c r="N218" s="185">
        <v>41913</v>
      </c>
      <c r="O218" s="184" t="s">
        <v>2447</v>
      </c>
      <c r="P218" s="184" t="s">
        <v>2448</v>
      </c>
      <c r="Q218" s="184" t="s">
        <v>1126</v>
      </c>
      <c r="S218" s="306" t="s">
        <v>1119</v>
      </c>
      <c r="W218" s="184" t="s">
        <v>1119</v>
      </c>
      <c r="Y218" s="184" t="s">
        <v>1119</v>
      </c>
      <c r="Z218" s="184" t="s">
        <v>1119</v>
      </c>
      <c r="AA218" s="184" t="s">
        <v>1119</v>
      </c>
      <c r="AB218" s="184">
        <v>1</v>
      </c>
      <c r="AC218" s="184" t="s">
        <v>1119</v>
      </c>
      <c r="AE218" s="184" t="s">
        <v>1119</v>
      </c>
      <c r="AH218" s="184" t="s">
        <v>1119</v>
      </c>
    </row>
    <row r="219" spans="1:34" hidden="1" x14ac:dyDescent="0.25">
      <c r="A219" s="186" t="str">
        <f>SUBSTITUTE(PetrinexFacilities[[#This Row],[Facility ID]]," ","")</f>
        <v>ABBT0135351</v>
      </c>
      <c r="B219" s="186"/>
      <c r="C219" s="184" t="s">
        <v>2449</v>
      </c>
      <c r="D219" s="185">
        <v>41773</v>
      </c>
      <c r="E219" s="184" t="s">
        <v>2450</v>
      </c>
      <c r="F219" s="184" t="s">
        <v>2116</v>
      </c>
      <c r="G219" s="184" t="s">
        <v>1117</v>
      </c>
      <c r="H219" s="185">
        <v>41944</v>
      </c>
      <c r="I219" s="185">
        <v>41944</v>
      </c>
      <c r="J219" s="184" t="s">
        <v>1736</v>
      </c>
      <c r="K219" s="184" t="s">
        <v>1737</v>
      </c>
      <c r="L219" s="184" t="s">
        <v>1736</v>
      </c>
      <c r="M219" s="184" t="s">
        <v>1737</v>
      </c>
      <c r="N219" s="185">
        <v>41944</v>
      </c>
      <c r="O219" s="184" t="s">
        <v>2451</v>
      </c>
      <c r="P219" s="184" t="s">
        <v>2452</v>
      </c>
      <c r="Q219" s="184" t="s">
        <v>1134</v>
      </c>
      <c r="S219" s="306" t="s">
        <v>1119</v>
      </c>
      <c r="W219" s="184" t="s">
        <v>1119</v>
      </c>
      <c r="Y219" s="184" t="s">
        <v>1119</v>
      </c>
      <c r="Z219" s="184" t="s">
        <v>1119</v>
      </c>
      <c r="AA219" s="184" t="s">
        <v>1119</v>
      </c>
      <c r="AB219" s="184">
        <v>4</v>
      </c>
      <c r="AC219" s="184" t="s">
        <v>1119</v>
      </c>
      <c r="AE219" s="184" t="s">
        <v>1119</v>
      </c>
      <c r="AH219" s="184" t="s">
        <v>1120</v>
      </c>
    </row>
    <row r="220" spans="1:34" hidden="1" x14ac:dyDescent="0.25">
      <c r="A220" s="186" t="str">
        <f>SUBSTITUTE(PetrinexFacilities[[#This Row],[Facility ID]]," ","")</f>
        <v>ABBT0097981</v>
      </c>
      <c r="B220" s="186"/>
      <c r="C220" s="184" t="s">
        <v>2453</v>
      </c>
      <c r="D220" s="185">
        <v>39407</v>
      </c>
      <c r="E220" s="184" t="s">
        <v>2454</v>
      </c>
      <c r="F220" s="184" t="s">
        <v>2051</v>
      </c>
      <c r="G220" s="184" t="s">
        <v>1125</v>
      </c>
      <c r="H220" s="185">
        <v>42095</v>
      </c>
      <c r="I220" s="185">
        <v>39539</v>
      </c>
      <c r="J220" s="184" t="s">
        <v>1736</v>
      </c>
      <c r="K220" s="184" t="s">
        <v>1737</v>
      </c>
      <c r="L220" s="184" t="s">
        <v>1736</v>
      </c>
      <c r="M220" s="184" t="s">
        <v>1737</v>
      </c>
      <c r="N220" s="185">
        <v>40360</v>
      </c>
      <c r="O220" s="184" t="s">
        <v>2455</v>
      </c>
      <c r="P220" s="184" t="s">
        <v>2456</v>
      </c>
      <c r="Q220" s="184" t="s">
        <v>1134</v>
      </c>
      <c r="S220" s="306" t="s">
        <v>1119</v>
      </c>
      <c r="W220" s="184" t="s">
        <v>1119</v>
      </c>
      <c r="Y220" s="184" t="s">
        <v>1119</v>
      </c>
      <c r="Z220" s="184" t="s">
        <v>1119</v>
      </c>
      <c r="AA220" s="184" t="s">
        <v>1119</v>
      </c>
      <c r="AB220" s="184">
        <v>1</v>
      </c>
      <c r="AC220" s="184" t="s">
        <v>1119</v>
      </c>
      <c r="AE220" s="184" t="s">
        <v>1119</v>
      </c>
      <c r="AH220" s="184" t="s">
        <v>1120</v>
      </c>
    </row>
    <row r="221" spans="1:34" hidden="1" x14ac:dyDescent="0.25">
      <c r="A221" s="186" t="str">
        <f>SUBSTITUTE(PetrinexFacilities[[#This Row],[Facility ID]]," ","")</f>
        <v>ABBT0098964</v>
      </c>
      <c r="B221" s="186"/>
      <c r="C221" s="184" t="s">
        <v>2457</v>
      </c>
      <c r="D221" s="185">
        <v>39560</v>
      </c>
      <c r="E221" s="184" t="s">
        <v>2458</v>
      </c>
      <c r="F221" s="184" t="s">
        <v>2309</v>
      </c>
      <c r="G221" s="184" t="s">
        <v>1125</v>
      </c>
      <c r="H221" s="185">
        <v>42095</v>
      </c>
      <c r="I221" s="185">
        <v>39661</v>
      </c>
      <c r="J221" s="184" t="s">
        <v>1736</v>
      </c>
      <c r="K221" s="184" t="s">
        <v>1737</v>
      </c>
      <c r="L221" s="184" t="s">
        <v>1736</v>
      </c>
      <c r="M221" s="184" t="s">
        <v>1737</v>
      </c>
      <c r="N221" s="185">
        <v>40422</v>
      </c>
      <c r="O221" s="184" t="s">
        <v>2459</v>
      </c>
      <c r="P221" s="184" t="s">
        <v>2460</v>
      </c>
      <c r="Q221" s="184" t="s">
        <v>1134</v>
      </c>
      <c r="S221" s="306" t="s">
        <v>1119</v>
      </c>
      <c r="W221" s="184" t="s">
        <v>1119</v>
      </c>
      <c r="Y221" s="184" t="s">
        <v>1119</v>
      </c>
      <c r="Z221" s="184" t="s">
        <v>1119</v>
      </c>
      <c r="AA221" s="184" t="s">
        <v>1119</v>
      </c>
      <c r="AB221" s="184">
        <v>1</v>
      </c>
      <c r="AC221" s="184" t="s">
        <v>1119</v>
      </c>
      <c r="AE221" s="184" t="s">
        <v>1119</v>
      </c>
      <c r="AH221" s="184" t="s">
        <v>1120</v>
      </c>
    </row>
    <row r="222" spans="1:34" hidden="1" x14ac:dyDescent="0.25">
      <c r="A222" s="186" t="str">
        <f>SUBSTITUTE(PetrinexFacilities[[#This Row],[Facility ID]]," ","")</f>
        <v>ABBT0118856</v>
      </c>
      <c r="B222" s="186"/>
      <c r="C222" s="184" t="s">
        <v>2461</v>
      </c>
      <c r="D222" s="185">
        <v>40486</v>
      </c>
      <c r="E222" s="184" t="s">
        <v>2462</v>
      </c>
      <c r="F222" s="184" t="s">
        <v>1381</v>
      </c>
      <c r="G222" s="184" t="s">
        <v>1125</v>
      </c>
      <c r="H222" s="185">
        <v>42095</v>
      </c>
      <c r="I222" s="185">
        <v>40695</v>
      </c>
      <c r="J222" s="184" t="s">
        <v>1736</v>
      </c>
      <c r="K222" s="184" t="s">
        <v>1737</v>
      </c>
      <c r="L222" s="184" t="s">
        <v>1736</v>
      </c>
      <c r="M222" s="184" t="s">
        <v>1737</v>
      </c>
      <c r="N222" s="185">
        <v>40848</v>
      </c>
      <c r="O222" s="184" t="s">
        <v>2463</v>
      </c>
      <c r="P222" s="184" t="s">
        <v>2464</v>
      </c>
      <c r="Q222" s="184" t="s">
        <v>1126</v>
      </c>
      <c r="S222" s="306" t="s">
        <v>1119</v>
      </c>
      <c r="W222" s="184" t="s">
        <v>1119</v>
      </c>
      <c r="Y222" s="184" t="s">
        <v>1119</v>
      </c>
      <c r="Z222" s="184" t="s">
        <v>1119</v>
      </c>
      <c r="AA222" s="184" t="s">
        <v>1119</v>
      </c>
      <c r="AB222" s="184">
        <v>4</v>
      </c>
      <c r="AC222" s="184" t="s">
        <v>1119</v>
      </c>
      <c r="AE222" s="184" t="s">
        <v>1119</v>
      </c>
      <c r="AH222" s="184" t="s">
        <v>1119</v>
      </c>
    </row>
    <row r="223" spans="1:34" hidden="1" x14ac:dyDescent="0.25">
      <c r="A223" s="186" t="str">
        <f>SUBSTITUTE(PetrinexFacilities[[#This Row],[Facility ID]]," ","")</f>
        <v>ABBT0088771</v>
      </c>
      <c r="B223" s="186"/>
      <c r="C223" s="184" t="s">
        <v>2406</v>
      </c>
      <c r="D223" s="185">
        <v>38589</v>
      </c>
      <c r="E223" s="184" t="s">
        <v>2407</v>
      </c>
      <c r="F223" s="184" t="s">
        <v>2062</v>
      </c>
      <c r="G223" s="184" t="s">
        <v>1125</v>
      </c>
      <c r="H223" s="185">
        <v>41426</v>
      </c>
      <c r="I223" s="185">
        <v>38749</v>
      </c>
      <c r="J223" s="184" t="s">
        <v>1736</v>
      </c>
      <c r="K223" s="184" t="s">
        <v>1737</v>
      </c>
      <c r="L223" s="184" t="s">
        <v>1736</v>
      </c>
      <c r="M223" s="184" t="s">
        <v>1737</v>
      </c>
      <c r="N223" s="185">
        <v>40238</v>
      </c>
      <c r="O223" s="184" t="s">
        <v>2465</v>
      </c>
      <c r="P223" s="184" t="s">
        <v>2466</v>
      </c>
      <c r="Q223" s="184" t="s">
        <v>1134</v>
      </c>
      <c r="S223" s="306" t="s">
        <v>1119</v>
      </c>
      <c r="W223" s="184" t="s">
        <v>1119</v>
      </c>
      <c r="Y223" s="184" t="s">
        <v>1119</v>
      </c>
      <c r="Z223" s="184" t="s">
        <v>1119</v>
      </c>
      <c r="AA223" s="184" t="s">
        <v>1119</v>
      </c>
      <c r="AB223" s="184">
        <v>4</v>
      </c>
      <c r="AC223" s="184" t="s">
        <v>1119</v>
      </c>
      <c r="AE223" s="184" t="s">
        <v>1119</v>
      </c>
      <c r="AH223" s="184" t="s">
        <v>1120</v>
      </c>
    </row>
    <row r="224" spans="1:34" hidden="1" x14ac:dyDescent="0.25">
      <c r="A224" s="186" t="str">
        <f>SUBSTITUTE(PetrinexFacilities[[#This Row],[Facility ID]]," ","")</f>
        <v>ABBT0131954</v>
      </c>
      <c r="B224" s="186"/>
      <c r="C224" s="184" t="s">
        <v>2348</v>
      </c>
      <c r="D224" s="185">
        <v>41551</v>
      </c>
      <c r="E224" s="184" t="s">
        <v>2349</v>
      </c>
      <c r="F224" s="184" t="s">
        <v>2116</v>
      </c>
      <c r="G224" s="184" t="s">
        <v>1117</v>
      </c>
      <c r="H224" s="185">
        <v>41699</v>
      </c>
      <c r="I224" s="185">
        <v>41699</v>
      </c>
      <c r="J224" s="184" t="s">
        <v>1736</v>
      </c>
      <c r="K224" s="184" t="s">
        <v>1737</v>
      </c>
      <c r="L224" s="184" t="s">
        <v>1736</v>
      </c>
      <c r="M224" s="184" t="s">
        <v>1737</v>
      </c>
      <c r="N224" s="185">
        <v>41699</v>
      </c>
      <c r="O224" s="184" t="s">
        <v>2467</v>
      </c>
      <c r="P224" s="184" t="s">
        <v>2468</v>
      </c>
      <c r="Q224" s="184" t="s">
        <v>1134</v>
      </c>
      <c r="S224" s="306" t="s">
        <v>1119</v>
      </c>
      <c r="W224" s="184" t="s">
        <v>1119</v>
      </c>
      <c r="Y224" s="184" t="s">
        <v>1119</v>
      </c>
      <c r="Z224" s="184" t="s">
        <v>1119</v>
      </c>
      <c r="AA224" s="184" t="s">
        <v>1119</v>
      </c>
      <c r="AB224" s="184">
        <v>4</v>
      </c>
      <c r="AC224" s="184" t="s">
        <v>1119</v>
      </c>
      <c r="AE224" s="184" t="s">
        <v>1119</v>
      </c>
      <c r="AH224" s="184" t="s">
        <v>1120</v>
      </c>
    </row>
    <row r="225" spans="1:34" hidden="1" x14ac:dyDescent="0.25">
      <c r="A225" s="186" t="str">
        <f>SUBSTITUTE(PetrinexFacilities[[#This Row],[Facility ID]]," ","")</f>
        <v>ABBT0093879</v>
      </c>
      <c r="B225" s="186"/>
      <c r="C225" s="184" t="s">
        <v>2469</v>
      </c>
      <c r="D225" s="185">
        <v>38911</v>
      </c>
      <c r="E225" s="184" t="s">
        <v>2284</v>
      </c>
      <c r="F225" s="184" t="s">
        <v>2051</v>
      </c>
      <c r="G225" s="184" t="s">
        <v>1125</v>
      </c>
      <c r="H225" s="185">
        <v>41730</v>
      </c>
      <c r="I225" s="185">
        <v>39142</v>
      </c>
      <c r="J225" s="184" t="s">
        <v>1736</v>
      </c>
      <c r="K225" s="184" t="s">
        <v>1737</v>
      </c>
      <c r="L225" s="184" t="s">
        <v>1736</v>
      </c>
      <c r="M225" s="184" t="s">
        <v>1737</v>
      </c>
      <c r="N225" s="185">
        <v>39965</v>
      </c>
      <c r="O225" s="184" t="s">
        <v>2470</v>
      </c>
      <c r="P225" s="184" t="s">
        <v>2471</v>
      </c>
      <c r="Q225" s="184" t="s">
        <v>1134</v>
      </c>
      <c r="S225" s="306" t="s">
        <v>1119</v>
      </c>
      <c r="W225" s="184" t="s">
        <v>1119</v>
      </c>
      <c r="Y225" s="184" t="s">
        <v>1119</v>
      </c>
      <c r="Z225" s="184" t="s">
        <v>1119</v>
      </c>
      <c r="AA225" s="184" t="s">
        <v>1119</v>
      </c>
      <c r="AB225" s="184">
        <v>4</v>
      </c>
      <c r="AC225" s="184" t="s">
        <v>1119</v>
      </c>
      <c r="AE225" s="184" t="s">
        <v>1119</v>
      </c>
      <c r="AH225" s="184" t="s">
        <v>1120</v>
      </c>
    </row>
    <row r="226" spans="1:34" hidden="1" x14ac:dyDescent="0.25">
      <c r="A226" s="186" t="str">
        <f>SUBSTITUTE(PetrinexFacilities[[#This Row],[Facility ID]]," ","")</f>
        <v>ABBT0132241</v>
      </c>
      <c r="B226" s="186"/>
      <c r="C226" s="184" t="s">
        <v>2472</v>
      </c>
      <c r="D226" s="185">
        <v>40934</v>
      </c>
      <c r="E226" s="184" t="s">
        <v>2473</v>
      </c>
      <c r="F226" s="184" t="s">
        <v>1381</v>
      </c>
      <c r="G226" s="184" t="s">
        <v>1117</v>
      </c>
      <c r="H226" s="185">
        <v>41730</v>
      </c>
      <c r="I226" s="185">
        <v>41730</v>
      </c>
      <c r="J226" s="184" t="s">
        <v>1736</v>
      </c>
      <c r="K226" s="184" t="s">
        <v>1737</v>
      </c>
      <c r="L226" s="184" t="s">
        <v>1736</v>
      </c>
      <c r="M226" s="184" t="s">
        <v>1737</v>
      </c>
      <c r="N226" s="185">
        <v>41730</v>
      </c>
      <c r="O226" s="184" t="s">
        <v>2474</v>
      </c>
      <c r="P226" s="184" t="s">
        <v>2475</v>
      </c>
      <c r="Q226" s="184" t="s">
        <v>1134</v>
      </c>
      <c r="S226" s="306" t="s">
        <v>1119</v>
      </c>
      <c r="W226" s="184" t="s">
        <v>1119</v>
      </c>
      <c r="Y226" s="184" t="s">
        <v>1119</v>
      </c>
      <c r="Z226" s="184" t="s">
        <v>1119</v>
      </c>
      <c r="AA226" s="184" t="s">
        <v>1119</v>
      </c>
      <c r="AB226" s="184">
        <v>4</v>
      </c>
      <c r="AC226" s="184" t="s">
        <v>1119</v>
      </c>
      <c r="AE226" s="184" t="s">
        <v>1119</v>
      </c>
      <c r="AH226" s="184" t="s">
        <v>1120</v>
      </c>
    </row>
    <row r="227" spans="1:34" hidden="1" x14ac:dyDescent="0.25">
      <c r="A227" s="186" t="str">
        <f>SUBSTITUTE(PetrinexFacilities[[#This Row],[Facility ID]]," ","")</f>
        <v>ABBT0132770</v>
      </c>
      <c r="B227" s="186"/>
      <c r="C227" s="184" t="s">
        <v>2476</v>
      </c>
      <c r="D227" s="185">
        <v>41675</v>
      </c>
      <c r="E227" s="184" t="s">
        <v>2345</v>
      </c>
      <c r="F227" s="184" t="s">
        <v>2116</v>
      </c>
      <c r="G227" s="184" t="s">
        <v>1117</v>
      </c>
      <c r="H227" s="185">
        <v>41760</v>
      </c>
      <c r="I227" s="185">
        <v>41760</v>
      </c>
      <c r="J227" s="184" t="s">
        <v>1736</v>
      </c>
      <c r="K227" s="184" t="s">
        <v>1737</v>
      </c>
      <c r="L227" s="184" t="s">
        <v>1736</v>
      </c>
      <c r="M227" s="184" t="s">
        <v>1737</v>
      </c>
      <c r="N227" s="185">
        <v>41760</v>
      </c>
      <c r="O227" s="184" t="s">
        <v>2477</v>
      </c>
      <c r="P227" s="184" t="s">
        <v>2478</v>
      </c>
      <c r="Q227" s="184" t="s">
        <v>1126</v>
      </c>
      <c r="S227" s="306" t="s">
        <v>1119</v>
      </c>
      <c r="W227" s="184" t="s">
        <v>1119</v>
      </c>
      <c r="Y227" s="184" t="s">
        <v>1119</v>
      </c>
      <c r="Z227" s="184" t="s">
        <v>1119</v>
      </c>
      <c r="AA227" s="184" t="s">
        <v>1119</v>
      </c>
      <c r="AB227" s="184">
        <v>4</v>
      </c>
      <c r="AC227" s="184" t="s">
        <v>1119</v>
      </c>
      <c r="AE227" s="184" t="s">
        <v>1119</v>
      </c>
      <c r="AH227" s="184" t="s">
        <v>1119</v>
      </c>
    </row>
    <row r="228" spans="1:34" hidden="1" x14ac:dyDescent="0.25">
      <c r="A228" s="186" t="str">
        <f>SUBSTITUTE(PetrinexFacilities[[#This Row],[Facility ID]]," ","")</f>
        <v>ABBT0090846</v>
      </c>
      <c r="B228" s="186"/>
      <c r="C228" s="184" t="s">
        <v>2479</v>
      </c>
      <c r="D228" s="185">
        <v>38756</v>
      </c>
      <c r="E228" s="184" t="s">
        <v>2480</v>
      </c>
      <c r="F228" s="184" t="s">
        <v>2051</v>
      </c>
      <c r="G228" s="184" t="s">
        <v>1125</v>
      </c>
      <c r="H228" s="185">
        <v>41821</v>
      </c>
      <c r="I228" s="185">
        <v>38930</v>
      </c>
      <c r="J228" s="184" t="s">
        <v>1736</v>
      </c>
      <c r="K228" s="184" t="s">
        <v>1737</v>
      </c>
      <c r="L228" s="184" t="s">
        <v>1736</v>
      </c>
      <c r="M228" s="184" t="s">
        <v>1737</v>
      </c>
      <c r="N228" s="185">
        <v>40238</v>
      </c>
      <c r="O228" s="184" t="s">
        <v>2481</v>
      </c>
      <c r="P228" s="184" t="s">
        <v>2482</v>
      </c>
      <c r="Q228" s="184" t="s">
        <v>1134</v>
      </c>
      <c r="S228" s="306" t="s">
        <v>1119</v>
      </c>
      <c r="W228" s="184" t="s">
        <v>1119</v>
      </c>
      <c r="Y228" s="184" t="s">
        <v>1119</v>
      </c>
      <c r="Z228" s="184" t="s">
        <v>1119</v>
      </c>
      <c r="AA228" s="184" t="s">
        <v>1119</v>
      </c>
      <c r="AB228" s="184">
        <v>4</v>
      </c>
      <c r="AC228" s="184" t="s">
        <v>1119</v>
      </c>
      <c r="AE228" s="184" t="s">
        <v>1119</v>
      </c>
      <c r="AH228" s="184" t="s">
        <v>1120</v>
      </c>
    </row>
    <row r="229" spans="1:34" hidden="1" x14ac:dyDescent="0.25">
      <c r="A229" s="186" t="str">
        <f>SUBSTITUTE(PetrinexFacilities[[#This Row],[Facility ID]]," ","")</f>
        <v>ABBT0083801</v>
      </c>
      <c r="B229" s="186"/>
      <c r="C229" s="184" t="s">
        <v>2483</v>
      </c>
      <c r="D229" s="185">
        <v>38259</v>
      </c>
      <c r="E229" s="184" t="s">
        <v>2484</v>
      </c>
      <c r="F229" s="184" t="s">
        <v>2309</v>
      </c>
      <c r="G229" s="184" t="s">
        <v>1125</v>
      </c>
      <c r="H229" s="185">
        <v>41334</v>
      </c>
      <c r="I229" s="185">
        <v>38322</v>
      </c>
      <c r="J229" s="184" t="s">
        <v>1736</v>
      </c>
      <c r="K229" s="184" t="s">
        <v>1737</v>
      </c>
      <c r="L229" s="184" t="s">
        <v>1736</v>
      </c>
      <c r="M229" s="184" t="s">
        <v>1737</v>
      </c>
      <c r="N229" s="185">
        <v>38353</v>
      </c>
      <c r="O229" s="184" t="s">
        <v>2485</v>
      </c>
      <c r="P229" s="184" t="s">
        <v>2486</v>
      </c>
      <c r="Q229" s="184" t="s">
        <v>1134</v>
      </c>
      <c r="S229" s="306" t="s">
        <v>1119</v>
      </c>
      <c r="W229" s="184" t="s">
        <v>1119</v>
      </c>
      <c r="Y229" s="184" t="s">
        <v>1119</v>
      </c>
      <c r="Z229" s="184" t="s">
        <v>1119</v>
      </c>
      <c r="AA229" s="184" t="s">
        <v>1119</v>
      </c>
      <c r="AB229" s="184">
        <v>4</v>
      </c>
      <c r="AC229" s="184" t="s">
        <v>1119</v>
      </c>
      <c r="AE229" s="184" t="s">
        <v>1119</v>
      </c>
      <c r="AH229" s="184" t="s">
        <v>1120</v>
      </c>
    </row>
    <row r="230" spans="1:34" hidden="1" x14ac:dyDescent="0.25">
      <c r="A230" s="186" t="str">
        <f>SUBSTITUTE(PetrinexFacilities[[#This Row],[Facility ID]]," ","")</f>
        <v>ABBT0085597</v>
      </c>
      <c r="B230" s="186"/>
      <c r="C230" s="184" t="s">
        <v>2487</v>
      </c>
      <c r="D230" s="185">
        <v>37883</v>
      </c>
      <c r="E230" s="184" t="s">
        <v>2488</v>
      </c>
      <c r="F230" s="184" t="s">
        <v>2051</v>
      </c>
      <c r="G230" s="184" t="s">
        <v>1125</v>
      </c>
      <c r="H230" s="185">
        <v>41334</v>
      </c>
      <c r="I230" s="185">
        <v>38504</v>
      </c>
      <c r="J230" s="184" t="s">
        <v>1736</v>
      </c>
      <c r="K230" s="184" t="s">
        <v>1737</v>
      </c>
      <c r="L230" s="184" t="s">
        <v>1736</v>
      </c>
      <c r="M230" s="184" t="s">
        <v>1737</v>
      </c>
      <c r="N230" s="185">
        <v>38504</v>
      </c>
      <c r="O230" s="184" t="s">
        <v>2489</v>
      </c>
      <c r="P230" s="184" t="s">
        <v>2490</v>
      </c>
      <c r="Q230" s="184" t="s">
        <v>1134</v>
      </c>
      <c r="S230" s="306" t="s">
        <v>1119</v>
      </c>
      <c r="W230" s="184" t="s">
        <v>1119</v>
      </c>
      <c r="Y230" s="184" t="s">
        <v>1119</v>
      </c>
      <c r="Z230" s="184" t="s">
        <v>1119</v>
      </c>
      <c r="AA230" s="184" t="s">
        <v>1119</v>
      </c>
      <c r="AB230" s="184">
        <v>4</v>
      </c>
      <c r="AC230" s="184" t="s">
        <v>1119</v>
      </c>
      <c r="AE230" s="184" t="s">
        <v>1119</v>
      </c>
      <c r="AH230" s="184" t="s">
        <v>1120</v>
      </c>
    </row>
    <row r="231" spans="1:34" hidden="1" x14ac:dyDescent="0.25">
      <c r="A231" s="186" t="str">
        <f>SUBSTITUTE(PetrinexFacilities[[#This Row],[Facility ID]]," ","")</f>
        <v>ABBT0092098</v>
      </c>
      <c r="B231" s="186"/>
      <c r="C231" s="184" t="s">
        <v>2491</v>
      </c>
      <c r="D231" s="185">
        <v>38842</v>
      </c>
      <c r="E231" s="184" t="s">
        <v>2492</v>
      </c>
      <c r="F231" s="184" t="s">
        <v>2309</v>
      </c>
      <c r="G231" s="184" t="s">
        <v>1125</v>
      </c>
      <c r="H231" s="185">
        <v>41334</v>
      </c>
      <c r="I231" s="185">
        <v>39022</v>
      </c>
      <c r="J231" s="184" t="s">
        <v>1736</v>
      </c>
      <c r="K231" s="184" t="s">
        <v>1737</v>
      </c>
      <c r="L231" s="184" t="s">
        <v>1736</v>
      </c>
      <c r="M231" s="184" t="s">
        <v>1737</v>
      </c>
      <c r="N231" s="185">
        <v>39022</v>
      </c>
      <c r="O231" s="184" t="s">
        <v>2493</v>
      </c>
      <c r="P231" s="184" t="s">
        <v>2494</v>
      </c>
      <c r="Q231" s="184" t="s">
        <v>1134</v>
      </c>
      <c r="S231" s="306" t="s">
        <v>1119</v>
      </c>
      <c r="W231" s="184" t="s">
        <v>1119</v>
      </c>
      <c r="Y231" s="184" t="s">
        <v>1119</v>
      </c>
      <c r="Z231" s="184" t="s">
        <v>1119</v>
      </c>
      <c r="AA231" s="184" t="s">
        <v>1119</v>
      </c>
      <c r="AB231" s="184">
        <v>4</v>
      </c>
      <c r="AC231" s="184" t="s">
        <v>1119</v>
      </c>
      <c r="AE231" s="184" t="s">
        <v>1119</v>
      </c>
      <c r="AH231" s="184" t="s">
        <v>1120</v>
      </c>
    </row>
    <row r="232" spans="1:34" hidden="1" x14ac:dyDescent="0.25">
      <c r="A232" s="186" t="str">
        <f>SUBSTITUTE(PetrinexFacilities[[#This Row],[Facility ID]]," ","")</f>
        <v>ABBT0094592</v>
      </c>
      <c r="B232" s="186"/>
      <c r="C232" s="184" t="s">
        <v>2491</v>
      </c>
      <c r="D232" s="185">
        <v>38842</v>
      </c>
      <c r="E232" s="184" t="s">
        <v>2492</v>
      </c>
      <c r="F232" s="184" t="s">
        <v>2309</v>
      </c>
      <c r="G232" s="184" t="s">
        <v>1125</v>
      </c>
      <c r="H232" s="185">
        <v>41334</v>
      </c>
      <c r="I232" s="185">
        <v>39234</v>
      </c>
      <c r="J232" s="184" t="s">
        <v>1736</v>
      </c>
      <c r="K232" s="184" t="s">
        <v>1737</v>
      </c>
      <c r="L232" s="184" t="s">
        <v>1736</v>
      </c>
      <c r="M232" s="184" t="s">
        <v>1737</v>
      </c>
      <c r="N232" s="185">
        <v>39234</v>
      </c>
      <c r="O232" s="184" t="s">
        <v>2495</v>
      </c>
      <c r="P232" s="184" t="s">
        <v>2496</v>
      </c>
      <c r="Q232" s="184" t="s">
        <v>1134</v>
      </c>
      <c r="S232" s="306" t="s">
        <v>1119</v>
      </c>
      <c r="W232" s="184" t="s">
        <v>1119</v>
      </c>
      <c r="Y232" s="184" t="s">
        <v>1119</v>
      </c>
      <c r="Z232" s="184" t="s">
        <v>1119</v>
      </c>
      <c r="AA232" s="184" t="s">
        <v>1119</v>
      </c>
      <c r="AB232" s="184">
        <v>4</v>
      </c>
      <c r="AC232" s="184" t="s">
        <v>1119</v>
      </c>
      <c r="AE232" s="184" t="s">
        <v>1119</v>
      </c>
      <c r="AH232" s="184" t="s">
        <v>1120</v>
      </c>
    </row>
    <row r="233" spans="1:34" hidden="1" x14ac:dyDescent="0.25">
      <c r="A233" s="186" t="str">
        <f>SUBSTITUTE(PetrinexFacilities[[#This Row],[Facility ID]]," ","")</f>
        <v>ABBT0101058</v>
      </c>
      <c r="B233" s="186"/>
      <c r="C233" s="184" t="s">
        <v>2497</v>
      </c>
      <c r="D233" s="185">
        <v>39688</v>
      </c>
      <c r="E233" s="184" t="s">
        <v>2498</v>
      </c>
      <c r="F233" s="184" t="s">
        <v>2309</v>
      </c>
      <c r="G233" s="184" t="s">
        <v>1125</v>
      </c>
      <c r="H233" s="185">
        <v>41214</v>
      </c>
      <c r="I233" s="185">
        <v>39873</v>
      </c>
      <c r="J233" s="184" t="s">
        <v>1736</v>
      </c>
      <c r="K233" s="184" t="s">
        <v>1737</v>
      </c>
      <c r="L233" s="184" t="s">
        <v>1736</v>
      </c>
      <c r="M233" s="184" t="s">
        <v>1737</v>
      </c>
      <c r="N233" s="185">
        <v>39873</v>
      </c>
      <c r="O233" s="184" t="s">
        <v>2499</v>
      </c>
      <c r="P233" s="184" t="s">
        <v>2500</v>
      </c>
      <c r="Q233" s="184" t="s">
        <v>1134</v>
      </c>
      <c r="S233" s="306" t="s">
        <v>1119</v>
      </c>
      <c r="W233" s="184" t="s">
        <v>1119</v>
      </c>
      <c r="Y233" s="184" t="s">
        <v>1119</v>
      </c>
      <c r="Z233" s="184" t="s">
        <v>1119</v>
      </c>
      <c r="AA233" s="184" t="s">
        <v>1119</v>
      </c>
      <c r="AB233" s="184">
        <v>4</v>
      </c>
      <c r="AC233" s="184" t="s">
        <v>1119</v>
      </c>
      <c r="AE233" s="184" t="s">
        <v>1119</v>
      </c>
      <c r="AH233" s="184" t="s">
        <v>1120</v>
      </c>
    </row>
    <row r="234" spans="1:34" hidden="1" x14ac:dyDescent="0.25">
      <c r="A234" s="186" t="str">
        <f>SUBSTITUTE(PetrinexFacilities[[#This Row],[Facility ID]]," ","")</f>
        <v>ABBT0127304</v>
      </c>
      <c r="B234" s="186"/>
      <c r="C234" s="184" t="s">
        <v>2501</v>
      </c>
      <c r="D234" s="185">
        <v>40869</v>
      </c>
      <c r="E234" s="184" t="s">
        <v>2403</v>
      </c>
      <c r="F234" s="184" t="s">
        <v>1381</v>
      </c>
      <c r="G234" s="184" t="s">
        <v>1117</v>
      </c>
      <c r="H234" s="185">
        <v>41395</v>
      </c>
      <c r="I234" s="185">
        <v>41395</v>
      </c>
      <c r="J234" s="184" t="s">
        <v>1736</v>
      </c>
      <c r="K234" s="184" t="s">
        <v>1737</v>
      </c>
      <c r="L234" s="184" t="s">
        <v>1736</v>
      </c>
      <c r="M234" s="184" t="s">
        <v>1737</v>
      </c>
      <c r="N234" s="185">
        <v>41395</v>
      </c>
      <c r="O234" s="184" t="s">
        <v>2502</v>
      </c>
      <c r="P234" s="184" t="s">
        <v>2503</v>
      </c>
      <c r="Q234" s="184" t="s">
        <v>1134</v>
      </c>
      <c r="S234" s="306" t="s">
        <v>1119</v>
      </c>
      <c r="W234" s="184" t="s">
        <v>1119</v>
      </c>
      <c r="Y234" s="184" t="s">
        <v>1119</v>
      </c>
      <c r="Z234" s="184" t="s">
        <v>1119</v>
      </c>
      <c r="AA234" s="184" t="s">
        <v>1119</v>
      </c>
      <c r="AB234" s="184">
        <v>4</v>
      </c>
      <c r="AC234" s="184" t="s">
        <v>1119</v>
      </c>
      <c r="AE234" s="184" t="s">
        <v>1119</v>
      </c>
      <c r="AH234" s="184" t="s">
        <v>1120</v>
      </c>
    </row>
    <row r="235" spans="1:34" hidden="1" x14ac:dyDescent="0.25">
      <c r="A235" s="186" t="str">
        <f>SUBSTITUTE(PetrinexFacilities[[#This Row],[Facility ID]]," ","")</f>
        <v>ABBT0068088</v>
      </c>
      <c r="B235" s="186"/>
      <c r="C235" s="184" t="s">
        <v>2504</v>
      </c>
      <c r="D235" s="185">
        <v>34733</v>
      </c>
      <c r="E235" s="184" t="s">
        <v>2505</v>
      </c>
      <c r="F235" s="184" t="s">
        <v>2423</v>
      </c>
      <c r="G235" s="184" t="s">
        <v>1125</v>
      </c>
      <c r="H235" s="185">
        <v>40848</v>
      </c>
      <c r="I235" s="185">
        <v>37438</v>
      </c>
      <c r="J235" s="184" t="s">
        <v>1736</v>
      </c>
      <c r="K235" s="184" t="s">
        <v>1737</v>
      </c>
      <c r="L235" s="184" t="s">
        <v>1736</v>
      </c>
      <c r="M235" s="184" t="s">
        <v>1737</v>
      </c>
      <c r="N235" s="185">
        <v>37438</v>
      </c>
      <c r="O235" s="184" t="s">
        <v>2506</v>
      </c>
      <c r="P235" s="184" t="s">
        <v>2507</v>
      </c>
      <c r="Q235" s="184" t="s">
        <v>1134</v>
      </c>
      <c r="S235" s="306" t="s">
        <v>1119</v>
      </c>
      <c r="W235" s="184" t="s">
        <v>1119</v>
      </c>
      <c r="Y235" s="184" t="s">
        <v>1119</v>
      </c>
      <c r="Z235" s="184" t="s">
        <v>1119</v>
      </c>
      <c r="AA235" s="184" t="s">
        <v>1119</v>
      </c>
      <c r="AB235" s="184">
        <v>4</v>
      </c>
      <c r="AC235" s="184" t="s">
        <v>1119</v>
      </c>
      <c r="AE235" s="184" t="s">
        <v>1119</v>
      </c>
      <c r="AH235" s="184" t="s">
        <v>1120</v>
      </c>
    </row>
    <row r="236" spans="1:34" hidden="1" x14ac:dyDescent="0.25">
      <c r="A236" s="186" t="str">
        <f>SUBSTITUTE(PetrinexFacilities[[#This Row],[Facility ID]]," ","")</f>
        <v>ABBT0094389</v>
      </c>
      <c r="B236" s="186"/>
      <c r="C236" s="184" t="s">
        <v>2508</v>
      </c>
      <c r="D236" s="185">
        <v>38544</v>
      </c>
      <c r="E236" s="184" t="s">
        <v>2288</v>
      </c>
      <c r="F236" s="184" t="s">
        <v>2309</v>
      </c>
      <c r="G236" s="184" t="s">
        <v>1125</v>
      </c>
      <c r="H236" s="185">
        <v>40909</v>
      </c>
      <c r="I236" s="185">
        <v>39203</v>
      </c>
      <c r="J236" s="184" t="s">
        <v>1736</v>
      </c>
      <c r="K236" s="184" t="s">
        <v>1737</v>
      </c>
      <c r="L236" s="184" t="s">
        <v>1736</v>
      </c>
      <c r="M236" s="184" t="s">
        <v>1737</v>
      </c>
      <c r="N236" s="185">
        <v>39203</v>
      </c>
      <c r="O236" s="184" t="s">
        <v>2509</v>
      </c>
      <c r="P236" s="184" t="s">
        <v>2510</v>
      </c>
      <c r="Q236" s="184" t="s">
        <v>1134</v>
      </c>
      <c r="S236" s="306" t="s">
        <v>1119</v>
      </c>
      <c r="W236" s="184" t="s">
        <v>1119</v>
      </c>
      <c r="Y236" s="184" t="s">
        <v>1119</v>
      </c>
      <c r="Z236" s="184" t="s">
        <v>1119</v>
      </c>
      <c r="AA236" s="184" t="s">
        <v>1119</v>
      </c>
      <c r="AB236" s="184">
        <v>4</v>
      </c>
      <c r="AC236" s="184" t="s">
        <v>1119</v>
      </c>
      <c r="AE236" s="184" t="s">
        <v>1119</v>
      </c>
      <c r="AH236" s="184" t="s">
        <v>1120</v>
      </c>
    </row>
    <row r="237" spans="1:34" hidden="1" x14ac:dyDescent="0.25">
      <c r="A237" s="186" t="str">
        <f>SUBSTITUTE(PetrinexFacilities[[#This Row],[Facility ID]]," ","")</f>
        <v>ABBT0101059</v>
      </c>
      <c r="B237" s="186"/>
      <c r="C237" s="184" t="s">
        <v>2511</v>
      </c>
      <c r="D237" s="185">
        <v>39729</v>
      </c>
      <c r="E237" s="184" t="s">
        <v>2294</v>
      </c>
      <c r="F237" s="184" t="s">
        <v>2062</v>
      </c>
      <c r="G237" s="184" t="s">
        <v>1125</v>
      </c>
      <c r="H237" s="185">
        <v>41091</v>
      </c>
      <c r="I237" s="185">
        <v>39873</v>
      </c>
      <c r="J237" s="184" t="s">
        <v>1736</v>
      </c>
      <c r="K237" s="184" t="s">
        <v>1737</v>
      </c>
      <c r="L237" s="184" t="s">
        <v>1736</v>
      </c>
      <c r="M237" s="184" t="s">
        <v>1737</v>
      </c>
      <c r="N237" s="185">
        <v>39873</v>
      </c>
      <c r="O237" s="184" t="s">
        <v>2512</v>
      </c>
      <c r="P237" s="184" t="s">
        <v>2513</v>
      </c>
      <c r="Q237" s="184" t="s">
        <v>1134</v>
      </c>
      <c r="S237" s="306" t="s">
        <v>1119</v>
      </c>
      <c r="W237" s="184" t="s">
        <v>1119</v>
      </c>
      <c r="Y237" s="184" t="s">
        <v>1119</v>
      </c>
      <c r="Z237" s="184" t="s">
        <v>1119</v>
      </c>
      <c r="AA237" s="184" t="s">
        <v>1119</v>
      </c>
      <c r="AB237" s="184">
        <v>4</v>
      </c>
      <c r="AC237" s="184" t="s">
        <v>1119</v>
      </c>
      <c r="AE237" s="184" t="s">
        <v>1119</v>
      </c>
      <c r="AH237" s="184" t="s">
        <v>1120</v>
      </c>
    </row>
    <row r="238" spans="1:34" hidden="1" x14ac:dyDescent="0.25">
      <c r="A238" s="186" t="str">
        <f>SUBSTITUTE(PetrinexFacilities[[#This Row],[Facility ID]]," ","")</f>
        <v>ABBT6040123</v>
      </c>
      <c r="B238" s="186"/>
      <c r="C238" s="184" t="s">
        <v>2514</v>
      </c>
      <c r="D238" s="185">
        <v>31366</v>
      </c>
      <c r="E238" s="184" t="s">
        <v>2515</v>
      </c>
      <c r="F238" s="184" t="s">
        <v>2309</v>
      </c>
      <c r="G238" s="184" t="s">
        <v>1125</v>
      </c>
      <c r="H238" s="185">
        <v>41275</v>
      </c>
      <c r="I238" s="185">
        <v>34335</v>
      </c>
      <c r="J238" s="184" t="s">
        <v>1736</v>
      </c>
      <c r="K238" s="184" t="s">
        <v>1737</v>
      </c>
      <c r="L238" s="184" t="s">
        <v>1736</v>
      </c>
      <c r="M238" s="184" t="s">
        <v>1737</v>
      </c>
      <c r="N238" s="185">
        <v>40422</v>
      </c>
      <c r="O238" s="184" t="s">
        <v>2516</v>
      </c>
      <c r="P238" s="184" t="s">
        <v>2517</v>
      </c>
      <c r="Q238" s="184" t="s">
        <v>1126</v>
      </c>
      <c r="S238" s="306" t="s">
        <v>1119</v>
      </c>
      <c r="W238" s="184" t="s">
        <v>1119</v>
      </c>
      <c r="Y238" s="184" t="s">
        <v>1119</v>
      </c>
      <c r="Z238" s="184" t="s">
        <v>1119</v>
      </c>
      <c r="AA238" s="184" t="s">
        <v>1119</v>
      </c>
      <c r="AB238" s="184">
        <v>1</v>
      </c>
      <c r="AC238" s="184" t="s">
        <v>1119</v>
      </c>
      <c r="AE238" s="184" t="s">
        <v>1119</v>
      </c>
      <c r="AH238" s="184" t="s">
        <v>1119</v>
      </c>
    </row>
    <row r="239" spans="1:34" hidden="1" x14ac:dyDescent="0.25">
      <c r="A239" s="186" t="str">
        <f>SUBSTITUTE(PetrinexFacilities[[#This Row],[Facility ID]]," ","")</f>
        <v>ABBT0125387</v>
      </c>
      <c r="B239" s="186"/>
      <c r="C239" s="184" t="s">
        <v>2518</v>
      </c>
      <c r="D239" s="185">
        <v>40784</v>
      </c>
      <c r="E239" s="184" t="s">
        <v>2430</v>
      </c>
      <c r="F239" s="184" t="s">
        <v>1381</v>
      </c>
      <c r="G239" s="184" t="s">
        <v>1117</v>
      </c>
      <c r="H239" s="185">
        <v>41275</v>
      </c>
      <c r="I239" s="185">
        <v>41275</v>
      </c>
      <c r="J239" s="184" t="s">
        <v>1736</v>
      </c>
      <c r="K239" s="184" t="s">
        <v>1737</v>
      </c>
      <c r="L239" s="184" t="s">
        <v>1736</v>
      </c>
      <c r="M239" s="184" t="s">
        <v>1737</v>
      </c>
      <c r="N239" s="185">
        <v>41275</v>
      </c>
      <c r="O239" s="184" t="s">
        <v>2519</v>
      </c>
      <c r="P239" s="184" t="s">
        <v>2520</v>
      </c>
      <c r="Q239" s="184" t="s">
        <v>1134</v>
      </c>
      <c r="S239" s="306" t="s">
        <v>1119</v>
      </c>
      <c r="W239" s="184" t="s">
        <v>1119</v>
      </c>
      <c r="Y239" s="184" t="s">
        <v>1119</v>
      </c>
      <c r="Z239" s="184" t="s">
        <v>1119</v>
      </c>
      <c r="AA239" s="184" t="s">
        <v>1119</v>
      </c>
      <c r="AB239" s="184">
        <v>4</v>
      </c>
      <c r="AC239" s="184" t="s">
        <v>1119</v>
      </c>
      <c r="AE239" s="184" t="s">
        <v>1119</v>
      </c>
      <c r="AH239" s="184" t="s">
        <v>1120</v>
      </c>
    </row>
    <row r="240" spans="1:34" hidden="1" x14ac:dyDescent="0.25">
      <c r="A240" s="186" t="str">
        <f>SUBSTITUTE(PetrinexFacilities[[#This Row],[Facility ID]]," ","")</f>
        <v>ABBT0083536</v>
      </c>
      <c r="B240" s="186"/>
      <c r="C240" s="184" t="s">
        <v>2483</v>
      </c>
      <c r="D240" s="185">
        <v>38259</v>
      </c>
      <c r="E240" s="184" t="s">
        <v>2484</v>
      </c>
      <c r="F240" s="184" t="s">
        <v>2309</v>
      </c>
      <c r="G240" s="184" t="s">
        <v>1125</v>
      </c>
      <c r="H240" s="185">
        <v>41334</v>
      </c>
      <c r="I240" s="185">
        <v>38322</v>
      </c>
      <c r="J240" s="184" t="s">
        <v>1736</v>
      </c>
      <c r="K240" s="184" t="s">
        <v>1737</v>
      </c>
      <c r="L240" s="184" t="s">
        <v>1736</v>
      </c>
      <c r="M240" s="184" t="s">
        <v>1737</v>
      </c>
      <c r="N240" s="185">
        <v>38322</v>
      </c>
      <c r="O240" s="184" t="s">
        <v>2521</v>
      </c>
      <c r="P240" s="184" t="s">
        <v>2522</v>
      </c>
      <c r="Q240" s="184" t="s">
        <v>1134</v>
      </c>
      <c r="S240" s="306" t="s">
        <v>1119</v>
      </c>
      <c r="W240" s="184" t="s">
        <v>1119</v>
      </c>
      <c r="Y240" s="184" t="s">
        <v>1119</v>
      </c>
      <c r="Z240" s="184" t="s">
        <v>1119</v>
      </c>
      <c r="AA240" s="184" t="s">
        <v>1119</v>
      </c>
      <c r="AB240" s="184">
        <v>4</v>
      </c>
      <c r="AC240" s="184" t="s">
        <v>1119</v>
      </c>
      <c r="AE240" s="184" t="s">
        <v>1119</v>
      </c>
      <c r="AH240" s="184" t="s">
        <v>1120</v>
      </c>
    </row>
    <row r="241" spans="1:34" hidden="1" x14ac:dyDescent="0.25">
      <c r="A241" s="186" t="str">
        <f>SUBSTITUTE(PetrinexFacilities[[#This Row],[Facility ID]]," ","")</f>
        <v>ABBT0100662</v>
      </c>
      <c r="B241" s="186"/>
      <c r="C241" s="184" t="s">
        <v>2523</v>
      </c>
      <c r="D241" s="185">
        <v>39310</v>
      </c>
      <c r="E241" s="184" t="s">
        <v>2280</v>
      </c>
      <c r="F241" s="184" t="s">
        <v>2062</v>
      </c>
      <c r="G241" s="184" t="s">
        <v>1125</v>
      </c>
      <c r="H241" s="185">
        <v>40360</v>
      </c>
      <c r="I241" s="185">
        <v>39845</v>
      </c>
      <c r="J241" s="184" t="s">
        <v>1736</v>
      </c>
      <c r="K241" s="184" t="s">
        <v>1737</v>
      </c>
      <c r="L241" s="184" t="s">
        <v>1736</v>
      </c>
      <c r="M241" s="184" t="s">
        <v>1737</v>
      </c>
      <c r="N241" s="185">
        <v>39845</v>
      </c>
      <c r="O241" s="184" t="s">
        <v>2524</v>
      </c>
      <c r="P241" s="184" t="s">
        <v>2525</v>
      </c>
      <c r="Q241" s="184" t="s">
        <v>1134</v>
      </c>
      <c r="S241" s="306" t="s">
        <v>1119</v>
      </c>
      <c r="W241" s="184" t="s">
        <v>1119</v>
      </c>
      <c r="Y241" s="184" t="s">
        <v>1119</v>
      </c>
      <c r="Z241" s="184" t="s">
        <v>1119</v>
      </c>
      <c r="AA241" s="184" t="s">
        <v>1119</v>
      </c>
      <c r="AB241" s="184">
        <v>4</v>
      </c>
      <c r="AC241" s="184" t="s">
        <v>1119</v>
      </c>
      <c r="AE241" s="184" t="s">
        <v>1119</v>
      </c>
      <c r="AH241" s="184" t="s">
        <v>1120</v>
      </c>
    </row>
    <row r="242" spans="1:34" hidden="1" x14ac:dyDescent="0.25">
      <c r="A242" s="186" t="str">
        <f>SUBSTITUTE(PetrinexFacilities[[#This Row],[Facility ID]]," ","")</f>
        <v>ABBT0113938</v>
      </c>
      <c r="B242" s="186"/>
      <c r="C242" s="184" t="s">
        <v>2526</v>
      </c>
      <c r="D242" s="185">
        <v>38756</v>
      </c>
      <c r="E242" s="184" t="s">
        <v>2527</v>
      </c>
      <c r="F242" s="184" t="s">
        <v>2116</v>
      </c>
      <c r="G242" s="184" t="s">
        <v>1117</v>
      </c>
      <c r="H242" s="185">
        <v>40575</v>
      </c>
      <c r="I242" s="185">
        <v>40544</v>
      </c>
      <c r="J242" s="184" t="s">
        <v>1736</v>
      </c>
      <c r="K242" s="184" t="s">
        <v>1737</v>
      </c>
      <c r="L242" s="184" t="s">
        <v>1736</v>
      </c>
      <c r="M242" s="184" t="s">
        <v>1737</v>
      </c>
      <c r="N242" s="185">
        <v>40787</v>
      </c>
      <c r="O242" s="184" t="s">
        <v>2528</v>
      </c>
      <c r="P242" s="184" t="s">
        <v>2529</v>
      </c>
      <c r="Q242" s="184" t="s">
        <v>1134</v>
      </c>
      <c r="S242" s="306" t="s">
        <v>1119</v>
      </c>
      <c r="W242" s="184" t="s">
        <v>1119</v>
      </c>
      <c r="Y242" s="184" t="s">
        <v>1119</v>
      </c>
      <c r="Z242" s="184" t="s">
        <v>1119</v>
      </c>
      <c r="AA242" s="184" t="s">
        <v>1119</v>
      </c>
      <c r="AB242" s="184">
        <v>4</v>
      </c>
      <c r="AC242" s="184" t="s">
        <v>1119</v>
      </c>
      <c r="AE242" s="184" t="s">
        <v>1119</v>
      </c>
      <c r="AH242" s="184" t="s">
        <v>1120</v>
      </c>
    </row>
    <row r="243" spans="1:34" hidden="1" x14ac:dyDescent="0.25">
      <c r="A243" s="186" t="str">
        <f>SUBSTITUTE(PetrinexFacilities[[#This Row],[Facility ID]]," ","")</f>
        <v>ABBT0113942</v>
      </c>
      <c r="B243" s="186"/>
      <c r="C243" s="184" t="s">
        <v>2530</v>
      </c>
      <c r="D243" s="185">
        <v>38744</v>
      </c>
      <c r="E243" s="184" t="s">
        <v>2531</v>
      </c>
      <c r="F243" s="184" t="s">
        <v>2116</v>
      </c>
      <c r="G243" s="184" t="s">
        <v>1117</v>
      </c>
      <c r="H243" s="185">
        <v>40575</v>
      </c>
      <c r="I243" s="185">
        <v>40544</v>
      </c>
      <c r="J243" s="184" t="s">
        <v>1736</v>
      </c>
      <c r="K243" s="184" t="s">
        <v>1737</v>
      </c>
      <c r="L243" s="184" t="s">
        <v>1736</v>
      </c>
      <c r="M243" s="184" t="s">
        <v>1737</v>
      </c>
      <c r="N243" s="185">
        <v>40787</v>
      </c>
      <c r="O243" s="184" t="s">
        <v>2532</v>
      </c>
      <c r="P243" s="184" t="s">
        <v>2533</v>
      </c>
      <c r="Q243" s="184" t="s">
        <v>1134</v>
      </c>
      <c r="S243" s="306" t="s">
        <v>1119</v>
      </c>
      <c r="W243" s="184" t="s">
        <v>1119</v>
      </c>
      <c r="Y243" s="184" t="s">
        <v>1119</v>
      </c>
      <c r="Z243" s="184" t="s">
        <v>1119</v>
      </c>
      <c r="AA243" s="184" t="s">
        <v>1119</v>
      </c>
      <c r="AB243" s="184">
        <v>4</v>
      </c>
      <c r="AC243" s="184" t="s">
        <v>1119</v>
      </c>
      <c r="AE243" s="184" t="s">
        <v>1119</v>
      </c>
      <c r="AH243" s="184" t="s">
        <v>1120</v>
      </c>
    </row>
    <row r="244" spans="1:34" hidden="1" x14ac:dyDescent="0.25">
      <c r="A244" s="186" t="str">
        <f>SUBSTITUTE(PetrinexFacilities[[#This Row],[Facility ID]]," ","")</f>
        <v>ABBT0096926</v>
      </c>
      <c r="B244" s="186"/>
      <c r="C244" s="184" t="s">
        <v>2534</v>
      </c>
      <c r="D244" s="185">
        <v>39381</v>
      </c>
      <c r="E244" s="184" t="s">
        <v>2535</v>
      </c>
      <c r="F244" s="184" t="s">
        <v>2079</v>
      </c>
      <c r="G244" s="184" t="s">
        <v>1125</v>
      </c>
      <c r="H244" s="185">
        <v>40603</v>
      </c>
      <c r="I244" s="185">
        <v>39448</v>
      </c>
      <c r="J244" s="184" t="s">
        <v>1736</v>
      </c>
      <c r="K244" s="184" t="s">
        <v>1737</v>
      </c>
      <c r="L244" s="184" t="s">
        <v>1736</v>
      </c>
      <c r="M244" s="184" t="s">
        <v>1737</v>
      </c>
      <c r="N244" s="185">
        <v>40422</v>
      </c>
      <c r="O244" s="184" t="s">
        <v>2536</v>
      </c>
      <c r="P244" s="184" t="s">
        <v>2537</v>
      </c>
      <c r="Q244" s="184" t="s">
        <v>1126</v>
      </c>
      <c r="S244" s="306" t="s">
        <v>1119</v>
      </c>
      <c r="W244" s="184" t="s">
        <v>1119</v>
      </c>
      <c r="Y244" s="184" t="s">
        <v>1119</v>
      </c>
      <c r="Z244" s="184" t="s">
        <v>1119</v>
      </c>
      <c r="AA244" s="184" t="s">
        <v>1119</v>
      </c>
      <c r="AB244" s="184">
        <v>1</v>
      </c>
      <c r="AC244" s="184" t="s">
        <v>1119</v>
      </c>
      <c r="AE244" s="184" t="s">
        <v>1119</v>
      </c>
      <c r="AH244" s="184" t="s">
        <v>1119</v>
      </c>
    </row>
    <row r="245" spans="1:34" hidden="1" x14ac:dyDescent="0.25">
      <c r="A245" s="186" t="str">
        <f>SUBSTITUTE(PetrinexFacilities[[#This Row],[Facility ID]]," ","")</f>
        <v>ABBT0114844</v>
      </c>
      <c r="B245" s="186"/>
      <c r="C245" s="184" t="s">
        <v>2538</v>
      </c>
      <c r="D245" s="185">
        <v>40161</v>
      </c>
      <c r="E245" s="184" t="s">
        <v>2539</v>
      </c>
      <c r="F245" s="184" t="s">
        <v>1381</v>
      </c>
      <c r="G245" s="184" t="s">
        <v>1117</v>
      </c>
      <c r="H245" s="185">
        <v>40603</v>
      </c>
      <c r="I245" s="185">
        <v>40603</v>
      </c>
      <c r="J245" s="184" t="s">
        <v>1736</v>
      </c>
      <c r="K245" s="184" t="s">
        <v>1737</v>
      </c>
      <c r="L245" s="184" t="s">
        <v>1736</v>
      </c>
      <c r="M245" s="184" t="s">
        <v>1737</v>
      </c>
      <c r="N245" s="185">
        <v>40603</v>
      </c>
      <c r="O245" s="184" t="s">
        <v>2540</v>
      </c>
      <c r="P245" s="184" t="s">
        <v>2541</v>
      </c>
      <c r="Q245" s="184" t="s">
        <v>1134</v>
      </c>
      <c r="S245" s="306" t="s">
        <v>1119</v>
      </c>
      <c r="W245" s="184" t="s">
        <v>1119</v>
      </c>
      <c r="Y245" s="184" t="s">
        <v>1119</v>
      </c>
      <c r="Z245" s="184" t="s">
        <v>1119</v>
      </c>
      <c r="AA245" s="184" t="s">
        <v>1119</v>
      </c>
      <c r="AB245" s="184">
        <v>4</v>
      </c>
      <c r="AC245" s="184" t="s">
        <v>1119</v>
      </c>
      <c r="AE245" s="184" t="s">
        <v>1119</v>
      </c>
      <c r="AH245" s="184" t="s">
        <v>1120</v>
      </c>
    </row>
    <row r="246" spans="1:34" hidden="1" x14ac:dyDescent="0.25">
      <c r="A246" s="186" t="str">
        <f>SUBSTITUTE(PetrinexFacilities[[#This Row],[Facility ID]]," ","")</f>
        <v>ABBT0113363</v>
      </c>
      <c r="B246" s="186"/>
      <c r="C246" s="184" t="s">
        <v>2542</v>
      </c>
      <c r="D246" s="185">
        <v>37834</v>
      </c>
      <c r="E246" s="184" t="s">
        <v>2543</v>
      </c>
      <c r="F246" s="184" t="s">
        <v>2062</v>
      </c>
      <c r="G246" s="184" t="s">
        <v>1125</v>
      </c>
      <c r="H246" s="185">
        <v>40817</v>
      </c>
      <c r="I246" s="185">
        <v>40513</v>
      </c>
      <c r="J246" s="184" t="s">
        <v>1736</v>
      </c>
      <c r="K246" s="184" t="s">
        <v>1737</v>
      </c>
      <c r="L246" s="184" t="s">
        <v>1736</v>
      </c>
      <c r="M246" s="184" t="s">
        <v>1737</v>
      </c>
      <c r="N246" s="185">
        <v>40513</v>
      </c>
      <c r="O246" s="184" t="s">
        <v>2544</v>
      </c>
      <c r="P246" s="184" t="s">
        <v>2545</v>
      </c>
      <c r="Q246" s="184" t="s">
        <v>1134</v>
      </c>
      <c r="S246" s="306" t="s">
        <v>1119</v>
      </c>
      <c r="W246" s="184" t="s">
        <v>1119</v>
      </c>
      <c r="Y246" s="184" t="s">
        <v>1119</v>
      </c>
      <c r="Z246" s="184" t="s">
        <v>1119</v>
      </c>
      <c r="AA246" s="184" t="s">
        <v>1119</v>
      </c>
      <c r="AB246" s="184">
        <v>4</v>
      </c>
      <c r="AC246" s="184" t="s">
        <v>1119</v>
      </c>
      <c r="AE246" s="184" t="s">
        <v>1119</v>
      </c>
      <c r="AH246" s="184" t="s">
        <v>1120</v>
      </c>
    </row>
    <row r="247" spans="1:34" hidden="1" x14ac:dyDescent="0.25">
      <c r="A247" s="186" t="str">
        <f>SUBSTITUTE(PetrinexFacilities[[#This Row],[Facility ID]]," ","")</f>
        <v>ABBT0075956</v>
      </c>
      <c r="B247" s="186"/>
      <c r="C247" s="184" t="s">
        <v>2546</v>
      </c>
      <c r="D247" s="185">
        <v>32318</v>
      </c>
      <c r="E247" s="184" t="s">
        <v>2229</v>
      </c>
      <c r="F247" s="184" t="s">
        <v>2051</v>
      </c>
      <c r="G247" s="184" t="s">
        <v>1125</v>
      </c>
      <c r="H247" s="185">
        <v>40210</v>
      </c>
      <c r="I247" s="185">
        <v>37591</v>
      </c>
      <c r="J247" s="184" t="s">
        <v>1736</v>
      </c>
      <c r="K247" s="184" t="s">
        <v>1737</v>
      </c>
      <c r="L247" s="184" t="s">
        <v>1736</v>
      </c>
      <c r="M247" s="184" t="s">
        <v>1737</v>
      </c>
      <c r="N247" s="185">
        <v>37622</v>
      </c>
      <c r="O247" s="184" t="s">
        <v>2547</v>
      </c>
      <c r="P247" s="184" t="s">
        <v>2548</v>
      </c>
      <c r="Q247" s="184" t="s">
        <v>1134</v>
      </c>
      <c r="S247" s="306" t="s">
        <v>1119</v>
      </c>
      <c r="W247" s="184" t="s">
        <v>1119</v>
      </c>
      <c r="Y247" s="184" t="s">
        <v>1119</v>
      </c>
      <c r="Z247" s="184" t="s">
        <v>1119</v>
      </c>
      <c r="AA247" s="184" t="s">
        <v>1119</v>
      </c>
      <c r="AB247" s="184">
        <v>4</v>
      </c>
      <c r="AC247" s="184" t="s">
        <v>1119</v>
      </c>
      <c r="AE247" s="184" t="s">
        <v>1119</v>
      </c>
      <c r="AH247" s="184" t="s">
        <v>1120</v>
      </c>
    </row>
    <row r="248" spans="1:34" hidden="1" x14ac:dyDescent="0.25">
      <c r="A248" s="186" t="str">
        <f>SUBSTITUTE(PetrinexFacilities[[#This Row],[Facility ID]]," ","")</f>
        <v>ABBT0085856</v>
      </c>
      <c r="B248" s="186"/>
      <c r="C248" s="184" t="s">
        <v>2549</v>
      </c>
      <c r="D248" s="185">
        <v>38341</v>
      </c>
      <c r="E248" s="184" t="s">
        <v>2550</v>
      </c>
      <c r="F248" s="184" t="s">
        <v>2333</v>
      </c>
      <c r="G248" s="184" t="s">
        <v>1125</v>
      </c>
      <c r="H248" s="185">
        <v>40210</v>
      </c>
      <c r="I248" s="185">
        <v>38534</v>
      </c>
      <c r="J248" s="184" t="s">
        <v>1736</v>
      </c>
      <c r="K248" s="184" t="s">
        <v>1737</v>
      </c>
      <c r="L248" s="184" t="s">
        <v>1736</v>
      </c>
      <c r="M248" s="184" t="s">
        <v>1737</v>
      </c>
      <c r="N248" s="185">
        <v>38534</v>
      </c>
      <c r="O248" s="184" t="s">
        <v>2551</v>
      </c>
      <c r="P248" s="184" t="s">
        <v>2552</v>
      </c>
      <c r="Q248" s="184" t="s">
        <v>1134</v>
      </c>
      <c r="S248" s="306" t="s">
        <v>1119</v>
      </c>
      <c r="W248" s="184" t="s">
        <v>1119</v>
      </c>
      <c r="Y248" s="184" t="s">
        <v>1119</v>
      </c>
      <c r="Z248" s="184" t="s">
        <v>1119</v>
      </c>
      <c r="AA248" s="184" t="s">
        <v>1119</v>
      </c>
      <c r="AB248" s="184">
        <v>4</v>
      </c>
      <c r="AC248" s="184" t="s">
        <v>1119</v>
      </c>
      <c r="AE248" s="184" t="s">
        <v>1119</v>
      </c>
      <c r="AH248" s="184" t="s">
        <v>1120</v>
      </c>
    </row>
    <row r="249" spans="1:34" hidden="1" x14ac:dyDescent="0.25">
      <c r="A249" s="186" t="str">
        <f>SUBSTITUTE(PetrinexFacilities[[#This Row],[Facility ID]]," ","")</f>
        <v>ABBT0091557</v>
      </c>
      <c r="B249" s="186"/>
      <c r="C249" s="184" t="s">
        <v>2553</v>
      </c>
      <c r="D249" s="185">
        <v>38784</v>
      </c>
      <c r="E249" s="184" t="s">
        <v>2554</v>
      </c>
      <c r="F249" s="184" t="s">
        <v>2079</v>
      </c>
      <c r="G249" s="184" t="s">
        <v>1125</v>
      </c>
      <c r="H249" s="185">
        <v>40238</v>
      </c>
      <c r="I249" s="185">
        <v>38961</v>
      </c>
      <c r="J249" s="184" t="s">
        <v>1736</v>
      </c>
      <c r="K249" s="184" t="s">
        <v>1737</v>
      </c>
      <c r="L249" s="184" t="s">
        <v>1736</v>
      </c>
      <c r="M249" s="184" t="s">
        <v>1737</v>
      </c>
      <c r="N249" s="185">
        <v>40238</v>
      </c>
      <c r="O249" s="184" t="s">
        <v>2555</v>
      </c>
      <c r="P249" s="184" t="s">
        <v>2556</v>
      </c>
      <c r="Q249" s="184" t="s">
        <v>1134</v>
      </c>
      <c r="S249" s="306" t="s">
        <v>1119</v>
      </c>
      <c r="W249" s="184" t="s">
        <v>1119</v>
      </c>
      <c r="Y249" s="184" t="s">
        <v>1119</v>
      </c>
      <c r="Z249" s="184" t="s">
        <v>1119</v>
      </c>
      <c r="AA249" s="184" t="s">
        <v>1119</v>
      </c>
      <c r="AB249" s="184">
        <v>4</v>
      </c>
      <c r="AC249" s="184" t="s">
        <v>1119</v>
      </c>
      <c r="AE249" s="184" t="s">
        <v>1119</v>
      </c>
      <c r="AH249" s="184" t="s">
        <v>1120</v>
      </c>
    </row>
    <row r="250" spans="1:34" hidden="1" x14ac:dyDescent="0.25">
      <c r="A250" s="186" t="str">
        <f>SUBSTITUTE(PetrinexFacilities[[#This Row],[Facility ID]]," ","")</f>
        <v>ABBT0092163</v>
      </c>
      <c r="B250" s="186"/>
      <c r="C250" s="184" t="s">
        <v>2557</v>
      </c>
      <c r="D250" s="185">
        <v>38889</v>
      </c>
      <c r="E250" s="184" t="s">
        <v>2558</v>
      </c>
      <c r="F250" s="184" t="s">
        <v>2384</v>
      </c>
      <c r="G250" s="184" t="s">
        <v>1125</v>
      </c>
      <c r="H250" s="185">
        <v>40238</v>
      </c>
      <c r="I250" s="185">
        <v>38991</v>
      </c>
      <c r="J250" s="184" t="s">
        <v>1736</v>
      </c>
      <c r="K250" s="184" t="s">
        <v>1737</v>
      </c>
      <c r="L250" s="184" t="s">
        <v>1736</v>
      </c>
      <c r="M250" s="184" t="s">
        <v>1737</v>
      </c>
      <c r="N250" s="185">
        <v>40238</v>
      </c>
      <c r="O250" s="184" t="s">
        <v>2559</v>
      </c>
      <c r="P250" s="184" t="s">
        <v>2560</v>
      </c>
      <c r="Q250" s="184" t="s">
        <v>1126</v>
      </c>
      <c r="S250" s="306" t="s">
        <v>1119</v>
      </c>
      <c r="W250" s="184" t="s">
        <v>1119</v>
      </c>
      <c r="Y250" s="184" t="s">
        <v>1119</v>
      </c>
      <c r="Z250" s="184" t="s">
        <v>1119</v>
      </c>
      <c r="AA250" s="184" t="s">
        <v>1119</v>
      </c>
      <c r="AB250" s="184">
        <v>4</v>
      </c>
      <c r="AC250" s="184" t="s">
        <v>1119</v>
      </c>
      <c r="AE250" s="184" t="s">
        <v>1119</v>
      </c>
      <c r="AH250" s="184" t="s">
        <v>1119</v>
      </c>
    </row>
    <row r="251" spans="1:34" hidden="1" x14ac:dyDescent="0.25">
      <c r="A251" s="186" t="str">
        <f>SUBSTITUTE(PetrinexFacilities[[#This Row],[Facility ID]]," ","")</f>
        <v>ABBT0107480</v>
      </c>
      <c r="B251" s="186"/>
      <c r="C251" s="184" t="s">
        <v>2561</v>
      </c>
      <c r="D251" s="185">
        <v>40093</v>
      </c>
      <c r="E251" s="184" t="s">
        <v>2562</v>
      </c>
      <c r="F251" s="184" t="s">
        <v>2051</v>
      </c>
      <c r="G251" s="184" t="s">
        <v>1117</v>
      </c>
      <c r="H251" s="185">
        <v>40238</v>
      </c>
      <c r="I251" s="185">
        <v>40238</v>
      </c>
      <c r="J251" s="184" t="s">
        <v>1736</v>
      </c>
      <c r="K251" s="184" t="s">
        <v>1737</v>
      </c>
      <c r="L251" s="184" t="s">
        <v>1736</v>
      </c>
      <c r="M251" s="184" t="s">
        <v>1737</v>
      </c>
      <c r="N251" s="185">
        <v>40238</v>
      </c>
      <c r="O251" s="184" t="s">
        <v>2563</v>
      </c>
      <c r="P251" s="184" t="s">
        <v>2564</v>
      </c>
      <c r="Q251" s="184" t="s">
        <v>1134</v>
      </c>
      <c r="S251" s="306" t="s">
        <v>1119</v>
      </c>
      <c r="W251" s="184" t="s">
        <v>1119</v>
      </c>
      <c r="Y251" s="184" t="s">
        <v>1119</v>
      </c>
      <c r="Z251" s="184" t="s">
        <v>1119</v>
      </c>
      <c r="AA251" s="184" t="s">
        <v>1119</v>
      </c>
      <c r="AB251" s="184">
        <v>4</v>
      </c>
      <c r="AC251" s="184" t="s">
        <v>1119</v>
      </c>
      <c r="AE251" s="184" t="s">
        <v>1119</v>
      </c>
      <c r="AH251" s="184" t="s">
        <v>1120</v>
      </c>
    </row>
    <row r="252" spans="1:34" hidden="1" x14ac:dyDescent="0.25">
      <c r="A252" s="186" t="str">
        <f>SUBSTITUTE(PetrinexFacilities[[#This Row],[Facility ID]]," ","")</f>
        <v>ABBT0088453</v>
      </c>
      <c r="B252" s="186"/>
      <c r="C252" s="184" t="s">
        <v>2565</v>
      </c>
      <c r="D252" s="185">
        <v>38664</v>
      </c>
      <c r="E252" s="184" t="s">
        <v>2566</v>
      </c>
      <c r="F252" s="184" t="s">
        <v>2079</v>
      </c>
      <c r="G252" s="184" t="s">
        <v>1125</v>
      </c>
      <c r="H252" s="185">
        <v>40330</v>
      </c>
      <c r="I252" s="185">
        <v>38718</v>
      </c>
      <c r="J252" s="184" t="s">
        <v>1736</v>
      </c>
      <c r="K252" s="184" t="s">
        <v>1737</v>
      </c>
      <c r="L252" s="184" t="s">
        <v>1736</v>
      </c>
      <c r="M252" s="184" t="s">
        <v>1737</v>
      </c>
      <c r="N252" s="185">
        <v>40360</v>
      </c>
      <c r="O252" s="184" t="s">
        <v>2567</v>
      </c>
      <c r="P252" s="184" t="s">
        <v>2568</v>
      </c>
      <c r="Q252" s="184" t="s">
        <v>1134</v>
      </c>
      <c r="S252" s="306" t="s">
        <v>1119</v>
      </c>
      <c r="W252" s="184" t="s">
        <v>1119</v>
      </c>
      <c r="Y252" s="184" t="s">
        <v>1119</v>
      </c>
      <c r="Z252" s="184" t="s">
        <v>1119</v>
      </c>
      <c r="AA252" s="184" t="s">
        <v>1119</v>
      </c>
      <c r="AB252" s="184">
        <v>1</v>
      </c>
      <c r="AC252" s="184" t="s">
        <v>1119</v>
      </c>
      <c r="AE252" s="184" t="s">
        <v>1119</v>
      </c>
      <c r="AH252" s="184" t="s">
        <v>1120</v>
      </c>
    </row>
    <row r="253" spans="1:34" hidden="1" x14ac:dyDescent="0.25">
      <c r="A253" s="186" t="str">
        <f>SUBSTITUTE(PetrinexFacilities[[#This Row],[Facility ID]]," ","")</f>
        <v>ABBT0094388</v>
      </c>
      <c r="B253" s="186"/>
      <c r="C253" s="184" t="s">
        <v>2569</v>
      </c>
      <c r="D253" s="185">
        <v>38313</v>
      </c>
      <c r="E253" s="184" t="s">
        <v>2570</v>
      </c>
      <c r="F253" s="184" t="s">
        <v>2051</v>
      </c>
      <c r="G253" s="184" t="s">
        <v>1117</v>
      </c>
      <c r="H253" s="185">
        <v>39965</v>
      </c>
      <c r="I253" s="185">
        <v>39203</v>
      </c>
      <c r="J253" s="184" t="s">
        <v>1736</v>
      </c>
      <c r="K253" s="184" t="s">
        <v>1737</v>
      </c>
      <c r="L253" s="184" t="s">
        <v>1736</v>
      </c>
      <c r="M253" s="184" t="s">
        <v>1737</v>
      </c>
      <c r="N253" s="185">
        <v>39203</v>
      </c>
      <c r="O253" s="184" t="s">
        <v>2571</v>
      </c>
      <c r="P253" s="184" t="s">
        <v>2572</v>
      </c>
      <c r="Q253" s="184" t="s">
        <v>1134</v>
      </c>
      <c r="S253" s="306" t="s">
        <v>1119</v>
      </c>
      <c r="W253" s="184" t="s">
        <v>1119</v>
      </c>
      <c r="Y253" s="184" t="s">
        <v>1119</v>
      </c>
      <c r="Z253" s="184" t="s">
        <v>1119</v>
      </c>
      <c r="AA253" s="184" t="s">
        <v>1119</v>
      </c>
      <c r="AB253" s="184">
        <v>4</v>
      </c>
      <c r="AC253" s="184" t="s">
        <v>1119</v>
      </c>
      <c r="AE253" s="184" t="s">
        <v>1119</v>
      </c>
      <c r="AH253" s="184" t="s">
        <v>1120</v>
      </c>
    </row>
    <row r="254" spans="1:34" hidden="1" x14ac:dyDescent="0.25">
      <c r="A254" s="186" t="str">
        <f>SUBSTITUTE(PetrinexFacilities[[#This Row],[Facility ID]]," ","")</f>
        <v>ABBT0094390</v>
      </c>
      <c r="B254" s="186"/>
      <c r="C254" s="184" t="s">
        <v>2573</v>
      </c>
      <c r="D254" s="185">
        <v>38544</v>
      </c>
      <c r="E254" s="184" t="s">
        <v>2574</v>
      </c>
      <c r="F254" s="184" t="s">
        <v>2051</v>
      </c>
      <c r="G254" s="184" t="s">
        <v>1117</v>
      </c>
      <c r="H254" s="185">
        <v>39965</v>
      </c>
      <c r="I254" s="185">
        <v>39203</v>
      </c>
      <c r="J254" s="184" t="s">
        <v>1736</v>
      </c>
      <c r="K254" s="184" t="s">
        <v>1737</v>
      </c>
      <c r="L254" s="184" t="s">
        <v>1736</v>
      </c>
      <c r="M254" s="184" t="s">
        <v>1737</v>
      </c>
      <c r="N254" s="185">
        <v>39203</v>
      </c>
      <c r="O254" s="184" t="s">
        <v>2575</v>
      </c>
      <c r="P254" s="184" t="s">
        <v>2576</v>
      </c>
      <c r="Q254" s="184" t="s">
        <v>1134</v>
      </c>
      <c r="S254" s="306" t="s">
        <v>1119</v>
      </c>
      <c r="W254" s="184" t="s">
        <v>1119</v>
      </c>
      <c r="Y254" s="184" t="s">
        <v>1119</v>
      </c>
      <c r="Z254" s="184" t="s">
        <v>1119</v>
      </c>
      <c r="AA254" s="184" t="s">
        <v>1119</v>
      </c>
      <c r="AB254" s="184">
        <v>4</v>
      </c>
      <c r="AC254" s="184" t="s">
        <v>1119</v>
      </c>
      <c r="AE254" s="184" t="s">
        <v>1119</v>
      </c>
      <c r="AH254" s="184" t="s">
        <v>1120</v>
      </c>
    </row>
    <row r="255" spans="1:34" hidden="1" x14ac:dyDescent="0.25">
      <c r="A255" s="186" t="str">
        <f>SUBSTITUTE(PetrinexFacilities[[#This Row],[Facility ID]]," ","")</f>
        <v>ABBT0101156</v>
      </c>
      <c r="B255" s="186"/>
      <c r="C255" s="184" t="s">
        <v>2577</v>
      </c>
      <c r="D255" s="185">
        <v>39378</v>
      </c>
      <c r="E255" s="184" t="s">
        <v>2276</v>
      </c>
      <c r="F255" s="184" t="s">
        <v>2062</v>
      </c>
      <c r="G255" s="184" t="s">
        <v>1125</v>
      </c>
      <c r="H255" s="185">
        <v>39965</v>
      </c>
      <c r="I255" s="185">
        <v>39873</v>
      </c>
      <c r="J255" s="184" t="s">
        <v>1736</v>
      </c>
      <c r="K255" s="184" t="s">
        <v>1737</v>
      </c>
      <c r="L255" s="184" t="s">
        <v>1736</v>
      </c>
      <c r="M255" s="184" t="s">
        <v>1737</v>
      </c>
      <c r="N255" s="185">
        <v>39873</v>
      </c>
      <c r="O255" s="184" t="s">
        <v>2578</v>
      </c>
      <c r="P255" s="184" t="s">
        <v>2579</v>
      </c>
      <c r="Q255" s="184" t="s">
        <v>1134</v>
      </c>
      <c r="S255" s="306" t="s">
        <v>1119</v>
      </c>
      <c r="W255" s="184" t="s">
        <v>1119</v>
      </c>
      <c r="Y255" s="184" t="s">
        <v>1119</v>
      </c>
      <c r="Z255" s="184" t="s">
        <v>1119</v>
      </c>
      <c r="AA255" s="184" t="s">
        <v>1119</v>
      </c>
      <c r="AB255" s="184">
        <v>4</v>
      </c>
      <c r="AC255" s="184" t="s">
        <v>1119</v>
      </c>
      <c r="AE255" s="184" t="s">
        <v>1119</v>
      </c>
      <c r="AH255" s="184" t="s">
        <v>1120</v>
      </c>
    </row>
    <row r="256" spans="1:34" hidden="1" x14ac:dyDescent="0.25">
      <c r="A256" s="186" t="str">
        <f>SUBSTITUTE(PetrinexFacilities[[#This Row],[Facility ID]]," ","")</f>
        <v>ABBT0102798</v>
      </c>
      <c r="B256" s="186"/>
      <c r="C256" s="184" t="s">
        <v>2580</v>
      </c>
      <c r="D256" s="185">
        <v>38980</v>
      </c>
      <c r="E256" s="184" t="s">
        <v>2213</v>
      </c>
      <c r="F256" s="184" t="s">
        <v>2051</v>
      </c>
      <c r="G256" s="184" t="s">
        <v>1117</v>
      </c>
      <c r="H256" s="185">
        <v>39965</v>
      </c>
      <c r="I256" s="185">
        <v>39965</v>
      </c>
      <c r="J256" s="184" t="s">
        <v>1736</v>
      </c>
      <c r="K256" s="184" t="s">
        <v>1737</v>
      </c>
      <c r="L256" s="184" t="s">
        <v>1736</v>
      </c>
      <c r="M256" s="184" t="s">
        <v>1737</v>
      </c>
      <c r="N256" s="185">
        <v>39965</v>
      </c>
      <c r="O256" s="184" t="s">
        <v>2581</v>
      </c>
      <c r="P256" s="184" t="s">
        <v>2582</v>
      </c>
      <c r="Q256" s="184" t="s">
        <v>1134</v>
      </c>
      <c r="S256" s="306" t="s">
        <v>1119</v>
      </c>
      <c r="W256" s="184" t="s">
        <v>1119</v>
      </c>
      <c r="Y256" s="184" t="s">
        <v>1119</v>
      </c>
      <c r="Z256" s="184" t="s">
        <v>1119</v>
      </c>
      <c r="AA256" s="184" t="s">
        <v>1119</v>
      </c>
      <c r="AB256" s="184">
        <v>4</v>
      </c>
      <c r="AC256" s="184" t="s">
        <v>1119</v>
      </c>
      <c r="AE256" s="184" t="s">
        <v>1119</v>
      </c>
      <c r="AH256" s="184" t="s">
        <v>1120</v>
      </c>
    </row>
    <row r="257" spans="1:34" hidden="1" x14ac:dyDescent="0.25">
      <c r="A257" s="186" t="str">
        <f>SUBSTITUTE(PetrinexFacilities[[#This Row],[Facility ID]]," ","")</f>
        <v>ABBT0095297</v>
      </c>
      <c r="B257" s="186"/>
      <c r="C257" s="184" t="s">
        <v>2583</v>
      </c>
      <c r="D257" s="185">
        <v>37246</v>
      </c>
      <c r="E257" s="184" t="s">
        <v>2584</v>
      </c>
      <c r="F257" s="184" t="s">
        <v>2309</v>
      </c>
      <c r="G257" s="184" t="s">
        <v>1125</v>
      </c>
      <c r="H257" s="185">
        <v>39995</v>
      </c>
      <c r="I257" s="185">
        <v>39295</v>
      </c>
      <c r="J257" s="184" t="s">
        <v>1736</v>
      </c>
      <c r="K257" s="184" t="s">
        <v>1737</v>
      </c>
      <c r="L257" s="184" t="s">
        <v>1736</v>
      </c>
      <c r="M257" s="184" t="s">
        <v>1737</v>
      </c>
      <c r="N257" s="185">
        <v>40422</v>
      </c>
      <c r="O257" s="184" t="s">
        <v>2585</v>
      </c>
      <c r="P257" s="184" t="s">
        <v>2586</v>
      </c>
      <c r="Q257" s="184" t="s">
        <v>1126</v>
      </c>
      <c r="S257" s="306" t="s">
        <v>1119</v>
      </c>
      <c r="W257" s="184" t="s">
        <v>1119</v>
      </c>
      <c r="Y257" s="184" t="s">
        <v>1119</v>
      </c>
      <c r="Z257" s="184" t="s">
        <v>1119</v>
      </c>
      <c r="AA257" s="184" t="s">
        <v>1119</v>
      </c>
      <c r="AB257" s="184">
        <v>1</v>
      </c>
      <c r="AC257" s="184" t="s">
        <v>1119</v>
      </c>
      <c r="AE257" s="184" t="s">
        <v>1119</v>
      </c>
      <c r="AH257" s="184" t="s">
        <v>1119</v>
      </c>
    </row>
    <row r="258" spans="1:34" hidden="1" x14ac:dyDescent="0.25">
      <c r="A258" s="186" t="str">
        <f>SUBSTITUTE(PetrinexFacilities[[#This Row],[Facility ID]]," ","")</f>
        <v>ABBT0084485</v>
      </c>
      <c r="B258" s="186"/>
      <c r="C258" s="184" t="s">
        <v>2587</v>
      </c>
      <c r="D258" s="185">
        <v>38064</v>
      </c>
      <c r="E258" s="184" t="s">
        <v>2588</v>
      </c>
      <c r="F258" s="184" t="s">
        <v>2333</v>
      </c>
      <c r="G258" s="184" t="s">
        <v>1125</v>
      </c>
      <c r="H258" s="185">
        <v>40057</v>
      </c>
      <c r="I258" s="185">
        <v>38412</v>
      </c>
      <c r="J258" s="184" t="s">
        <v>1736</v>
      </c>
      <c r="K258" s="184" t="s">
        <v>1737</v>
      </c>
      <c r="L258" s="184" t="s">
        <v>1736</v>
      </c>
      <c r="M258" s="184" t="s">
        <v>1737</v>
      </c>
      <c r="N258" s="185">
        <v>38412</v>
      </c>
      <c r="O258" s="184" t="s">
        <v>2589</v>
      </c>
      <c r="P258" s="184" t="s">
        <v>2590</v>
      </c>
      <c r="Q258" s="184" t="s">
        <v>1134</v>
      </c>
      <c r="S258" s="306" t="s">
        <v>1119</v>
      </c>
      <c r="W258" s="184" t="s">
        <v>1119</v>
      </c>
      <c r="Y258" s="184" t="s">
        <v>1119</v>
      </c>
      <c r="Z258" s="184" t="s">
        <v>1119</v>
      </c>
      <c r="AA258" s="184" t="s">
        <v>1119</v>
      </c>
      <c r="AB258" s="184">
        <v>4</v>
      </c>
      <c r="AC258" s="184" t="s">
        <v>1119</v>
      </c>
      <c r="AE258" s="184" t="s">
        <v>1119</v>
      </c>
      <c r="AH258" s="184" t="s">
        <v>1120</v>
      </c>
    </row>
    <row r="259" spans="1:34" hidden="1" x14ac:dyDescent="0.25">
      <c r="A259" s="186" t="str">
        <f>SUBSTITUTE(PetrinexFacilities[[#This Row],[Facility ID]]," ","")</f>
        <v>ABBT0092162</v>
      </c>
      <c r="B259" s="186"/>
      <c r="C259" s="184" t="s">
        <v>2591</v>
      </c>
      <c r="D259" s="185">
        <v>38946</v>
      </c>
      <c r="E259" s="184" t="s">
        <v>2592</v>
      </c>
      <c r="F259" s="184" t="s">
        <v>2079</v>
      </c>
      <c r="G259" s="184" t="s">
        <v>1125</v>
      </c>
      <c r="H259" s="185">
        <v>39630</v>
      </c>
      <c r="I259" s="185">
        <v>39022</v>
      </c>
      <c r="J259" s="184" t="s">
        <v>1736</v>
      </c>
      <c r="K259" s="184" t="s">
        <v>1737</v>
      </c>
      <c r="L259" s="184" t="s">
        <v>1736</v>
      </c>
      <c r="M259" s="184" t="s">
        <v>1737</v>
      </c>
      <c r="N259" s="185">
        <v>39022</v>
      </c>
      <c r="O259" s="184" t="s">
        <v>2593</v>
      </c>
      <c r="P259" s="184" t="s">
        <v>2594</v>
      </c>
      <c r="Q259" s="184" t="s">
        <v>1126</v>
      </c>
      <c r="S259" s="306" t="s">
        <v>1119</v>
      </c>
      <c r="W259" s="184" t="s">
        <v>1119</v>
      </c>
      <c r="Y259" s="184" t="s">
        <v>1119</v>
      </c>
      <c r="Z259" s="184" t="s">
        <v>1119</v>
      </c>
      <c r="AA259" s="184" t="s">
        <v>1119</v>
      </c>
      <c r="AB259" s="184">
        <v>4</v>
      </c>
      <c r="AC259" s="184" t="s">
        <v>1119</v>
      </c>
      <c r="AE259" s="184" t="s">
        <v>1119</v>
      </c>
      <c r="AH259" s="184" t="s">
        <v>1119</v>
      </c>
    </row>
    <row r="260" spans="1:34" hidden="1" x14ac:dyDescent="0.25">
      <c r="A260" s="186" t="str">
        <f>SUBSTITUTE(PetrinexFacilities[[#This Row],[Facility ID]]," ","")</f>
        <v>ABBT0093578</v>
      </c>
      <c r="B260" s="186"/>
      <c r="C260" s="184" t="s">
        <v>2595</v>
      </c>
      <c r="D260" s="185">
        <v>38889</v>
      </c>
      <c r="E260" s="184" t="s">
        <v>2596</v>
      </c>
      <c r="F260" s="184" t="s">
        <v>2051</v>
      </c>
      <c r="G260" s="184" t="s">
        <v>1125</v>
      </c>
      <c r="H260" s="185">
        <v>39753</v>
      </c>
      <c r="I260" s="185">
        <v>39114</v>
      </c>
      <c r="J260" s="184" t="s">
        <v>1736</v>
      </c>
      <c r="K260" s="184" t="s">
        <v>1737</v>
      </c>
      <c r="L260" s="184" t="s">
        <v>1736</v>
      </c>
      <c r="M260" s="184" t="s">
        <v>1737</v>
      </c>
      <c r="N260" s="185">
        <v>40422</v>
      </c>
      <c r="O260" s="184" t="s">
        <v>2597</v>
      </c>
      <c r="P260" s="184" t="s">
        <v>2598</v>
      </c>
      <c r="Q260" s="184" t="s">
        <v>1134</v>
      </c>
      <c r="S260" s="306" t="s">
        <v>1119</v>
      </c>
      <c r="W260" s="184" t="s">
        <v>1119</v>
      </c>
      <c r="Y260" s="184" t="s">
        <v>1119</v>
      </c>
      <c r="Z260" s="184" t="s">
        <v>1119</v>
      </c>
      <c r="AA260" s="184" t="s">
        <v>1119</v>
      </c>
      <c r="AB260" s="184">
        <v>1</v>
      </c>
      <c r="AC260" s="184" t="s">
        <v>1119</v>
      </c>
      <c r="AE260" s="184" t="s">
        <v>1119</v>
      </c>
      <c r="AH260" s="184" t="s">
        <v>1120</v>
      </c>
    </row>
    <row r="261" spans="1:34" hidden="1" x14ac:dyDescent="0.25">
      <c r="A261" s="186" t="str">
        <f>SUBSTITUTE(PetrinexFacilities[[#This Row],[Facility ID]]," ","")</f>
        <v>ABBT0098593</v>
      </c>
      <c r="B261" s="186"/>
      <c r="C261" s="184" t="s">
        <v>2591</v>
      </c>
      <c r="D261" s="185">
        <v>38946</v>
      </c>
      <c r="E261" s="184" t="s">
        <v>2592</v>
      </c>
      <c r="F261" s="184" t="s">
        <v>2079</v>
      </c>
      <c r="G261" s="184" t="s">
        <v>1125</v>
      </c>
      <c r="H261" s="185">
        <v>39814</v>
      </c>
      <c r="I261" s="185">
        <v>39022</v>
      </c>
      <c r="J261" s="184" t="s">
        <v>1736</v>
      </c>
      <c r="K261" s="184" t="s">
        <v>1737</v>
      </c>
      <c r="L261" s="184" t="s">
        <v>1736</v>
      </c>
      <c r="M261" s="184" t="s">
        <v>1737</v>
      </c>
      <c r="N261" s="185">
        <v>39630</v>
      </c>
      <c r="O261" s="184" t="s">
        <v>2599</v>
      </c>
      <c r="P261" s="184" t="s">
        <v>2600</v>
      </c>
      <c r="Q261" s="184" t="s">
        <v>1126</v>
      </c>
      <c r="S261" s="306" t="s">
        <v>1119</v>
      </c>
      <c r="W261" s="184" t="s">
        <v>1119</v>
      </c>
      <c r="Y261" s="184" t="s">
        <v>1119</v>
      </c>
      <c r="Z261" s="184" t="s">
        <v>1119</v>
      </c>
      <c r="AA261" s="184" t="s">
        <v>1119</v>
      </c>
      <c r="AB261" s="184">
        <v>4</v>
      </c>
      <c r="AC261" s="184" t="s">
        <v>1119</v>
      </c>
      <c r="AE261" s="184" t="s">
        <v>1119</v>
      </c>
      <c r="AH261" s="184" t="s">
        <v>1119</v>
      </c>
    </row>
    <row r="262" spans="1:34" hidden="1" x14ac:dyDescent="0.25">
      <c r="A262" s="186" t="str">
        <f>SUBSTITUTE(PetrinexFacilities[[#This Row],[Facility ID]]," ","")</f>
        <v>ABBT0088183</v>
      </c>
      <c r="B262" s="186"/>
      <c r="C262" s="184" t="s">
        <v>2601</v>
      </c>
      <c r="D262" s="185">
        <v>38343</v>
      </c>
      <c r="E262" s="184" t="s">
        <v>2602</v>
      </c>
      <c r="F262" s="184" t="s">
        <v>2051</v>
      </c>
      <c r="G262" s="184" t="s">
        <v>1125</v>
      </c>
      <c r="H262" s="185">
        <v>39904</v>
      </c>
      <c r="I262" s="185">
        <v>38718</v>
      </c>
      <c r="J262" s="184" t="s">
        <v>1736</v>
      </c>
      <c r="K262" s="184" t="s">
        <v>1737</v>
      </c>
      <c r="L262" s="184" t="s">
        <v>1736</v>
      </c>
      <c r="M262" s="184" t="s">
        <v>1737</v>
      </c>
      <c r="N262" s="185">
        <v>40238</v>
      </c>
      <c r="O262" s="184" t="s">
        <v>2603</v>
      </c>
      <c r="P262" s="184" t="s">
        <v>2604</v>
      </c>
      <c r="Q262" s="184" t="s">
        <v>1134</v>
      </c>
      <c r="S262" s="306" t="s">
        <v>1119</v>
      </c>
      <c r="W262" s="184" t="s">
        <v>1119</v>
      </c>
      <c r="Y262" s="184" t="s">
        <v>1119</v>
      </c>
      <c r="Z262" s="184" t="s">
        <v>1119</v>
      </c>
      <c r="AA262" s="184" t="s">
        <v>1119</v>
      </c>
      <c r="AB262" s="184">
        <v>4</v>
      </c>
      <c r="AC262" s="184" t="s">
        <v>1119</v>
      </c>
      <c r="AE262" s="184" t="s">
        <v>1119</v>
      </c>
      <c r="AH262" s="184" t="s">
        <v>1120</v>
      </c>
    </row>
    <row r="263" spans="1:34" hidden="1" x14ac:dyDescent="0.25">
      <c r="A263" s="186" t="str">
        <f>SUBSTITUTE(PetrinexFacilities[[#This Row],[Facility ID]]," ","")</f>
        <v>ABBT0101157</v>
      </c>
      <c r="B263" s="186"/>
      <c r="C263" s="184" t="s">
        <v>2605</v>
      </c>
      <c r="D263" s="185">
        <v>39687</v>
      </c>
      <c r="E263" s="184" t="s">
        <v>2272</v>
      </c>
      <c r="F263" s="184" t="s">
        <v>2062</v>
      </c>
      <c r="G263" s="184" t="s">
        <v>1125</v>
      </c>
      <c r="H263" s="185">
        <v>39934</v>
      </c>
      <c r="I263" s="185">
        <v>39873</v>
      </c>
      <c r="J263" s="184" t="s">
        <v>1736</v>
      </c>
      <c r="K263" s="184" t="s">
        <v>1737</v>
      </c>
      <c r="L263" s="184" t="s">
        <v>1736</v>
      </c>
      <c r="M263" s="184" t="s">
        <v>1737</v>
      </c>
      <c r="N263" s="185">
        <v>39873</v>
      </c>
      <c r="O263" s="184" t="s">
        <v>2606</v>
      </c>
      <c r="P263" s="184" t="s">
        <v>2607</v>
      </c>
      <c r="Q263" s="184" t="s">
        <v>1134</v>
      </c>
      <c r="S263" s="306" t="s">
        <v>1119</v>
      </c>
      <c r="W263" s="184" t="s">
        <v>1119</v>
      </c>
      <c r="Y263" s="184" t="s">
        <v>1119</v>
      </c>
      <c r="Z263" s="184" t="s">
        <v>1119</v>
      </c>
      <c r="AA263" s="184" t="s">
        <v>1119</v>
      </c>
      <c r="AB263" s="184">
        <v>4</v>
      </c>
      <c r="AC263" s="184" t="s">
        <v>1119</v>
      </c>
      <c r="AE263" s="184" t="s">
        <v>1119</v>
      </c>
      <c r="AH263" s="184" t="s">
        <v>1120</v>
      </c>
    </row>
    <row r="264" spans="1:34" hidden="1" x14ac:dyDescent="0.25">
      <c r="A264" s="186" t="str">
        <f>SUBSTITUTE(PetrinexFacilities[[#This Row],[Facility ID]]," ","")</f>
        <v>ABBT0101159</v>
      </c>
      <c r="B264" s="186"/>
      <c r="C264" s="184" t="s">
        <v>2608</v>
      </c>
      <c r="D264" s="185">
        <v>39686</v>
      </c>
      <c r="E264" s="184" t="s">
        <v>2272</v>
      </c>
      <c r="F264" s="184" t="s">
        <v>2062</v>
      </c>
      <c r="G264" s="184" t="s">
        <v>1125</v>
      </c>
      <c r="H264" s="185">
        <v>39934</v>
      </c>
      <c r="I264" s="185">
        <v>39873</v>
      </c>
      <c r="J264" s="184" t="s">
        <v>1736</v>
      </c>
      <c r="K264" s="184" t="s">
        <v>1737</v>
      </c>
      <c r="L264" s="184" t="s">
        <v>1736</v>
      </c>
      <c r="M264" s="184" t="s">
        <v>1737</v>
      </c>
      <c r="N264" s="185">
        <v>39873</v>
      </c>
      <c r="O264" s="184" t="s">
        <v>2609</v>
      </c>
      <c r="P264" s="184" t="s">
        <v>2610</v>
      </c>
      <c r="Q264" s="184" t="s">
        <v>1134</v>
      </c>
      <c r="S264" s="306" t="s">
        <v>1119</v>
      </c>
      <c r="W264" s="184" t="s">
        <v>1119</v>
      </c>
      <c r="Y264" s="184" t="s">
        <v>1119</v>
      </c>
      <c r="Z264" s="184" t="s">
        <v>1119</v>
      </c>
      <c r="AA264" s="184" t="s">
        <v>1119</v>
      </c>
      <c r="AB264" s="184">
        <v>4</v>
      </c>
      <c r="AC264" s="184" t="s">
        <v>1119</v>
      </c>
      <c r="AE264" s="184" t="s">
        <v>1119</v>
      </c>
      <c r="AH264" s="184" t="s">
        <v>1120</v>
      </c>
    </row>
    <row r="265" spans="1:34" hidden="1" x14ac:dyDescent="0.25">
      <c r="A265" s="186" t="str">
        <f>SUBSTITUTE(PetrinexFacilities[[#This Row],[Facility ID]]," ","")</f>
        <v>ABBT0097598</v>
      </c>
      <c r="B265" s="186"/>
      <c r="C265" s="184" t="s">
        <v>2611</v>
      </c>
      <c r="D265" s="185">
        <v>39461</v>
      </c>
      <c r="E265" s="184" t="s">
        <v>2612</v>
      </c>
      <c r="F265" s="184" t="s">
        <v>2051</v>
      </c>
      <c r="G265" s="184" t="s">
        <v>1117</v>
      </c>
      <c r="H265" s="185">
        <v>39508</v>
      </c>
      <c r="I265" s="185">
        <v>39508</v>
      </c>
      <c r="J265" s="184" t="s">
        <v>1736</v>
      </c>
      <c r="K265" s="184" t="s">
        <v>1737</v>
      </c>
      <c r="L265" s="184" t="s">
        <v>1736</v>
      </c>
      <c r="M265" s="184" t="s">
        <v>1737</v>
      </c>
      <c r="N265" s="185">
        <v>40695</v>
      </c>
      <c r="O265" s="184" t="s">
        <v>2613</v>
      </c>
      <c r="P265" s="184" t="s">
        <v>2614</v>
      </c>
      <c r="Q265" s="184" t="s">
        <v>1134</v>
      </c>
      <c r="S265" s="306" t="s">
        <v>1119</v>
      </c>
      <c r="W265" s="184" t="s">
        <v>1119</v>
      </c>
      <c r="Y265" s="184" t="s">
        <v>1119</v>
      </c>
      <c r="Z265" s="184" t="s">
        <v>1119</v>
      </c>
      <c r="AA265" s="184" t="s">
        <v>1119</v>
      </c>
      <c r="AB265" s="184">
        <v>2</v>
      </c>
      <c r="AC265" s="184" t="s">
        <v>1119</v>
      </c>
      <c r="AE265" s="184" t="s">
        <v>1119</v>
      </c>
      <c r="AH265" s="184" t="s">
        <v>1120</v>
      </c>
    </row>
    <row r="266" spans="1:34" hidden="1" x14ac:dyDescent="0.25">
      <c r="A266" s="186" t="str">
        <f>SUBSTITUTE(PetrinexFacilities[[#This Row],[Facility ID]]," ","")</f>
        <v>ABBT0091637</v>
      </c>
      <c r="B266" s="186"/>
      <c r="C266" s="184" t="s">
        <v>2615</v>
      </c>
      <c r="D266" s="185">
        <v>38760</v>
      </c>
      <c r="E266" s="184" t="s">
        <v>2616</v>
      </c>
      <c r="F266" s="184" t="s">
        <v>2079</v>
      </c>
      <c r="G266" s="184" t="s">
        <v>1125</v>
      </c>
      <c r="H266" s="185">
        <v>39539</v>
      </c>
      <c r="I266" s="185">
        <v>38961</v>
      </c>
      <c r="J266" s="184" t="s">
        <v>1736</v>
      </c>
      <c r="K266" s="184" t="s">
        <v>1737</v>
      </c>
      <c r="L266" s="184" t="s">
        <v>1736</v>
      </c>
      <c r="M266" s="184" t="s">
        <v>1737</v>
      </c>
      <c r="N266" s="185">
        <v>38961</v>
      </c>
      <c r="O266" s="184" t="s">
        <v>2617</v>
      </c>
      <c r="P266" s="184" t="s">
        <v>2618</v>
      </c>
      <c r="Q266" s="184" t="s">
        <v>1126</v>
      </c>
      <c r="S266" s="306" t="s">
        <v>1119</v>
      </c>
      <c r="W266" s="184" t="s">
        <v>1119</v>
      </c>
      <c r="Y266" s="184" t="s">
        <v>1119</v>
      </c>
      <c r="Z266" s="184" t="s">
        <v>1119</v>
      </c>
      <c r="AA266" s="184" t="s">
        <v>1119</v>
      </c>
      <c r="AB266" s="184">
        <v>4</v>
      </c>
      <c r="AC266" s="184" t="s">
        <v>1119</v>
      </c>
      <c r="AE266" s="184" t="s">
        <v>1119</v>
      </c>
      <c r="AH266" s="184" t="s">
        <v>1119</v>
      </c>
    </row>
    <row r="267" spans="1:34" hidden="1" x14ac:dyDescent="0.25">
      <c r="A267" s="186" t="str">
        <f>SUBSTITUTE(PetrinexFacilities[[#This Row],[Facility ID]]," ","")</f>
        <v>ABBT0075386</v>
      </c>
      <c r="B267" s="186"/>
      <c r="C267" s="184" t="s">
        <v>2619</v>
      </c>
      <c r="D267" s="185">
        <v>37034</v>
      </c>
      <c r="E267" s="184" t="s">
        <v>2620</v>
      </c>
      <c r="F267" s="184" t="s">
        <v>2079</v>
      </c>
      <c r="G267" s="184" t="s">
        <v>1125</v>
      </c>
      <c r="H267" s="185">
        <v>39600</v>
      </c>
      <c r="I267" s="185">
        <v>37530</v>
      </c>
      <c r="J267" s="184" t="s">
        <v>1736</v>
      </c>
      <c r="K267" s="184" t="s">
        <v>1737</v>
      </c>
      <c r="L267" s="184" t="s">
        <v>1736</v>
      </c>
      <c r="M267" s="184" t="s">
        <v>1737</v>
      </c>
      <c r="N267" s="185">
        <v>37561</v>
      </c>
      <c r="O267" s="184" t="s">
        <v>2621</v>
      </c>
      <c r="P267" s="184" t="s">
        <v>2622</v>
      </c>
      <c r="Q267" s="184" t="s">
        <v>1134</v>
      </c>
      <c r="S267" s="306" t="s">
        <v>1119</v>
      </c>
      <c r="W267" s="184" t="s">
        <v>1119</v>
      </c>
      <c r="Y267" s="184" t="s">
        <v>1119</v>
      </c>
      <c r="Z267" s="184" t="s">
        <v>1119</v>
      </c>
      <c r="AA267" s="184" t="s">
        <v>1119</v>
      </c>
      <c r="AB267" s="184">
        <v>4</v>
      </c>
      <c r="AC267" s="184" t="s">
        <v>1119</v>
      </c>
      <c r="AE267" s="184" t="s">
        <v>1119</v>
      </c>
      <c r="AH267" s="184" t="s">
        <v>1120</v>
      </c>
    </row>
    <row r="268" spans="1:34" hidden="1" x14ac:dyDescent="0.25">
      <c r="A268" s="186" t="str">
        <f>SUBSTITUTE(PetrinexFacilities[[#This Row],[Facility ID]]," ","")</f>
        <v>ABBT0094179</v>
      </c>
      <c r="B268" s="186"/>
      <c r="C268" s="184" t="s">
        <v>2623</v>
      </c>
      <c r="D268" s="185">
        <v>39029</v>
      </c>
      <c r="E268" s="184" t="s">
        <v>2624</v>
      </c>
      <c r="F268" s="184" t="s">
        <v>2051</v>
      </c>
      <c r="G268" s="184" t="s">
        <v>1117</v>
      </c>
      <c r="H268" s="185">
        <v>39173</v>
      </c>
      <c r="I268" s="185">
        <v>39173</v>
      </c>
      <c r="J268" s="184" t="s">
        <v>1736</v>
      </c>
      <c r="K268" s="184" t="s">
        <v>1737</v>
      </c>
      <c r="L268" s="184" t="s">
        <v>1736</v>
      </c>
      <c r="M268" s="184" t="s">
        <v>1737</v>
      </c>
      <c r="N268" s="185">
        <v>39173</v>
      </c>
      <c r="O268" s="184" t="s">
        <v>2625</v>
      </c>
      <c r="P268" s="184" t="s">
        <v>2626</v>
      </c>
      <c r="Q268" s="184" t="s">
        <v>1134</v>
      </c>
      <c r="S268" s="306" t="s">
        <v>1119</v>
      </c>
      <c r="W268" s="184" t="s">
        <v>1119</v>
      </c>
      <c r="Y268" s="184" t="s">
        <v>1119</v>
      </c>
      <c r="Z268" s="184" t="s">
        <v>1119</v>
      </c>
      <c r="AA268" s="184" t="s">
        <v>1119</v>
      </c>
      <c r="AB268" s="184">
        <v>4</v>
      </c>
      <c r="AC268" s="184" t="s">
        <v>1119</v>
      </c>
      <c r="AE268" s="184" t="s">
        <v>1119</v>
      </c>
      <c r="AH268" s="184" t="s">
        <v>1120</v>
      </c>
    </row>
    <row r="269" spans="1:34" hidden="1" x14ac:dyDescent="0.25">
      <c r="A269" s="186" t="str">
        <f>SUBSTITUTE(PetrinexFacilities[[#This Row],[Facility ID]]," ","")</f>
        <v>ABBT0094180</v>
      </c>
      <c r="B269" s="186"/>
      <c r="C269" s="184" t="s">
        <v>2627</v>
      </c>
      <c r="D269" s="185">
        <v>38918</v>
      </c>
      <c r="E269" s="184" t="s">
        <v>2628</v>
      </c>
      <c r="F269" s="184" t="s">
        <v>2051</v>
      </c>
      <c r="G269" s="184" t="s">
        <v>1117</v>
      </c>
      <c r="H269" s="185">
        <v>39173</v>
      </c>
      <c r="I269" s="185">
        <v>39173</v>
      </c>
      <c r="J269" s="184" t="s">
        <v>1736</v>
      </c>
      <c r="K269" s="184" t="s">
        <v>1737</v>
      </c>
      <c r="L269" s="184" t="s">
        <v>1736</v>
      </c>
      <c r="M269" s="184" t="s">
        <v>1737</v>
      </c>
      <c r="N269" s="185">
        <v>39173</v>
      </c>
      <c r="O269" s="184" t="s">
        <v>2629</v>
      </c>
      <c r="P269" s="184" t="s">
        <v>2630</v>
      </c>
      <c r="Q269" s="184" t="s">
        <v>1134</v>
      </c>
      <c r="S269" s="306" t="s">
        <v>1119</v>
      </c>
      <c r="W269" s="184" t="s">
        <v>1119</v>
      </c>
      <c r="Y269" s="184" t="s">
        <v>1119</v>
      </c>
      <c r="Z269" s="184" t="s">
        <v>1119</v>
      </c>
      <c r="AA269" s="184" t="s">
        <v>1119</v>
      </c>
      <c r="AB269" s="184">
        <v>4</v>
      </c>
      <c r="AC269" s="184" t="s">
        <v>1119</v>
      </c>
      <c r="AE269" s="184" t="s">
        <v>1119</v>
      </c>
      <c r="AH269" s="184" t="s">
        <v>1120</v>
      </c>
    </row>
    <row r="270" spans="1:34" hidden="1" x14ac:dyDescent="0.25">
      <c r="A270" s="186" t="str">
        <f>SUBSTITUTE(PetrinexFacilities[[#This Row],[Facility ID]]," ","")</f>
        <v>ABBT0085598</v>
      </c>
      <c r="B270" s="186"/>
      <c r="C270" s="184" t="s">
        <v>2631</v>
      </c>
      <c r="D270" s="185">
        <v>37886</v>
      </c>
      <c r="E270" s="184" t="s">
        <v>2632</v>
      </c>
      <c r="F270" s="184" t="s">
        <v>2333</v>
      </c>
      <c r="G270" s="184" t="s">
        <v>1125</v>
      </c>
      <c r="H270" s="185">
        <v>39600</v>
      </c>
      <c r="I270" s="185">
        <v>38504</v>
      </c>
      <c r="J270" s="184" t="s">
        <v>1736</v>
      </c>
      <c r="K270" s="184" t="s">
        <v>1737</v>
      </c>
      <c r="L270" s="184" t="s">
        <v>1736</v>
      </c>
      <c r="M270" s="184" t="s">
        <v>1737</v>
      </c>
      <c r="N270" s="185">
        <v>38504</v>
      </c>
      <c r="O270" s="184" t="s">
        <v>2633</v>
      </c>
      <c r="P270" s="184" t="s">
        <v>2634</v>
      </c>
      <c r="Q270" s="184" t="s">
        <v>1134</v>
      </c>
      <c r="S270" s="306" t="s">
        <v>1119</v>
      </c>
      <c r="W270" s="184" t="s">
        <v>1119</v>
      </c>
      <c r="Y270" s="184" t="s">
        <v>1119</v>
      </c>
      <c r="Z270" s="184" t="s">
        <v>1119</v>
      </c>
      <c r="AA270" s="184" t="s">
        <v>1119</v>
      </c>
      <c r="AB270" s="184">
        <v>4</v>
      </c>
      <c r="AC270" s="184" t="s">
        <v>1119</v>
      </c>
      <c r="AE270" s="184" t="s">
        <v>1119</v>
      </c>
      <c r="AH270" s="184" t="s">
        <v>1120</v>
      </c>
    </row>
    <row r="271" spans="1:34" hidden="1" x14ac:dyDescent="0.25">
      <c r="A271" s="186" t="str">
        <f>SUBSTITUTE(PetrinexFacilities[[#This Row],[Facility ID]]," ","")</f>
        <v>ABBT0078116</v>
      </c>
      <c r="B271" s="186"/>
      <c r="C271" s="184" t="s">
        <v>2635</v>
      </c>
      <c r="D271" s="185">
        <v>37631</v>
      </c>
      <c r="E271" s="184" t="s">
        <v>2636</v>
      </c>
      <c r="F271" s="184" t="s">
        <v>2051</v>
      </c>
      <c r="G271" s="184" t="s">
        <v>1125</v>
      </c>
      <c r="H271" s="185">
        <v>38047</v>
      </c>
      <c r="I271" s="185">
        <v>37803</v>
      </c>
      <c r="J271" s="184" t="s">
        <v>1736</v>
      </c>
      <c r="K271" s="184" t="s">
        <v>1737</v>
      </c>
      <c r="L271" s="184" t="s">
        <v>1736</v>
      </c>
      <c r="M271" s="184" t="s">
        <v>1737</v>
      </c>
      <c r="N271" s="185">
        <v>37803</v>
      </c>
      <c r="O271" s="184" t="s">
        <v>2637</v>
      </c>
      <c r="P271" s="184" t="s">
        <v>2638</v>
      </c>
      <c r="Q271" s="184" t="s">
        <v>1134</v>
      </c>
      <c r="S271" s="306" t="s">
        <v>1119</v>
      </c>
      <c r="W271" s="184" t="s">
        <v>1119</v>
      </c>
      <c r="Y271" s="184" t="s">
        <v>1119</v>
      </c>
      <c r="Z271" s="184" t="s">
        <v>1119</v>
      </c>
      <c r="AA271" s="184" t="s">
        <v>1119</v>
      </c>
      <c r="AB271" s="184">
        <v>3</v>
      </c>
      <c r="AC271" s="184" t="s">
        <v>1119</v>
      </c>
      <c r="AE271" s="184" t="s">
        <v>1119</v>
      </c>
      <c r="AH271" s="184" t="s">
        <v>1120</v>
      </c>
    </row>
    <row r="272" spans="1:34" hidden="1" x14ac:dyDescent="0.25">
      <c r="A272" s="186" t="str">
        <f>SUBSTITUTE(PetrinexFacilities[[#This Row],[Facility ID]]," ","")</f>
        <v>ABBT0078117</v>
      </c>
      <c r="B272" s="186"/>
      <c r="C272" s="184" t="s">
        <v>2639</v>
      </c>
      <c r="D272" s="185">
        <v>37189</v>
      </c>
      <c r="E272" s="184" t="s">
        <v>2640</v>
      </c>
      <c r="F272" s="184" t="s">
        <v>2051</v>
      </c>
      <c r="G272" s="184" t="s">
        <v>1125</v>
      </c>
      <c r="H272" s="185">
        <v>38047</v>
      </c>
      <c r="I272" s="185">
        <v>37803</v>
      </c>
      <c r="J272" s="184" t="s">
        <v>1736</v>
      </c>
      <c r="K272" s="184" t="s">
        <v>1737</v>
      </c>
      <c r="L272" s="184" t="s">
        <v>1736</v>
      </c>
      <c r="M272" s="184" t="s">
        <v>1737</v>
      </c>
      <c r="N272" s="185">
        <v>37803</v>
      </c>
      <c r="O272" s="184" t="s">
        <v>2641</v>
      </c>
      <c r="P272" s="184" t="s">
        <v>2642</v>
      </c>
      <c r="Q272" s="184" t="s">
        <v>1134</v>
      </c>
      <c r="S272" s="306" t="s">
        <v>1119</v>
      </c>
      <c r="W272" s="184" t="s">
        <v>1119</v>
      </c>
      <c r="Y272" s="184" t="s">
        <v>1119</v>
      </c>
      <c r="Z272" s="184" t="s">
        <v>1119</v>
      </c>
      <c r="AA272" s="184" t="s">
        <v>1119</v>
      </c>
      <c r="AB272" s="184">
        <v>3</v>
      </c>
      <c r="AC272" s="184" t="s">
        <v>1119</v>
      </c>
      <c r="AE272" s="184" t="s">
        <v>1119</v>
      </c>
      <c r="AH272" s="184" t="s">
        <v>1120</v>
      </c>
    </row>
    <row r="273" spans="1:34" hidden="1" x14ac:dyDescent="0.25">
      <c r="A273" s="186" t="str">
        <f>SUBSTITUTE(PetrinexFacilities[[#This Row],[Facility ID]]," ","")</f>
        <v>ABBT0096351</v>
      </c>
      <c r="B273" s="186"/>
      <c r="C273" s="184" t="s">
        <v>2643</v>
      </c>
      <c r="D273" s="185">
        <v>39021</v>
      </c>
      <c r="E273" s="184" t="s">
        <v>2644</v>
      </c>
      <c r="F273" s="184" t="s">
        <v>2051</v>
      </c>
      <c r="G273" s="184" t="s">
        <v>1117</v>
      </c>
      <c r="H273" s="185">
        <v>39448</v>
      </c>
      <c r="I273" s="185">
        <v>39387</v>
      </c>
      <c r="J273" s="184" t="s">
        <v>1736</v>
      </c>
      <c r="K273" s="184" t="s">
        <v>1737</v>
      </c>
      <c r="L273" s="184" t="s">
        <v>1736</v>
      </c>
      <c r="M273" s="184" t="s">
        <v>1737</v>
      </c>
      <c r="N273" s="185">
        <v>39387</v>
      </c>
      <c r="O273" s="184" t="s">
        <v>2645</v>
      </c>
      <c r="P273" s="184" t="s">
        <v>2646</v>
      </c>
      <c r="Q273" s="184" t="s">
        <v>1134</v>
      </c>
      <c r="S273" s="306" t="s">
        <v>1119</v>
      </c>
      <c r="W273" s="184" t="s">
        <v>1119</v>
      </c>
      <c r="Y273" s="184" t="s">
        <v>1119</v>
      </c>
      <c r="Z273" s="184" t="s">
        <v>1119</v>
      </c>
      <c r="AA273" s="184" t="s">
        <v>1119</v>
      </c>
      <c r="AB273" s="184">
        <v>4</v>
      </c>
      <c r="AC273" s="184" t="s">
        <v>1119</v>
      </c>
      <c r="AE273" s="184" t="s">
        <v>1119</v>
      </c>
      <c r="AH273" s="184" t="s">
        <v>1120</v>
      </c>
    </row>
    <row r="274" spans="1:34" hidden="1" x14ac:dyDescent="0.25">
      <c r="A274" s="186" t="str">
        <f>SUBSTITUTE(PetrinexFacilities[[#This Row],[Facility ID]]," ","")</f>
        <v>ABBT0096561</v>
      </c>
      <c r="B274" s="186"/>
      <c r="C274" s="184" t="s">
        <v>2647</v>
      </c>
      <c r="D274" s="185">
        <v>39336</v>
      </c>
      <c r="E274" s="184" t="s">
        <v>2648</v>
      </c>
      <c r="F274" s="184" t="s">
        <v>2309</v>
      </c>
      <c r="G274" s="184" t="s">
        <v>1125</v>
      </c>
      <c r="H274" s="185">
        <v>39448</v>
      </c>
      <c r="I274" s="185">
        <v>39417</v>
      </c>
      <c r="J274" s="184" t="s">
        <v>1736</v>
      </c>
      <c r="K274" s="184" t="s">
        <v>1737</v>
      </c>
      <c r="L274" s="184" t="s">
        <v>1736</v>
      </c>
      <c r="M274" s="184" t="s">
        <v>1737</v>
      </c>
      <c r="N274" s="185">
        <v>39417</v>
      </c>
      <c r="O274" s="184" t="s">
        <v>2649</v>
      </c>
      <c r="P274" s="184" t="s">
        <v>2650</v>
      </c>
      <c r="Q274" s="184" t="s">
        <v>1134</v>
      </c>
      <c r="S274" s="306" t="s">
        <v>1119</v>
      </c>
      <c r="W274" s="184" t="s">
        <v>1119</v>
      </c>
      <c r="Y274" s="184" t="s">
        <v>1119</v>
      </c>
      <c r="Z274" s="184" t="s">
        <v>1119</v>
      </c>
      <c r="AA274" s="184" t="s">
        <v>1119</v>
      </c>
      <c r="AB274" s="184">
        <v>3</v>
      </c>
      <c r="AC274" s="184" t="s">
        <v>1119</v>
      </c>
      <c r="AE274" s="184" t="s">
        <v>1119</v>
      </c>
      <c r="AH274" s="184" t="s">
        <v>1120</v>
      </c>
    </row>
    <row r="275" spans="1:34" hidden="1" x14ac:dyDescent="0.25">
      <c r="A275" s="186" t="str">
        <f>SUBSTITUTE(PetrinexFacilities[[#This Row],[Facility ID]]," ","")</f>
        <v>ABBT0096924</v>
      </c>
      <c r="B275" s="186"/>
      <c r="C275" s="184" t="s">
        <v>2651</v>
      </c>
      <c r="D275" s="185">
        <v>38308</v>
      </c>
      <c r="E275" s="184" t="s">
        <v>2652</v>
      </c>
      <c r="F275" s="184" t="s">
        <v>2116</v>
      </c>
      <c r="G275" s="184" t="s">
        <v>1117</v>
      </c>
      <c r="H275" s="185">
        <v>39448</v>
      </c>
      <c r="I275" s="185">
        <v>39448</v>
      </c>
      <c r="J275" s="184" t="s">
        <v>1736</v>
      </c>
      <c r="K275" s="184" t="s">
        <v>1737</v>
      </c>
      <c r="L275" s="184" t="s">
        <v>1736</v>
      </c>
      <c r="M275" s="184" t="s">
        <v>1737</v>
      </c>
      <c r="N275" s="185">
        <v>40360</v>
      </c>
      <c r="O275" s="184" t="s">
        <v>2653</v>
      </c>
      <c r="P275" s="184" t="s">
        <v>2654</v>
      </c>
      <c r="Q275" s="184" t="s">
        <v>1134</v>
      </c>
      <c r="S275" s="306" t="s">
        <v>1119</v>
      </c>
      <c r="W275" s="184" t="s">
        <v>1119</v>
      </c>
      <c r="Y275" s="184" t="s">
        <v>1119</v>
      </c>
      <c r="Z275" s="184" t="s">
        <v>1119</v>
      </c>
      <c r="AA275" s="184" t="s">
        <v>1119</v>
      </c>
      <c r="AB275" s="184">
        <v>1</v>
      </c>
      <c r="AC275" s="184" t="s">
        <v>1119</v>
      </c>
      <c r="AE275" s="184" t="s">
        <v>1119</v>
      </c>
      <c r="AH275" s="184" t="s">
        <v>1120</v>
      </c>
    </row>
    <row r="276" spans="1:34" hidden="1" x14ac:dyDescent="0.25">
      <c r="A276" s="186" t="str">
        <f>SUBSTITUTE(PetrinexFacilities[[#This Row],[Facility ID]]," ","")</f>
        <v>ABBT0097375</v>
      </c>
      <c r="B276" s="186"/>
      <c r="C276" s="184" t="s">
        <v>2655</v>
      </c>
      <c r="D276" s="185">
        <v>39388</v>
      </c>
      <c r="E276" s="184" t="s">
        <v>2656</v>
      </c>
      <c r="F276" s="184" t="s">
        <v>2051</v>
      </c>
      <c r="G276" s="184" t="s">
        <v>1117</v>
      </c>
      <c r="H276" s="185">
        <v>39508</v>
      </c>
      <c r="I276" s="185">
        <v>39508</v>
      </c>
      <c r="J276" s="184" t="s">
        <v>1736</v>
      </c>
      <c r="K276" s="184" t="s">
        <v>1737</v>
      </c>
      <c r="L276" s="184" t="s">
        <v>1736</v>
      </c>
      <c r="M276" s="184" t="s">
        <v>1737</v>
      </c>
      <c r="N276" s="185">
        <v>39508</v>
      </c>
      <c r="O276" s="184" t="s">
        <v>2657</v>
      </c>
      <c r="P276" s="184" t="s">
        <v>2658</v>
      </c>
      <c r="Q276" s="184" t="s">
        <v>1134</v>
      </c>
      <c r="S276" s="306" t="s">
        <v>1119</v>
      </c>
      <c r="W276" s="184" t="s">
        <v>1119</v>
      </c>
      <c r="Y276" s="184" t="s">
        <v>1119</v>
      </c>
      <c r="Z276" s="184" t="s">
        <v>1119</v>
      </c>
      <c r="AA276" s="184" t="s">
        <v>1119</v>
      </c>
      <c r="AB276" s="184">
        <v>4</v>
      </c>
      <c r="AC276" s="184" t="s">
        <v>1119</v>
      </c>
      <c r="AE276" s="184" t="s">
        <v>1119</v>
      </c>
      <c r="AH276" s="184" t="s">
        <v>1120</v>
      </c>
    </row>
    <row r="277" spans="1:34" hidden="1" x14ac:dyDescent="0.25">
      <c r="A277" s="186" t="str">
        <f>SUBSTITUTE(PetrinexFacilities[[#This Row],[Facility ID]]," ","")</f>
        <v>ABBT0094929</v>
      </c>
      <c r="B277" s="186"/>
      <c r="C277" s="184" t="s">
        <v>2659</v>
      </c>
      <c r="D277" s="185">
        <v>39071</v>
      </c>
      <c r="E277" s="184" t="s">
        <v>2660</v>
      </c>
      <c r="F277" s="184" t="s">
        <v>2051</v>
      </c>
      <c r="G277" s="184" t="s">
        <v>1117</v>
      </c>
      <c r="H277" s="185">
        <v>39234</v>
      </c>
      <c r="I277" s="185">
        <v>39234</v>
      </c>
      <c r="J277" s="184" t="s">
        <v>1736</v>
      </c>
      <c r="K277" s="184" t="s">
        <v>1737</v>
      </c>
      <c r="L277" s="184" t="s">
        <v>1736</v>
      </c>
      <c r="M277" s="184" t="s">
        <v>1737</v>
      </c>
      <c r="N277" s="185">
        <v>40360</v>
      </c>
      <c r="O277" s="184" t="s">
        <v>2661</v>
      </c>
      <c r="P277" s="184" t="s">
        <v>2662</v>
      </c>
      <c r="Q277" s="184" t="s">
        <v>1134</v>
      </c>
      <c r="S277" s="306" t="s">
        <v>1119</v>
      </c>
      <c r="W277" s="184" t="s">
        <v>1119</v>
      </c>
      <c r="Y277" s="184" t="s">
        <v>1119</v>
      </c>
      <c r="Z277" s="184" t="s">
        <v>1119</v>
      </c>
      <c r="AA277" s="184" t="s">
        <v>1119</v>
      </c>
      <c r="AB277" s="184">
        <v>1</v>
      </c>
      <c r="AC277" s="184" t="s">
        <v>1119</v>
      </c>
      <c r="AE277" s="184" t="s">
        <v>1119</v>
      </c>
      <c r="AH277" s="184" t="s">
        <v>1120</v>
      </c>
    </row>
    <row r="278" spans="1:34" hidden="1" x14ac:dyDescent="0.25">
      <c r="A278" s="186" t="str">
        <f>SUBSTITUTE(PetrinexFacilities[[#This Row],[Facility ID]]," ","")</f>
        <v>ABBT0085032</v>
      </c>
      <c r="B278" s="186"/>
      <c r="C278" s="184" t="s">
        <v>2663</v>
      </c>
      <c r="D278" s="185">
        <v>38322</v>
      </c>
      <c r="E278" s="184" t="s">
        <v>2664</v>
      </c>
      <c r="F278" s="184" t="s">
        <v>2079</v>
      </c>
      <c r="G278" s="184" t="s">
        <v>1125</v>
      </c>
      <c r="H278" s="185">
        <v>39326</v>
      </c>
      <c r="I278" s="185">
        <v>38443</v>
      </c>
      <c r="J278" s="184" t="s">
        <v>1736</v>
      </c>
      <c r="K278" s="184" t="s">
        <v>1737</v>
      </c>
      <c r="L278" s="184" t="s">
        <v>1736</v>
      </c>
      <c r="M278" s="184" t="s">
        <v>1737</v>
      </c>
      <c r="N278" s="185">
        <v>40422</v>
      </c>
      <c r="O278" s="184" t="s">
        <v>2665</v>
      </c>
      <c r="P278" s="184" t="s">
        <v>2666</v>
      </c>
      <c r="Q278" s="184" t="s">
        <v>1134</v>
      </c>
      <c r="S278" s="306" t="s">
        <v>1119</v>
      </c>
      <c r="W278" s="184" t="s">
        <v>1119</v>
      </c>
      <c r="Y278" s="184" t="s">
        <v>1119</v>
      </c>
      <c r="Z278" s="184" t="s">
        <v>1119</v>
      </c>
      <c r="AA278" s="184" t="s">
        <v>1119</v>
      </c>
      <c r="AB278" s="184">
        <v>1</v>
      </c>
      <c r="AC278" s="184" t="s">
        <v>1119</v>
      </c>
      <c r="AE278" s="184" t="s">
        <v>1119</v>
      </c>
      <c r="AH278" s="184" t="s">
        <v>1120</v>
      </c>
    </row>
    <row r="279" spans="1:34" hidden="1" x14ac:dyDescent="0.25">
      <c r="A279" s="186" t="str">
        <f>SUBSTITUTE(PetrinexFacilities[[#This Row],[Facility ID]]," ","")</f>
        <v>ABBT0095830</v>
      </c>
      <c r="B279" s="186"/>
      <c r="C279" s="184" t="s">
        <v>2667</v>
      </c>
      <c r="D279" s="185">
        <v>39254</v>
      </c>
      <c r="E279" s="184" t="s">
        <v>2668</v>
      </c>
      <c r="F279" s="184" t="s">
        <v>2062</v>
      </c>
      <c r="G279" s="184" t="s">
        <v>1117</v>
      </c>
      <c r="H279" s="185">
        <v>39356</v>
      </c>
      <c r="I279" s="185">
        <v>39356</v>
      </c>
      <c r="J279" s="184" t="s">
        <v>1736</v>
      </c>
      <c r="K279" s="184" t="s">
        <v>1737</v>
      </c>
      <c r="L279" s="184" t="s">
        <v>1736</v>
      </c>
      <c r="M279" s="184" t="s">
        <v>1737</v>
      </c>
      <c r="N279" s="185">
        <v>40695</v>
      </c>
      <c r="O279" s="184" t="s">
        <v>2669</v>
      </c>
      <c r="P279" s="184" t="s">
        <v>2670</v>
      </c>
      <c r="Q279" s="184" t="s">
        <v>1126</v>
      </c>
      <c r="S279" s="306" t="s">
        <v>1119</v>
      </c>
      <c r="W279" s="184" t="s">
        <v>1119</v>
      </c>
      <c r="Y279" s="184" t="s">
        <v>1119</v>
      </c>
      <c r="Z279" s="184" t="s">
        <v>1119</v>
      </c>
      <c r="AA279" s="184" t="s">
        <v>1119</v>
      </c>
      <c r="AB279" s="184">
        <v>2</v>
      </c>
      <c r="AC279" s="184" t="s">
        <v>1119</v>
      </c>
      <c r="AE279" s="184" t="s">
        <v>1119</v>
      </c>
      <c r="AH279" s="184" t="s">
        <v>1119</v>
      </c>
    </row>
    <row r="280" spans="1:34" hidden="1" x14ac:dyDescent="0.25">
      <c r="A280" s="186" t="str">
        <f>SUBSTITUTE(PetrinexFacilities[[#This Row],[Facility ID]]," ","")</f>
        <v>ABBT0096155</v>
      </c>
      <c r="B280" s="186"/>
      <c r="C280" s="184" t="s">
        <v>2671</v>
      </c>
      <c r="D280" s="185">
        <v>39009</v>
      </c>
      <c r="E280" s="184" t="s">
        <v>2672</v>
      </c>
      <c r="F280" s="184" t="s">
        <v>2309</v>
      </c>
      <c r="G280" s="184" t="s">
        <v>1809</v>
      </c>
      <c r="H280" s="185">
        <v>39387</v>
      </c>
      <c r="I280" s="185">
        <v>39387</v>
      </c>
      <c r="J280" s="184" t="s">
        <v>1736</v>
      </c>
      <c r="K280" s="184" t="s">
        <v>1737</v>
      </c>
      <c r="L280" s="184" t="s">
        <v>1736</v>
      </c>
      <c r="M280" s="184" t="s">
        <v>1737</v>
      </c>
      <c r="N280" s="185">
        <v>39387</v>
      </c>
      <c r="O280" s="184" t="s">
        <v>2673</v>
      </c>
      <c r="P280" s="184" t="s">
        <v>2674</v>
      </c>
      <c r="Q280" s="184" t="s">
        <v>1134</v>
      </c>
      <c r="S280" s="306" t="s">
        <v>1119</v>
      </c>
      <c r="W280" s="184" t="s">
        <v>1119</v>
      </c>
      <c r="Y280" s="184" t="s">
        <v>1119</v>
      </c>
      <c r="Z280" s="184" t="s">
        <v>1119</v>
      </c>
      <c r="AA280" s="184" t="s">
        <v>1119</v>
      </c>
      <c r="AB280" s="184">
        <v>4</v>
      </c>
      <c r="AC280" s="184" t="s">
        <v>1119</v>
      </c>
      <c r="AE280" s="184" t="s">
        <v>1119</v>
      </c>
      <c r="AH280" s="184" t="s">
        <v>1120</v>
      </c>
    </row>
    <row r="281" spans="1:34" hidden="1" x14ac:dyDescent="0.25">
      <c r="A281" s="186" t="str">
        <f>SUBSTITUTE(PetrinexFacilities[[#This Row],[Facility ID]]," ","")</f>
        <v>ABBT0096350</v>
      </c>
      <c r="B281" s="186"/>
      <c r="C281" s="184" t="s">
        <v>2675</v>
      </c>
      <c r="D281" s="185">
        <v>39282</v>
      </c>
      <c r="E281" s="184" t="s">
        <v>2676</v>
      </c>
      <c r="F281" s="184" t="s">
        <v>2062</v>
      </c>
      <c r="G281" s="184" t="s">
        <v>1117</v>
      </c>
      <c r="H281" s="185">
        <v>39417</v>
      </c>
      <c r="I281" s="185">
        <v>39387</v>
      </c>
      <c r="J281" s="184" t="s">
        <v>1736</v>
      </c>
      <c r="K281" s="184" t="s">
        <v>1737</v>
      </c>
      <c r="L281" s="184" t="s">
        <v>1736</v>
      </c>
      <c r="M281" s="184" t="s">
        <v>1737</v>
      </c>
      <c r="N281" s="185">
        <v>39387</v>
      </c>
      <c r="O281" s="184" t="s">
        <v>2677</v>
      </c>
      <c r="P281" s="184" t="s">
        <v>2678</v>
      </c>
      <c r="Q281" s="184" t="s">
        <v>1134</v>
      </c>
      <c r="S281" s="306" t="s">
        <v>1119</v>
      </c>
      <c r="W281" s="184" t="s">
        <v>1119</v>
      </c>
      <c r="Y281" s="184" t="s">
        <v>1119</v>
      </c>
      <c r="Z281" s="184" t="s">
        <v>1119</v>
      </c>
      <c r="AA281" s="184" t="s">
        <v>1119</v>
      </c>
      <c r="AB281" s="184">
        <v>4</v>
      </c>
      <c r="AC281" s="184" t="s">
        <v>1119</v>
      </c>
      <c r="AE281" s="184" t="s">
        <v>1119</v>
      </c>
      <c r="AH281" s="184" t="s">
        <v>1120</v>
      </c>
    </row>
    <row r="282" spans="1:34" hidden="1" x14ac:dyDescent="0.25">
      <c r="A282" s="186" t="str">
        <f>SUBSTITUTE(PetrinexFacilities[[#This Row],[Facility ID]]," ","")</f>
        <v>ABBT0096489</v>
      </c>
      <c r="B282" s="186"/>
      <c r="C282" s="184" t="s">
        <v>2679</v>
      </c>
      <c r="D282" s="185">
        <v>38973</v>
      </c>
      <c r="E282" s="184" t="s">
        <v>2680</v>
      </c>
      <c r="F282" s="184" t="s">
        <v>2062</v>
      </c>
      <c r="G282" s="184" t="s">
        <v>1117</v>
      </c>
      <c r="H282" s="185">
        <v>39417</v>
      </c>
      <c r="I282" s="185">
        <v>39417</v>
      </c>
      <c r="J282" s="184" t="s">
        <v>1736</v>
      </c>
      <c r="K282" s="184" t="s">
        <v>1737</v>
      </c>
      <c r="L282" s="184" t="s">
        <v>1736</v>
      </c>
      <c r="M282" s="184" t="s">
        <v>1737</v>
      </c>
      <c r="N282" s="185">
        <v>39417</v>
      </c>
      <c r="O282" s="184" t="s">
        <v>2681</v>
      </c>
      <c r="P282" s="184" t="s">
        <v>2682</v>
      </c>
      <c r="Q282" s="184" t="s">
        <v>1134</v>
      </c>
      <c r="S282" s="306" t="s">
        <v>1119</v>
      </c>
      <c r="W282" s="184" t="s">
        <v>1119</v>
      </c>
      <c r="Y282" s="184" t="s">
        <v>1119</v>
      </c>
      <c r="Z282" s="184" t="s">
        <v>1119</v>
      </c>
      <c r="AA282" s="184" t="s">
        <v>1119</v>
      </c>
      <c r="AB282" s="184">
        <v>4</v>
      </c>
      <c r="AC282" s="184" t="s">
        <v>1119</v>
      </c>
      <c r="AE282" s="184" t="s">
        <v>1119</v>
      </c>
      <c r="AH282" s="184" t="s">
        <v>1120</v>
      </c>
    </row>
    <row r="283" spans="1:34" hidden="1" x14ac:dyDescent="0.25">
      <c r="A283" s="186" t="str">
        <f>SUBSTITUTE(PetrinexFacilities[[#This Row],[Facility ID]]," ","")</f>
        <v>ABBT0090676</v>
      </c>
      <c r="B283" s="186"/>
      <c r="C283" s="184" t="s">
        <v>2683</v>
      </c>
      <c r="D283" s="185">
        <v>38693</v>
      </c>
      <c r="E283" s="184" t="s">
        <v>2684</v>
      </c>
      <c r="F283" s="184" t="s">
        <v>2051</v>
      </c>
      <c r="G283" s="184" t="s">
        <v>1117</v>
      </c>
      <c r="H283" s="185">
        <v>38961</v>
      </c>
      <c r="I283" s="185">
        <v>38899</v>
      </c>
      <c r="J283" s="184" t="s">
        <v>1736</v>
      </c>
      <c r="K283" s="184" t="s">
        <v>1737</v>
      </c>
      <c r="L283" s="184" t="s">
        <v>1736</v>
      </c>
      <c r="M283" s="184" t="s">
        <v>1737</v>
      </c>
      <c r="N283" s="185">
        <v>38899</v>
      </c>
      <c r="O283" s="184" t="s">
        <v>2685</v>
      </c>
      <c r="P283" s="184" t="s">
        <v>2686</v>
      </c>
      <c r="Q283" s="184" t="s">
        <v>1134</v>
      </c>
      <c r="S283" s="306" t="s">
        <v>1119</v>
      </c>
      <c r="W283" s="184" t="s">
        <v>1119</v>
      </c>
      <c r="Y283" s="184" t="s">
        <v>1119</v>
      </c>
      <c r="Z283" s="184" t="s">
        <v>1119</v>
      </c>
      <c r="AA283" s="184" t="s">
        <v>1119</v>
      </c>
      <c r="AB283" s="184">
        <v>4</v>
      </c>
      <c r="AC283" s="184" t="s">
        <v>1119</v>
      </c>
      <c r="AE283" s="184" t="s">
        <v>1119</v>
      </c>
      <c r="AH283" s="184" t="s">
        <v>1120</v>
      </c>
    </row>
    <row r="284" spans="1:34" hidden="1" x14ac:dyDescent="0.25">
      <c r="A284" s="186" t="str">
        <f>SUBSTITUTE(PetrinexFacilities[[#This Row],[Facility ID]]," ","")</f>
        <v>ABBT0091192</v>
      </c>
      <c r="B284" s="186"/>
      <c r="C284" s="184" t="s">
        <v>2687</v>
      </c>
      <c r="D284" s="185">
        <v>38652</v>
      </c>
      <c r="E284" s="184" t="s">
        <v>2688</v>
      </c>
      <c r="F284" s="184" t="s">
        <v>2051</v>
      </c>
      <c r="G284" s="184" t="s">
        <v>1117</v>
      </c>
      <c r="H284" s="185">
        <v>38961</v>
      </c>
      <c r="I284" s="185">
        <v>38930</v>
      </c>
      <c r="J284" s="184" t="s">
        <v>1736</v>
      </c>
      <c r="K284" s="184" t="s">
        <v>1737</v>
      </c>
      <c r="L284" s="184" t="s">
        <v>1736</v>
      </c>
      <c r="M284" s="184" t="s">
        <v>1737</v>
      </c>
      <c r="N284" s="185">
        <v>38930</v>
      </c>
      <c r="O284" s="184" t="s">
        <v>2689</v>
      </c>
      <c r="P284" s="184" t="s">
        <v>2690</v>
      </c>
      <c r="Q284" s="184" t="s">
        <v>1134</v>
      </c>
      <c r="S284" s="306" t="s">
        <v>1119</v>
      </c>
      <c r="W284" s="184" t="s">
        <v>1119</v>
      </c>
      <c r="Y284" s="184" t="s">
        <v>1119</v>
      </c>
      <c r="Z284" s="184" t="s">
        <v>1119</v>
      </c>
      <c r="AA284" s="184" t="s">
        <v>1119</v>
      </c>
      <c r="AB284" s="184">
        <v>4</v>
      </c>
      <c r="AC284" s="184" t="s">
        <v>1119</v>
      </c>
      <c r="AE284" s="184" t="s">
        <v>1119</v>
      </c>
      <c r="AH284" s="184" t="s">
        <v>1120</v>
      </c>
    </row>
    <row r="285" spans="1:34" hidden="1" x14ac:dyDescent="0.25">
      <c r="A285" s="186" t="str">
        <f>SUBSTITUTE(PetrinexFacilities[[#This Row],[Facility ID]]," ","")</f>
        <v>ABBT0058800</v>
      </c>
      <c r="B285" s="186"/>
      <c r="C285" s="184" t="s">
        <v>2691</v>
      </c>
      <c r="D285" s="185">
        <v>30117</v>
      </c>
      <c r="E285" s="184" t="s">
        <v>2692</v>
      </c>
      <c r="F285" s="184" t="s">
        <v>2051</v>
      </c>
      <c r="G285" s="184" t="s">
        <v>1125</v>
      </c>
      <c r="H285" s="185">
        <v>38991</v>
      </c>
      <c r="I285" s="185">
        <v>35947</v>
      </c>
      <c r="J285" s="184" t="s">
        <v>1736</v>
      </c>
      <c r="K285" s="184" t="s">
        <v>1737</v>
      </c>
      <c r="L285" s="184" t="s">
        <v>1736</v>
      </c>
      <c r="M285" s="184" t="s">
        <v>1737</v>
      </c>
      <c r="N285" s="185">
        <v>40422</v>
      </c>
      <c r="O285" s="184" t="s">
        <v>2693</v>
      </c>
      <c r="P285" s="184" t="s">
        <v>2694</v>
      </c>
      <c r="Q285" s="184" t="s">
        <v>1134</v>
      </c>
      <c r="S285" s="306" t="s">
        <v>1119</v>
      </c>
      <c r="W285" s="184" t="s">
        <v>1119</v>
      </c>
      <c r="Y285" s="184" t="s">
        <v>1119</v>
      </c>
      <c r="Z285" s="184" t="s">
        <v>1119</v>
      </c>
      <c r="AA285" s="184" t="s">
        <v>1119</v>
      </c>
      <c r="AB285" s="184">
        <v>1</v>
      </c>
      <c r="AC285" s="184" t="s">
        <v>1119</v>
      </c>
      <c r="AE285" s="184" t="s">
        <v>1119</v>
      </c>
      <c r="AH285" s="184" t="s">
        <v>1120</v>
      </c>
    </row>
    <row r="286" spans="1:34" hidden="1" x14ac:dyDescent="0.25">
      <c r="A286" s="186" t="str">
        <f>SUBSTITUTE(PetrinexFacilities[[#This Row],[Facility ID]]," ","")</f>
        <v>ABBT0092744</v>
      </c>
      <c r="B286" s="186"/>
      <c r="C286" s="184" t="s">
        <v>2695</v>
      </c>
      <c r="D286" s="185">
        <v>39014</v>
      </c>
      <c r="E286" s="184" t="s">
        <v>2696</v>
      </c>
      <c r="F286" s="184" t="s">
        <v>2062</v>
      </c>
      <c r="G286" s="184" t="s">
        <v>1117</v>
      </c>
      <c r="H286" s="185">
        <v>39052</v>
      </c>
      <c r="I286" s="185">
        <v>39052</v>
      </c>
      <c r="J286" s="184" t="s">
        <v>1736</v>
      </c>
      <c r="K286" s="184" t="s">
        <v>1737</v>
      </c>
      <c r="L286" s="184" t="s">
        <v>1736</v>
      </c>
      <c r="M286" s="184" t="s">
        <v>1737</v>
      </c>
      <c r="N286" s="185">
        <v>40695</v>
      </c>
      <c r="O286" s="184" t="s">
        <v>2697</v>
      </c>
      <c r="P286" s="184" t="s">
        <v>2698</v>
      </c>
      <c r="Q286" s="184" t="s">
        <v>1134</v>
      </c>
      <c r="S286" s="306" t="s">
        <v>1119</v>
      </c>
      <c r="W286" s="184" t="s">
        <v>1119</v>
      </c>
      <c r="Y286" s="184" t="s">
        <v>1119</v>
      </c>
      <c r="Z286" s="184" t="s">
        <v>1119</v>
      </c>
      <c r="AA286" s="184" t="s">
        <v>1119</v>
      </c>
      <c r="AB286" s="184">
        <v>2</v>
      </c>
      <c r="AC286" s="184" t="s">
        <v>1119</v>
      </c>
      <c r="AE286" s="184" t="s">
        <v>1119</v>
      </c>
      <c r="AH286" s="184" t="s">
        <v>1120</v>
      </c>
    </row>
    <row r="287" spans="1:34" hidden="1" x14ac:dyDescent="0.25">
      <c r="A287" s="186" t="str">
        <f>SUBSTITUTE(PetrinexFacilities[[#This Row],[Facility ID]]," ","")</f>
        <v>ABBT0091550</v>
      </c>
      <c r="B287" s="186"/>
      <c r="C287" s="184" t="s">
        <v>2699</v>
      </c>
      <c r="D287" s="185">
        <v>38805</v>
      </c>
      <c r="E287" s="184" t="s">
        <v>2125</v>
      </c>
      <c r="F287" s="184" t="s">
        <v>2062</v>
      </c>
      <c r="G287" s="184" t="s">
        <v>1125</v>
      </c>
      <c r="H287" s="185">
        <v>39142</v>
      </c>
      <c r="I287" s="185">
        <v>38961</v>
      </c>
      <c r="J287" s="184" t="s">
        <v>1736</v>
      </c>
      <c r="K287" s="184" t="s">
        <v>1737</v>
      </c>
      <c r="L287" s="184" t="s">
        <v>1736</v>
      </c>
      <c r="M287" s="184" t="s">
        <v>1737</v>
      </c>
      <c r="N287" s="185">
        <v>38961</v>
      </c>
      <c r="O287" s="184" t="s">
        <v>2700</v>
      </c>
      <c r="P287" s="184" t="s">
        <v>2701</v>
      </c>
      <c r="Q287" s="184" t="s">
        <v>1126</v>
      </c>
      <c r="S287" s="306" t="s">
        <v>1119</v>
      </c>
      <c r="W287" s="184" t="s">
        <v>1119</v>
      </c>
      <c r="Y287" s="184" t="s">
        <v>1119</v>
      </c>
      <c r="Z287" s="184" t="s">
        <v>1119</v>
      </c>
      <c r="AA287" s="184" t="s">
        <v>1119</v>
      </c>
      <c r="AB287" s="184">
        <v>4</v>
      </c>
      <c r="AC287" s="184" t="s">
        <v>1119</v>
      </c>
      <c r="AE287" s="184" t="s">
        <v>1119</v>
      </c>
      <c r="AH287" s="184" t="s">
        <v>1119</v>
      </c>
    </row>
    <row r="288" spans="1:34" hidden="1" x14ac:dyDescent="0.25">
      <c r="A288" s="186" t="str">
        <f>SUBSTITUTE(PetrinexFacilities[[#This Row],[Facility ID]]," ","")</f>
        <v>ABBT0087584</v>
      </c>
      <c r="B288" s="186"/>
      <c r="C288" s="184" t="s">
        <v>2702</v>
      </c>
      <c r="D288" s="185">
        <v>38023</v>
      </c>
      <c r="E288" s="184" t="s">
        <v>2703</v>
      </c>
      <c r="F288" s="184" t="s">
        <v>2079</v>
      </c>
      <c r="G288" s="184" t="s">
        <v>1125</v>
      </c>
      <c r="H288" s="185">
        <v>39203</v>
      </c>
      <c r="I288" s="185">
        <v>38657</v>
      </c>
      <c r="J288" s="184" t="s">
        <v>1736</v>
      </c>
      <c r="K288" s="184" t="s">
        <v>1737</v>
      </c>
      <c r="L288" s="184" t="s">
        <v>1736</v>
      </c>
      <c r="M288" s="184" t="s">
        <v>1737</v>
      </c>
      <c r="N288" s="185">
        <v>38657</v>
      </c>
      <c r="O288" s="184" t="s">
        <v>2704</v>
      </c>
      <c r="P288" s="184" t="s">
        <v>2705</v>
      </c>
      <c r="Q288" s="184" t="s">
        <v>1126</v>
      </c>
      <c r="S288" s="306" t="s">
        <v>1119</v>
      </c>
      <c r="W288" s="184" t="s">
        <v>1119</v>
      </c>
      <c r="Y288" s="184" t="s">
        <v>1119</v>
      </c>
      <c r="Z288" s="184" t="s">
        <v>1119</v>
      </c>
      <c r="AA288" s="184" t="s">
        <v>1119</v>
      </c>
      <c r="AB288" s="184">
        <v>3</v>
      </c>
      <c r="AC288" s="184" t="s">
        <v>1119</v>
      </c>
      <c r="AE288" s="184" t="s">
        <v>1119</v>
      </c>
      <c r="AH288" s="184" t="s">
        <v>1119</v>
      </c>
    </row>
    <row r="289" spans="1:34" x14ac:dyDescent="0.25">
      <c r="A289" s="186" t="str">
        <f>SUBSTITUTE(PetrinexFacilities[[#This Row],[Facility ID]]," ","")</f>
        <v>ABBT0083908</v>
      </c>
      <c r="B289" s="186"/>
      <c r="C289" s="184" t="s">
        <v>2706</v>
      </c>
      <c r="D289" s="185">
        <v>38285</v>
      </c>
      <c r="E289" s="184" t="s">
        <v>2707</v>
      </c>
      <c r="F289" s="184" t="s">
        <v>2062</v>
      </c>
      <c r="G289" s="184" t="s">
        <v>1117</v>
      </c>
      <c r="H289" s="185">
        <v>38353</v>
      </c>
      <c r="I289" s="185">
        <v>38353</v>
      </c>
      <c r="J289" s="184" t="s">
        <v>1736</v>
      </c>
      <c r="K289" s="184" t="s">
        <v>1737</v>
      </c>
      <c r="L289" s="184" t="s">
        <v>1736</v>
      </c>
      <c r="M289" s="184" t="s">
        <v>1737</v>
      </c>
      <c r="N289" s="185">
        <v>40695</v>
      </c>
      <c r="O289" s="184" t="s">
        <v>2708</v>
      </c>
      <c r="P289" s="184" t="s">
        <v>2709</v>
      </c>
      <c r="Q289" s="184" t="s">
        <v>1126</v>
      </c>
      <c r="S289" s="306" t="s">
        <v>1119</v>
      </c>
      <c r="W289" s="184" t="s">
        <v>1119</v>
      </c>
      <c r="Y289" s="184" t="s">
        <v>1119</v>
      </c>
      <c r="Z289" s="184" t="s">
        <v>1119</v>
      </c>
      <c r="AA289" s="184" t="s">
        <v>1119</v>
      </c>
      <c r="AB289" s="184">
        <v>2</v>
      </c>
      <c r="AC289" s="184" t="s">
        <v>1119</v>
      </c>
      <c r="AE289" s="184" t="s">
        <v>1119</v>
      </c>
      <c r="AH289" s="184" t="s">
        <v>1119</v>
      </c>
    </row>
    <row r="290" spans="1:34" hidden="1" x14ac:dyDescent="0.25">
      <c r="A290" s="186" t="str">
        <f>SUBSTITUTE(PetrinexFacilities[[#This Row],[Facility ID]]," ","")</f>
        <v>ABBT0089328</v>
      </c>
      <c r="B290" s="186"/>
      <c r="C290" s="184" t="s">
        <v>2710</v>
      </c>
      <c r="D290" s="185">
        <v>38603</v>
      </c>
      <c r="E290" s="184" t="s">
        <v>2711</v>
      </c>
      <c r="F290" s="184" t="s">
        <v>2051</v>
      </c>
      <c r="G290" s="184" t="s">
        <v>1117</v>
      </c>
      <c r="H290" s="185">
        <v>38687</v>
      </c>
      <c r="I290" s="185">
        <v>38687</v>
      </c>
      <c r="J290" s="184" t="s">
        <v>1736</v>
      </c>
      <c r="K290" s="184" t="s">
        <v>1737</v>
      </c>
      <c r="L290" s="184" t="s">
        <v>1736</v>
      </c>
      <c r="M290" s="184" t="s">
        <v>1737</v>
      </c>
      <c r="N290" s="185">
        <v>40695</v>
      </c>
      <c r="O290" s="184" t="s">
        <v>2712</v>
      </c>
      <c r="P290" s="184" t="s">
        <v>2713</v>
      </c>
      <c r="Q290" s="184" t="s">
        <v>1126</v>
      </c>
      <c r="S290" s="306" t="s">
        <v>1119</v>
      </c>
      <c r="W290" s="184" t="s">
        <v>1119</v>
      </c>
      <c r="Y290" s="184" t="s">
        <v>1119</v>
      </c>
      <c r="Z290" s="184" t="s">
        <v>1119</v>
      </c>
      <c r="AA290" s="184" t="s">
        <v>1119</v>
      </c>
      <c r="AB290" s="184">
        <v>2</v>
      </c>
      <c r="AC290" s="184" t="s">
        <v>1119</v>
      </c>
      <c r="AE290" s="184" t="s">
        <v>1119</v>
      </c>
      <c r="AH290" s="184" t="s">
        <v>1119</v>
      </c>
    </row>
    <row r="291" spans="1:34" hidden="1" x14ac:dyDescent="0.25">
      <c r="A291" s="186" t="str">
        <f>SUBSTITUTE(PetrinexFacilities[[#This Row],[Facility ID]]," ","")</f>
        <v>ABBT0088882</v>
      </c>
      <c r="B291" s="186"/>
      <c r="C291" s="184" t="s">
        <v>2714</v>
      </c>
      <c r="D291" s="185">
        <v>38237</v>
      </c>
      <c r="E291" s="184" t="s">
        <v>2715</v>
      </c>
      <c r="F291" s="184" t="s">
        <v>2079</v>
      </c>
      <c r="G291" s="184" t="s">
        <v>1125</v>
      </c>
      <c r="H291" s="185">
        <v>38777</v>
      </c>
      <c r="I291" s="185">
        <v>38749</v>
      </c>
      <c r="J291" s="184" t="s">
        <v>1736</v>
      </c>
      <c r="K291" s="184" t="s">
        <v>1737</v>
      </c>
      <c r="L291" s="184" t="s">
        <v>1736</v>
      </c>
      <c r="M291" s="184" t="s">
        <v>1737</v>
      </c>
      <c r="N291" s="185">
        <v>38749</v>
      </c>
      <c r="O291" s="184" t="s">
        <v>2716</v>
      </c>
      <c r="P291" s="184" t="s">
        <v>2717</v>
      </c>
      <c r="Q291" s="184" t="s">
        <v>1134</v>
      </c>
      <c r="S291" s="306" t="s">
        <v>1119</v>
      </c>
      <c r="W291" s="184" t="s">
        <v>1119</v>
      </c>
      <c r="Y291" s="184" t="s">
        <v>1119</v>
      </c>
      <c r="Z291" s="184" t="s">
        <v>1119</v>
      </c>
      <c r="AA291" s="184" t="s">
        <v>1119</v>
      </c>
      <c r="AB291" s="184">
        <v>4</v>
      </c>
      <c r="AC291" s="184" t="s">
        <v>1119</v>
      </c>
      <c r="AE291" s="184" t="s">
        <v>1119</v>
      </c>
      <c r="AH291" s="184" t="s">
        <v>1120</v>
      </c>
    </row>
    <row r="292" spans="1:34" hidden="1" x14ac:dyDescent="0.25">
      <c r="A292" s="186" t="str">
        <f>SUBSTITUTE(PetrinexFacilities[[#This Row],[Facility ID]]," ","")</f>
        <v>ABBT0088988</v>
      </c>
      <c r="B292" s="186"/>
      <c r="C292" s="184" t="s">
        <v>2718</v>
      </c>
      <c r="D292" s="185">
        <v>38568</v>
      </c>
      <c r="E292" s="184" t="s">
        <v>2719</v>
      </c>
      <c r="F292" s="184" t="s">
        <v>2062</v>
      </c>
      <c r="G292" s="184" t="s">
        <v>1125</v>
      </c>
      <c r="H292" s="185">
        <v>38777</v>
      </c>
      <c r="I292" s="185">
        <v>38777</v>
      </c>
      <c r="J292" s="184" t="s">
        <v>1736</v>
      </c>
      <c r="K292" s="184" t="s">
        <v>1737</v>
      </c>
      <c r="L292" s="184" t="s">
        <v>1736</v>
      </c>
      <c r="M292" s="184" t="s">
        <v>1737</v>
      </c>
      <c r="N292" s="185">
        <v>38777</v>
      </c>
      <c r="O292" s="184" t="s">
        <v>2720</v>
      </c>
      <c r="P292" s="184" t="s">
        <v>2721</v>
      </c>
      <c r="Q292" s="184" t="s">
        <v>1134</v>
      </c>
      <c r="S292" s="306" t="s">
        <v>1119</v>
      </c>
      <c r="W292" s="184" t="s">
        <v>1119</v>
      </c>
      <c r="Y292" s="184" t="s">
        <v>1119</v>
      </c>
      <c r="Z292" s="184" t="s">
        <v>1119</v>
      </c>
      <c r="AA292" s="184" t="s">
        <v>1119</v>
      </c>
      <c r="AB292" s="184">
        <v>4</v>
      </c>
      <c r="AC292" s="184" t="s">
        <v>1119</v>
      </c>
      <c r="AE292" s="184" t="s">
        <v>1119</v>
      </c>
      <c r="AH292" s="184" t="s">
        <v>1120</v>
      </c>
    </row>
    <row r="293" spans="1:34" hidden="1" x14ac:dyDescent="0.25">
      <c r="A293" s="186" t="str">
        <f>SUBSTITUTE(PetrinexFacilities[[#This Row],[Facility ID]]," ","")</f>
        <v>ABBT0099948</v>
      </c>
      <c r="B293" s="186"/>
      <c r="C293" s="184" t="s">
        <v>2601</v>
      </c>
      <c r="D293" s="185">
        <v>38343</v>
      </c>
      <c r="E293" s="184" t="s">
        <v>2602</v>
      </c>
      <c r="F293" s="184" t="s">
        <v>2051</v>
      </c>
      <c r="G293" s="184" t="s">
        <v>1117</v>
      </c>
      <c r="H293" s="185">
        <v>38869</v>
      </c>
      <c r="I293" s="185">
        <v>38869</v>
      </c>
      <c r="J293" s="184" t="s">
        <v>1736</v>
      </c>
      <c r="K293" s="184" t="s">
        <v>1737</v>
      </c>
      <c r="L293" s="184" t="s">
        <v>1736</v>
      </c>
      <c r="M293" s="184" t="s">
        <v>1737</v>
      </c>
      <c r="N293" s="185">
        <v>40238</v>
      </c>
      <c r="O293" s="184" t="s">
        <v>2722</v>
      </c>
      <c r="P293" s="184" t="s">
        <v>2604</v>
      </c>
      <c r="Q293" s="184" t="s">
        <v>1126</v>
      </c>
      <c r="S293" s="306" t="s">
        <v>1119</v>
      </c>
      <c r="W293" s="184" t="s">
        <v>1119</v>
      </c>
      <c r="Y293" s="184" t="s">
        <v>1119</v>
      </c>
      <c r="Z293" s="184" t="s">
        <v>1119</v>
      </c>
      <c r="AA293" s="184" t="s">
        <v>1119</v>
      </c>
      <c r="AB293" s="184">
        <v>4</v>
      </c>
      <c r="AC293" s="184" t="s">
        <v>1119</v>
      </c>
      <c r="AE293" s="184" t="s">
        <v>1119</v>
      </c>
      <c r="AH293" s="184" t="s">
        <v>1119</v>
      </c>
    </row>
    <row r="294" spans="1:34" hidden="1" x14ac:dyDescent="0.25">
      <c r="A294" s="186" t="str">
        <f>SUBSTITUTE(PetrinexFacilities[[#This Row],[Facility ID]]," ","")</f>
        <v>ABBT0056723</v>
      </c>
      <c r="B294" s="186"/>
      <c r="C294" s="184" t="s">
        <v>2723</v>
      </c>
      <c r="D294" s="185">
        <v>24896</v>
      </c>
      <c r="E294" s="184" t="s">
        <v>2724</v>
      </c>
      <c r="F294" s="184" t="s">
        <v>2079</v>
      </c>
      <c r="G294" s="184" t="s">
        <v>1125</v>
      </c>
      <c r="H294" s="185">
        <v>38930</v>
      </c>
      <c r="I294" s="185">
        <v>35643</v>
      </c>
      <c r="J294" s="184" t="s">
        <v>1736</v>
      </c>
      <c r="K294" s="184" t="s">
        <v>1737</v>
      </c>
      <c r="L294" s="184" t="s">
        <v>1736</v>
      </c>
      <c r="M294" s="184" t="s">
        <v>1737</v>
      </c>
      <c r="N294" s="185">
        <v>38047</v>
      </c>
      <c r="O294" s="184" t="s">
        <v>2725</v>
      </c>
      <c r="P294" s="184" t="s">
        <v>2726</v>
      </c>
      <c r="Q294" s="184" t="s">
        <v>1134</v>
      </c>
      <c r="S294" s="306" t="s">
        <v>1119</v>
      </c>
      <c r="W294" s="184" t="s">
        <v>1119</v>
      </c>
      <c r="Y294" s="184" t="s">
        <v>1119</v>
      </c>
      <c r="Z294" s="184" t="s">
        <v>1119</v>
      </c>
      <c r="AA294" s="184" t="s">
        <v>1119</v>
      </c>
      <c r="AB294" s="184">
        <v>4</v>
      </c>
      <c r="AC294" s="184" t="s">
        <v>1119</v>
      </c>
      <c r="AE294" s="184" t="s">
        <v>1119</v>
      </c>
      <c r="AH294" s="184" t="s">
        <v>1120</v>
      </c>
    </row>
    <row r="295" spans="1:34" hidden="1" x14ac:dyDescent="0.25">
      <c r="A295" s="186" t="str">
        <f>SUBSTITUTE(PetrinexFacilities[[#This Row],[Facility ID]]," ","")</f>
        <v>ABBT0060313</v>
      </c>
      <c r="B295" s="186"/>
      <c r="C295" s="184" t="s">
        <v>2727</v>
      </c>
      <c r="D295" s="185">
        <v>36223</v>
      </c>
      <c r="E295" s="184" t="s">
        <v>1799</v>
      </c>
      <c r="F295" s="184" t="s">
        <v>2062</v>
      </c>
      <c r="G295" s="184" t="s">
        <v>1125</v>
      </c>
      <c r="H295" s="185">
        <v>37773</v>
      </c>
      <c r="I295" s="185">
        <v>36373</v>
      </c>
      <c r="J295" s="184" t="s">
        <v>1736</v>
      </c>
      <c r="K295" s="184" t="s">
        <v>1737</v>
      </c>
      <c r="L295" s="184" t="s">
        <v>1736</v>
      </c>
      <c r="M295" s="184" t="s">
        <v>1737</v>
      </c>
      <c r="N295" s="185">
        <v>37438</v>
      </c>
      <c r="O295" s="184" t="s">
        <v>2728</v>
      </c>
      <c r="P295" s="184" t="s">
        <v>2729</v>
      </c>
      <c r="Q295" s="184" t="s">
        <v>1134</v>
      </c>
      <c r="S295" s="306" t="s">
        <v>1119</v>
      </c>
      <c r="W295" s="184" t="s">
        <v>1119</v>
      </c>
      <c r="Y295" s="184" t="s">
        <v>1119</v>
      </c>
      <c r="Z295" s="184" t="s">
        <v>1119</v>
      </c>
      <c r="AA295" s="184" t="s">
        <v>1119</v>
      </c>
      <c r="AB295" s="184">
        <v>4</v>
      </c>
      <c r="AC295" s="184" t="s">
        <v>1119</v>
      </c>
      <c r="AE295" s="184" t="s">
        <v>1119</v>
      </c>
      <c r="AH295" s="184" t="s">
        <v>1120</v>
      </c>
    </row>
    <row r="296" spans="1:34" hidden="1" x14ac:dyDescent="0.25">
      <c r="A296" s="186" t="str">
        <f>SUBSTITUTE(PetrinexFacilities[[#This Row],[Facility ID]]," ","")</f>
        <v>ABBT0076134</v>
      </c>
      <c r="B296" s="186"/>
      <c r="C296" s="184" t="s">
        <v>2730</v>
      </c>
      <c r="D296" s="185">
        <v>37603</v>
      </c>
      <c r="E296" s="184" t="s">
        <v>2083</v>
      </c>
      <c r="F296" s="184" t="s">
        <v>2079</v>
      </c>
      <c r="G296" s="184" t="s">
        <v>1125</v>
      </c>
      <c r="H296" s="185">
        <v>37834</v>
      </c>
      <c r="I296" s="185">
        <v>37622</v>
      </c>
      <c r="J296" s="184" t="s">
        <v>1736</v>
      </c>
      <c r="K296" s="184" t="s">
        <v>1737</v>
      </c>
      <c r="L296" s="184" t="s">
        <v>1736</v>
      </c>
      <c r="M296" s="184" t="s">
        <v>1737</v>
      </c>
      <c r="N296" s="185">
        <v>37622</v>
      </c>
      <c r="O296" s="184" t="s">
        <v>2731</v>
      </c>
      <c r="P296" s="184" t="s">
        <v>2732</v>
      </c>
      <c r="Q296" s="184" t="s">
        <v>1126</v>
      </c>
      <c r="S296" s="306" t="s">
        <v>1119</v>
      </c>
      <c r="W296" s="184" t="s">
        <v>1119</v>
      </c>
      <c r="Y296" s="184" t="s">
        <v>1119</v>
      </c>
      <c r="Z296" s="184" t="s">
        <v>1119</v>
      </c>
      <c r="AA296" s="184" t="s">
        <v>1119</v>
      </c>
      <c r="AB296" s="184">
        <v>4</v>
      </c>
      <c r="AC296" s="184" t="s">
        <v>1119</v>
      </c>
      <c r="AE296" s="184" t="s">
        <v>1119</v>
      </c>
      <c r="AH296" s="184" t="s">
        <v>1119</v>
      </c>
    </row>
    <row r="297" spans="1:34" hidden="1" x14ac:dyDescent="0.25">
      <c r="A297" s="186" t="str">
        <f>SUBSTITUTE(PetrinexFacilities[[#This Row],[Facility ID]]," ","")</f>
        <v>ABBT0078167</v>
      </c>
      <c r="B297" s="186"/>
      <c r="C297" s="184" t="s">
        <v>2733</v>
      </c>
      <c r="D297" s="185">
        <v>37740</v>
      </c>
      <c r="E297" s="184" t="s">
        <v>2734</v>
      </c>
      <c r="F297" s="184" t="s">
        <v>2309</v>
      </c>
      <c r="G297" s="184" t="s">
        <v>1809</v>
      </c>
      <c r="H297" s="185">
        <v>37834</v>
      </c>
      <c r="I297" s="185">
        <v>37834</v>
      </c>
      <c r="J297" s="184" t="s">
        <v>1736</v>
      </c>
      <c r="K297" s="184" t="s">
        <v>1737</v>
      </c>
      <c r="L297" s="184" t="s">
        <v>1736</v>
      </c>
      <c r="M297" s="184" t="s">
        <v>1737</v>
      </c>
      <c r="N297" s="185">
        <v>37834</v>
      </c>
      <c r="O297" s="184" t="s">
        <v>2735</v>
      </c>
      <c r="P297" s="184" t="s">
        <v>2736</v>
      </c>
      <c r="Q297" s="184" t="s">
        <v>1134</v>
      </c>
      <c r="S297" s="306" t="s">
        <v>1119</v>
      </c>
      <c r="W297" s="184" t="s">
        <v>1119</v>
      </c>
      <c r="Y297" s="184" t="s">
        <v>1119</v>
      </c>
      <c r="Z297" s="184" t="s">
        <v>1119</v>
      </c>
      <c r="AA297" s="184" t="s">
        <v>1119</v>
      </c>
      <c r="AB297" s="184">
        <v>4</v>
      </c>
      <c r="AC297" s="184" t="s">
        <v>1119</v>
      </c>
      <c r="AE297" s="184" t="s">
        <v>1119</v>
      </c>
      <c r="AH297" s="184" t="s">
        <v>1120</v>
      </c>
    </row>
    <row r="298" spans="1:34" hidden="1" x14ac:dyDescent="0.25">
      <c r="A298" s="186" t="str">
        <f>SUBSTITUTE(PetrinexFacilities[[#This Row],[Facility ID]]," ","")</f>
        <v>ABBT0079494</v>
      </c>
      <c r="B298" s="186"/>
      <c r="C298" s="184" t="s">
        <v>2737</v>
      </c>
      <c r="D298" s="185">
        <v>37963</v>
      </c>
      <c r="E298" s="184" t="s">
        <v>2738</v>
      </c>
      <c r="F298" s="184" t="s">
        <v>2309</v>
      </c>
      <c r="G298" s="184" t="s">
        <v>1125</v>
      </c>
      <c r="H298" s="185">
        <v>38018</v>
      </c>
      <c r="I298" s="185">
        <v>37926</v>
      </c>
      <c r="J298" s="184" t="s">
        <v>1736</v>
      </c>
      <c r="K298" s="184" t="s">
        <v>1737</v>
      </c>
      <c r="L298" s="184" t="s">
        <v>1736</v>
      </c>
      <c r="M298" s="184" t="s">
        <v>1737</v>
      </c>
      <c r="N298" s="185">
        <v>37926</v>
      </c>
      <c r="O298" s="184" t="s">
        <v>2739</v>
      </c>
      <c r="P298" s="184" t="s">
        <v>2740</v>
      </c>
      <c r="Q298" s="184" t="s">
        <v>1134</v>
      </c>
      <c r="S298" s="306" t="s">
        <v>1119</v>
      </c>
      <c r="W298" s="184" t="s">
        <v>1119</v>
      </c>
      <c r="Y298" s="184" t="s">
        <v>1119</v>
      </c>
      <c r="Z298" s="184" t="s">
        <v>1119</v>
      </c>
      <c r="AA298" s="184" t="s">
        <v>1119</v>
      </c>
      <c r="AB298" s="184">
        <v>3</v>
      </c>
      <c r="AC298" s="184" t="s">
        <v>1119</v>
      </c>
      <c r="AE298" s="184" t="s">
        <v>1119</v>
      </c>
      <c r="AH298" s="184" t="s">
        <v>1120</v>
      </c>
    </row>
    <row r="299" spans="1:34" hidden="1" x14ac:dyDescent="0.25">
      <c r="A299" s="186" t="str">
        <f>SUBSTITUTE(PetrinexFacilities[[#This Row],[Facility ID]]," ","")</f>
        <v>ABBT0082121</v>
      </c>
      <c r="B299" s="186"/>
      <c r="C299" s="184" t="s">
        <v>2741</v>
      </c>
      <c r="D299" s="185">
        <v>38076</v>
      </c>
      <c r="E299" s="184" t="s">
        <v>2742</v>
      </c>
      <c r="F299" s="184" t="s">
        <v>2062</v>
      </c>
      <c r="G299" s="184" t="s">
        <v>1117</v>
      </c>
      <c r="H299" s="185">
        <v>38200</v>
      </c>
      <c r="I299" s="185">
        <v>38200</v>
      </c>
      <c r="J299" s="184" t="s">
        <v>1736</v>
      </c>
      <c r="K299" s="184" t="s">
        <v>1737</v>
      </c>
      <c r="L299" s="184" t="s">
        <v>1736</v>
      </c>
      <c r="M299" s="184" t="s">
        <v>1737</v>
      </c>
      <c r="N299" s="185">
        <v>38200</v>
      </c>
      <c r="O299" s="184" t="s">
        <v>2743</v>
      </c>
      <c r="P299" s="184" t="s">
        <v>2744</v>
      </c>
      <c r="Q299" s="184" t="s">
        <v>1134</v>
      </c>
      <c r="S299" s="306" t="s">
        <v>1119</v>
      </c>
      <c r="W299" s="184" t="s">
        <v>1119</v>
      </c>
      <c r="Y299" s="184" t="s">
        <v>1119</v>
      </c>
      <c r="Z299" s="184" t="s">
        <v>1119</v>
      </c>
      <c r="AA299" s="184" t="s">
        <v>1119</v>
      </c>
      <c r="AB299" s="184">
        <v>4</v>
      </c>
      <c r="AC299" s="184" t="s">
        <v>1119</v>
      </c>
      <c r="AE299" s="184" t="s">
        <v>1119</v>
      </c>
      <c r="AH299" s="184" t="s">
        <v>1120</v>
      </c>
    </row>
    <row r="300" spans="1:34" hidden="1" x14ac:dyDescent="0.25">
      <c r="A300" s="186" t="str">
        <f>SUBSTITUTE(PetrinexFacilities[[#This Row],[Facility ID]]," ","")</f>
        <v>ABBT0061468</v>
      </c>
      <c r="B300" s="186"/>
      <c r="C300" s="184" t="s">
        <v>2745</v>
      </c>
      <c r="D300" s="185">
        <v>34243</v>
      </c>
      <c r="E300" s="184" t="s">
        <v>2746</v>
      </c>
      <c r="F300" s="184" t="s">
        <v>2051</v>
      </c>
      <c r="G300" s="184" t="s">
        <v>1125</v>
      </c>
      <c r="H300" s="185">
        <v>38261</v>
      </c>
      <c r="I300" s="185">
        <v>36526</v>
      </c>
      <c r="J300" s="184" t="s">
        <v>1736</v>
      </c>
      <c r="K300" s="184" t="s">
        <v>1737</v>
      </c>
      <c r="L300" s="184" t="s">
        <v>1736</v>
      </c>
      <c r="M300" s="184" t="s">
        <v>1737</v>
      </c>
      <c r="N300" s="185">
        <v>37438</v>
      </c>
      <c r="O300" s="184" t="s">
        <v>2747</v>
      </c>
      <c r="P300" s="184" t="s">
        <v>2748</v>
      </c>
      <c r="Q300" s="184" t="s">
        <v>1134</v>
      </c>
      <c r="S300" s="306" t="s">
        <v>1119</v>
      </c>
      <c r="W300" s="184" t="s">
        <v>1119</v>
      </c>
      <c r="Y300" s="184" t="s">
        <v>1119</v>
      </c>
      <c r="Z300" s="184" t="s">
        <v>1119</v>
      </c>
      <c r="AA300" s="184" t="s">
        <v>1119</v>
      </c>
      <c r="AB300" s="184">
        <v>4</v>
      </c>
      <c r="AC300" s="184" t="s">
        <v>1119</v>
      </c>
      <c r="AE300" s="184" t="s">
        <v>1119</v>
      </c>
      <c r="AH300" s="184" t="s">
        <v>1120</v>
      </c>
    </row>
    <row r="301" spans="1:34" hidden="1" x14ac:dyDescent="0.25">
      <c r="A301" s="186" t="str">
        <f>SUBSTITUTE(PetrinexFacilities[[#This Row],[Facility ID]]," ","")</f>
        <v>ABBT0057996</v>
      </c>
      <c r="B301" s="186"/>
      <c r="C301" s="184" t="s">
        <v>2749</v>
      </c>
      <c r="D301" s="185">
        <v>35542</v>
      </c>
      <c r="E301" s="184" t="s">
        <v>2750</v>
      </c>
      <c r="F301" s="184" t="s">
        <v>2309</v>
      </c>
      <c r="G301" s="184" t="s">
        <v>1125</v>
      </c>
      <c r="H301" s="185">
        <v>37530</v>
      </c>
      <c r="I301" s="185">
        <v>35765</v>
      </c>
      <c r="J301" s="184" t="s">
        <v>2751</v>
      </c>
      <c r="K301" s="184" t="s">
        <v>2752</v>
      </c>
      <c r="L301" s="184" t="s">
        <v>1736</v>
      </c>
      <c r="M301" s="184" t="s">
        <v>1737</v>
      </c>
      <c r="N301" s="185">
        <v>37530</v>
      </c>
      <c r="O301" s="184" t="s">
        <v>2753</v>
      </c>
      <c r="P301" s="184" t="s">
        <v>2754</v>
      </c>
      <c r="Q301" s="184" t="s">
        <v>1126</v>
      </c>
      <c r="S301" s="306" t="s">
        <v>1119</v>
      </c>
      <c r="W301" s="184" t="s">
        <v>1119</v>
      </c>
      <c r="Y301" s="184" t="s">
        <v>1119</v>
      </c>
      <c r="Z301" s="184" t="s">
        <v>1119</v>
      </c>
      <c r="AA301" s="184" t="s">
        <v>1119</v>
      </c>
      <c r="AB301" s="184">
        <v>2</v>
      </c>
      <c r="AC301" s="184" t="s">
        <v>1119</v>
      </c>
      <c r="AE301" s="184" t="s">
        <v>1119</v>
      </c>
      <c r="AH301" s="184" t="s">
        <v>1119</v>
      </c>
    </row>
    <row r="302" spans="1:34" hidden="1" x14ac:dyDescent="0.25">
      <c r="A302" s="186" t="str">
        <f>SUBSTITUTE(PetrinexFacilities[[#This Row],[Facility ID]]," ","")</f>
        <v>ABBT0089109</v>
      </c>
      <c r="B302" s="186"/>
      <c r="C302" s="184" t="s">
        <v>2755</v>
      </c>
      <c r="D302" s="185">
        <v>38679</v>
      </c>
      <c r="E302" s="184" t="s">
        <v>2756</v>
      </c>
      <c r="F302" s="184" t="s">
        <v>2051</v>
      </c>
      <c r="G302" s="184" t="s">
        <v>1125</v>
      </c>
      <c r="H302" s="185">
        <v>38777</v>
      </c>
      <c r="I302" s="185">
        <v>38777</v>
      </c>
      <c r="J302" s="184" t="s">
        <v>2751</v>
      </c>
      <c r="K302" s="184" t="s">
        <v>2752</v>
      </c>
      <c r="L302" s="184" t="s">
        <v>1736</v>
      </c>
      <c r="M302" s="184" t="s">
        <v>1737</v>
      </c>
      <c r="N302" s="185">
        <v>38777</v>
      </c>
      <c r="O302" s="184" t="s">
        <v>2757</v>
      </c>
      <c r="P302" s="184" t="s">
        <v>2758</v>
      </c>
      <c r="Q302" s="184" t="s">
        <v>1134</v>
      </c>
      <c r="S302" s="306" t="s">
        <v>1119</v>
      </c>
      <c r="W302" s="184" t="s">
        <v>1119</v>
      </c>
      <c r="Y302" s="184" t="s">
        <v>1119</v>
      </c>
      <c r="Z302" s="184" t="s">
        <v>1119</v>
      </c>
      <c r="AA302" s="184" t="s">
        <v>1119</v>
      </c>
      <c r="AB302" s="184">
        <v>2</v>
      </c>
      <c r="AC302" s="184" t="s">
        <v>1119</v>
      </c>
      <c r="AE302" s="184" t="s">
        <v>1119</v>
      </c>
      <c r="AH302" s="184" t="s">
        <v>1120</v>
      </c>
    </row>
    <row r="303" spans="1:34" hidden="1" x14ac:dyDescent="0.25">
      <c r="A303" s="186" t="str">
        <f>SUBSTITUTE(PetrinexFacilities[[#This Row],[Facility ID]]," ","")</f>
        <v>ABBT0080975</v>
      </c>
      <c r="B303" s="186"/>
      <c r="C303" s="184" t="s">
        <v>2759</v>
      </c>
      <c r="D303" s="185">
        <v>37859</v>
      </c>
      <c r="E303" s="184" t="s">
        <v>2760</v>
      </c>
      <c r="F303" s="184" t="s">
        <v>2116</v>
      </c>
      <c r="G303" s="184" t="s">
        <v>1809</v>
      </c>
      <c r="H303" s="185">
        <v>38078</v>
      </c>
      <c r="I303" s="185">
        <v>38078</v>
      </c>
      <c r="J303" s="184" t="s">
        <v>2751</v>
      </c>
      <c r="K303" s="184" t="s">
        <v>2752</v>
      </c>
      <c r="L303" s="184" t="s">
        <v>1736</v>
      </c>
      <c r="M303" s="184" t="s">
        <v>1737</v>
      </c>
      <c r="N303" s="185">
        <v>38078</v>
      </c>
      <c r="O303" s="184" t="s">
        <v>2761</v>
      </c>
      <c r="P303" s="184" t="s">
        <v>2762</v>
      </c>
      <c r="Q303" s="184" t="s">
        <v>1134</v>
      </c>
      <c r="S303" s="306" t="s">
        <v>1119</v>
      </c>
      <c r="W303" s="184" t="s">
        <v>1119</v>
      </c>
      <c r="Y303" s="184" t="s">
        <v>1119</v>
      </c>
      <c r="Z303" s="184" t="s">
        <v>1119</v>
      </c>
      <c r="AA303" s="184" t="s">
        <v>1119</v>
      </c>
      <c r="AB303" s="184">
        <v>4</v>
      </c>
      <c r="AC303" s="184" t="s">
        <v>1119</v>
      </c>
      <c r="AE303" s="184" t="s">
        <v>1119</v>
      </c>
      <c r="AH303" s="184" t="s">
        <v>1120</v>
      </c>
    </row>
    <row r="304" spans="1:34" hidden="1" x14ac:dyDescent="0.25">
      <c r="A304" s="186" t="str">
        <f>SUBSTITUTE(PetrinexFacilities[[#This Row],[Facility ID]]," ","")</f>
        <v>ABBT0080977</v>
      </c>
      <c r="B304" s="186"/>
      <c r="C304" s="184" t="s">
        <v>2763</v>
      </c>
      <c r="D304" s="185">
        <v>37925</v>
      </c>
      <c r="E304" s="184" t="s">
        <v>2764</v>
      </c>
      <c r="F304" s="184" t="s">
        <v>2116</v>
      </c>
      <c r="G304" s="184" t="s">
        <v>1809</v>
      </c>
      <c r="H304" s="185">
        <v>38078</v>
      </c>
      <c r="I304" s="185">
        <v>38078</v>
      </c>
      <c r="J304" s="184" t="s">
        <v>2751</v>
      </c>
      <c r="K304" s="184" t="s">
        <v>2752</v>
      </c>
      <c r="L304" s="184" t="s">
        <v>1736</v>
      </c>
      <c r="M304" s="184" t="s">
        <v>1737</v>
      </c>
      <c r="N304" s="185">
        <v>38078</v>
      </c>
      <c r="O304" s="184" t="s">
        <v>2765</v>
      </c>
      <c r="P304" s="184" t="s">
        <v>2766</v>
      </c>
      <c r="Q304" s="184" t="s">
        <v>1134</v>
      </c>
      <c r="S304" s="306" t="s">
        <v>1119</v>
      </c>
      <c r="W304" s="184" t="s">
        <v>1119</v>
      </c>
      <c r="Y304" s="184" t="s">
        <v>1119</v>
      </c>
      <c r="Z304" s="184" t="s">
        <v>1119</v>
      </c>
      <c r="AA304" s="184" t="s">
        <v>1119</v>
      </c>
      <c r="AB304" s="184">
        <v>4</v>
      </c>
      <c r="AC304" s="184" t="s">
        <v>1119</v>
      </c>
      <c r="AE304" s="184" t="s">
        <v>1119</v>
      </c>
      <c r="AH304" s="184" t="s">
        <v>1120</v>
      </c>
    </row>
    <row r="305" spans="1:34" hidden="1" x14ac:dyDescent="0.25">
      <c r="A305" s="186" t="str">
        <f>SUBSTITUTE(PetrinexFacilities[[#This Row],[Facility ID]]," ","")</f>
        <v>ABBT0067230</v>
      </c>
      <c r="B305" s="186"/>
      <c r="C305" s="184" t="s">
        <v>2767</v>
      </c>
      <c r="D305" s="185">
        <v>36921</v>
      </c>
      <c r="E305" s="184" t="s">
        <v>2768</v>
      </c>
      <c r="F305" s="184" t="s">
        <v>2333</v>
      </c>
      <c r="G305" s="184" t="s">
        <v>1125</v>
      </c>
      <c r="H305" s="185">
        <v>41426</v>
      </c>
      <c r="I305" s="185">
        <v>37316</v>
      </c>
      <c r="J305" s="184" t="s">
        <v>2751</v>
      </c>
      <c r="K305" s="184" t="s">
        <v>2752</v>
      </c>
      <c r="L305" s="184" t="s">
        <v>1736</v>
      </c>
      <c r="M305" s="184" t="s">
        <v>1737</v>
      </c>
      <c r="N305" s="185">
        <v>37438</v>
      </c>
      <c r="O305" s="184" t="s">
        <v>2769</v>
      </c>
      <c r="P305" s="184" t="s">
        <v>2770</v>
      </c>
      <c r="Q305" s="184" t="s">
        <v>1134</v>
      </c>
      <c r="S305" s="306" t="s">
        <v>1119</v>
      </c>
      <c r="W305" s="184" t="s">
        <v>1119</v>
      </c>
      <c r="Y305" s="184" t="s">
        <v>1119</v>
      </c>
      <c r="Z305" s="184" t="s">
        <v>1119</v>
      </c>
      <c r="AA305" s="184" t="s">
        <v>1119</v>
      </c>
      <c r="AB305" s="184">
        <v>4</v>
      </c>
      <c r="AC305" s="184" t="s">
        <v>1119</v>
      </c>
      <c r="AE305" s="184" t="s">
        <v>1119</v>
      </c>
      <c r="AH305" s="184" t="s">
        <v>1120</v>
      </c>
    </row>
    <row r="306" spans="1:34" hidden="1" x14ac:dyDescent="0.25">
      <c r="A306" s="186" t="str">
        <f>SUBSTITUTE(PetrinexFacilities[[#This Row],[Facility ID]]," ","")</f>
        <v>ABBT7500940</v>
      </c>
      <c r="B306" s="186"/>
      <c r="C306" s="184" t="s">
        <v>2771</v>
      </c>
      <c r="D306" s="185">
        <v>32353</v>
      </c>
      <c r="E306" s="184" t="s">
        <v>2772</v>
      </c>
      <c r="F306" s="184" t="s">
        <v>2309</v>
      </c>
      <c r="G306" s="184" t="s">
        <v>1125</v>
      </c>
      <c r="H306" s="185">
        <v>37530</v>
      </c>
      <c r="I306" s="185">
        <v>34335</v>
      </c>
      <c r="J306" s="184" t="s">
        <v>2773</v>
      </c>
      <c r="K306" s="184" t="s">
        <v>2774</v>
      </c>
      <c r="L306" s="184" t="s">
        <v>1736</v>
      </c>
      <c r="M306" s="184" t="s">
        <v>1737</v>
      </c>
      <c r="N306" s="185">
        <v>37530</v>
      </c>
      <c r="O306" s="184" t="s">
        <v>2775</v>
      </c>
      <c r="P306" s="184" t="s">
        <v>2776</v>
      </c>
      <c r="Q306" s="184" t="s">
        <v>1126</v>
      </c>
      <c r="S306" s="306" t="s">
        <v>1119</v>
      </c>
      <c r="W306" s="184" t="s">
        <v>1119</v>
      </c>
      <c r="Y306" s="184" t="s">
        <v>1119</v>
      </c>
      <c r="Z306" s="184" t="s">
        <v>1119</v>
      </c>
      <c r="AA306" s="184" t="s">
        <v>1119</v>
      </c>
      <c r="AB306" s="184">
        <v>1</v>
      </c>
      <c r="AC306" s="184" t="s">
        <v>1119</v>
      </c>
      <c r="AE306" s="184" t="s">
        <v>1119</v>
      </c>
      <c r="AH306" s="184" t="s">
        <v>1119</v>
      </c>
    </row>
    <row r="307" spans="1:34" hidden="1" x14ac:dyDescent="0.25">
      <c r="A307" s="186" t="str">
        <f>SUBSTITUTE(PetrinexFacilities[[#This Row],[Facility ID]]," ","")</f>
        <v>ABBT0067106</v>
      </c>
      <c r="B307" s="186"/>
      <c r="C307" s="184" t="s">
        <v>2777</v>
      </c>
      <c r="D307" s="185">
        <v>36931</v>
      </c>
      <c r="E307" s="184" t="s">
        <v>2778</v>
      </c>
      <c r="F307" s="184" t="s">
        <v>2079</v>
      </c>
      <c r="G307" s="184" t="s">
        <v>1125</v>
      </c>
      <c r="H307" s="185">
        <v>39934</v>
      </c>
      <c r="I307" s="185">
        <v>37316</v>
      </c>
      <c r="J307" s="184" t="s">
        <v>2773</v>
      </c>
      <c r="K307" s="184" t="s">
        <v>2774</v>
      </c>
      <c r="L307" s="184" t="s">
        <v>1736</v>
      </c>
      <c r="M307" s="184" t="s">
        <v>1737</v>
      </c>
      <c r="N307" s="185">
        <v>37316</v>
      </c>
      <c r="O307" s="184" t="s">
        <v>2779</v>
      </c>
      <c r="P307" s="184" t="s">
        <v>2780</v>
      </c>
      <c r="Q307" s="184" t="s">
        <v>1134</v>
      </c>
      <c r="S307" s="306" t="s">
        <v>1119</v>
      </c>
      <c r="W307" s="184" t="s">
        <v>1119</v>
      </c>
      <c r="Y307" s="184" t="s">
        <v>1119</v>
      </c>
      <c r="Z307" s="184" t="s">
        <v>1119</v>
      </c>
      <c r="AA307" s="184" t="s">
        <v>1119</v>
      </c>
      <c r="AB307" s="184">
        <v>3</v>
      </c>
      <c r="AC307" s="184" t="s">
        <v>1119</v>
      </c>
      <c r="AE307" s="184" t="s">
        <v>1119</v>
      </c>
      <c r="AH307" s="184" t="s">
        <v>1120</v>
      </c>
    </row>
    <row r="308" spans="1:34" hidden="1" x14ac:dyDescent="0.25">
      <c r="A308" s="186" t="str">
        <f>SUBSTITUTE(PetrinexFacilities[[#This Row],[Facility ID]]," ","")</f>
        <v>ABBT0045139</v>
      </c>
      <c r="B308" s="186"/>
      <c r="C308" s="184" t="s">
        <v>2781</v>
      </c>
      <c r="D308" s="185">
        <v>36982</v>
      </c>
      <c r="E308" s="184" t="s">
        <v>2782</v>
      </c>
      <c r="F308" s="184" t="s">
        <v>2116</v>
      </c>
      <c r="G308" s="184" t="s">
        <v>1125</v>
      </c>
      <c r="H308" s="185">
        <v>37530</v>
      </c>
      <c r="I308" s="185">
        <v>34335</v>
      </c>
      <c r="J308" s="184" t="s">
        <v>2773</v>
      </c>
      <c r="K308" s="184" t="s">
        <v>2774</v>
      </c>
      <c r="L308" s="184" t="s">
        <v>1736</v>
      </c>
      <c r="M308" s="184" t="s">
        <v>1737</v>
      </c>
      <c r="N308" s="185">
        <v>37530</v>
      </c>
      <c r="O308" s="184" t="s">
        <v>2783</v>
      </c>
      <c r="P308" s="184" t="s">
        <v>2784</v>
      </c>
      <c r="Q308" s="184" t="s">
        <v>1126</v>
      </c>
      <c r="R308" s="184" t="s">
        <v>2136</v>
      </c>
      <c r="S308" s="306" t="s">
        <v>1119</v>
      </c>
      <c r="W308" s="184" t="s">
        <v>1119</v>
      </c>
      <c r="Y308" s="184" t="s">
        <v>1119</v>
      </c>
      <c r="Z308" s="184" t="s">
        <v>1119</v>
      </c>
      <c r="AA308" s="184" t="s">
        <v>1119</v>
      </c>
      <c r="AB308" s="184">
        <v>1</v>
      </c>
      <c r="AC308" s="184" t="s">
        <v>1119</v>
      </c>
      <c r="AE308" s="184" t="s">
        <v>1119</v>
      </c>
      <c r="AH308" s="184" t="s">
        <v>1119</v>
      </c>
    </row>
    <row r="309" spans="1:34" hidden="1" x14ac:dyDescent="0.25">
      <c r="A309" s="186" t="str">
        <f>SUBSTITUTE(PetrinexFacilities[[#This Row],[Facility ID]]," ","")</f>
        <v>ABBT7780004</v>
      </c>
      <c r="B309" s="186"/>
      <c r="C309" s="184" t="s">
        <v>2785</v>
      </c>
      <c r="D309" s="185">
        <v>28438</v>
      </c>
      <c r="E309" s="184" t="s">
        <v>2786</v>
      </c>
      <c r="F309" s="184" t="s">
        <v>2079</v>
      </c>
      <c r="G309" s="184" t="s">
        <v>1125</v>
      </c>
      <c r="H309" s="185">
        <v>37530</v>
      </c>
      <c r="I309" s="185">
        <v>34335</v>
      </c>
      <c r="J309" s="184" t="s">
        <v>2787</v>
      </c>
      <c r="K309" s="184" t="s">
        <v>2788</v>
      </c>
      <c r="L309" s="184" t="s">
        <v>1736</v>
      </c>
      <c r="M309" s="184" t="s">
        <v>1737</v>
      </c>
      <c r="N309" s="185">
        <v>37530</v>
      </c>
      <c r="O309" s="184" t="s">
        <v>2789</v>
      </c>
      <c r="P309" s="184" t="s">
        <v>2790</v>
      </c>
      <c r="Q309" s="184" t="s">
        <v>1126</v>
      </c>
      <c r="S309" s="306" t="s">
        <v>1119</v>
      </c>
      <c r="W309" s="184" t="s">
        <v>1119</v>
      </c>
      <c r="Y309" s="184" t="s">
        <v>1119</v>
      </c>
      <c r="Z309" s="184" t="s">
        <v>1119</v>
      </c>
      <c r="AA309" s="184" t="s">
        <v>1119</v>
      </c>
      <c r="AB309" s="184">
        <v>2</v>
      </c>
      <c r="AC309" s="184" t="s">
        <v>1119</v>
      </c>
      <c r="AE309" s="184" t="s">
        <v>1119</v>
      </c>
      <c r="AH309" s="184" t="s">
        <v>1119</v>
      </c>
    </row>
    <row r="310" spans="1:34" hidden="1" x14ac:dyDescent="0.25">
      <c r="A310" s="186" t="str">
        <f>SUBSTITUTE(PetrinexFacilities[[#This Row],[Facility ID]]," ","")</f>
        <v>ABBT0041529</v>
      </c>
      <c r="B310" s="186"/>
      <c r="C310" s="184" t="s">
        <v>2791</v>
      </c>
      <c r="D310" s="185">
        <v>32220</v>
      </c>
      <c r="E310" s="184" t="s">
        <v>2792</v>
      </c>
      <c r="F310" s="184" t="s">
        <v>2309</v>
      </c>
      <c r="G310" s="184" t="s">
        <v>1125</v>
      </c>
      <c r="H310" s="185">
        <v>37530</v>
      </c>
      <c r="I310" s="185">
        <v>34335</v>
      </c>
      <c r="J310" s="184" t="s">
        <v>2793</v>
      </c>
      <c r="K310" s="184" t="s">
        <v>2794</v>
      </c>
      <c r="L310" s="184" t="s">
        <v>1736</v>
      </c>
      <c r="M310" s="184" t="s">
        <v>1737</v>
      </c>
      <c r="N310" s="185">
        <v>37530</v>
      </c>
      <c r="O310" s="184" t="s">
        <v>2795</v>
      </c>
      <c r="P310" s="184" t="s">
        <v>2796</v>
      </c>
      <c r="Q310" s="184" t="s">
        <v>1126</v>
      </c>
      <c r="S310" s="306" t="s">
        <v>1119</v>
      </c>
      <c r="W310" s="184" t="s">
        <v>1119</v>
      </c>
      <c r="Y310" s="184" t="s">
        <v>1119</v>
      </c>
      <c r="Z310" s="184" t="s">
        <v>1119</v>
      </c>
      <c r="AA310" s="184" t="s">
        <v>1119</v>
      </c>
      <c r="AB310" s="184">
        <v>2</v>
      </c>
      <c r="AC310" s="184" t="s">
        <v>1119</v>
      </c>
      <c r="AE310" s="184" t="s">
        <v>1119</v>
      </c>
      <c r="AH310" s="184" t="s">
        <v>1119</v>
      </c>
    </row>
    <row r="311" spans="1:34" hidden="1" x14ac:dyDescent="0.25">
      <c r="A311" s="186" t="str">
        <f>SUBSTITUTE(PetrinexFacilities[[#This Row],[Facility ID]]," ","")</f>
        <v>ABBT0062491</v>
      </c>
      <c r="B311" s="186"/>
      <c r="C311" s="184" t="s">
        <v>2797</v>
      </c>
      <c r="D311" s="185">
        <v>36564</v>
      </c>
      <c r="E311" s="184" t="s">
        <v>2798</v>
      </c>
      <c r="F311" s="184" t="s">
        <v>2384</v>
      </c>
      <c r="G311" s="184" t="s">
        <v>1125</v>
      </c>
      <c r="H311" s="185">
        <v>37530</v>
      </c>
      <c r="I311" s="185">
        <v>36647</v>
      </c>
      <c r="J311" s="184" t="s">
        <v>2793</v>
      </c>
      <c r="K311" s="184" t="s">
        <v>2794</v>
      </c>
      <c r="L311" s="184" t="s">
        <v>1736</v>
      </c>
      <c r="M311" s="184" t="s">
        <v>1737</v>
      </c>
      <c r="N311" s="185">
        <v>37530</v>
      </c>
      <c r="O311" s="184" t="s">
        <v>2799</v>
      </c>
      <c r="P311" s="184" t="s">
        <v>2800</v>
      </c>
      <c r="Q311" s="184" t="s">
        <v>1134</v>
      </c>
      <c r="S311" s="306" t="s">
        <v>1119</v>
      </c>
      <c r="W311" s="184" t="s">
        <v>1119</v>
      </c>
      <c r="Y311" s="184" t="s">
        <v>1119</v>
      </c>
      <c r="Z311" s="184" t="s">
        <v>1119</v>
      </c>
      <c r="AA311" s="184" t="s">
        <v>1119</v>
      </c>
      <c r="AB311" s="184">
        <v>4</v>
      </c>
      <c r="AC311" s="184" t="s">
        <v>1119</v>
      </c>
      <c r="AE311" s="184" t="s">
        <v>1119</v>
      </c>
      <c r="AH311" s="184" t="s">
        <v>1120</v>
      </c>
    </row>
    <row r="312" spans="1:34" hidden="1" x14ac:dyDescent="0.25">
      <c r="A312" s="186" t="str">
        <f>SUBSTITUTE(PetrinexFacilities[[#This Row],[Facility ID]]," ","")</f>
        <v>ABBT8050030</v>
      </c>
      <c r="B312" s="186"/>
      <c r="C312" s="184" t="s">
        <v>2801</v>
      </c>
      <c r="D312" s="185">
        <v>32329</v>
      </c>
      <c r="E312" s="184" t="s">
        <v>2802</v>
      </c>
      <c r="F312" s="184" t="s">
        <v>2309</v>
      </c>
      <c r="G312" s="184" t="s">
        <v>1125</v>
      </c>
      <c r="H312" s="185">
        <v>37530</v>
      </c>
      <c r="I312" s="185">
        <v>34335</v>
      </c>
      <c r="J312" s="184" t="s">
        <v>2793</v>
      </c>
      <c r="K312" s="184" t="s">
        <v>2794</v>
      </c>
      <c r="L312" s="184" t="s">
        <v>1736</v>
      </c>
      <c r="M312" s="184" t="s">
        <v>1737</v>
      </c>
      <c r="N312" s="185">
        <v>37530</v>
      </c>
      <c r="O312" s="184" t="s">
        <v>2803</v>
      </c>
      <c r="P312" s="184" t="s">
        <v>2804</v>
      </c>
      <c r="Q312" s="184" t="s">
        <v>1126</v>
      </c>
      <c r="S312" s="306" t="s">
        <v>1119</v>
      </c>
      <c r="W312" s="184" t="s">
        <v>1119</v>
      </c>
      <c r="Y312" s="184" t="s">
        <v>1119</v>
      </c>
      <c r="Z312" s="184" t="s">
        <v>1119</v>
      </c>
      <c r="AA312" s="184" t="s">
        <v>1119</v>
      </c>
      <c r="AB312" s="184">
        <v>2</v>
      </c>
      <c r="AC312" s="184" t="s">
        <v>1119</v>
      </c>
      <c r="AE312" s="184" t="s">
        <v>1119</v>
      </c>
      <c r="AH312" s="184" t="s">
        <v>1119</v>
      </c>
    </row>
    <row r="313" spans="1:34" hidden="1" x14ac:dyDescent="0.25">
      <c r="A313" s="186" t="str">
        <f>SUBSTITUTE(PetrinexFacilities[[#This Row],[Facility ID]]," ","")</f>
        <v>ABIF0008594</v>
      </c>
      <c r="B313" s="186"/>
      <c r="C313" s="184" t="s">
        <v>2805</v>
      </c>
      <c r="D313" s="185">
        <v>33514</v>
      </c>
      <c r="E313" s="184" t="s">
        <v>2806</v>
      </c>
      <c r="F313" s="184" t="s">
        <v>2309</v>
      </c>
      <c r="G313" s="184" t="s">
        <v>1125</v>
      </c>
      <c r="H313" s="185">
        <v>37530</v>
      </c>
      <c r="I313" s="185">
        <v>36069</v>
      </c>
      <c r="J313" s="184" t="s">
        <v>2793</v>
      </c>
      <c r="K313" s="184" t="s">
        <v>2794</v>
      </c>
      <c r="L313" s="184" t="s">
        <v>1736</v>
      </c>
      <c r="M313" s="184" t="s">
        <v>1737</v>
      </c>
      <c r="N313" s="185">
        <v>37530</v>
      </c>
      <c r="O313" s="184" t="s">
        <v>2807</v>
      </c>
      <c r="P313" s="184" t="s">
        <v>2808</v>
      </c>
      <c r="Q313" s="184" t="s">
        <v>1147</v>
      </c>
      <c r="S313" s="306" t="s">
        <v>1119</v>
      </c>
      <c r="W313" s="184" t="s">
        <v>1119</v>
      </c>
      <c r="Y313" s="184" t="s">
        <v>1119</v>
      </c>
      <c r="Z313" s="184" t="s">
        <v>1119</v>
      </c>
      <c r="AA313" s="184" t="s">
        <v>1119</v>
      </c>
      <c r="AB313" s="184">
        <v>2</v>
      </c>
      <c r="AC313" s="184" t="s">
        <v>1119</v>
      </c>
      <c r="AE313" s="184" t="s">
        <v>1119</v>
      </c>
      <c r="AH313" s="184" t="s">
        <v>1119</v>
      </c>
    </row>
    <row r="314" spans="1:34" hidden="1" x14ac:dyDescent="0.25">
      <c r="A314" s="186" t="str">
        <f>SUBSTITUTE(PetrinexFacilities[[#This Row],[Facility ID]]," ","")</f>
        <v>ABBT0053356</v>
      </c>
      <c r="B314" s="186"/>
      <c r="C314" s="184" t="s">
        <v>2809</v>
      </c>
      <c r="D314" s="185">
        <v>35122</v>
      </c>
      <c r="E314" s="184" t="s">
        <v>2810</v>
      </c>
      <c r="F314" s="184" t="s">
        <v>2079</v>
      </c>
      <c r="G314" s="184" t="s">
        <v>1125</v>
      </c>
      <c r="H314" s="185">
        <v>37530</v>
      </c>
      <c r="I314" s="185">
        <v>35217</v>
      </c>
      <c r="J314" s="184" t="s">
        <v>2811</v>
      </c>
      <c r="K314" s="184" t="s">
        <v>2812</v>
      </c>
      <c r="L314" s="184" t="s">
        <v>1736</v>
      </c>
      <c r="M314" s="184" t="s">
        <v>1737</v>
      </c>
      <c r="N314" s="185">
        <v>37530</v>
      </c>
      <c r="O314" s="184" t="s">
        <v>2813</v>
      </c>
      <c r="P314" s="184" t="s">
        <v>2814</v>
      </c>
      <c r="Q314" s="184" t="s">
        <v>1126</v>
      </c>
      <c r="S314" s="306" t="s">
        <v>1119</v>
      </c>
      <c r="W314" s="184" t="s">
        <v>1119</v>
      </c>
      <c r="Y314" s="184" t="s">
        <v>1119</v>
      </c>
      <c r="Z314" s="184" t="s">
        <v>1119</v>
      </c>
      <c r="AA314" s="184" t="s">
        <v>1119</v>
      </c>
      <c r="AB314" s="184">
        <v>4</v>
      </c>
      <c r="AC314" s="184" t="s">
        <v>1119</v>
      </c>
      <c r="AE314" s="184" t="s">
        <v>1119</v>
      </c>
      <c r="AH314" s="184" t="s">
        <v>1119</v>
      </c>
    </row>
    <row r="315" spans="1:34" hidden="1" x14ac:dyDescent="0.25">
      <c r="A315" s="186" t="str">
        <f>SUBSTITUTE(PetrinexFacilities[[#This Row],[Facility ID]]," ","")</f>
        <v>ABBT0093708</v>
      </c>
      <c r="B315" s="186"/>
      <c r="C315" s="184" t="s">
        <v>2815</v>
      </c>
      <c r="D315" s="185">
        <v>38786</v>
      </c>
      <c r="E315" s="184" t="s">
        <v>2816</v>
      </c>
      <c r="F315" s="184" t="s">
        <v>2051</v>
      </c>
      <c r="G315" s="184" t="s">
        <v>1117</v>
      </c>
      <c r="H315" s="185">
        <v>39142</v>
      </c>
      <c r="I315" s="185">
        <v>39142</v>
      </c>
      <c r="J315" s="184" t="s">
        <v>2811</v>
      </c>
      <c r="K315" s="184" t="s">
        <v>2812</v>
      </c>
      <c r="L315" s="184" t="s">
        <v>1736</v>
      </c>
      <c r="M315" s="184" t="s">
        <v>1737</v>
      </c>
      <c r="N315" s="185">
        <v>39142</v>
      </c>
      <c r="O315" s="184" t="s">
        <v>2817</v>
      </c>
      <c r="P315" s="184" t="s">
        <v>2818</v>
      </c>
      <c r="Q315" s="184" t="s">
        <v>1134</v>
      </c>
      <c r="S315" s="306" t="s">
        <v>1119</v>
      </c>
      <c r="W315" s="184" t="s">
        <v>1119</v>
      </c>
      <c r="Y315" s="184" t="s">
        <v>1119</v>
      </c>
      <c r="Z315" s="184" t="s">
        <v>1119</v>
      </c>
      <c r="AA315" s="184" t="s">
        <v>1119</v>
      </c>
      <c r="AB315" s="184">
        <v>4</v>
      </c>
      <c r="AC315" s="184" t="s">
        <v>1119</v>
      </c>
      <c r="AE315" s="184" t="s">
        <v>1119</v>
      </c>
      <c r="AH315" s="184" t="s">
        <v>1120</v>
      </c>
    </row>
    <row r="316" spans="1:34" hidden="1" x14ac:dyDescent="0.25">
      <c r="A316" s="186" t="str">
        <f>SUBSTITUTE(PetrinexFacilities[[#This Row],[Facility ID]]," ","")</f>
        <v>ABBT0095345</v>
      </c>
      <c r="B316" s="186"/>
      <c r="C316" s="184" t="s">
        <v>2819</v>
      </c>
      <c r="D316" s="185">
        <v>39234</v>
      </c>
      <c r="E316" s="184" t="s">
        <v>2820</v>
      </c>
      <c r="F316" s="184" t="s">
        <v>2333</v>
      </c>
      <c r="G316" s="184" t="s">
        <v>1809</v>
      </c>
      <c r="H316" s="185">
        <v>39295</v>
      </c>
      <c r="I316" s="185">
        <v>39295</v>
      </c>
      <c r="J316" s="184" t="s">
        <v>2821</v>
      </c>
      <c r="K316" s="184" t="s">
        <v>2822</v>
      </c>
      <c r="L316" s="184" t="s">
        <v>1736</v>
      </c>
      <c r="M316" s="184" t="s">
        <v>1737</v>
      </c>
      <c r="N316" s="185">
        <v>39295</v>
      </c>
      <c r="O316" s="184" t="s">
        <v>2823</v>
      </c>
      <c r="P316" s="184" t="s">
        <v>2824</v>
      </c>
      <c r="Q316" s="184" t="s">
        <v>1126</v>
      </c>
      <c r="S316" s="306" t="s">
        <v>1119</v>
      </c>
      <c r="W316" s="184" t="s">
        <v>1119</v>
      </c>
      <c r="Y316" s="184" t="s">
        <v>1119</v>
      </c>
      <c r="Z316" s="184" t="s">
        <v>1119</v>
      </c>
      <c r="AA316" s="184" t="s">
        <v>1119</v>
      </c>
      <c r="AB316" s="184">
        <v>4</v>
      </c>
      <c r="AC316" s="184" t="s">
        <v>1119</v>
      </c>
      <c r="AE316" s="184" t="s">
        <v>1119</v>
      </c>
      <c r="AH316" s="184" t="s">
        <v>1119</v>
      </c>
    </row>
    <row r="317" spans="1:34" hidden="1" x14ac:dyDescent="0.25">
      <c r="A317" s="186" t="str">
        <f>SUBSTITUTE(PetrinexFacilities[[#This Row],[Facility ID]]," ","")</f>
        <v>ABBT0095155</v>
      </c>
      <c r="B317" s="186"/>
      <c r="C317" s="184" t="s">
        <v>2825</v>
      </c>
      <c r="D317" s="185">
        <v>39188</v>
      </c>
      <c r="E317" s="184" t="s">
        <v>2826</v>
      </c>
      <c r="F317" s="184" t="s">
        <v>1381</v>
      </c>
      <c r="G317" s="184" t="s">
        <v>1125</v>
      </c>
      <c r="H317" s="185">
        <v>39448</v>
      </c>
      <c r="I317" s="185">
        <v>39295</v>
      </c>
      <c r="J317" s="184" t="s">
        <v>2821</v>
      </c>
      <c r="K317" s="184" t="s">
        <v>2822</v>
      </c>
      <c r="L317" s="184" t="s">
        <v>1736</v>
      </c>
      <c r="M317" s="184" t="s">
        <v>1737</v>
      </c>
      <c r="N317" s="185">
        <v>39295</v>
      </c>
      <c r="O317" s="184" t="s">
        <v>2827</v>
      </c>
      <c r="P317" s="184" t="s">
        <v>2828</v>
      </c>
      <c r="Q317" s="184" t="s">
        <v>1126</v>
      </c>
      <c r="S317" s="306" t="s">
        <v>1119</v>
      </c>
      <c r="W317" s="184" t="s">
        <v>1119</v>
      </c>
      <c r="Y317" s="184" t="s">
        <v>1119</v>
      </c>
      <c r="Z317" s="184" t="s">
        <v>1119</v>
      </c>
      <c r="AA317" s="184" t="s">
        <v>1119</v>
      </c>
      <c r="AB317" s="184">
        <v>4</v>
      </c>
      <c r="AC317" s="184" t="s">
        <v>1119</v>
      </c>
      <c r="AE317" s="184" t="s">
        <v>1119</v>
      </c>
      <c r="AH317" s="184" t="s">
        <v>1119</v>
      </c>
    </row>
    <row r="318" spans="1:34" hidden="1" x14ac:dyDescent="0.25">
      <c r="A318" s="186" t="str">
        <f>SUBSTITUTE(PetrinexFacilities[[#This Row],[Facility ID]]," ","")</f>
        <v>ABBT0086397</v>
      </c>
      <c r="B318" s="186"/>
      <c r="C318" s="184" t="s">
        <v>2829</v>
      </c>
      <c r="D318" s="185">
        <v>38336</v>
      </c>
      <c r="E318" s="184" t="s">
        <v>2830</v>
      </c>
      <c r="F318" s="184" t="s">
        <v>2423</v>
      </c>
      <c r="G318" s="184" t="s">
        <v>1125</v>
      </c>
      <c r="H318" s="185">
        <v>40148</v>
      </c>
      <c r="I318" s="185">
        <v>38596</v>
      </c>
      <c r="J318" s="184" t="s">
        <v>2821</v>
      </c>
      <c r="K318" s="184" t="s">
        <v>2822</v>
      </c>
      <c r="L318" s="184" t="s">
        <v>1736</v>
      </c>
      <c r="M318" s="184" t="s">
        <v>1737</v>
      </c>
      <c r="N318" s="185">
        <v>38596</v>
      </c>
      <c r="O318" s="184" t="s">
        <v>2831</v>
      </c>
      <c r="P318" s="184" t="s">
        <v>2832</v>
      </c>
      <c r="Q318" s="184" t="s">
        <v>1134</v>
      </c>
      <c r="S318" s="306" t="s">
        <v>1119</v>
      </c>
      <c r="W318" s="184" t="s">
        <v>1119</v>
      </c>
      <c r="Y318" s="184" t="s">
        <v>1119</v>
      </c>
      <c r="Z318" s="184" t="s">
        <v>1119</v>
      </c>
      <c r="AA318" s="184" t="s">
        <v>1119</v>
      </c>
      <c r="AB318" s="184">
        <v>4</v>
      </c>
      <c r="AC318" s="184" t="s">
        <v>1119</v>
      </c>
      <c r="AE318" s="184" t="s">
        <v>1119</v>
      </c>
      <c r="AH318" s="184" t="s">
        <v>1120</v>
      </c>
    </row>
    <row r="319" spans="1:34" hidden="1" x14ac:dyDescent="0.25">
      <c r="A319" s="186" t="str">
        <f>SUBSTITUTE(PetrinexFacilities[[#This Row],[Facility ID]]," ","")</f>
        <v>ABGP0001893</v>
      </c>
      <c r="B319" s="186"/>
      <c r="C319" s="184" t="s">
        <v>2833</v>
      </c>
      <c r="D319" s="185">
        <v>37742</v>
      </c>
      <c r="E319" s="184" t="s">
        <v>1824</v>
      </c>
      <c r="F319" s="184" t="s">
        <v>2423</v>
      </c>
      <c r="G319" s="184" t="s">
        <v>2423</v>
      </c>
      <c r="H319" s="185">
        <v>37742</v>
      </c>
      <c r="I319" s="185">
        <v>35004</v>
      </c>
      <c r="J319" s="184" t="s">
        <v>2834</v>
      </c>
      <c r="K319" s="184" t="s">
        <v>2835</v>
      </c>
      <c r="L319" s="184" t="s">
        <v>1736</v>
      </c>
      <c r="M319" s="184" t="s">
        <v>1737</v>
      </c>
      <c r="N319" s="185">
        <v>37530</v>
      </c>
      <c r="O319" s="184" t="s">
        <v>2836</v>
      </c>
      <c r="P319" s="184" t="s">
        <v>1826</v>
      </c>
      <c r="Q319" s="184" t="s">
        <v>2837</v>
      </c>
      <c r="R319" s="184" t="s">
        <v>2237</v>
      </c>
      <c r="S319" s="306" t="s">
        <v>1119</v>
      </c>
      <c r="W319" s="184" t="s">
        <v>1119</v>
      </c>
      <c r="Y319" s="184" t="s">
        <v>1119</v>
      </c>
      <c r="Z319" s="184" t="s">
        <v>1119</v>
      </c>
      <c r="AA319" s="184" t="s">
        <v>1119</v>
      </c>
      <c r="AB319" s="184">
        <v>4</v>
      </c>
      <c r="AC319" s="184" t="s">
        <v>1119</v>
      </c>
      <c r="AE319" s="184" t="s">
        <v>1119</v>
      </c>
      <c r="AH319" s="184" t="s">
        <v>1120</v>
      </c>
    </row>
    <row r="320" spans="1:34" hidden="1" x14ac:dyDescent="0.25">
      <c r="A320" s="186" t="str">
        <f>SUBSTITUTE(PetrinexFacilities[[#This Row],[Facility ID]]," ","")</f>
        <v>ABBT0061465</v>
      </c>
      <c r="B320" s="186"/>
      <c r="C320" s="184" t="s">
        <v>2838</v>
      </c>
      <c r="D320" s="185">
        <v>36923</v>
      </c>
      <c r="E320" s="184" t="s">
        <v>2839</v>
      </c>
      <c r="F320" s="184" t="s">
        <v>2116</v>
      </c>
      <c r="G320" s="184" t="s">
        <v>1125</v>
      </c>
      <c r="H320" s="185">
        <v>37530</v>
      </c>
      <c r="I320" s="185">
        <v>36526</v>
      </c>
      <c r="J320" s="184" t="s">
        <v>2840</v>
      </c>
      <c r="K320" s="184" t="s">
        <v>2841</v>
      </c>
      <c r="L320" s="184" t="s">
        <v>1736</v>
      </c>
      <c r="M320" s="184" t="s">
        <v>1737</v>
      </c>
      <c r="N320" s="185">
        <v>37530</v>
      </c>
      <c r="O320" s="184" t="s">
        <v>2842</v>
      </c>
      <c r="P320" s="184" t="s">
        <v>2843</v>
      </c>
      <c r="Q320" s="184" t="s">
        <v>1134</v>
      </c>
      <c r="R320" s="184" t="s">
        <v>2203</v>
      </c>
      <c r="S320" s="306" t="s">
        <v>1119</v>
      </c>
      <c r="W320" s="184" t="s">
        <v>1119</v>
      </c>
      <c r="Y320" s="184" t="s">
        <v>1119</v>
      </c>
      <c r="Z320" s="184" t="s">
        <v>1119</v>
      </c>
      <c r="AA320" s="184" t="s">
        <v>1119</v>
      </c>
      <c r="AB320" s="184">
        <v>4</v>
      </c>
      <c r="AC320" s="184" t="s">
        <v>1119</v>
      </c>
      <c r="AE320" s="184" t="s">
        <v>1119</v>
      </c>
      <c r="AH320" s="184" t="s">
        <v>1120</v>
      </c>
    </row>
    <row r="321" spans="1:34" hidden="1" x14ac:dyDescent="0.25">
      <c r="A321" s="186" t="str">
        <f>SUBSTITUTE(PetrinexFacilities[[#This Row],[Facility ID]]," ","")</f>
        <v>ABBT0041886</v>
      </c>
      <c r="B321" s="186"/>
      <c r="C321" s="184" t="s">
        <v>2844</v>
      </c>
      <c r="D321" s="185">
        <v>32134</v>
      </c>
      <c r="E321" s="184" t="s">
        <v>2845</v>
      </c>
      <c r="F321" s="184" t="s">
        <v>2116</v>
      </c>
      <c r="G321" s="184" t="s">
        <v>1125</v>
      </c>
      <c r="H321" s="185">
        <v>37530</v>
      </c>
      <c r="I321" s="185">
        <v>34335</v>
      </c>
      <c r="J321" s="184" t="s">
        <v>2846</v>
      </c>
      <c r="K321" s="184" t="s">
        <v>2847</v>
      </c>
      <c r="L321" s="184" t="s">
        <v>1736</v>
      </c>
      <c r="M321" s="184" t="s">
        <v>1737</v>
      </c>
      <c r="N321" s="185">
        <v>37012</v>
      </c>
      <c r="O321" s="184" t="s">
        <v>2848</v>
      </c>
      <c r="P321" s="184" t="s">
        <v>2849</v>
      </c>
      <c r="Q321" s="184" t="s">
        <v>1134</v>
      </c>
      <c r="S321" s="306" t="s">
        <v>1119</v>
      </c>
      <c r="W321" s="184" t="s">
        <v>1119</v>
      </c>
      <c r="Y321" s="184" t="s">
        <v>1119</v>
      </c>
      <c r="Z321" s="184" t="s">
        <v>1119</v>
      </c>
      <c r="AA321" s="184" t="s">
        <v>1119</v>
      </c>
      <c r="AB321" s="184">
        <v>4</v>
      </c>
      <c r="AC321" s="184" t="s">
        <v>1119</v>
      </c>
      <c r="AE321" s="184" t="s">
        <v>1119</v>
      </c>
      <c r="AH321" s="184" t="s">
        <v>1120</v>
      </c>
    </row>
    <row r="322" spans="1:34" hidden="1" x14ac:dyDescent="0.25">
      <c r="A322" s="186" t="str">
        <f>SUBSTITUTE(PetrinexFacilities[[#This Row],[Facility ID]]," ","")</f>
        <v>ABBT0043409</v>
      </c>
      <c r="B322" s="186"/>
      <c r="C322" s="184" t="s">
        <v>2850</v>
      </c>
      <c r="D322" s="185">
        <v>23167</v>
      </c>
      <c r="E322" s="184" t="s">
        <v>2851</v>
      </c>
      <c r="F322" s="184" t="s">
        <v>2333</v>
      </c>
      <c r="G322" s="184" t="s">
        <v>1125</v>
      </c>
      <c r="H322" s="185">
        <v>37530</v>
      </c>
      <c r="I322" s="185">
        <v>34335</v>
      </c>
      <c r="J322" s="184" t="s">
        <v>2846</v>
      </c>
      <c r="K322" s="184" t="s">
        <v>2847</v>
      </c>
      <c r="L322" s="184" t="s">
        <v>1736</v>
      </c>
      <c r="M322" s="184" t="s">
        <v>1737</v>
      </c>
      <c r="N322" s="185">
        <v>35186</v>
      </c>
      <c r="O322" s="184" t="s">
        <v>2852</v>
      </c>
      <c r="P322" s="184" t="s">
        <v>2853</v>
      </c>
      <c r="Q322" s="184" t="s">
        <v>1126</v>
      </c>
      <c r="S322" s="306" t="s">
        <v>1119</v>
      </c>
      <c r="W322" s="184" t="s">
        <v>1119</v>
      </c>
      <c r="Y322" s="184" t="s">
        <v>1119</v>
      </c>
      <c r="Z322" s="184" t="s">
        <v>1119</v>
      </c>
      <c r="AA322" s="184" t="s">
        <v>1119</v>
      </c>
      <c r="AB322" s="184">
        <v>4</v>
      </c>
      <c r="AC322" s="184" t="s">
        <v>1119</v>
      </c>
      <c r="AE322" s="184" t="s">
        <v>1119</v>
      </c>
      <c r="AH322" s="184" t="s">
        <v>1119</v>
      </c>
    </row>
    <row r="323" spans="1:34" hidden="1" x14ac:dyDescent="0.25">
      <c r="A323" s="186" t="str">
        <f>SUBSTITUTE(PetrinexFacilities[[#This Row],[Facility ID]]," ","")</f>
        <v>ABBT0053030</v>
      </c>
      <c r="B323" s="186"/>
      <c r="C323" s="184" t="s">
        <v>2854</v>
      </c>
      <c r="D323" s="185">
        <v>35083</v>
      </c>
      <c r="E323" s="184" t="s">
        <v>2855</v>
      </c>
      <c r="F323" s="184" t="s">
        <v>2333</v>
      </c>
      <c r="G323" s="184" t="s">
        <v>1125</v>
      </c>
      <c r="H323" s="185">
        <v>37530</v>
      </c>
      <c r="I323" s="185">
        <v>35125</v>
      </c>
      <c r="J323" s="184" t="s">
        <v>2846</v>
      </c>
      <c r="K323" s="184" t="s">
        <v>2847</v>
      </c>
      <c r="L323" s="184" t="s">
        <v>1736</v>
      </c>
      <c r="M323" s="184" t="s">
        <v>1737</v>
      </c>
      <c r="N323" s="185">
        <v>36192</v>
      </c>
      <c r="O323" s="184" t="s">
        <v>2856</v>
      </c>
      <c r="P323" s="184" t="s">
        <v>2857</v>
      </c>
      <c r="Q323" s="184" t="s">
        <v>1126</v>
      </c>
      <c r="S323" s="306" t="s">
        <v>1119</v>
      </c>
      <c r="W323" s="184" t="s">
        <v>1119</v>
      </c>
      <c r="Y323" s="184" t="s">
        <v>1119</v>
      </c>
      <c r="Z323" s="184" t="s">
        <v>1119</v>
      </c>
      <c r="AA323" s="184" t="s">
        <v>1119</v>
      </c>
      <c r="AB323" s="184">
        <v>4</v>
      </c>
      <c r="AC323" s="184" t="s">
        <v>1119</v>
      </c>
      <c r="AE323" s="184" t="s">
        <v>1119</v>
      </c>
      <c r="AH323" s="184" t="s">
        <v>1119</v>
      </c>
    </row>
    <row r="324" spans="1:34" hidden="1" x14ac:dyDescent="0.25">
      <c r="A324" s="186" t="str">
        <f>SUBSTITUTE(PetrinexFacilities[[#This Row],[Facility ID]]," ","")</f>
        <v>ABBT5130007</v>
      </c>
      <c r="B324" s="186"/>
      <c r="C324" s="184" t="s">
        <v>2858</v>
      </c>
      <c r="D324" s="185">
        <v>23210</v>
      </c>
      <c r="E324" s="184" t="s">
        <v>2859</v>
      </c>
      <c r="F324" s="184" t="s">
        <v>2333</v>
      </c>
      <c r="G324" s="184" t="s">
        <v>1125</v>
      </c>
      <c r="H324" s="185">
        <v>37530</v>
      </c>
      <c r="I324" s="185">
        <v>34335</v>
      </c>
      <c r="J324" s="184" t="s">
        <v>2846</v>
      </c>
      <c r="K324" s="184" t="s">
        <v>2847</v>
      </c>
      <c r="L324" s="184" t="s">
        <v>1736</v>
      </c>
      <c r="M324" s="184" t="s">
        <v>1737</v>
      </c>
      <c r="N324" s="185">
        <v>36951</v>
      </c>
      <c r="O324" s="184" t="s">
        <v>2860</v>
      </c>
      <c r="P324" s="184" t="s">
        <v>2861</v>
      </c>
      <c r="Q324" s="184" t="s">
        <v>1126</v>
      </c>
      <c r="S324" s="306" t="s">
        <v>1119</v>
      </c>
      <c r="W324" s="184" t="s">
        <v>1119</v>
      </c>
      <c r="Y324" s="184" t="s">
        <v>1119</v>
      </c>
      <c r="Z324" s="184" t="s">
        <v>1119</v>
      </c>
      <c r="AA324" s="184" t="s">
        <v>1119</v>
      </c>
      <c r="AB324" s="184">
        <v>4</v>
      </c>
      <c r="AC324" s="184" t="s">
        <v>1119</v>
      </c>
      <c r="AE324" s="184" t="s">
        <v>1119</v>
      </c>
      <c r="AH324" s="184" t="s">
        <v>1119</v>
      </c>
    </row>
    <row r="325" spans="1:34" hidden="1" x14ac:dyDescent="0.25">
      <c r="A325" s="186" t="str">
        <f>SUBSTITUTE(PetrinexFacilities[[#This Row],[Facility ID]]," ","")</f>
        <v>ABBT0066472</v>
      </c>
      <c r="B325" s="186"/>
      <c r="C325" s="184" t="s">
        <v>2862</v>
      </c>
      <c r="D325" s="185">
        <v>37028</v>
      </c>
      <c r="E325" s="184" t="s">
        <v>2863</v>
      </c>
      <c r="F325" s="184" t="s">
        <v>2051</v>
      </c>
      <c r="G325" s="184" t="s">
        <v>1125</v>
      </c>
      <c r="H325" s="185">
        <v>37530</v>
      </c>
      <c r="I325" s="185">
        <v>37135</v>
      </c>
      <c r="J325" s="184" t="s">
        <v>2846</v>
      </c>
      <c r="K325" s="184" t="s">
        <v>2847</v>
      </c>
      <c r="L325" s="184" t="s">
        <v>1736</v>
      </c>
      <c r="M325" s="184" t="s">
        <v>1737</v>
      </c>
      <c r="N325" s="185">
        <v>37530</v>
      </c>
      <c r="O325" s="184" t="s">
        <v>2864</v>
      </c>
      <c r="P325" s="184" t="s">
        <v>2865</v>
      </c>
      <c r="Q325" s="184" t="s">
        <v>1126</v>
      </c>
      <c r="S325" s="306" t="s">
        <v>1119</v>
      </c>
      <c r="W325" s="184" t="s">
        <v>1119</v>
      </c>
      <c r="Y325" s="184" t="s">
        <v>1119</v>
      </c>
      <c r="Z325" s="184" t="s">
        <v>1119</v>
      </c>
      <c r="AA325" s="184" t="s">
        <v>1119</v>
      </c>
      <c r="AB325" s="184">
        <v>4</v>
      </c>
      <c r="AC325" s="184" t="s">
        <v>1119</v>
      </c>
      <c r="AE325" s="184" t="s">
        <v>1119</v>
      </c>
      <c r="AH325" s="184" t="s">
        <v>1119</v>
      </c>
    </row>
    <row r="326" spans="1:34" hidden="1" x14ac:dyDescent="0.25">
      <c r="A326" s="186" t="str">
        <f>SUBSTITUTE(PetrinexFacilities[[#This Row],[Facility ID]]," ","")</f>
        <v>ABBT0076339</v>
      </c>
      <c r="B326" s="186"/>
      <c r="C326" s="184" t="s">
        <v>2866</v>
      </c>
      <c r="D326" s="185">
        <v>36942</v>
      </c>
      <c r="E326" s="184" t="s">
        <v>2867</v>
      </c>
      <c r="F326" s="184" t="s">
        <v>2309</v>
      </c>
      <c r="G326" s="184" t="s">
        <v>1809</v>
      </c>
      <c r="H326" s="185">
        <v>37622</v>
      </c>
      <c r="I326" s="185">
        <v>37622</v>
      </c>
      <c r="J326" s="184" t="s">
        <v>2846</v>
      </c>
      <c r="K326" s="184" t="s">
        <v>2847</v>
      </c>
      <c r="L326" s="184" t="s">
        <v>1736</v>
      </c>
      <c r="M326" s="184" t="s">
        <v>1737</v>
      </c>
      <c r="N326" s="185">
        <v>37622</v>
      </c>
      <c r="O326" s="184" t="s">
        <v>2868</v>
      </c>
      <c r="P326" s="184" t="s">
        <v>1804</v>
      </c>
      <c r="Q326" s="184" t="s">
        <v>1118</v>
      </c>
      <c r="S326" s="306" t="s">
        <v>1119</v>
      </c>
      <c r="W326" s="184" t="s">
        <v>1119</v>
      </c>
      <c r="Y326" s="184" t="s">
        <v>1119</v>
      </c>
      <c r="Z326" s="184" t="s">
        <v>1119</v>
      </c>
      <c r="AA326" s="184" t="s">
        <v>1119</v>
      </c>
      <c r="AB326" s="184">
        <v>4</v>
      </c>
      <c r="AC326" s="184" t="s">
        <v>1119</v>
      </c>
      <c r="AE326" s="184" t="s">
        <v>1119</v>
      </c>
      <c r="AH326" s="184" t="s">
        <v>1120</v>
      </c>
    </row>
    <row r="327" spans="1:34" hidden="1" x14ac:dyDescent="0.25">
      <c r="A327" s="186" t="str">
        <f>SUBSTITUTE(PetrinexFacilities[[#This Row],[Facility ID]]," ","")</f>
        <v>ABBT0079417</v>
      </c>
      <c r="B327" s="186"/>
      <c r="C327" s="184" t="s">
        <v>2869</v>
      </c>
      <c r="D327" s="185">
        <v>42430</v>
      </c>
      <c r="E327" s="184" t="s">
        <v>2870</v>
      </c>
      <c r="F327" s="184" t="s">
        <v>2423</v>
      </c>
      <c r="G327" s="184" t="s">
        <v>2423</v>
      </c>
      <c r="H327" s="185">
        <v>42430</v>
      </c>
      <c r="I327" s="185">
        <v>37926</v>
      </c>
      <c r="J327" s="184" t="s">
        <v>2846</v>
      </c>
      <c r="K327" s="184" t="s">
        <v>2847</v>
      </c>
      <c r="L327" s="184" t="s">
        <v>1736</v>
      </c>
      <c r="M327" s="184" t="s">
        <v>1737</v>
      </c>
      <c r="N327" s="185">
        <v>37926</v>
      </c>
      <c r="O327" s="184" t="s">
        <v>2871</v>
      </c>
      <c r="P327" s="184" t="s">
        <v>2872</v>
      </c>
      <c r="Q327" s="184" t="s">
        <v>1196</v>
      </c>
      <c r="R327" s="184" t="s">
        <v>2144</v>
      </c>
      <c r="S327" s="306" t="s">
        <v>1119</v>
      </c>
      <c r="W327" s="184" t="s">
        <v>1119</v>
      </c>
      <c r="Y327" s="184" t="s">
        <v>1119</v>
      </c>
      <c r="Z327" s="184" t="s">
        <v>1119</v>
      </c>
      <c r="AA327" s="184" t="s">
        <v>1119</v>
      </c>
      <c r="AB327" s="184">
        <v>4</v>
      </c>
      <c r="AC327" s="184" t="s">
        <v>1119</v>
      </c>
      <c r="AE327" s="184" t="s">
        <v>1119</v>
      </c>
      <c r="AH327" s="184" t="s">
        <v>1119</v>
      </c>
    </row>
    <row r="328" spans="1:34" hidden="1" x14ac:dyDescent="0.25">
      <c r="A328" s="186" t="str">
        <f>SUBSTITUTE(PetrinexFacilities[[#This Row],[Facility ID]]," ","")</f>
        <v>ABBT0065745</v>
      </c>
      <c r="B328" s="186"/>
      <c r="C328" s="184" t="s">
        <v>2873</v>
      </c>
      <c r="D328" s="185">
        <v>36504</v>
      </c>
      <c r="E328" s="184" t="s">
        <v>2874</v>
      </c>
      <c r="F328" s="184" t="s">
        <v>2051</v>
      </c>
      <c r="G328" s="184" t="s">
        <v>1125</v>
      </c>
      <c r="H328" s="185">
        <v>38047</v>
      </c>
      <c r="I328" s="185">
        <v>37104</v>
      </c>
      <c r="J328" s="184" t="s">
        <v>2846</v>
      </c>
      <c r="K328" s="184" t="s">
        <v>2847</v>
      </c>
      <c r="L328" s="184" t="s">
        <v>1736</v>
      </c>
      <c r="M328" s="184" t="s">
        <v>1737</v>
      </c>
      <c r="N328" s="185">
        <v>37104</v>
      </c>
      <c r="O328" s="184" t="s">
        <v>2875</v>
      </c>
      <c r="P328" s="184" t="s">
        <v>2876</v>
      </c>
      <c r="Q328" s="184" t="s">
        <v>1134</v>
      </c>
      <c r="S328" s="306" t="s">
        <v>1119</v>
      </c>
      <c r="W328" s="184" t="s">
        <v>1119</v>
      </c>
      <c r="Y328" s="184" t="s">
        <v>1119</v>
      </c>
      <c r="Z328" s="184" t="s">
        <v>1119</v>
      </c>
      <c r="AA328" s="184" t="s">
        <v>1119</v>
      </c>
      <c r="AB328" s="184">
        <v>4</v>
      </c>
      <c r="AC328" s="184" t="s">
        <v>1119</v>
      </c>
      <c r="AE328" s="184" t="s">
        <v>1119</v>
      </c>
      <c r="AH328" s="184" t="s">
        <v>1120</v>
      </c>
    </row>
    <row r="329" spans="1:34" hidden="1" x14ac:dyDescent="0.25">
      <c r="A329" s="186" t="str">
        <f>SUBSTITUTE(PetrinexFacilities[[#This Row],[Facility ID]]," ","")</f>
        <v>ABBT0128850</v>
      </c>
      <c r="B329" s="186"/>
      <c r="C329" s="184" t="s">
        <v>2877</v>
      </c>
      <c r="D329" s="185">
        <v>40604</v>
      </c>
      <c r="E329" s="184" t="s">
        <v>2878</v>
      </c>
      <c r="F329" s="184" t="s">
        <v>2051</v>
      </c>
      <c r="G329" s="184" t="s">
        <v>1125</v>
      </c>
      <c r="H329" s="185">
        <v>42095</v>
      </c>
      <c r="I329" s="185">
        <v>41518</v>
      </c>
      <c r="J329" s="184" t="s">
        <v>2846</v>
      </c>
      <c r="K329" s="184" t="s">
        <v>2847</v>
      </c>
      <c r="L329" s="184" t="s">
        <v>1736</v>
      </c>
      <c r="M329" s="184" t="s">
        <v>1737</v>
      </c>
      <c r="N329" s="185">
        <v>41518</v>
      </c>
      <c r="O329" s="184" t="s">
        <v>2879</v>
      </c>
      <c r="P329" s="184" t="s">
        <v>2880</v>
      </c>
      <c r="Q329" s="184" t="s">
        <v>1134</v>
      </c>
      <c r="S329" s="306" t="s">
        <v>1119</v>
      </c>
      <c r="W329" s="184" t="s">
        <v>1119</v>
      </c>
      <c r="Y329" s="184" t="s">
        <v>1119</v>
      </c>
      <c r="Z329" s="184" t="s">
        <v>1119</v>
      </c>
      <c r="AA329" s="184" t="s">
        <v>1119</v>
      </c>
      <c r="AB329" s="184">
        <v>4</v>
      </c>
      <c r="AC329" s="184" t="s">
        <v>1119</v>
      </c>
      <c r="AE329" s="184" t="s">
        <v>1119</v>
      </c>
      <c r="AH329" s="184" t="s">
        <v>1120</v>
      </c>
    </row>
    <row r="330" spans="1:34" hidden="1" x14ac:dyDescent="0.25">
      <c r="A330" s="186" t="str">
        <f>SUBSTITUTE(PetrinexFacilities[[#This Row],[Facility ID]]," ","")</f>
        <v>ABBT0083886</v>
      </c>
      <c r="B330" s="186"/>
      <c r="C330" s="184" t="s">
        <v>2881</v>
      </c>
      <c r="D330" s="185">
        <v>38285</v>
      </c>
      <c r="E330" s="184" t="s">
        <v>2882</v>
      </c>
      <c r="F330" s="184" t="s">
        <v>2309</v>
      </c>
      <c r="G330" s="184" t="s">
        <v>1125</v>
      </c>
      <c r="H330" s="185">
        <v>42522</v>
      </c>
      <c r="I330" s="185">
        <v>38353</v>
      </c>
      <c r="J330" s="184" t="s">
        <v>2846</v>
      </c>
      <c r="K330" s="184" t="s">
        <v>2847</v>
      </c>
      <c r="L330" s="184" t="s">
        <v>1736</v>
      </c>
      <c r="M330" s="184" t="s">
        <v>1737</v>
      </c>
      <c r="N330" s="185">
        <v>38353</v>
      </c>
      <c r="O330" s="184" t="s">
        <v>2883</v>
      </c>
      <c r="P330" s="184" t="s">
        <v>2884</v>
      </c>
      <c r="Q330" s="184" t="s">
        <v>1134</v>
      </c>
      <c r="S330" s="306" t="s">
        <v>1119</v>
      </c>
      <c r="W330" s="184" t="s">
        <v>1119</v>
      </c>
      <c r="Y330" s="184" t="s">
        <v>1119</v>
      </c>
      <c r="Z330" s="184" t="s">
        <v>1119</v>
      </c>
      <c r="AA330" s="184" t="s">
        <v>1119</v>
      </c>
      <c r="AB330" s="184">
        <v>2</v>
      </c>
      <c r="AC330" s="184" t="s">
        <v>1119</v>
      </c>
      <c r="AE330" s="184" t="s">
        <v>1119</v>
      </c>
      <c r="AH330" s="184" t="s">
        <v>1120</v>
      </c>
    </row>
    <row r="331" spans="1:34" hidden="1" x14ac:dyDescent="0.25">
      <c r="A331" s="186" t="str">
        <f>SUBSTITUTE(PetrinexFacilities[[#This Row],[Facility ID]]," ","")</f>
        <v>ABBT0066864</v>
      </c>
      <c r="B331" s="186"/>
      <c r="C331" s="184" t="s">
        <v>2885</v>
      </c>
      <c r="D331" s="185">
        <v>42401</v>
      </c>
      <c r="E331" s="184" t="s">
        <v>2886</v>
      </c>
      <c r="F331" s="184" t="s">
        <v>2423</v>
      </c>
      <c r="G331" s="184" t="s">
        <v>2423</v>
      </c>
      <c r="H331" s="185">
        <v>42401</v>
      </c>
      <c r="I331" s="185">
        <v>37257</v>
      </c>
      <c r="J331" s="184" t="s">
        <v>2846</v>
      </c>
      <c r="K331" s="184" t="s">
        <v>2847</v>
      </c>
      <c r="L331" s="184" t="s">
        <v>1736</v>
      </c>
      <c r="M331" s="184" t="s">
        <v>1737</v>
      </c>
      <c r="N331" s="185">
        <v>37257</v>
      </c>
      <c r="O331" s="184" t="s">
        <v>2887</v>
      </c>
      <c r="P331" s="184" t="s">
        <v>2888</v>
      </c>
      <c r="Q331" s="184" t="s">
        <v>1126</v>
      </c>
      <c r="R331" s="184" t="s">
        <v>2136</v>
      </c>
      <c r="S331" s="306" t="s">
        <v>1119</v>
      </c>
      <c r="W331" s="184" t="s">
        <v>1119</v>
      </c>
      <c r="Y331" s="184" t="s">
        <v>1119</v>
      </c>
      <c r="Z331" s="184" t="s">
        <v>1119</v>
      </c>
      <c r="AA331" s="184" t="s">
        <v>1119</v>
      </c>
      <c r="AB331" s="184">
        <v>4</v>
      </c>
      <c r="AC331" s="184" t="s">
        <v>1119</v>
      </c>
      <c r="AE331" s="184" t="s">
        <v>1119</v>
      </c>
      <c r="AH331" s="184" t="s">
        <v>1119</v>
      </c>
    </row>
    <row r="332" spans="1:34" hidden="1" x14ac:dyDescent="0.25">
      <c r="A332" s="186" t="str">
        <f>SUBSTITUTE(PetrinexFacilities[[#This Row],[Facility ID]]," ","")</f>
        <v>ABBT0066994</v>
      </c>
      <c r="B332" s="186"/>
      <c r="C332" s="184" t="s">
        <v>2885</v>
      </c>
      <c r="D332" s="185">
        <v>42401</v>
      </c>
      <c r="E332" s="184" t="s">
        <v>2886</v>
      </c>
      <c r="F332" s="184" t="s">
        <v>2423</v>
      </c>
      <c r="G332" s="184" t="s">
        <v>2423</v>
      </c>
      <c r="H332" s="185">
        <v>42401</v>
      </c>
      <c r="I332" s="185">
        <v>37288</v>
      </c>
      <c r="J332" s="184" t="s">
        <v>2846</v>
      </c>
      <c r="K332" s="184" t="s">
        <v>2847</v>
      </c>
      <c r="L332" s="184" t="s">
        <v>1736</v>
      </c>
      <c r="M332" s="184" t="s">
        <v>1737</v>
      </c>
      <c r="N332" s="185">
        <v>37288</v>
      </c>
      <c r="O332" s="184" t="s">
        <v>2889</v>
      </c>
      <c r="P332" s="184" t="s">
        <v>2890</v>
      </c>
      <c r="Q332" s="184" t="s">
        <v>1126</v>
      </c>
      <c r="R332" s="184" t="s">
        <v>2136</v>
      </c>
      <c r="S332" s="306" t="s">
        <v>1119</v>
      </c>
      <c r="W332" s="184" t="s">
        <v>1119</v>
      </c>
      <c r="Y332" s="184" t="s">
        <v>1119</v>
      </c>
      <c r="Z332" s="184" t="s">
        <v>1119</v>
      </c>
      <c r="AA332" s="184" t="s">
        <v>1119</v>
      </c>
      <c r="AB332" s="184">
        <v>4</v>
      </c>
      <c r="AC332" s="184" t="s">
        <v>1119</v>
      </c>
      <c r="AE332" s="184" t="s">
        <v>1119</v>
      </c>
      <c r="AH332" s="184" t="s">
        <v>1119</v>
      </c>
    </row>
    <row r="333" spans="1:34" hidden="1" x14ac:dyDescent="0.25">
      <c r="A333" s="186" t="str">
        <f>SUBSTITUTE(PetrinexFacilities[[#This Row],[Facility ID]]," ","")</f>
        <v>ABBT0064988</v>
      </c>
      <c r="B333" s="186"/>
      <c r="C333" s="184" t="s">
        <v>2891</v>
      </c>
      <c r="D333" s="185">
        <v>37165</v>
      </c>
      <c r="E333" s="184" t="s">
        <v>1907</v>
      </c>
      <c r="F333" s="184" t="s">
        <v>2116</v>
      </c>
      <c r="G333" s="184" t="s">
        <v>1125</v>
      </c>
      <c r="H333" s="185">
        <v>37530</v>
      </c>
      <c r="I333" s="185">
        <v>36951</v>
      </c>
      <c r="J333" s="184" t="s">
        <v>2846</v>
      </c>
      <c r="K333" s="184" t="s">
        <v>2847</v>
      </c>
      <c r="L333" s="184" t="s">
        <v>1736</v>
      </c>
      <c r="M333" s="184" t="s">
        <v>1737</v>
      </c>
      <c r="N333" s="185">
        <v>36951</v>
      </c>
      <c r="O333" s="184" t="s">
        <v>2892</v>
      </c>
      <c r="P333" s="184" t="s">
        <v>2893</v>
      </c>
      <c r="Q333" s="184" t="s">
        <v>1126</v>
      </c>
      <c r="R333" s="184" t="s">
        <v>2136</v>
      </c>
      <c r="S333" s="306" t="s">
        <v>1119</v>
      </c>
      <c r="W333" s="184" t="s">
        <v>1119</v>
      </c>
      <c r="Y333" s="184" t="s">
        <v>1119</v>
      </c>
      <c r="Z333" s="184" t="s">
        <v>1119</v>
      </c>
      <c r="AA333" s="184" t="s">
        <v>1119</v>
      </c>
      <c r="AB333" s="184">
        <v>4</v>
      </c>
      <c r="AC333" s="184" t="s">
        <v>1119</v>
      </c>
      <c r="AE333" s="184" t="s">
        <v>1119</v>
      </c>
      <c r="AH333" s="184" t="s">
        <v>1119</v>
      </c>
    </row>
    <row r="334" spans="1:34" hidden="1" x14ac:dyDescent="0.25">
      <c r="A334" s="186" t="str">
        <f>SUBSTITUTE(PetrinexFacilities[[#This Row],[Facility ID]]," ","")</f>
        <v>ABBT0078226</v>
      </c>
      <c r="B334" s="186"/>
      <c r="C334" s="184" t="s">
        <v>2894</v>
      </c>
      <c r="D334" s="185">
        <v>23398</v>
      </c>
      <c r="E334" s="184" t="s">
        <v>2870</v>
      </c>
      <c r="F334" s="184" t="s">
        <v>2333</v>
      </c>
      <c r="G334" s="184" t="s">
        <v>1125</v>
      </c>
      <c r="H334" s="185">
        <v>37956</v>
      </c>
      <c r="I334" s="185">
        <v>37834</v>
      </c>
      <c r="J334" s="184" t="s">
        <v>2846</v>
      </c>
      <c r="K334" s="184" t="s">
        <v>2847</v>
      </c>
      <c r="L334" s="184" t="s">
        <v>1736</v>
      </c>
      <c r="M334" s="184" t="s">
        <v>1737</v>
      </c>
      <c r="N334" s="185">
        <v>37834</v>
      </c>
      <c r="O334" s="184" t="s">
        <v>2895</v>
      </c>
      <c r="P334" s="184" t="s">
        <v>2872</v>
      </c>
      <c r="Q334" s="184" t="s">
        <v>1126</v>
      </c>
      <c r="S334" s="306" t="s">
        <v>1119</v>
      </c>
      <c r="W334" s="184" t="s">
        <v>1119</v>
      </c>
      <c r="Y334" s="184" t="s">
        <v>1119</v>
      </c>
      <c r="Z334" s="184" t="s">
        <v>1119</v>
      </c>
      <c r="AA334" s="184" t="s">
        <v>1119</v>
      </c>
      <c r="AB334" s="184">
        <v>4</v>
      </c>
      <c r="AC334" s="184" t="s">
        <v>1119</v>
      </c>
      <c r="AE334" s="184" t="s">
        <v>1119</v>
      </c>
      <c r="AH334" s="184" t="s">
        <v>1119</v>
      </c>
    </row>
    <row r="335" spans="1:34" hidden="1" x14ac:dyDescent="0.25">
      <c r="A335" s="186" t="str">
        <f>SUBSTITUTE(PetrinexFacilities[[#This Row],[Facility ID]]," ","")</f>
        <v>ABBT0054439</v>
      </c>
      <c r="B335" s="186"/>
      <c r="C335" s="184" t="s">
        <v>2896</v>
      </c>
      <c r="D335" s="185">
        <v>35262</v>
      </c>
      <c r="E335" s="184" t="s">
        <v>2897</v>
      </c>
      <c r="F335" s="184" t="s">
        <v>2309</v>
      </c>
      <c r="G335" s="184" t="s">
        <v>1125</v>
      </c>
      <c r="H335" s="185">
        <v>37865</v>
      </c>
      <c r="I335" s="185">
        <v>35339</v>
      </c>
      <c r="J335" s="184" t="s">
        <v>2846</v>
      </c>
      <c r="K335" s="184" t="s">
        <v>2847</v>
      </c>
      <c r="L335" s="184" t="s">
        <v>1736</v>
      </c>
      <c r="M335" s="184" t="s">
        <v>1737</v>
      </c>
      <c r="N335" s="185">
        <v>37803</v>
      </c>
      <c r="O335" s="184" t="s">
        <v>2898</v>
      </c>
      <c r="P335" s="184" t="s">
        <v>2899</v>
      </c>
      <c r="Q335" s="184" t="s">
        <v>1134</v>
      </c>
      <c r="S335" s="306" t="s">
        <v>1119</v>
      </c>
      <c r="W335" s="184" t="s">
        <v>1119</v>
      </c>
      <c r="Y335" s="184" t="s">
        <v>1119</v>
      </c>
      <c r="Z335" s="184" t="s">
        <v>1119</v>
      </c>
      <c r="AA335" s="184" t="s">
        <v>1119</v>
      </c>
      <c r="AB335" s="184">
        <v>4</v>
      </c>
      <c r="AC335" s="184" t="s">
        <v>1119</v>
      </c>
      <c r="AE335" s="184" t="s">
        <v>1119</v>
      </c>
      <c r="AH335" s="184" t="s">
        <v>1120</v>
      </c>
    </row>
    <row r="336" spans="1:34" hidden="1" x14ac:dyDescent="0.25">
      <c r="A336" s="186" t="str">
        <f>SUBSTITUTE(PetrinexFacilities[[#This Row],[Facility ID]]," ","")</f>
        <v>ABBT0059761</v>
      </c>
      <c r="B336" s="186"/>
      <c r="C336" s="184" t="s">
        <v>2900</v>
      </c>
      <c r="D336" s="185">
        <v>34648</v>
      </c>
      <c r="E336" s="184" t="s">
        <v>2901</v>
      </c>
      <c r="F336" s="184" t="s">
        <v>2051</v>
      </c>
      <c r="G336" s="184" t="s">
        <v>1125</v>
      </c>
      <c r="H336" s="185">
        <v>38322</v>
      </c>
      <c r="I336" s="185">
        <v>36220</v>
      </c>
      <c r="J336" s="184" t="s">
        <v>2846</v>
      </c>
      <c r="K336" s="184" t="s">
        <v>2847</v>
      </c>
      <c r="L336" s="184" t="s">
        <v>1736</v>
      </c>
      <c r="M336" s="184" t="s">
        <v>1737</v>
      </c>
      <c r="N336" s="185">
        <v>37438</v>
      </c>
      <c r="O336" s="184" t="s">
        <v>2902</v>
      </c>
      <c r="P336" s="184" t="s">
        <v>2903</v>
      </c>
      <c r="Q336" s="184" t="s">
        <v>1134</v>
      </c>
      <c r="S336" s="306" t="s">
        <v>1119</v>
      </c>
      <c r="W336" s="184" t="s">
        <v>1119</v>
      </c>
      <c r="Y336" s="184" t="s">
        <v>1119</v>
      </c>
      <c r="Z336" s="184" t="s">
        <v>1119</v>
      </c>
      <c r="AA336" s="184" t="s">
        <v>1119</v>
      </c>
      <c r="AB336" s="184">
        <v>4</v>
      </c>
      <c r="AC336" s="184" t="s">
        <v>1119</v>
      </c>
      <c r="AE336" s="184" t="s">
        <v>1119</v>
      </c>
      <c r="AH336" s="184" t="s">
        <v>1120</v>
      </c>
    </row>
    <row r="337" spans="1:34" hidden="1" x14ac:dyDescent="0.25">
      <c r="A337" s="186" t="str">
        <f>SUBSTITUTE(PetrinexFacilities[[#This Row],[Facility ID]]," ","")</f>
        <v>ABBT0059762</v>
      </c>
      <c r="B337" s="186"/>
      <c r="C337" s="184" t="s">
        <v>2904</v>
      </c>
      <c r="D337" s="185">
        <v>34654</v>
      </c>
      <c r="E337" s="184" t="s">
        <v>2905</v>
      </c>
      <c r="F337" s="184" t="s">
        <v>2062</v>
      </c>
      <c r="G337" s="184" t="s">
        <v>1125</v>
      </c>
      <c r="H337" s="185">
        <v>38322</v>
      </c>
      <c r="I337" s="185">
        <v>36220</v>
      </c>
      <c r="J337" s="184" t="s">
        <v>2846</v>
      </c>
      <c r="K337" s="184" t="s">
        <v>2847</v>
      </c>
      <c r="L337" s="184" t="s">
        <v>1736</v>
      </c>
      <c r="M337" s="184" t="s">
        <v>1737</v>
      </c>
      <c r="N337" s="185">
        <v>37438</v>
      </c>
      <c r="O337" s="184" t="s">
        <v>2906</v>
      </c>
      <c r="P337" s="184" t="s">
        <v>2907</v>
      </c>
      <c r="Q337" s="184" t="s">
        <v>1134</v>
      </c>
      <c r="S337" s="306" t="s">
        <v>1119</v>
      </c>
      <c r="W337" s="184" t="s">
        <v>1119</v>
      </c>
      <c r="Y337" s="184" t="s">
        <v>1119</v>
      </c>
      <c r="Z337" s="184" t="s">
        <v>1119</v>
      </c>
      <c r="AA337" s="184" t="s">
        <v>1119</v>
      </c>
      <c r="AB337" s="184">
        <v>4</v>
      </c>
      <c r="AC337" s="184" t="s">
        <v>1119</v>
      </c>
      <c r="AE337" s="184" t="s">
        <v>1119</v>
      </c>
      <c r="AH337" s="184" t="s">
        <v>1120</v>
      </c>
    </row>
    <row r="338" spans="1:34" hidden="1" x14ac:dyDescent="0.25">
      <c r="A338" s="186" t="str">
        <f>SUBSTITUTE(PetrinexFacilities[[#This Row],[Facility ID]]," ","")</f>
        <v>ABBT0059763</v>
      </c>
      <c r="B338" s="186"/>
      <c r="C338" s="184" t="s">
        <v>2908</v>
      </c>
      <c r="D338" s="185">
        <v>31112</v>
      </c>
      <c r="E338" s="184" t="s">
        <v>2909</v>
      </c>
      <c r="F338" s="184" t="s">
        <v>2051</v>
      </c>
      <c r="G338" s="184" t="s">
        <v>1125</v>
      </c>
      <c r="H338" s="185">
        <v>38322</v>
      </c>
      <c r="I338" s="185">
        <v>36220</v>
      </c>
      <c r="J338" s="184" t="s">
        <v>2846</v>
      </c>
      <c r="K338" s="184" t="s">
        <v>2847</v>
      </c>
      <c r="L338" s="184" t="s">
        <v>1736</v>
      </c>
      <c r="M338" s="184" t="s">
        <v>1737</v>
      </c>
      <c r="N338" s="185">
        <v>37438</v>
      </c>
      <c r="O338" s="184" t="s">
        <v>2910</v>
      </c>
      <c r="P338" s="184" t="s">
        <v>2911</v>
      </c>
      <c r="Q338" s="184" t="s">
        <v>1134</v>
      </c>
      <c r="S338" s="306" t="s">
        <v>1119</v>
      </c>
      <c r="W338" s="184" t="s">
        <v>1119</v>
      </c>
      <c r="Y338" s="184" t="s">
        <v>1119</v>
      </c>
      <c r="Z338" s="184" t="s">
        <v>1119</v>
      </c>
      <c r="AA338" s="184" t="s">
        <v>1119</v>
      </c>
      <c r="AB338" s="184">
        <v>4</v>
      </c>
      <c r="AC338" s="184" t="s">
        <v>1119</v>
      </c>
      <c r="AE338" s="184" t="s">
        <v>1119</v>
      </c>
      <c r="AH338" s="184" t="s">
        <v>1120</v>
      </c>
    </row>
    <row r="339" spans="1:34" hidden="1" x14ac:dyDescent="0.25">
      <c r="A339" s="186" t="str">
        <f>SUBSTITUTE(PetrinexFacilities[[#This Row],[Facility ID]]," ","")</f>
        <v>ABBT0059766</v>
      </c>
      <c r="B339" s="186"/>
      <c r="C339" s="184" t="s">
        <v>2912</v>
      </c>
      <c r="D339" s="185">
        <v>31456</v>
      </c>
      <c r="E339" s="184" t="s">
        <v>2913</v>
      </c>
      <c r="F339" s="184" t="s">
        <v>2309</v>
      </c>
      <c r="G339" s="184" t="s">
        <v>1125</v>
      </c>
      <c r="H339" s="185">
        <v>38322</v>
      </c>
      <c r="I339" s="185">
        <v>36220</v>
      </c>
      <c r="J339" s="184" t="s">
        <v>2846</v>
      </c>
      <c r="K339" s="184" t="s">
        <v>2847</v>
      </c>
      <c r="L339" s="184" t="s">
        <v>1736</v>
      </c>
      <c r="M339" s="184" t="s">
        <v>1737</v>
      </c>
      <c r="N339" s="185">
        <v>37438</v>
      </c>
      <c r="O339" s="184" t="s">
        <v>2914</v>
      </c>
      <c r="P339" s="184" t="s">
        <v>2915</v>
      </c>
      <c r="Q339" s="184" t="s">
        <v>1134</v>
      </c>
      <c r="S339" s="306" t="s">
        <v>1119</v>
      </c>
      <c r="W339" s="184" t="s">
        <v>1119</v>
      </c>
      <c r="Y339" s="184" t="s">
        <v>1119</v>
      </c>
      <c r="Z339" s="184" t="s">
        <v>1119</v>
      </c>
      <c r="AA339" s="184" t="s">
        <v>1119</v>
      </c>
      <c r="AB339" s="184">
        <v>4</v>
      </c>
      <c r="AC339" s="184" t="s">
        <v>1119</v>
      </c>
      <c r="AE339" s="184" t="s">
        <v>1119</v>
      </c>
      <c r="AH339" s="184" t="s">
        <v>1120</v>
      </c>
    </row>
    <row r="340" spans="1:34" hidden="1" x14ac:dyDescent="0.25">
      <c r="A340" s="186" t="str">
        <f>SUBSTITUTE(PetrinexFacilities[[#This Row],[Facility ID]]," ","")</f>
        <v>ABBT0045936</v>
      </c>
      <c r="B340" s="186"/>
      <c r="C340" s="184" t="s">
        <v>2916</v>
      </c>
      <c r="D340" s="185">
        <v>22490</v>
      </c>
      <c r="E340" s="184" t="s">
        <v>2917</v>
      </c>
      <c r="F340" s="184" t="s">
        <v>2051</v>
      </c>
      <c r="G340" s="184" t="s">
        <v>1125</v>
      </c>
      <c r="H340" s="185">
        <v>37712</v>
      </c>
      <c r="I340" s="185">
        <v>34335</v>
      </c>
      <c r="J340" s="184" t="s">
        <v>2846</v>
      </c>
      <c r="K340" s="184" t="s">
        <v>2847</v>
      </c>
      <c r="L340" s="184" t="s">
        <v>1736</v>
      </c>
      <c r="M340" s="184" t="s">
        <v>1737</v>
      </c>
      <c r="N340" s="185">
        <v>37012</v>
      </c>
      <c r="O340" s="184" t="s">
        <v>2918</v>
      </c>
      <c r="P340" s="184" t="s">
        <v>2919</v>
      </c>
      <c r="Q340" s="184" t="s">
        <v>1126</v>
      </c>
      <c r="S340" s="306" t="s">
        <v>1119</v>
      </c>
      <c r="W340" s="184" t="s">
        <v>1119</v>
      </c>
      <c r="Y340" s="184" t="s">
        <v>1119</v>
      </c>
      <c r="Z340" s="184" t="s">
        <v>1119</v>
      </c>
      <c r="AA340" s="184" t="s">
        <v>1119</v>
      </c>
      <c r="AB340" s="184">
        <v>4</v>
      </c>
      <c r="AC340" s="184" t="s">
        <v>1119</v>
      </c>
      <c r="AE340" s="184" t="s">
        <v>1119</v>
      </c>
      <c r="AH340" s="184" t="s">
        <v>1119</v>
      </c>
    </row>
    <row r="341" spans="1:34" hidden="1" x14ac:dyDescent="0.25">
      <c r="A341" s="186" t="str">
        <f>SUBSTITUTE(PetrinexFacilities[[#This Row],[Facility ID]]," ","")</f>
        <v>ABBT0068615</v>
      </c>
      <c r="B341" s="186"/>
      <c r="C341" s="184" t="s">
        <v>2920</v>
      </c>
      <c r="D341" s="185">
        <v>22557</v>
      </c>
      <c r="E341" s="184" t="s">
        <v>2921</v>
      </c>
      <c r="F341" s="184" t="s">
        <v>2051</v>
      </c>
      <c r="G341" s="184" t="s">
        <v>1125</v>
      </c>
      <c r="H341" s="185">
        <v>37712</v>
      </c>
      <c r="I341" s="185">
        <v>37469</v>
      </c>
      <c r="J341" s="184" t="s">
        <v>2846</v>
      </c>
      <c r="K341" s="184" t="s">
        <v>2847</v>
      </c>
      <c r="L341" s="184" t="s">
        <v>1736</v>
      </c>
      <c r="M341" s="184" t="s">
        <v>1737</v>
      </c>
      <c r="N341" s="185">
        <v>37469</v>
      </c>
      <c r="O341" s="184" t="s">
        <v>2922</v>
      </c>
      <c r="P341" s="184" t="s">
        <v>2923</v>
      </c>
      <c r="Q341" s="184" t="s">
        <v>1126</v>
      </c>
      <c r="S341" s="306" t="s">
        <v>1119</v>
      </c>
      <c r="W341" s="184" t="s">
        <v>1119</v>
      </c>
      <c r="Y341" s="184" t="s">
        <v>1119</v>
      </c>
      <c r="Z341" s="184" t="s">
        <v>1119</v>
      </c>
      <c r="AA341" s="184" t="s">
        <v>1119</v>
      </c>
      <c r="AB341" s="184">
        <v>4</v>
      </c>
      <c r="AC341" s="184" t="s">
        <v>1119</v>
      </c>
      <c r="AE341" s="184" t="s">
        <v>1119</v>
      </c>
      <c r="AH341" s="184" t="s">
        <v>1119</v>
      </c>
    </row>
    <row r="342" spans="1:34" hidden="1" x14ac:dyDescent="0.25">
      <c r="A342" s="186" t="str">
        <f>SUBSTITUTE(PetrinexFacilities[[#This Row],[Facility ID]]," ","")</f>
        <v>ABBT0060801</v>
      </c>
      <c r="B342" s="186"/>
      <c r="C342" s="184" t="s">
        <v>2924</v>
      </c>
      <c r="D342" s="185">
        <v>36195</v>
      </c>
      <c r="E342" s="184" t="s">
        <v>2925</v>
      </c>
      <c r="F342" s="184" t="s">
        <v>2309</v>
      </c>
      <c r="G342" s="184" t="s">
        <v>1125</v>
      </c>
      <c r="H342" s="185">
        <v>37742</v>
      </c>
      <c r="I342" s="185">
        <v>36465</v>
      </c>
      <c r="J342" s="184" t="s">
        <v>2846</v>
      </c>
      <c r="K342" s="184" t="s">
        <v>2847</v>
      </c>
      <c r="L342" s="184" t="s">
        <v>1736</v>
      </c>
      <c r="M342" s="184" t="s">
        <v>1737</v>
      </c>
      <c r="N342" s="185">
        <v>37012</v>
      </c>
      <c r="O342" s="184" t="s">
        <v>2926</v>
      </c>
      <c r="P342" s="184" t="s">
        <v>2927</v>
      </c>
      <c r="Q342" s="184" t="s">
        <v>1134</v>
      </c>
      <c r="S342" s="306" t="s">
        <v>1119</v>
      </c>
      <c r="W342" s="184" t="s">
        <v>1119</v>
      </c>
      <c r="Y342" s="184" t="s">
        <v>1119</v>
      </c>
      <c r="Z342" s="184" t="s">
        <v>1119</v>
      </c>
      <c r="AA342" s="184" t="s">
        <v>1119</v>
      </c>
      <c r="AB342" s="184">
        <v>4</v>
      </c>
      <c r="AC342" s="184" t="s">
        <v>1119</v>
      </c>
      <c r="AE342" s="184" t="s">
        <v>1119</v>
      </c>
      <c r="AH342" s="184" t="s">
        <v>1120</v>
      </c>
    </row>
    <row r="343" spans="1:34" hidden="1" x14ac:dyDescent="0.25">
      <c r="A343" s="186" t="str">
        <f>SUBSTITUTE(PetrinexFacilities[[#This Row],[Facility ID]]," ","")</f>
        <v>ABBT0063238</v>
      </c>
      <c r="B343" s="186"/>
      <c r="C343" s="184" t="s">
        <v>2928</v>
      </c>
      <c r="D343" s="185">
        <v>32245</v>
      </c>
      <c r="E343" s="184" t="s">
        <v>2929</v>
      </c>
      <c r="F343" s="184" t="s">
        <v>2309</v>
      </c>
      <c r="G343" s="184" t="s">
        <v>1125</v>
      </c>
      <c r="H343" s="185">
        <v>37773</v>
      </c>
      <c r="I343" s="185">
        <v>36770</v>
      </c>
      <c r="J343" s="184" t="s">
        <v>2846</v>
      </c>
      <c r="K343" s="184" t="s">
        <v>2847</v>
      </c>
      <c r="L343" s="184" t="s">
        <v>1736</v>
      </c>
      <c r="M343" s="184" t="s">
        <v>1737</v>
      </c>
      <c r="N343" s="185">
        <v>36770</v>
      </c>
      <c r="O343" s="184" t="s">
        <v>2930</v>
      </c>
      <c r="P343" s="184" t="s">
        <v>2931</v>
      </c>
      <c r="Q343" s="184" t="s">
        <v>1134</v>
      </c>
      <c r="S343" s="306" t="s">
        <v>1119</v>
      </c>
      <c r="W343" s="184" t="s">
        <v>1119</v>
      </c>
      <c r="Y343" s="184" t="s">
        <v>1119</v>
      </c>
      <c r="Z343" s="184" t="s">
        <v>1119</v>
      </c>
      <c r="AA343" s="184" t="s">
        <v>1119</v>
      </c>
      <c r="AB343" s="184">
        <v>4</v>
      </c>
      <c r="AC343" s="184" t="s">
        <v>1119</v>
      </c>
      <c r="AE343" s="184" t="s">
        <v>1119</v>
      </c>
      <c r="AH343" s="184" t="s">
        <v>1120</v>
      </c>
    </row>
    <row r="344" spans="1:34" hidden="1" x14ac:dyDescent="0.25">
      <c r="A344" s="186" t="str">
        <f>SUBSTITUTE(PetrinexFacilities[[#This Row],[Facility ID]]," ","")</f>
        <v>ABBT0078341</v>
      </c>
      <c r="B344" s="186"/>
      <c r="C344" s="184" t="s">
        <v>2932</v>
      </c>
      <c r="D344" s="185">
        <v>37792</v>
      </c>
      <c r="E344" s="184" t="s">
        <v>2933</v>
      </c>
      <c r="F344" s="184" t="s">
        <v>2051</v>
      </c>
      <c r="G344" s="184" t="s">
        <v>1125</v>
      </c>
      <c r="H344" s="185">
        <v>37865</v>
      </c>
      <c r="I344" s="185">
        <v>37834</v>
      </c>
      <c r="J344" s="184" t="s">
        <v>2846</v>
      </c>
      <c r="K344" s="184" t="s">
        <v>2847</v>
      </c>
      <c r="L344" s="184" t="s">
        <v>1736</v>
      </c>
      <c r="M344" s="184" t="s">
        <v>1737</v>
      </c>
      <c r="N344" s="185">
        <v>37834</v>
      </c>
      <c r="O344" s="184" t="s">
        <v>2934</v>
      </c>
      <c r="P344" s="184" t="s">
        <v>2935</v>
      </c>
      <c r="Q344" s="184" t="s">
        <v>1126</v>
      </c>
      <c r="S344" s="306" t="s">
        <v>1119</v>
      </c>
      <c r="W344" s="184" t="s">
        <v>1119</v>
      </c>
      <c r="Y344" s="184" t="s">
        <v>1119</v>
      </c>
      <c r="Z344" s="184" t="s">
        <v>1119</v>
      </c>
      <c r="AA344" s="184" t="s">
        <v>1119</v>
      </c>
      <c r="AB344" s="184">
        <v>4</v>
      </c>
      <c r="AC344" s="184" t="s">
        <v>1119</v>
      </c>
      <c r="AE344" s="184" t="s">
        <v>1119</v>
      </c>
      <c r="AH344" s="184" t="s">
        <v>1119</v>
      </c>
    </row>
    <row r="345" spans="1:34" hidden="1" x14ac:dyDescent="0.25">
      <c r="A345" s="186" t="str">
        <f>SUBSTITUTE(PetrinexFacilities[[#This Row],[Facility ID]]," ","")</f>
        <v>ABBT0079195</v>
      </c>
      <c r="B345" s="186"/>
      <c r="C345" s="184" t="s">
        <v>2936</v>
      </c>
      <c r="D345" s="185">
        <v>37874</v>
      </c>
      <c r="E345" s="184" t="s">
        <v>2870</v>
      </c>
      <c r="F345" s="184" t="s">
        <v>2309</v>
      </c>
      <c r="G345" s="184" t="s">
        <v>1125</v>
      </c>
      <c r="H345" s="185">
        <v>37926</v>
      </c>
      <c r="I345" s="185">
        <v>37895</v>
      </c>
      <c r="J345" s="184" t="s">
        <v>2846</v>
      </c>
      <c r="K345" s="184" t="s">
        <v>2847</v>
      </c>
      <c r="L345" s="184" t="s">
        <v>1736</v>
      </c>
      <c r="M345" s="184" t="s">
        <v>1737</v>
      </c>
      <c r="N345" s="185">
        <v>37895</v>
      </c>
      <c r="O345" s="184" t="s">
        <v>2937</v>
      </c>
      <c r="P345" s="184" t="s">
        <v>2938</v>
      </c>
      <c r="Q345" s="184" t="s">
        <v>1126</v>
      </c>
      <c r="S345" s="306" t="s">
        <v>1119</v>
      </c>
      <c r="W345" s="184" t="s">
        <v>1119</v>
      </c>
      <c r="Y345" s="184" t="s">
        <v>1119</v>
      </c>
      <c r="Z345" s="184" t="s">
        <v>1119</v>
      </c>
      <c r="AA345" s="184" t="s">
        <v>1119</v>
      </c>
      <c r="AB345" s="184">
        <v>4</v>
      </c>
      <c r="AC345" s="184" t="s">
        <v>1119</v>
      </c>
      <c r="AE345" s="184" t="s">
        <v>1119</v>
      </c>
      <c r="AH345" s="184" t="s">
        <v>1119</v>
      </c>
    </row>
    <row r="346" spans="1:34" hidden="1" x14ac:dyDescent="0.25">
      <c r="A346" s="186" t="str">
        <f>SUBSTITUTE(PetrinexFacilities[[#This Row],[Facility ID]]," ","")</f>
        <v>ABBT0046211</v>
      </c>
      <c r="B346" s="186"/>
      <c r="C346" s="184" t="s">
        <v>2939</v>
      </c>
      <c r="D346" s="185">
        <v>33989</v>
      </c>
      <c r="E346" s="184" t="s">
        <v>2940</v>
      </c>
      <c r="F346" s="184" t="s">
        <v>2333</v>
      </c>
      <c r="G346" s="184" t="s">
        <v>1125</v>
      </c>
      <c r="H346" s="185">
        <v>37530</v>
      </c>
      <c r="I346" s="185">
        <v>34335</v>
      </c>
      <c r="J346" s="184" t="s">
        <v>2941</v>
      </c>
      <c r="K346" s="184" t="s">
        <v>2942</v>
      </c>
      <c r="L346" s="184" t="s">
        <v>1736</v>
      </c>
      <c r="M346" s="184" t="s">
        <v>1737</v>
      </c>
      <c r="N346" s="185">
        <v>37530</v>
      </c>
      <c r="O346" s="184" t="s">
        <v>2943</v>
      </c>
      <c r="P346" s="184" t="s">
        <v>2944</v>
      </c>
      <c r="Q346" s="184" t="s">
        <v>1126</v>
      </c>
      <c r="S346" s="306" t="s">
        <v>1119</v>
      </c>
      <c r="W346" s="184" t="s">
        <v>1119</v>
      </c>
      <c r="Y346" s="184" t="s">
        <v>1119</v>
      </c>
      <c r="Z346" s="184" t="s">
        <v>1119</v>
      </c>
      <c r="AA346" s="184" t="s">
        <v>1119</v>
      </c>
      <c r="AB346" s="184">
        <v>2</v>
      </c>
      <c r="AC346" s="184" t="s">
        <v>1119</v>
      </c>
      <c r="AE346" s="184" t="s">
        <v>1119</v>
      </c>
      <c r="AH346" s="184" t="s">
        <v>1119</v>
      </c>
    </row>
    <row r="347" spans="1:34" hidden="1" x14ac:dyDescent="0.25">
      <c r="A347" s="186" t="str">
        <f>SUBSTITUTE(PetrinexFacilities[[#This Row],[Facility ID]]," ","")</f>
        <v>ABBT0046618</v>
      </c>
      <c r="B347" s="186"/>
      <c r="C347" s="184" t="s">
        <v>2945</v>
      </c>
      <c r="D347" s="185">
        <v>34026</v>
      </c>
      <c r="E347" s="184" t="s">
        <v>2946</v>
      </c>
      <c r="F347" s="184" t="s">
        <v>2333</v>
      </c>
      <c r="G347" s="184" t="s">
        <v>1125</v>
      </c>
      <c r="H347" s="185">
        <v>37530</v>
      </c>
      <c r="I347" s="185">
        <v>34335</v>
      </c>
      <c r="J347" s="184" t="s">
        <v>2941</v>
      </c>
      <c r="K347" s="184" t="s">
        <v>2942</v>
      </c>
      <c r="L347" s="184" t="s">
        <v>1736</v>
      </c>
      <c r="M347" s="184" t="s">
        <v>1737</v>
      </c>
      <c r="N347" s="185">
        <v>37530</v>
      </c>
      <c r="O347" s="184" t="s">
        <v>2947</v>
      </c>
      <c r="P347" s="184" t="s">
        <v>2948</v>
      </c>
      <c r="Q347" s="184" t="s">
        <v>1126</v>
      </c>
      <c r="S347" s="306" t="s">
        <v>1119</v>
      </c>
      <c r="W347" s="184" t="s">
        <v>1119</v>
      </c>
      <c r="Y347" s="184" t="s">
        <v>1119</v>
      </c>
      <c r="Z347" s="184" t="s">
        <v>1119</v>
      </c>
      <c r="AA347" s="184" t="s">
        <v>1119</v>
      </c>
      <c r="AB347" s="184">
        <v>2</v>
      </c>
      <c r="AC347" s="184" t="s">
        <v>1119</v>
      </c>
      <c r="AE347" s="184" t="s">
        <v>1119</v>
      </c>
      <c r="AH347" s="184" t="s">
        <v>1119</v>
      </c>
    </row>
    <row r="348" spans="1:34" hidden="1" x14ac:dyDescent="0.25">
      <c r="A348" s="186" t="str">
        <f>SUBSTITUTE(PetrinexFacilities[[#This Row],[Facility ID]]," ","")</f>
        <v>ABBT0046619</v>
      </c>
      <c r="B348" s="186"/>
      <c r="C348" s="184" t="s">
        <v>2949</v>
      </c>
      <c r="D348" s="185">
        <v>34026</v>
      </c>
      <c r="E348" s="184" t="s">
        <v>2950</v>
      </c>
      <c r="F348" s="184" t="s">
        <v>2333</v>
      </c>
      <c r="G348" s="184" t="s">
        <v>1125</v>
      </c>
      <c r="H348" s="185">
        <v>41122</v>
      </c>
      <c r="I348" s="185">
        <v>34335</v>
      </c>
      <c r="J348" s="184" t="s">
        <v>2941</v>
      </c>
      <c r="K348" s="184" t="s">
        <v>2942</v>
      </c>
      <c r="L348" s="184" t="s">
        <v>1736</v>
      </c>
      <c r="M348" s="184" t="s">
        <v>1737</v>
      </c>
      <c r="N348" s="185">
        <v>37530</v>
      </c>
      <c r="O348" s="184" t="s">
        <v>2951</v>
      </c>
      <c r="P348" s="184" t="s">
        <v>2952</v>
      </c>
      <c r="Q348" s="184" t="s">
        <v>1126</v>
      </c>
      <c r="S348" s="306" t="s">
        <v>1119</v>
      </c>
      <c r="W348" s="184" t="s">
        <v>1119</v>
      </c>
      <c r="Y348" s="184" t="s">
        <v>1119</v>
      </c>
      <c r="Z348" s="184" t="s">
        <v>1119</v>
      </c>
      <c r="AA348" s="184" t="s">
        <v>1119</v>
      </c>
      <c r="AB348" s="184">
        <v>2</v>
      </c>
      <c r="AC348" s="184" t="s">
        <v>1119</v>
      </c>
      <c r="AE348" s="184" t="s">
        <v>1119</v>
      </c>
      <c r="AH348" s="184" t="s">
        <v>1119</v>
      </c>
    </row>
    <row r="349" spans="1:34" hidden="1" x14ac:dyDescent="0.25">
      <c r="A349" s="186" t="str">
        <f>SUBSTITUTE(PetrinexFacilities[[#This Row],[Facility ID]]," ","")</f>
        <v>ABBT0068639</v>
      </c>
      <c r="B349" s="186"/>
      <c r="C349" s="184" t="s">
        <v>2953</v>
      </c>
      <c r="D349" s="185">
        <v>36951</v>
      </c>
      <c r="E349" s="184" t="s">
        <v>2954</v>
      </c>
      <c r="F349" s="184" t="s">
        <v>2116</v>
      </c>
      <c r="G349" s="184" t="s">
        <v>1125</v>
      </c>
      <c r="H349" s="185">
        <v>37530</v>
      </c>
      <c r="I349" s="185">
        <v>37469</v>
      </c>
      <c r="J349" s="184" t="s">
        <v>2941</v>
      </c>
      <c r="K349" s="184" t="s">
        <v>2942</v>
      </c>
      <c r="L349" s="184" t="s">
        <v>1736</v>
      </c>
      <c r="M349" s="184" t="s">
        <v>1737</v>
      </c>
      <c r="N349" s="185">
        <v>37469</v>
      </c>
      <c r="O349" s="184" t="s">
        <v>2955</v>
      </c>
      <c r="P349" s="184" t="s">
        <v>2956</v>
      </c>
      <c r="Q349" s="184" t="s">
        <v>1126</v>
      </c>
      <c r="R349" s="184" t="s">
        <v>2255</v>
      </c>
      <c r="S349" s="306" t="s">
        <v>1119</v>
      </c>
      <c r="W349" s="184" t="s">
        <v>1119</v>
      </c>
      <c r="Y349" s="184" t="s">
        <v>1119</v>
      </c>
      <c r="Z349" s="184" t="s">
        <v>1119</v>
      </c>
      <c r="AA349" s="184" t="s">
        <v>1119</v>
      </c>
      <c r="AB349" s="184">
        <v>2</v>
      </c>
      <c r="AC349" s="184" t="s">
        <v>1119</v>
      </c>
      <c r="AE349" s="184" t="s">
        <v>1119</v>
      </c>
      <c r="AH349" s="184" t="s">
        <v>1119</v>
      </c>
    </row>
    <row r="350" spans="1:34" hidden="1" x14ac:dyDescent="0.25">
      <c r="A350" s="186" t="str">
        <f>SUBSTITUTE(PetrinexFacilities[[#This Row],[Facility ID]]," ","")</f>
        <v>ABBT0099594</v>
      </c>
      <c r="B350" s="186"/>
      <c r="C350" s="184" t="s">
        <v>2957</v>
      </c>
      <c r="D350" s="185">
        <v>39626</v>
      </c>
      <c r="E350" s="184" t="s">
        <v>2958</v>
      </c>
      <c r="F350" s="184" t="s">
        <v>2309</v>
      </c>
      <c r="G350" s="184" t="s">
        <v>1125</v>
      </c>
      <c r="H350" s="185">
        <v>39845</v>
      </c>
      <c r="I350" s="185">
        <v>39722</v>
      </c>
      <c r="J350" s="184" t="s">
        <v>2959</v>
      </c>
      <c r="K350" s="184" t="s">
        <v>2960</v>
      </c>
      <c r="L350" s="184" t="s">
        <v>1736</v>
      </c>
      <c r="M350" s="184" t="s">
        <v>1737</v>
      </c>
      <c r="N350" s="185">
        <v>39722</v>
      </c>
      <c r="O350" s="184" t="s">
        <v>2961</v>
      </c>
      <c r="P350" s="184" t="s">
        <v>2962</v>
      </c>
      <c r="Q350" s="184" t="s">
        <v>1126</v>
      </c>
      <c r="S350" s="306" t="s">
        <v>1119</v>
      </c>
      <c r="W350" s="184" t="s">
        <v>1119</v>
      </c>
      <c r="Y350" s="184" t="s">
        <v>1119</v>
      </c>
      <c r="Z350" s="184" t="s">
        <v>1119</v>
      </c>
      <c r="AA350" s="184" t="s">
        <v>1119</v>
      </c>
      <c r="AB350" s="184">
        <v>2</v>
      </c>
      <c r="AC350" s="184" t="s">
        <v>1119</v>
      </c>
      <c r="AE350" s="184" t="s">
        <v>1119</v>
      </c>
      <c r="AH350" s="184" t="s">
        <v>1119</v>
      </c>
    </row>
    <row r="351" spans="1:34" hidden="1" x14ac:dyDescent="0.25">
      <c r="A351" s="186" t="str">
        <f>SUBSTITUTE(PetrinexFacilities[[#This Row],[Facility ID]]," ","")</f>
        <v>ABBT0112512</v>
      </c>
      <c r="B351" s="186"/>
      <c r="C351" s="184" t="s">
        <v>2963</v>
      </c>
      <c r="D351" s="185">
        <v>40228</v>
      </c>
      <c r="E351" s="184" t="s">
        <v>2964</v>
      </c>
      <c r="F351" s="184" t="s">
        <v>2309</v>
      </c>
      <c r="G351" s="184" t="s">
        <v>1125</v>
      </c>
      <c r="H351" s="185">
        <v>41000</v>
      </c>
      <c r="I351" s="185">
        <v>40452</v>
      </c>
      <c r="J351" s="184" t="s">
        <v>2959</v>
      </c>
      <c r="K351" s="184" t="s">
        <v>2960</v>
      </c>
      <c r="L351" s="184" t="s">
        <v>1736</v>
      </c>
      <c r="M351" s="184" t="s">
        <v>1737</v>
      </c>
      <c r="N351" s="185">
        <v>40452</v>
      </c>
      <c r="O351" s="184" t="s">
        <v>2965</v>
      </c>
      <c r="P351" s="184" t="s">
        <v>2966</v>
      </c>
      <c r="Q351" s="184" t="s">
        <v>1126</v>
      </c>
      <c r="S351" s="306" t="s">
        <v>1119</v>
      </c>
      <c r="W351" s="184" t="s">
        <v>1119</v>
      </c>
      <c r="Y351" s="184" t="s">
        <v>1119</v>
      </c>
      <c r="Z351" s="184" t="s">
        <v>1119</v>
      </c>
      <c r="AA351" s="184" t="s">
        <v>1119</v>
      </c>
      <c r="AB351" s="184">
        <v>2</v>
      </c>
      <c r="AC351" s="184" t="s">
        <v>1119</v>
      </c>
      <c r="AE351" s="184" t="s">
        <v>1119</v>
      </c>
      <c r="AH351" s="184" t="s">
        <v>1119</v>
      </c>
    </row>
    <row r="352" spans="1:34" hidden="1" x14ac:dyDescent="0.25">
      <c r="A352" s="186" t="str">
        <f>SUBSTITUTE(PetrinexFacilities[[#This Row],[Facility ID]]," ","")</f>
        <v>ABBT7501157</v>
      </c>
      <c r="B352" s="186"/>
      <c r="C352" s="184" t="s">
        <v>2967</v>
      </c>
      <c r="D352" s="185">
        <v>36982</v>
      </c>
      <c r="E352" s="184" t="s">
        <v>1743</v>
      </c>
      <c r="F352" s="184" t="s">
        <v>2116</v>
      </c>
      <c r="G352" s="184" t="s">
        <v>1125</v>
      </c>
      <c r="H352" s="185">
        <v>37530</v>
      </c>
      <c r="I352" s="185">
        <v>37530</v>
      </c>
      <c r="J352" s="184" t="s">
        <v>2968</v>
      </c>
      <c r="K352" s="184" t="s">
        <v>2969</v>
      </c>
      <c r="L352" s="184" t="s">
        <v>1736</v>
      </c>
      <c r="M352" s="184" t="s">
        <v>1737</v>
      </c>
      <c r="N352" s="185">
        <v>37530</v>
      </c>
      <c r="O352" s="184" t="s">
        <v>2970</v>
      </c>
      <c r="P352" s="184" t="s">
        <v>2971</v>
      </c>
      <c r="Q352" s="184" t="s">
        <v>1126</v>
      </c>
      <c r="R352" s="184" t="s">
        <v>2227</v>
      </c>
      <c r="S352" s="306" t="s">
        <v>1119</v>
      </c>
      <c r="W352" s="184" t="s">
        <v>1119</v>
      </c>
      <c r="Y352" s="184" t="s">
        <v>1119</v>
      </c>
      <c r="Z352" s="184" t="s">
        <v>1119</v>
      </c>
      <c r="AA352" s="184" t="s">
        <v>1119</v>
      </c>
      <c r="AB352" s="184">
        <v>1</v>
      </c>
      <c r="AC352" s="184" t="s">
        <v>1119</v>
      </c>
      <c r="AE352" s="184" t="s">
        <v>1119</v>
      </c>
      <c r="AH352" s="184" t="s">
        <v>1119</v>
      </c>
    </row>
    <row r="353" spans="1:34" hidden="1" x14ac:dyDescent="0.25">
      <c r="A353" s="186" t="str">
        <f>SUBSTITUTE(PetrinexFacilities[[#This Row],[Facility ID]]," ","")</f>
        <v>ABBT0092097</v>
      </c>
      <c r="B353" s="186"/>
      <c r="C353" s="184" t="s">
        <v>2972</v>
      </c>
      <c r="D353" s="185">
        <v>38688</v>
      </c>
      <c r="E353" s="184" t="s">
        <v>2973</v>
      </c>
      <c r="F353" s="184" t="s">
        <v>2309</v>
      </c>
      <c r="G353" s="184" t="s">
        <v>1125</v>
      </c>
      <c r="H353" s="185">
        <v>41334</v>
      </c>
      <c r="I353" s="185">
        <v>39022</v>
      </c>
      <c r="J353" s="184" t="s">
        <v>2974</v>
      </c>
      <c r="K353" s="184" t="s">
        <v>2975</v>
      </c>
      <c r="L353" s="184" t="s">
        <v>1736</v>
      </c>
      <c r="M353" s="184" t="s">
        <v>1737</v>
      </c>
      <c r="N353" s="185">
        <v>39022</v>
      </c>
      <c r="O353" s="184" t="s">
        <v>2976</v>
      </c>
      <c r="P353" s="184" t="s">
        <v>2977</v>
      </c>
      <c r="Q353" s="184" t="s">
        <v>1126</v>
      </c>
      <c r="S353" s="306" t="s">
        <v>1119</v>
      </c>
      <c r="W353" s="184" t="s">
        <v>1119</v>
      </c>
      <c r="Y353" s="184" t="s">
        <v>1119</v>
      </c>
      <c r="Z353" s="184" t="s">
        <v>1119</v>
      </c>
      <c r="AA353" s="184" t="s">
        <v>1119</v>
      </c>
      <c r="AB353" s="184">
        <v>4</v>
      </c>
      <c r="AC353" s="184" t="s">
        <v>1119</v>
      </c>
      <c r="AE353" s="184" t="s">
        <v>1119</v>
      </c>
      <c r="AH353" s="184" t="s">
        <v>1119</v>
      </c>
    </row>
    <row r="354" spans="1:34" hidden="1" x14ac:dyDescent="0.25">
      <c r="A354" s="186" t="str">
        <f>SUBSTITUTE(PetrinexFacilities[[#This Row],[Facility ID]]," ","")</f>
        <v>ABBT0094199</v>
      </c>
      <c r="B354" s="186"/>
      <c r="C354" s="184" t="s">
        <v>2978</v>
      </c>
      <c r="D354" s="185">
        <v>38744</v>
      </c>
      <c r="E354" s="184" t="s">
        <v>2979</v>
      </c>
      <c r="F354" s="184" t="s">
        <v>2309</v>
      </c>
      <c r="G354" s="184" t="s">
        <v>1125</v>
      </c>
      <c r="H354" s="185">
        <v>41334</v>
      </c>
      <c r="I354" s="185">
        <v>39173</v>
      </c>
      <c r="J354" s="184" t="s">
        <v>2974</v>
      </c>
      <c r="K354" s="184" t="s">
        <v>2975</v>
      </c>
      <c r="L354" s="184" t="s">
        <v>1736</v>
      </c>
      <c r="M354" s="184" t="s">
        <v>1737</v>
      </c>
      <c r="N354" s="185">
        <v>39173</v>
      </c>
      <c r="O354" s="184" t="s">
        <v>2980</v>
      </c>
      <c r="P354" s="184" t="s">
        <v>2981</v>
      </c>
      <c r="Q354" s="184" t="s">
        <v>1134</v>
      </c>
      <c r="S354" s="306" t="s">
        <v>1119</v>
      </c>
      <c r="W354" s="184" t="s">
        <v>1119</v>
      </c>
      <c r="Y354" s="184" t="s">
        <v>1119</v>
      </c>
      <c r="Z354" s="184" t="s">
        <v>1119</v>
      </c>
      <c r="AA354" s="184" t="s">
        <v>1119</v>
      </c>
      <c r="AB354" s="184">
        <v>4</v>
      </c>
      <c r="AC354" s="184" t="s">
        <v>1119</v>
      </c>
      <c r="AE354" s="184" t="s">
        <v>1119</v>
      </c>
      <c r="AH354" s="184" t="s">
        <v>1120</v>
      </c>
    </row>
    <row r="355" spans="1:34" hidden="1" x14ac:dyDescent="0.25">
      <c r="A355" s="186" t="str">
        <f>SUBSTITUTE(PetrinexFacilities[[#This Row],[Facility ID]]," ","")</f>
        <v>ABBT0086059</v>
      </c>
      <c r="B355" s="186"/>
      <c r="C355" s="184" t="s">
        <v>2982</v>
      </c>
      <c r="D355" s="185">
        <v>37903</v>
      </c>
      <c r="E355" s="184" t="s">
        <v>2983</v>
      </c>
      <c r="F355" s="184" t="s">
        <v>2116</v>
      </c>
      <c r="G355" s="184" t="s">
        <v>1125</v>
      </c>
      <c r="H355" s="185">
        <v>39753</v>
      </c>
      <c r="I355" s="185">
        <v>38565</v>
      </c>
      <c r="J355" s="184" t="s">
        <v>2984</v>
      </c>
      <c r="K355" s="184" t="s">
        <v>2985</v>
      </c>
      <c r="L355" s="184" t="s">
        <v>1736</v>
      </c>
      <c r="M355" s="184" t="s">
        <v>1737</v>
      </c>
      <c r="N355" s="185">
        <v>38565</v>
      </c>
      <c r="O355" s="184" t="s">
        <v>2986</v>
      </c>
      <c r="P355" s="184" t="s">
        <v>2987</v>
      </c>
      <c r="Q355" s="184" t="s">
        <v>1126</v>
      </c>
      <c r="S355" s="306" t="s">
        <v>1119</v>
      </c>
      <c r="W355" s="184" t="s">
        <v>1119</v>
      </c>
      <c r="Y355" s="184" t="s">
        <v>1119</v>
      </c>
      <c r="Z355" s="184" t="s">
        <v>1119</v>
      </c>
      <c r="AA355" s="184" t="s">
        <v>1119</v>
      </c>
      <c r="AB355" s="184">
        <v>2</v>
      </c>
      <c r="AC355" s="184" t="s">
        <v>1119</v>
      </c>
      <c r="AE355" s="184" t="s">
        <v>1119</v>
      </c>
      <c r="AH355" s="184" t="s">
        <v>1119</v>
      </c>
    </row>
    <row r="356" spans="1:34" hidden="1" x14ac:dyDescent="0.25">
      <c r="A356" s="186" t="str">
        <f>SUBSTITUTE(PetrinexFacilities[[#This Row],[Facility ID]]," ","")</f>
        <v>ABBT0094088</v>
      </c>
      <c r="B356" s="186"/>
      <c r="C356" s="184" t="s">
        <v>2988</v>
      </c>
      <c r="D356" s="185">
        <v>38961</v>
      </c>
      <c r="E356" s="184" t="s">
        <v>2013</v>
      </c>
      <c r="F356" s="184" t="s">
        <v>1381</v>
      </c>
      <c r="G356" s="184" t="s">
        <v>1125</v>
      </c>
      <c r="H356" s="185">
        <v>39142</v>
      </c>
      <c r="I356" s="185">
        <v>39142</v>
      </c>
      <c r="J356" s="184" t="s">
        <v>2984</v>
      </c>
      <c r="K356" s="184" t="s">
        <v>2985</v>
      </c>
      <c r="L356" s="184" t="s">
        <v>1736</v>
      </c>
      <c r="M356" s="184" t="s">
        <v>1737</v>
      </c>
      <c r="N356" s="185">
        <v>39142</v>
      </c>
      <c r="O356" s="184" t="s">
        <v>2989</v>
      </c>
      <c r="P356" s="184" t="s">
        <v>2990</v>
      </c>
      <c r="Q356" s="184" t="s">
        <v>1273</v>
      </c>
      <c r="R356" s="184" t="s">
        <v>2316</v>
      </c>
      <c r="S356" s="306" t="s">
        <v>1119</v>
      </c>
      <c r="W356" s="184" t="s">
        <v>1119</v>
      </c>
      <c r="Y356" s="184" t="s">
        <v>1119</v>
      </c>
      <c r="Z356" s="184" t="s">
        <v>1119</v>
      </c>
      <c r="AA356" s="184" t="s">
        <v>1119</v>
      </c>
      <c r="AB356" s="184">
        <v>2</v>
      </c>
      <c r="AC356" s="184" t="s">
        <v>1119</v>
      </c>
      <c r="AE356" s="184" t="s">
        <v>1119</v>
      </c>
      <c r="AH356" s="184" t="s">
        <v>1120</v>
      </c>
    </row>
    <row r="357" spans="1:34" hidden="1" x14ac:dyDescent="0.25">
      <c r="A357" s="186" t="str">
        <f>SUBSTITUTE(PetrinexFacilities[[#This Row],[Facility ID]]," ","")</f>
        <v>ABBT8640011</v>
      </c>
      <c r="B357" s="186"/>
      <c r="C357" s="184" t="s">
        <v>2991</v>
      </c>
      <c r="D357" s="185">
        <v>30274</v>
      </c>
      <c r="E357" s="184" t="s">
        <v>2992</v>
      </c>
      <c r="F357" s="184" t="s">
        <v>2309</v>
      </c>
      <c r="G357" s="184" t="s">
        <v>1125</v>
      </c>
      <c r="H357" s="185">
        <v>37530</v>
      </c>
      <c r="I357" s="185">
        <v>34335</v>
      </c>
      <c r="J357" s="184" t="s">
        <v>2993</v>
      </c>
      <c r="K357" s="184" t="s">
        <v>2994</v>
      </c>
      <c r="L357" s="184" t="s">
        <v>1736</v>
      </c>
      <c r="M357" s="184" t="s">
        <v>1737</v>
      </c>
      <c r="N357" s="185">
        <v>37530</v>
      </c>
      <c r="O357" s="184" t="s">
        <v>2995</v>
      </c>
      <c r="P357" s="184" t="s">
        <v>2996</v>
      </c>
      <c r="Q357" s="184" t="s">
        <v>1126</v>
      </c>
      <c r="S357" s="306" t="s">
        <v>1119</v>
      </c>
      <c r="W357" s="184" t="s">
        <v>1119</v>
      </c>
      <c r="Y357" s="184" t="s">
        <v>1119</v>
      </c>
      <c r="Z357" s="184" t="s">
        <v>1119</v>
      </c>
      <c r="AA357" s="184" t="s">
        <v>1119</v>
      </c>
      <c r="AB357" s="184">
        <v>2</v>
      </c>
      <c r="AC357" s="184" t="s">
        <v>1119</v>
      </c>
      <c r="AE357" s="184" t="s">
        <v>1119</v>
      </c>
      <c r="AH357" s="184" t="s">
        <v>1119</v>
      </c>
    </row>
    <row r="358" spans="1:34" hidden="1" x14ac:dyDescent="0.25">
      <c r="A358" s="186" t="str">
        <f>SUBSTITUTE(PetrinexFacilities[[#This Row],[Facility ID]]," ","")</f>
        <v>ABBT8640014</v>
      </c>
      <c r="B358" s="186"/>
      <c r="C358" s="184" t="s">
        <v>2997</v>
      </c>
      <c r="D358" s="185">
        <v>29124</v>
      </c>
      <c r="E358" s="184" t="s">
        <v>2998</v>
      </c>
      <c r="F358" s="184" t="s">
        <v>2116</v>
      </c>
      <c r="G358" s="184" t="s">
        <v>1125</v>
      </c>
      <c r="H358" s="185">
        <v>38930</v>
      </c>
      <c r="I358" s="185">
        <v>34335</v>
      </c>
      <c r="J358" s="184" t="s">
        <v>2993</v>
      </c>
      <c r="K358" s="184" t="s">
        <v>2994</v>
      </c>
      <c r="L358" s="184" t="s">
        <v>1736</v>
      </c>
      <c r="M358" s="184" t="s">
        <v>1737</v>
      </c>
      <c r="N358" s="185">
        <v>37530</v>
      </c>
      <c r="O358" s="184" t="s">
        <v>2999</v>
      </c>
      <c r="P358" s="184" t="s">
        <v>3000</v>
      </c>
      <c r="Q358" s="184" t="s">
        <v>1126</v>
      </c>
      <c r="S358" s="306" t="s">
        <v>1119</v>
      </c>
      <c r="W358" s="184" t="s">
        <v>1119</v>
      </c>
      <c r="Y358" s="184" t="s">
        <v>1119</v>
      </c>
      <c r="Z358" s="184" t="s">
        <v>1119</v>
      </c>
      <c r="AA358" s="184" t="s">
        <v>1119</v>
      </c>
      <c r="AB358" s="184">
        <v>2</v>
      </c>
      <c r="AC358" s="184" t="s">
        <v>1119</v>
      </c>
      <c r="AE358" s="184" t="s">
        <v>1119</v>
      </c>
      <c r="AH358" s="184" t="s">
        <v>1119</v>
      </c>
    </row>
    <row r="359" spans="1:34" hidden="1" x14ac:dyDescent="0.25">
      <c r="A359" s="186" t="str">
        <f>SUBSTITUTE(PetrinexFacilities[[#This Row],[Facility ID]]," ","")</f>
        <v>ABBT0060086</v>
      </c>
      <c r="B359" s="186"/>
      <c r="C359" s="184" t="s">
        <v>3001</v>
      </c>
      <c r="D359" s="185">
        <v>30957</v>
      </c>
      <c r="E359" s="184" t="s">
        <v>3002</v>
      </c>
      <c r="F359" s="184" t="s">
        <v>2309</v>
      </c>
      <c r="G359" s="184" t="s">
        <v>1125</v>
      </c>
      <c r="H359" s="185">
        <v>37803</v>
      </c>
      <c r="I359" s="185">
        <v>36312</v>
      </c>
      <c r="J359" s="184" t="s">
        <v>3003</v>
      </c>
      <c r="K359" s="184" t="s">
        <v>3004</v>
      </c>
      <c r="L359" s="184" t="s">
        <v>1736</v>
      </c>
      <c r="M359" s="184" t="s">
        <v>1737</v>
      </c>
      <c r="N359" s="185">
        <v>37530</v>
      </c>
      <c r="O359" s="184" t="s">
        <v>3005</v>
      </c>
      <c r="P359" s="184" t="s">
        <v>3006</v>
      </c>
      <c r="Q359" s="184" t="s">
        <v>1126</v>
      </c>
      <c r="S359" s="306" t="s">
        <v>1119</v>
      </c>
      <c r="W359" s="184" t="s">
        <v>1119</v>
      </c>
      <c r="Y359" s="184" t="s">
        <v>1119</v>
      </c>
      <c r="Z359" s="184" t="s">
        <v>1119</v>
      </c>
      <c r="AA359" s="184" t="s">
        <v>1119</v>
      </c>
      <c r="AB359" s="184">
        <v>1</v>
      </c>
      <c r="AC359" s="184" t="s">
        <v>1119</v>
      </c>
      <c r="AE359" s="184" t="s">
        <v>1119</v>
      </c>
      <c r="AH359" s="184" t="s">
        <v>1119</v>
      </c>
    </row>
    <row r="360" spans="1:34" hidden="1" x14ac:dyDescent="0.25">
      <c r="A360" s="186" t="str">
        <f>SUBSTITUTE(PetrinexFacilities[[#This Row],[Facility ID]]," ","")</f>
        <v>ABBT0067442</v>
      </c>
      <c r="B360" s="186"/>
      <c r="C360" s="184" t="s">
        <v>3007</v>
      </c>
      <c r="D360" s="185">
        <v>29076</v>
      </c>
      <c r="E360" s="184" t="s">
        <v>3008</v>
      </c>
      <c r="F360" s="184" t="s">
        <v>2309</v>
      </c>
      <c r="G360" s="184" t="s">
        <v>1125</v>
      </c>
      <c r="H360" s="185">
        <v>37530</v>
      </c>
      <c r="I360" s="185">
        <v>37530</v>
      </c>
      <c r="J360" s="184" t="s">
        <v>3009</v>
      </c>
      <c r="K360" s="184" t="s">
        <v>3010</v>
      </c>
      <c r="L360" s="184" t="s">
        <v>1736</v>
      </c>
      <c r="M360" s="184" t="s">
        <v>1737</v>
      </c>
      <c r="N360" s="185">
        <v>37530</v>
      </c>
      <c r="O360" s="184" t="s">
        <v>3011</v>
      </c>
      <c r="P360" s="184" t="s">
        <v>3012</v>
      </c>
      <c r="Q360" s="184" t="s">
        <v>1134</v>
      </c>
      <c r="S360" s="306" t="s">
        <v>1119</v>
      </c>
      <c r="W360" s="184" t="s">
        <v>1119</v>
      </c>
      <c r="Y360" s="184" t="s">
        <v>1119</v>
      </c>
      <c r="Z360" s="184" t="s">
        <v>1119</v>
      </c>
      <c r="AA360" s="184" t="s">
        <v>1119</v>
      </c>
      <c r="AB360" s="184">
        <v>1</v>
      </c>
      <c r="AC360" s="184" t="s">
        <v>1119</v>
      </c>
      <c r="AE360" s="184" t="s">
        <v>1119</v>
      </c>
      <c r="AH360" s="184" t="s">
        <v>1120</v>
      </c>
    </row>
    <row r="361" spans="1:34" hidden="1" x14ac:dyDescent="0.25">
      <c r="A361" s="186" t="str">
        <f>SUBSTITUTE(PetrinexFacilities[[#This Row],[Facility ID]]," ","")</f>
        <v>ABBT0067443</v>
      </c>
      <c r="B361" s="186"/>
      <c r="C361" s="184" t="s">
        <v>3013</v>
      </c>
      <c r="D361" s="185">
        <v>34305</v>
      </c>
      <c r="E361" s="184" t="s">
        <v>3014</v>
      </c>
      <c r="F361" s="184" t="s">
        <v>2116</v>
      </c>
      <c r="G361" s="184" t="s">
        <v>1125</v>
      </c>
      <c r="H361" s="185">
        <v>37530</v>
      </c>
      <c r="I361" s="185">
        <v>37530</v>
      </c>
      <c r="J361" s="184" t="s">
        <v>3009</v>
      </c>
      <c r="K361" s="184" t="s">
        <v>3010</v>
      </c>
      <c r="L361" s="184" t="s">
        <v>1736</v>
      </c>
      <c r="M361" s="184" t="s">
        <v>1737</v>
      </c>
      <c r="N361" s="185">
        <v>37530</v>
      </c>
      <c r="O361" s="184" t="s">
        <v>3015</v>
      </c>
      <c r="P361" s="184" t="s">
        <v>3016</v>
      </c>
      <c r="Q361" s="184" t="s">
        <v>1134</v>
      </c>
      <c r="S361" s="306" t="s">
        <v>1119</v>
      </c>
      <c r="W361" s="184" t="s">
        <v>1119</v>
      </c>
      <c r="Y361" s="184" t="s">
        <v>1119</v>
      </c>
      <c r="Z361" s="184" t="s">
        <v>1119</v>
      </c>
      <c r="AA361" s="184" t="s">
        <v>1119</v>
      </c>
      <c r="AB361" s="184">
        <v>1</v>
      </c>
      <c r="AC361" s="184" t="s">
        <v>1119</v>
      </c>
      <c r="AE361" s="184" t="s">
        <v>1119</v>
      </c>
      <c r="AH361" s="184" t="s">
        <v>1120</v>
      </c>
    </row>
    <row r="362" spans="1:34" hidden="1" x14ac:dyDescent="0.25">
      <c r="A362" s="186" t="str">
        <f>SUBSTITUTE(PetrinexFacilities[[#This Row],[Facility ID]]," ","")</f>
        <v>ABBT0095014</v>
      </c>
      <c r="B362" s="186"/>
      <c r="C362" s="184" t="s">
        <v>3017</v>
      </c>
      <c r="D362" s="185">
        <v>39049</v>
      </c>
      <c r="E362" s="184" t="s">
        <v>3018</v>
      </c>
      <c r="F362" s="184" t="s">
        <v>2309</v>
      </c>
      <c r="G362" s="184" t="s">
        <v>1809</v>
      </c>
      <c r="H362" s="185">
        <v>39264</v>
      </c>
      <c r="I362" s="185">
        <v>39264</v>
      </c>
      <c r="J362" s="184" t="s">
        <v>3019</v>
      </c>
      <c r="K362" s="184" t="s">
        <v>3020</v>
      </c>
      <c r="L362" s="184" t="s">
        <v>1736</v>
      </c>
      <c r="M362" s="184" t="s">
        <v>1737</v>
      </c>
      <c r="N362" s="185">
        <v>40422</v>
      </c>
      <c r="O362" s="184" t="s">
        <v>3021</v>
      </c>
      <c r="P362" s="184" t="s">
        <v>3022</v>
      </c>
      <c r="Q362" s="184" t="s">
        <v>1126</v>
      </c>
      <c r="S362" s="306" t="s">
        <v>1119</v>
      </c>
      <c r="W362" s="184" t="s">
        <v>1119</v>
      </c>
      <c r="Y362" s="184" t="s">
        <v>1119</v>
      </c>
      <c r="Z362" s="184" t="s">
        <v>1119</v>
      </c>
      <c r="AA362" s="184" t="s">
        <v>1119</v>
      </c>
      <c r="AB362" s="184">
        <v>1</v>
      </c>
      <c r="AC362" s="184" t="s">
        <v>1119</v>
      </c>
      <c r="AE362" s="184" t="s">
        <v>1119</v>
      </c>
      <c r="AH362" s="184" t="s">
        <v>1119</v>
      </c>
    </row>
    <row r="363" spans="1:34" hidden="1" x14ac:dyDescent="0.25">
      <c r="A363" s="186" t="str">
        <f>SUBSTITUTE(PetrinexFacilities[[#This Row],[Facility ID]]," ","")</f>
        <v>ABBT0095946</v>
      </c>
      <c r="B363" s="186"/>
      <c r="C363" s="184" t="s">
        <v>3023</v>
      </c>
      <c r="D363" s="185">
        <v>38889</v>
      </c>
      <c r="E363" s="184" t="s">
        <v>3024</v>
      </c>
      <c r="F363" s="184" t="s">
        <v>2309</v>
      </c>
      <c r="G363" s="184" t="s">
        <v>1125</v>
      </c>
      <c r="H363" s="185">
        <v>39569</v>
      </c>
      <c r="I363" s="185">
        <v>39356</v>
      </c>
      <c r="J363" s="184" t="s">
        <v>3019</v>
      </c>
      <c r="K363" s="184" t="s">
        <v>3020</v>
      </c>
      <c r="L363" s="184" t="s">
        <v>1736</v>
      </c>
      <c r="M363" s="184" t="s">
        <v>1737</v>
      </c>
      <c r="N363" s="185">
        <v>40422</v>
      </c>
      <c r="O363" s="184" t="s">
        <v>3025</v>
      </c>
      <c r="P363" s="184" t="s">
        <v>3026</v>
      </c>
      <c r="Q363" s="184" t="s">
        <v>1134</v>
      </c>
      <c r="S363" s="306" t="s">
        <v>1119</v>
      </c>
      <c r="W363" s="184" t="s">
        <v>1119</v>
      </c>
      <c r="Y363" s="184" t="s">
        <v>1119</v>
      </c>
      <c r="Z363" s="184" t="s">
        <v>1119</v>
      </c>
      <c r="AA363" s="184" t="s">
        <v>1119</v>
      </c>
      <c r="AB363" s="184">
        <v>1</v>
      </c>
      <c r="AC363" s="184" t="s">
        <v>1119</v>
      </c>
      <c r="AE363" s="184" t="s">
        <v>1119</v>
      </c>
      <c r="AH363" s="184" t="s">
        <v>1120</v>
      </c>
    </row>
    <row r="364" spans="1:34" hidden="1" x14ac:dyDescent="0.25">
      <c r="A364" s="186" t="str">
        <f>SUBSTITUTE(PetrinexFacilities[[#This Row],[Facility ID]]," ","")</f>
        <v>ABBT0095954</v>
      </c>
      <c r="B364" s="186"/>
      <c r="C364" s="184" t="s">
        <v>3023</v>
      </c>
      <c r="D364" s="185">
        <v>38889</v>
      </c>
      <c r="E364" s="184" t="s">
        <v>3024</v>
      </c>
      <c r="F364" s="184" t="s">
        <v>2309</v>
      </c>
      <c r="G364" s="184" t="s">
        <v>1125</v>
      </c>
      <c r="H364" s="185">
        <v>39569</v>
      </c>
      <c r="I364" s="185">
        <v>39356</v>
      </c>
      <c r="J364" s="184" t="s">
        <v>3019</v>
      </c>
      <c r="K364" s="184" t="s">
        <v>3020</v>
      </c>
      <c r="L364" s="184" t="s">
        <v>1736</v>
      </c>
      <c r="M364" s="184" t="s">
        <v>1737</v>
      </c>
      <c r="N364" s="185">
        <v>40422</v>
      </c>
      <c r="O364" s="184" t="s">
        <v>3027</v>
      </c>
      <c r="P364" s="184" t="s">
        <v>3028</v>
      </c>
      <c r="Q364" s="184" t="s">
        <v>1134</v>
      </c>
      <c r="S364" s="306" t="s">
        <v>1119</v>
      </c>
      <c r="W364" s="184" t="s">
        <v>1119</v>
      </c>
      <c r="Y364" s="184" t="s">
        <v>1119</v>
      </c>
      <c r="Z364" s="184" t="s">
        <v>1119</v>
      </c>
      <c r="AA364" s="184" t="s">
        <v>1119</v>
      </c>
      <c r="AB364" s="184">
        <v>1</v>
      </c>
      <c r="AC364" s="184" t="s">
        <v>1119</v>
      </c>
      <c r="AE364" s="184" t="s">
        <v>1119</v>
      </c>
      <c r="AH364" s="184" t="s">
        <v>1120</v>
      </c>
    </row>
    <row r="365" spans="1:34" hidden="1" x14ac:dyDescent="0.25">
      <c r="A365" s="186" t="str">
        <f>SUBSTITUTE(PetrinexFacilities[[#This Row],[Facility ID]]," ","")</f>
        <v>ABGS0098322</v>
      </c>
      <c r="B365" s="186"/>
      <c r="C365" s="184" t="s">
        <v>3029</v>
      </c>
      <c r="D365" s="185">
        <v>39295</v>
      </c>
      <c r="E365" s="184" t="s">
        <v>3024</v>
      </c>
      <c r="F365" s="184" t="s">
        <v>2116</v>
      </c>
      <c r="G365" s="184" t="s">
        <v>1125</v>
      </c>
      <c r="H365" s="185">
        <v>39783</v>
      </c>
      <c r="I365" s="185">
        <v>39600</v>
      </c>
      <c r="J365" s="184" t="s">
        <v>3019</v>
      </c>
      <c r="K365" s="184" t="s">
        <v>3020</v>
      </c>
      <c r="L365" s="184" t="s">
        <v>1736</v>
      </c>
      <c r="M365" s="184" t="s">
        <v>1737</v>
      </c>
      <c r="N365" s="185">
        <v>40422</v>
      </c>
      <c r="O365" s="184" t="s">
        <v>3030</v>
      </c>
      <c r="P365" s="184" t="s">
        <v>3031</v>
      </c>
      <c r="Q365" s="184" t="s">
        <v>1144</v>
      </c>
      <c r="R365" s="184" t="s">
        <v>2216</v>
      </c>
      <c r="S365" s="306" t="s">
        <v>1119</v>
      </c>
      <c r="W365" s="184" t="s">
        <v>1119</v>
      </c>
      <c r="Y365" s="184" t="s">
        <v>1119</v>
      </c>
      <c r="Z365" s="184" t="s">
        <v>1119</v>
      </c>
      <c r="AA365" s="184" t="s">
        <v>1119</v>
      </c>
      <c r="AB365" s="184">
        <v>1</v>
      </c>
      <c r="AC365" s="184" t="s">
        <v>1119</v>
      </c>
      <c r="AE365" s="184" t="s">
        <v>1119</v>
      </c>
      <c r="AH365" s="184" t="s">
        <v>1120</v>
      </c>
    </row>
    <row r="366" spans="1:34" hidden="1" x14ac:dyDescent="0.25">
      <c r="A366" s="186" t="str">
        <f>SUBSTITUTE(PetrinexFacilities[[#This Row],[Facility ID]]," ","")</f>
        <v>ABGS0003988</v>
      </c>
      <c r="B366" s="186"/>
      <c r="C366" s="184" t="s">
        <v>3032</v>
      </c>
      <c r="D366" s="185">
        <v>36951</v>
      </c>
      <c r="E366" s="184" t="s">
        <v>3033</v>
      </c>
      <c r="F366" s="184" t="s">
        <v>2116</v>
      </c>
      <c r="G366" s="184" t="s">
        <v>1125</v>
      </c>
      <c r="H366" s="185">
        <v>37987</v>
      </c>
      <c r="I366" s="185">
        <v>34335</v>
      </c>
      <c r="J366" s="184" t="s">
        <v>3034</v>
      </c>
      <c r="K366" s="184" t="s">
        <v>3035</v>
      </c>
      <c r="L366" s="184" t="s">
        <v>1736</v>
      </c>
      <c r="M366" s="184" t="s">
        <v>1737</v>
      </c>
      <c r="N366" s="185">
        <v>36861</v>
      </c>
      <c r="O366" s="184" t="s">
        <v>3036</v>
      </c>
      <c r="P366" s="184" t="s">
        <v>3037</v>
      </c>
      <c r="Q366" s="184" t="s">
        <v>1144</v>
      </c>
      <c r="R366" s="184" t="s">
        <v>2264</v>
      </c>
      <c r="S366" s="306" t="s">
        <v>1119</v>
      </c>
      <c r="W366" s="184" t="s">
        <v>1119</v>
      </c>
      <c r="Y366" s="184" t="s">
        <v>1119</v>
      </c>
      <c r="Z366" s="184" t="s">
        <v>1119</v>
      </c>
      <c r="AA366" s="184" t="s">
        <v>1119</v>
      </c>
      <c r="AB366" s="184">
        <v>4</v>
      </c>
      <c r="AC366" s="184" t="s">
        <v>1119</v>
      </c>
      <c r="AE366" s="184" t="s">
        <v>1119</v>
      </c>
      <c r="AH366" s="184" t="s">
        <v>1120</v>
      </c>
    </row>
  </sheetData>
  <conditionalFormatting sqref="A2:AI366">
    <cfRule type="expression" dxfId="11" priority="47">
      <formula>$S$2</formula>
    </cfRule>
  </conditionalFormatting>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98"/>
  <sheetViews>
    <sheetView zoomScale="80" zoomScaleNormal="80" workbookViewId="0">
      <selection activeCell="I2" sqref="I2:I9"/>
    </sheetView>
  </sheetViews>
  <sheetFormatPr defaultRowHeight="12.75" x14ac:dyDescent="0.2"/>
  <cols>
    <col min="1" max="1" width="38.85546875" bestFit="1" customWidth="1"/>
    <col min="2" max="2" width="4.7109375" bestFit="1" customWidth="1"/>
    <col min="3" max="3" width="46.140625" customWidth="1"/>
    <col min="4" max="4" width="23.7109375" bestFit="1" customWidth="1"/>
    <col min="5" max="5" width="39" bestFit="1" customWidth="1"/>
  </cols>
  <sheetData>
    <row r="1" spans="1:6" ht="15" x14ac:dyDescent="0.2">
      <c r="A1" s="59" t="s">
        <v>1544</v>
      </c>
      <c r="B1" t="s">
        <v>11</v>
      </c>
      <c r="C1" s="41" t="s">
        <v>1442</v>
      </c>
      <c r="D1" t="s">
        <v>1443</v>
      </c>
      <c r="E1" t="s">
        <v>1444</v>
      </c>
      <c r="F1" t="s">
        <v>1445</v>
      </c>
    </row>
    <row r="2" spans="1:6" ht="14.25" hidden="1" x14ac:dyDescent="0.2">
      <c r="A2" s="61" t="str">
        <f>UPPER(LEFT(SUBSTITUTE(Current[[#This Row],[Noncompliant Event ]]," ",""),60))</f>
        <v>INACCURATEHEADERMARKINGS</v>
      </c>
      <c r="B2">
        <v>744</v>
      </c>
      <c r="C2" s="41" t="s">
        <v>1446</v>
      </c>
      <c r="D2" t="s">
        <v>171</v>
      </c>
      <c r="E2" t="s">
        <v>1447</v>
      </c>
      <c r="F2" t="s">
        <v>1448</v>
      </c>
    </row>
    <row r="3" spans="1:6" ht="38.25" hidden="1" x14ac:dyDescent="0.2">
      <c r="A3" s="41" t="str">
        <f>UPPER(LEFT(SUBSTITUTE(Current[[#This Row],[Noncompliant Event ]]," ",""),60))</f>
        <v>DELIVERYPOINTHYDROCARBONLIQUIDMEAS.DEVICE(S)DOESNOTEXIST,ISN</v>
      </c>
      <c r="B3">
        <v>745</v>
      </c>
      <c r="C3" s="41" t="s">
        <v>1449</v>
      </c>
      <c r="D3" t="s">
        <v>170</v>
      </c>
      <c r="E3" t="s">
        <v>1447</v>
      </c>
    </row>
    <row r="4" spans="1:6" ht="25.5" hidden="1" x14ac:dyDescent="0.2">
      <c r="A4" s="41" t="str">
        <f>UPPER(LEFT(SUBSTITUTE(Current[[#This Row],[Noncompliant Event ]]," ",""),60))</f>
        <v>DELIVERYPOINTGASMEAS.DEVICE(S)DOESNOTEXIST,ISNOTINSTALLEDORU</v>
      </c>
      <c r="B4">
        <v>746</v>
      </c>
      <c r="C4" s="41" t="s">
        <v>1450</v>
      </c>
      <c r="D4" t="s">
        <v>170</v>
      </c>
      <c r="E4" t="s">
        <v>1447</v>
      </c>
    </row>
    <row r="5" spans="1:6" ht="38.25" hidden="1" x14ac:dyDescent="0.2">
      <c r="A5" s="41" t="str">
        <f>UPPER(LEFT(SUBSTITUTE(Current[[#This Row],[Noncompliant Event ]]," ",""),60))</f>
        <v>DELIVERYPOINTPRODUCEDWATERMEAS.DEVICE(SDOESNOTEXIST,ISNOTINS</v>
      </c>
      <c r="B5">
        <v>747</v>
      </c>
      <c r="C5" s="41" t="s">
        <v>1451</v>
      </c>
      <c r="D5" t="s">
        <v>171</v>
      </c>
      <c r="E5" t="s">
        <v>1447</v>
      </c>
    </row>
    <row r="6" spans="1:6" ht="25.5" hidden="1" x14ac:dyDescent="0.2">
      <c r="A6" s="41" t="str">
        <f>UPPER(LEFT(SUBSTITUTE(Current[[#This Row],[Noncompliant Event ]]," ",""),60))</f>
        <v>DELIVERYPOINTFRESH/BRACKISHWATERMEAS.DEVICE(S)DOESNOTEXIST,I</v>
      </c>
      <c r="B6">
        <v>748</v>
      </c>
      <c r="C6" s="41" t="s">
        <v>1452</v>
      </c>
      <c r="D6" t="s">
        <v>171</v>
      </c>
      <c r="E6" t="s">
        <v>1447</v>
      </c>
    </row>
    <row r="7" spans="1:6" ht="25.5" hidden="1" x14ac:dyDescent="0.2">
      <c r="A7" s="41" t="str">
        <f>UPPER(LEFT(SUBSTITUTE(Current[[#This Row],[Noncompliant Event ]]," ",""),60))</f>
        <v>GASMETER(S)DOESNOTEXIST,ISNOTINSTALLEDORUSEDCORRECTLY,ORNOTI</v>
      </c>
      <c r="B7">
        <v>749</v>
      </c>
      <c r="C7" s="41" t="s">
        <v>1453</v>
      </c>
      <c r="D7" t="s">
        <v>170</v>
      </c>
      <c r="E7" t="s">
        <v>1447</v>
      </c>
    </row>
    <row r="8" spans="1:6" ht="25.5" hidden="1" x14ac:dyDescent="0.2">
      <c r="A8" s="41" t="str">
        <f>UPPER(LEFT(SUBSTITUTE(Current[[#This Row],[Noncompliant Event ]]," ",""),60))</f>
        <v>INACCURATEINVENTORYDETERMINATION.</v>
      </c>
      <c r="B8">
        <v>750</v>
      </c>
      <c r="C8" s="41" t="s">
        <v>1454</v>
      </c>
      <c r="D8" t="s">
        <v>171</v>
      </c>
      <c r="E8" t="s">
        <v>1447</v>
      </c>
    </row>
    <row r="9" spans="1:6" ht="25.5" hidden="1" x14ac:dyDescent="0.2">
      <c r="A9" s="41" t="str">
        <f>UPPER(LEFT(SUBSTITUTE(Current[[#This Row],[Noncompliant Event ]]," ",""),60))</f>
        <v>INACCURATEPRORATIONTESTINGPROCEDURES.</v>
      </c>
      <c r="B9">
        <v>751</v>
      </c>
      <c r="C9" s="41" t="s">
        <v>1455</v>
      </c>
      <c r="D9" t="s">
        <v>171</v>
      </c>
      <c r="E9" t="s">
        <v>1447</v>
      </c>
    </row>
    <row r="10" spans="1:6" ht="25.5" hidden="1" x14ac:dyDescent="0.2">
      <c r="A10" s="41" t="str">
        <f>UPPER(LEFT(SUBSTITUTE(Current[[#This Row],[Noncompliant Event ]]," ",""),60))</f>
        <v>INAPPROPRIATELIQUIDSAMPLINGANDS&amp;WPROCEDURES.</v>
      </c>
      <c r="B10">
        <v>752</v>
      </c>
      <c r="C10" s="41" t="s">
        <v>1456</v>
      </c>
      <c r="D10" t="s">
        <v>171</v>
      </c>
      <c r="E10" t="s">
        <v>1447</v>
      </c>
    </row>
    <row r="11" spans="1:6" ht="25.5" hidden="1" x14ac:dyDescent="0.2">
      <c r="A11" s="41" t="str">
        <f>UPPER(LEFT(SUBSTITUTE(Current[[#This Row],[Noncompliant Event ]]," ",""),60))</f>
        <v>INACCURATEFIELDPRODUCTIONRECORDS.</v>
      </c>
      <c r="B11">
        <v>753</v>
      </c>
      <c r="C11" s="41" t="s">
        <v>1457</v>
      </c>
      <c r="D11" t="s">
        <v>171</v>
      </c>
      <c r="E11" t="s">
        <v>1447</v>
      </c>
    </row>
    <row r="12" spans="1:6" ht="25.5" hidden="1" x14ac:dyDescent="0.2">
      <c r="A12" s="41" t="str">
        <f>UPPER(LEFT(SUBSTITUTE(Current[[#This Row],[Noncompliant Event ]]," ",""),60))</f>
        <v>INACCURATEMEAS.OFOILPRODUCEDFROMAGASWELL.</v>
      </c>
      <c r="B12">
        <v>754</v>
      </c>
      <c r="C12" s="41" t="s">
        <v>1458</v>
      </c>
      <c r="D12" t="s">
        <v>171</v>
      </c>
      <c r="E12" t="s">
        <v>1447</v>
      </c>
    </row>
    <row r="13" spans="1:6" ht="25.5" hidden="1" x14ac:dyDescent="0.2">
      <c r="A13" s="41" t="str">
        <f>UPPER(LEFT(SUBSTITUTE(Current[[#This Row],[Noncompliant Event ]]," ",""),60))</f>
        <v>INJECTION/DISPOSALMEAS.DEVICE(S)DOESNOTEXIST,ISNOTINSTALLEDO</v>
      </c>
      <c r="B13">
        <v>755</v>
      </c>
      <c r="C13" s="41" t="s">
        <v>1459</v>
      </c>
      <c r="D13" t="s">
        <v>171</v>
      </c>
      <c r="E13" t="s">
        <v>1447</v>
      </c>
    </row>
    <row r="14" spans="1:6" hidden="1" x14ac:dyDescent="0.2">
      <c r="A14" s="41" t="str">
        <f>UPPER(LEFT(SUBSTITUTE(Current[[#This Row],[Noncompliant Event ]]," ",""),60))</f>
        <v>INACCURATEFUELMEAS.</v>
      </c>
      <c r="B14">
        <v>756</v>
      </c>
      <c r="C14" s="41" t="s">
        <v>1460</v>
      </c>
      <c r="D14" t="s">
        <v>171</v>
      </c>
      <c r="E14" t="s">
        <v>1447</v>
      </c>
    </row>
    <row r="15" spans="1:6" hidden="1" x14ac:dyDescent="0.2">
      <c r="A15" s="41" t="str">
        <f>UPPER(LEFT(SUBSTITUTE(Current[[#This Row],[Noncompliant Event ]]," ",""),60))</f>
        <v>INACCURATEVENTMEAS.</v>
      </c>
      <c r="B15">
        <v>757</v>
      </c>
      <c r="C15" s="41" t="s">
        <v>1461</v>
      </c>
      <c r="D15" t="s">
        <v>170</v>
      </c>
      <c r="E15" t="s">
        <v>1447</v>
      </c>
    </row>
    <row r="16" spans="1:6" hidden="1" x14ac:dyDescent="0.2">
      <c r="A16" s="41" t="str">
        <f>UPPER(LEFT(SUBSTITUTE(Current[[#This Row],[Noncompliant Event ]]," ",""),60))</f>
        <v>INACCURATEFLAREMEAS.</v>
      </c>
      <c r="B16">
        <v>758</v>
      </c>
      <c r="C16" s="41" t="s">
        <v>1462</v>
      </c>
      <c r="D16" t="s">
        <v>170</v>
      </c>
      <c r="E16" t="s">
        <v>1447</v>
      </c>
    </row>
    <row r="17" spans="1:5" ht="25.5" hidden="1" x14ac:dyDescent="0.2">
      <c r="A17" s="41" t="str">
        <f>UPPER(LEFT(SUBSTITUTE(Current[[#This Row],[Noncompliant Event ]]," ",""),60))</f>
        <v>INACCURATEGASCHARTQUALITYANDDOCUMENTATION.</v>
      </c>
      <c r="B17">
        <v>759</v>
      </c>
      <c r="C17" s="41" t="s">
        <v>1463</v>
      </c>
      <c r="D17" t="s">
        <v>171</v>
      </c>
      <c r="E17" t="s">
        <v>1447</v>
      </c>
    </row>
    <row r="18" spans="1:5" ht="25.5" hidden="1" x14ac:dyDescent="0.2">
      <c r="A18" s="41" t="str">
        <f>UPPER(LEFT(SUBSTITUTE(Current[[#This Row],[Noncompliant Event ]]," ",""),60))</f>
        <v>MEAS.DEVICE(S)CALIBRATED/PROVENINAPPROPRIATELYANDNOTWITHINRE</v>
      </c>
      <c r="B18">
        <v>760</v>
      </c>
      <c r="C18" s="41" t="s">
        <v>1464</v>
      </c>
      <c r="D18" t="s">
        <v>171</v>
      </c>
      <c r="E18" t="s">
        <v>1447</v>
      </c>
    </row>
    <row r="19" spans="1:5" hidden="1" x14ac:dyDescent="0.2">
      <c r="A19" s="41" t="str">
        <f>UPPER(LEFT(SUBSTITUTE(Current[[#This Row],[Noncompliant Event ]]," ",""),60))</f>
        <v>GISINACCURATELYDETERMINED.</v>
      </c>
      <c r="B19">
        <v>761</v>
      </c>
      <c r="C19" s="41" t="s">
        <v>1465</v>
      </c>
      <c r="D19" t="s">
        <v>171</v>
      </c>
      <c r="E19" t="s">
        <v>1447</v>
      </c>
    </row>
    <row r="20" spans="1:5" hidden="1" x14ac:dyDescent="0.2">
      <c r="A20" s="41" t="str">
        <f>UPPER(LEFT(SUBSTITUTE(Current[[#This Row],[Noncompliant Event ]]," ",""),60))</f>
        <v>GEINACCURATELYDETERMINED.</v>
      </c>
      <c r="B20">
        <v>762</v>
      </c>
      <c r="C20" s="41" t="s">
        <v>1466</v>
      </c>
      <c r="D20" t="s">
        <v>171</v>
      </c>
      <c r="E20" t="s">
        <v>1447</v>
      </c>
    </row>
    <row r="21" spans="1:5" ht="25.5" hidden="1" x14ac:dyDescent="0.2">
      <c r="A21" s="41" t="str">
        <f>UPPER(LEFT(SUBSTITUTE(Current[[#This Row],[Noncompliant Event ]]," ",""),60))</f>
        <v>WGRINACCURATELYDETERMINEDANDTOREQUIREDFREQUENCY.</v>
      </c>
      <c r="B21">
        <v>763</v>
      </c>
      <c r="C21" s="41" t="s">
        <v>1467</v>
      </c>
      <c r="D21" t="s">
        <v>171</v>
      </c>
      <c r="E21" t="s">
        <v>1447</v>
      </c>
    </row>
    <row r="22" spans="1:5" ht="25.5" hidden="1" x14ac:dyDescent="0.2">
      <c r="A22" s="41" t="str">
        <f>UPPER(LEFT(SUBSTITUTE(Current[[#This Row],[Noncompliant Event ]]," ",""),60))</f>
        <v>GORINACCURATELYDETERMINEDANDTOREQUIREDFREQUENCY.</v>
      </c>
      <c r="B22">
        <v>764</v>
      </c>
      <c r="C22" s="41" t="s">
        <v>1468</v>
      </c>
      <c r="D22" t="s">
        <v>171</v>
      </c>
      <c r="E22" t="s">
        <v>1447</v>
      </c>
    </row>
    <row r="23" spans="1:5" ht="25.5" hidden="1" x14ac:dyDescent="0.2">
      <c r="A23" s="41" t="str">
        <f>UPPER(LEFT(SUBSTITUTE(Current[[#This Row],[Noncompliant Event ]]," ",""),60))</f>
        <v>PRESSUREANDTEMPERATURECORRECTIONSINACCURATELYDETERMINED.</v>
      </c>
      <c r="B23">
        <v>765</v>
      </c>
      <c r="C23" s="41" t="s">
        <v>1469</v>
      </c>
      <c r="D23" t="s">
        <v>171</v>
      </c>
      <c r="E23" t="s">
        <v>1447</v>
      </c>
    </row>
    <row r="24" spans="1:5" hidden="1" x14ac:dyDescent="0.2">
      <c r="A24" s="41" t="str">
        <f>UPPER(LEFT(SUBSTITUTE(Current[[#This Row],[Noncompliant Event ]]," ",""),60))</f>
        <v>INACCURATEFUELGASESTIMATION.</v>
      </c>
      <c r="B24">
        <v>766</v>
      </c>
      <c r="C24" s="41" t="s">
        <v>1470</v>
      </c>
      <c r="D24" t="s">
        <v>171</v>
      </c>
      <c r="E24" t="s">
        <v>1447</v>
      </c>
    </row>
    <row r="25" spans="1:5" hidden="1" x14ac:dyDescent="0.2">
      <c r="A25" s="41" t="str">
        <f>UPPER(LEFT(SUBSTITUTE(Current[[#This Row],[Noncompliant Event ]]," ",""),60))</f>
        <v>INACCURATEVENTGASESTIMATION.</v>
      </c>
      <c r="B25">
        <v>767</v>
      </c>
      <c r="C25" s="41" t="s">
        <v>1471</v>
      </c>
      <c r="D25" t="s">
        <v>170</v>
      </c>
      <c r="E25" t="s">
        <v>1447</v>
      </c>
    </row>
    <row r="26" spans="1:5" hidden="1" x14ac:dyDescent="0.2">
      <c r="A26" s="41" t="str">
        <f>UPPER(LEFT(SUBSTITUTE(Current[[#This Row],[Noncompliant Event ]]," ",""),60))</f>
        <v>INACCURATEFLAREGASESTIMATION.</v>
      </c>
      <c r="B26">
        <v>768</v>
      </c>
      <c r="C26" s="41" t="s">
        <v>1472</v>
      </c>
      <c r="D26" t="s">
        <v>170</v>
      </c>
      <c r="E26" t="s">
        <v>1447</v>
      </c>
    </row>
    <row r="27" spans="1:5" hidden="1" x14ac:dyDescent="0.2">
      <c r="A27" s="41" t="str">
        <f>UPPER(LEFT(SUBSTITUTE(Current[[#This Row],[Noncompliant Event ]]," ",""),60))</f>
        <v>INACCURATEFLASH-GASESTIMATION.</v>
      </c>
      <c r="B27">
        <v>769</v>
      </c>
      <c r="C27" s="41" t="s">
        <v>1473</v>
      </c>
      <c r="D27" t="s">
        <v>171</v>
      </c>
      <c r="E27" t="s">
        <v>1447</v>
      </c>
    </row>
    <row r="28" spans="1:5" ht="25.5" hidden="1" x14ac:dyDescent="0.2">
      <c r="A28" s="41" t="str">
        <f>UPPER(LEFT(SUBSTITUTE(Current[[#This Row],[Noncompliant Event ]]," ",""),60))</f>
        <v>INACCURATEGASVOLUMECALCULATIONS.</v>
      </c>
      <c r="B28">
        <v>770</v>
      </c>
      <c r="C28" s="41" t="s">
        <v>1474</v>
      </c>
      <c r="D28" t="s">
        <v>170</v>
      </c>
      <c r="E28" t="s">
        <v>1447</v>
      </c>
    </row>
    <row r="29" spans="1:5" hidden="1" x14ac:dyDescent="0.2">
      <c r="A29" s="41" t="str">
        <f>UPPER(LEFT(SUBSTITUTE(Current[[#This Row],[Noncompliant Event ]]," ",""),60))</f>
        <v>INADEQUATEPRODUCTIONAUDITTRAIL.</v>
      </c>
      <c r="B29">
        <v>771</v>
      </c>
      <c r="C29" s="41" t="s">
        <v>1475</v>
      </c>
      <c r="D29" t="s">
        <v>170</v>
      </c>
      <c r="E29" t="s">
        <v>1447</v>
      </c>
    </row>
    <row r="30" spans="1:5" ht="25.5" hidden="1" x14ac:dyDescent="0.2">
      <c r="A30" s="41" t="str">
        <f>UPPER(LEFT(SUBSTITUTE(Current[[#This Row],[Noncompliant Event ]]," ",""),60))</f>
        <v>INACCURATEACCOUNTINGANDREPORTINGOFMETERINGDIFFERENCE(S).</v>
      </c>
      <c r="B30">
        <v>772</v>
      </c>
      <c r="C30" s="41" t="s">
        <v>1476</v>
      </c>
      <c r="D30" t="s">
        <v>171</v>
      </c>
      <c r="E30" t="s">
        <v>1477</v>
      </c>
    </row>
    <row r="31" spans="1:5" ht="25.5" hidden="1" x14ac:dyDescent="0.2">
      <c r="A31" s="41" t="str">
        <f>UPPER(LEFT(SUBSTITUTE(Current[[#This Row],[Noncompliant Event ]]," ",""),60))</f>
        <v>INACCURATEACCOUNTINGANDREPORTINGOFPRORATIONFACTOR(S).</v>
      </c>
      <c r="B31">
        <v>773</v>
      </c>
      <c r="C31" s="41" t="s">
        <v>1478</v>
      </c>
      <c r="D31" t="s">
        <v>171</v>
      </c>
      <c r="E31" t="s">
        <v>1477</v>
      </c>
    </row>
    <row r="32" spans="1:5" ht="25.5" x14ac:dyDescent="0.2">
      <c r="A32" s="41" t="str">
        <f>UPPER(LEFT(SUBSTITUTE(Current[[#This Row],[Noncompliant Event ]]," ",""),60))</f>
        <v>INACCURATEACCOUNTINGANDREPORTINGOFACTUALHYDROCARBONLIQUIDPRO</v>
      </c>
      <c r="B32">
        <v>774</v>
      </c>
      <c r="C32" s="237" t="s">
        <v>1572</v>
      </c>
      <c r="D32" t="s">
        <v>170</v>
      </c>
      <c r="E32" t="s">
        <v>1477</v>
      </c>
    </row>
    <row r="33" spans="1:5" ht="25.5" hidden="1" x14ac:dyDescent="0.2">
      <c r="A33" s="41" t="str">
        <f>UPPER(LEFT(SUBSTITUTE(Current[[#This Row],[Noncompliant Event ]]," ",""),60))</f>
        <v>INACCURATEACCOUNTINGANDREPORTINGOFACTUALGASPRODUCTION.</v>
      </c>
      <c r="B33">
        <v>775</v>
      </c>
      <c r="C33" s="41" t="s">
        <v>1479</v>
      </c>
      <c r="D33" t="s">
        <v>170</v>
      </c>
      <c r="E33" t="s">
        <v>1477</v>
      </c>
    </row>
    <row r="34" spans="1:5" ht="25.5" hidden="1" x14ac:dyDescent="0.2">
      <c r="A34" s="41" t="str">
        <f>UPPER(LEFT(SUBSTITUTE(Current[[#This Row],[Noncompliant Event ]]," ",""),60))</f>
        <v>INACCURATEACCOUNTINGANDREPORTINGOFACTUALWATERPRODUCTION.</v>
      </c>
      <c r="B34">
        <v>776</v>
      </c>
      <c r="C34" s="41" t="s">
        <v>1480</v>
      </c>
      <c r="D34" t="s">
        <v>171</v>
      </c>
      <c r="E34" t="s">
        <v>1477</v>
      </c>
    </row>
    <row r="35" spans="1:5" ht="25.5" hidden="1" x14ac:dyDescent="0.2">
      <c r="A35" s="41" t="str">
        <f>UPPER(LEFT(SUBSTITUTE(Current[[#This Row],[Noncompliant Event ]]," ",""),60))</f>
        <v>INACCURATEACCOUNTINGANDREPORTINGOFGASDISPOSITIONS.</v>
      </c>
      <c r="B35">
        <v>777</v>
      </c>
      <c r="C35" s="41" t="s">
        <v>1481</v>
      </c>
      <c r="D35" t="s">
        <v>170</v>
      </c>
      <c r="E35" t="s">
        <v>1477</v>
      </c>
    </row>
    <row r="36" spans="1:5" ht="25.5" hidden="1" x14ac:dyDescent="0.2">
      <c r="A36" s="41" t="str">
        <f>UPPER(LEFT(SUBSTITUTE(Current[[#This Row],[Noncompliant Event ]]," ",""),60))</f>
        <v>INACCURATEACCOUNTINGANDREPORTINGOFWATERDISPOSITIONS.</v>
      </c>
      <c r="B36">
        <v>778</v>
      </c>
      <c r="C36" s="41" t="s">
        <v>1482</v>
      </c>
      <c r="D36" t="s">
        <v>171</v>
      </c>
      <c r="E36" t="s">
        <v>1477</v>
      </c>
    </row>
    <row r="37" spans="1:5" ht="25.5" x14ac:dyDescent="0.2">
      <c r="A37" s="41" t="str">
        <f>UPPER(LEFT(SUBSTITUTE(Current[[#This Row],[Noncompliant Event ]]," ",""),60))</f>
        <v>INACCURATEACCOUNTINGANDREPORTINGOFHYDROCARBONLIQUIDINVENTORI</v>
      </c>
      <c r="B37">
        <v>779</v>
      </c>
      <c r="C37" s="41" t="s">
        <v>1483</v>
      </c>
      <c r="D37" t="s">
        <v>171</v>
      </c>
      <c r="E37" t="s">
        <v>1477</v>
      </c>
    </row>
    <row r="38" spans="1:5" ht="25.5" hidden="1" x14ac:dyDescent="0.2">
      <c r="A38" s="41" t="str">
        <f>UPPER(LEFT(SUBSTITUTE(Current[[#This Row],[Noncompliant Event ]]," ",""),60))</f>
        <v>INACCURATEACCOUNTINGANDREPORTINGOFWATERINVENTORIES.</v>
      </c>
      <c r="B38">
        <v>780</v>
      </c>
      <c r="C38" s="41" t="s">
        <v>1484</v>
      </c>
      <c r="D38" t="s">
        <v>171</v>
      </c>
      <c r="E38" t="s">
        <v>1477</v>
      </c>
    </row>
    <row r="39" spans="1:5" ht="25.5" x14ac:dyDescent="0.2">
      <c r="A39" s="41" t="str">
        <f>UPPER(LEFT(SUBSTITUTE(Current[[#This Row],[Noncompliant Event ]]," ",""),60))</f>
        <v>INACCURATEACCOUNTINGANDREPORTINGOFHYDROCARBONLIQUIDRECEIPTS.</v>
      </c>
      <c r="B39">
        <v>781</v>
      </c>
      <c r="C39" s="237" t="s">
        <v>1485</v>
      </c>
      <c r="D39" t="s">
        <v>170</v>
      </c>
      <c r="E39" t="s">
        <v>1477</v>
      </c>
    </row>
    <row r="40" spans="1:5" ht="25.5" hidden="1" x14ac:dyDescent="0.2">
      <c r="A40" s="41" t="str">
        <f>UPPER(LEFT(SUBSTITUTE(Current[[#This Row],[Noncompliant Event ]]," ",""),60))</f>
        <v>INACCURATEACCOUNTINGANDREPORTINGOFGASRECEIPTS.</v>
      </c>
      <c r="B40">
        <v>782</v>
      </c>
      <c r="C40" s="41" t="s">
        <v>1486</v>
      </c>
      <c r="D40" t="s">
        <v>170</v>
      </c>
      <c r="E40" t="s">
        <v>1477</v>
      </c>
    </row>
    <row r="41" spans="1:5" ht="25.5" hidden="1" x14ac:dyDescent="0.2">
      <c r="A41" s="41" t="str">
        <f>UPPER(LEFT(SUBSTITUTE(Current[[#This Row],[Noncompliant Event ]]," ",""),60))</f>
        <v>INACCURATEACCOUNTINGANDREPORTINGOFWATERRECEIPTS.</v>
      </c>
      <c r="B41">
        <v>783</v>
      </c>
      <c r="C41" s="41" t="s">
        <v>1487</v>
      </c>
      <c r="D41" t="s">
        <v>171</v>
      </c>
      <c r="E41" t="s">
        <v>1477</v>
      </c>
    </row>
    <row r="42" spans="1:5" ht="25.5" hidden="1" x14ac:dyDescent="0.2">
      <c r="A42" s="41" t="str">
        <f>UPPER(LEFT(SUBSTITUTE(Current[[#This Row],[Noncompliant Event ]]," ",""),60))</f>
        <v>INACCURATEACCOUNTINGANDREPORTINGOFLOADFLUID.</v>
      </c>
      <c r="B42">
        <v>784</v>
      </c>
      <c r="C42" s="41" t="s">
        <v>1488</v>
      </c>
      <c r="D42" t="s">
        <v>171</v>
      </c>
      <c r="E42" t="s">
        <v>1477</v>
      </c>
    </row>
    <row r="43" spans="1:5" ht="25.5" hidden="1" x14ac:dyDescent="0.2">
      <c r="A43" s="41" t="str">
        <f>UPPER(LEFT(SUBSTITUTE(Current[[#This Row],[Noncompliant Event ]]," ",""),60))</f>
        <v>INACCURATEACCOUNTINGANDREPORTINGOFMETERINGDIFFERENCE(S).</v>
      </c>
      <c r="B43">
        <v>785</v>
      </c>
      <c r="C43" s="41" t="s">
        <v>1476</v>
      </c>
      <c r="D43" t="s">
        <v>171</v>
      </c>
      <c r="E43" t="s">
        <v>1477</v>
      </c>
    </row>
    <row r="44" spans="1:5" ht="25.5" hidden="1" x14ac:dyDescent="0.2">
      <c r="A44" s="41" t="str">
        <f>UPPER(LEFT(SUBSTITUTE(Current[[#This Row],[Noncompliant Event ]]," ",""),60))</f>
        <v>INACCURATEACCOUNTINGANDREPORTINGOFPRORATIONFACTOR(S).</v>
      </c>
      <c r="B44">
        <v>786</v>
      </c>
      <c r="C44" s="41" t="s">
        <v>1478</v>
      </c>
      <c r="D44" t="s">
        <v>171</v>
      </c>
      <c r="E44" t="s">
        <v>1477</v>
      </c>
    </row>
    <row r="45" spans="1:5" hidden="1" x14ac:dyDescent="0.2">
      <c r="A45" s="41" t="str">
        <f>UPPER(LEFT(SUBSTITUTE(Current[[#This Row],[Noncompliant Event ]]," ",""),60))</f>
        <v>INAPPROPRIATEAPPLICATIONOFGEF.</v>
      </c>
      <c r="B45">
        <v>787</v>
      </c>
      <c r="C45" s="41" t="s">
        <v>1489</v>
      </c>
      <c r="D45" t="s">
        <v>171</v>
      </c>
      <c r="E45" t="s">
        <v>1477</v>
      </c>
    </row>
    <row r="46" spans="1:5" ht="25.5" x14ac:dyDescent="0.2">
      <c r="A46" s="41" t="str">
        <f>UPPER(LEFT(SUBSTITUTE(Current[[#This Row],[Noncompliant Event ]]," ",""),60))</f>
        <v>INACCURATEDETERMINATIONOFESTIMATEDHYDROCARBONLIQUIDPRODUCTIO</v>
      </c>
      <c r="B46">
        <v>788</v>
      </c>
      <c r="C46" s="41" t="s">
        <v>1490</v>
      </c>
      <c r="D46" t="s">
        <v>171</v>
      </c>
      <c r="E46" t="s">
        <v>1477</v>
      </c>
    </row>
    <row r="47" spans="1:5" hidden="1" x14ac:dyDescent="0.2">
      <c r="A47" s="41" t="str">
        <f>UPPER(LEFT(SUBSTITUTE(Current[[#This Row],[Noncompliant Event ]]," ",""),60))</f>
        <v>INACCURATELOADFLUIDPROCEDURES.</v>
      </c>
      <c r="B47">
        <v>789</v>
      </c>
      <c r="C47" s="41" t="s">
        <v>1491</v>
      </c>
      <c r="D47" t="s">
        <v>171</v>
      </c>
      <c r="E47" t="s">
        <v>1477</v>
      </c>
    </row>
    <row r="48" spans="1:5" ht="25.5" hidden="1" x14ac:dyDescent="0.2">
      <c r="A48" s="41" t="str">
        <f>UPPER(LEFT(SUBSTITUTE(Current[[#This Row],[Noncompliant Event ]]," ",""),60))</f>
        <v>INACCURATEACCOUNTINGANDREPORTINGOFACTUALWATERPRODUCTION.</v>
      </c>
      <c r="B48">
        <v>790</v>
      </c>
      <c r="C48" s="41" t="s">
        <v>1480</v>
      </c>
      <c r="D48" t="s">
        <v>171</v>
      </c>
      <c r="E48" t="s">
        <v>1477</v>
      </c>
    </row>
    <row r="49" spans="1:10" ht="25.5" hidden="1" x14ac:dyDescent="0.2">
      <c r="A49" s="41" t="str">
        <f>UPPER(LEFT(SUBSTITUTE(Current[[#This Row],[Noncompliant Event ]]," ",""),60))</f>
        <v>INACCURATEDETERMINATIONOFESTIMATEDHYDROCARBONLIQUIDPRODUCTIO</v>
      </c>
      <c r="B49">
        <v>791</v>
      </c>
      <c r="C49" s="41" t="s">
        <v>1490</v>
      </c>
      <c r="D49" t="s">
        <v>171</v>
      </c>
      <c r="E49" t="s">
        <v>1447</v>
      </c>
    </row>
    <row r="50" spans="1:10" ht="25.5" hidden="1" x14ac:dyDescent="0.2">
      <c r="A50" s="41" t="str">
        <f>UPPER(LEFT(SUBSTITUTE(Current[[#This Row],[Noncompliant Event ]]," ",""),60))</f>
        <v>INACCURATEDETERMINATIONOFESTIMATEDGASPRODUCTION.</v>
      </c>
      <c r="B50">
        <v>792</v>
      </c>
      <c r="C50" s="41" t="s">
        <v>1492</v>
      </c>
      <c r="D50" t="s">
        <v>171</v>
      </c>
      <c r="E50" t="s">
        <v>1447</v>
      </c>
    </row>
    <row r="51" spans="1:10" ht="25.5" hidden="1" x14ac:dyDescent="0.2">
      <c r="A51" s="41" t="str">
        <f>UPPER(LEFT(SUBSTITUTE(Current[[#This Row],[Noncompliant Event ]]," ",""),60))</f>
        <v>INACCURATEDETERMINATIONOFESTIMATEDWATERPRODUCTION.</v>
      </c>
      <c r="B51">
        <v>793</v>
      </c>
      <c r="C51" s="41" t="s">
        <v>1493</v>
      </c>
      <c r="D51" t="s">
        <v>171</v>
      </c>
      <c r="E51" t="s">
        <v>1447</v>
      </c>
    </row>
    <row r="52" spans="1:10" ht="38.25" hidden="1" x14ac:dyDescent="0.2">
      <c r="A52" s="41" t="str">
        <f>UPPER(LEFT(SUBSTITUTE(Current[[#This Row],[Noncompliant Event ]]," ",""),60))</f>
        <v>GASANDCONDENSATECOMPOSITIONANDDENSITYNOTUPDATEDTOTHEREQUIRED</v>
      </c>
      <c r="B52">
        <v>794</v>
      </c>
      <c r="C52" s="41" t="s">
        <v>1494</v>
      </c>
      <c r="D52" t="s">
        <v>171</v>
      </c>
      <c r="E52" t="s">
        <v>1447</v>
      </c>
    </row>
    <row r="53" spans="1:10" hidden="1" x14ac:dyDescent="0.2">
      <c r="A53" s="41" t="str">
        <f>UPPER(LEFT(SUBSTITUTE(Current[[#This Row],[Noncompliant Event ]]," ",""),60))</f>
        <v>INAPPROPRIATEAPPLICATIONOFGOR.</v>
      </c>
      <c r="B53">
        <v>795</v>
      </c>
      <c r="C53" s="41" t="s">
        <v>1495</v>
      </c>
      <c r="D53" t="s">
        <v>171</v>
      </c>
      <c r="E53" t="s">
        <v>1447</v>
      </c>
    </row>
    <row r="54" spans="1:10" hidden="1" x14ac:dyDescent="0.2">
      <c r="A54" s="41" t="str">
        <f>UPPER(LEFT(SUBSTITUTE(Current[[#This Row],[Noncompliant Event ]]," ",""),60))</f>
        <v>INAPPROPRIATEAPPLICATIONOFGIS.</v>
      </c>
      <c r="B54">
        <v>796</v>
      </c>
      <c r="C54" s="41" t="s">
        <v>1496</v>
      </c>
      <c r="D54" t="s">
        <v>171</v>
      </c>
      <c r="E54" t="s">
        <v>1447</v>
      </c>
    </row>
    <row r="55" spans="1:10" hidden="1" x14ac:dyDescent="0.2">
      <c r="A55" s="41" t="str">
        <f>UPPER(LEFT(SUBSTITUTE(Current[[#This Row],[Noncompliant Event ]]," ",""),60))</f>
        <v>INAPPROPRIATEAPPLICATIONOFPC/TC.</v>
      </c>
      <c r="B55">
        <v>797</v>
      </c>
      <c r="C55" s="41" t="s">
        <v>1497</v>
      </c>
      <c r="D55" t="s">
        <v>171</v>
      </c>
      <c r="E55" t="s">
        <v>1447</v>
      </c>
    </row>
    <row r="56" spans="1:10" ht="25.5" hidden="1" x14ac:dyDescent="0.2">
      <c r="A56" s="41" t="str">
        <f>UPPER(LEFT(SUBSTITUTE(Current[[#This Row],[Noncompliant Event ]]," ",""),60))</f>
        <v>LINKEDWELLTYPESINAPPROPRIATEFORBATTERY.</v>
      </c>
      <c r="B56">
        <v>798</v>
      </c>
      <c r="C56" s="41" t="s">
        <v>1498</v>
      </c>
      <c r="D56" t="s">
        <v>171</v>
      </c>
      <c r="E56" t="s">
        <v>1499</v>
      </c>
    </row>
    <row r="57" spans="1:10" ht="25.5" hidden="1" x14ac:dyDescent="0.2">
      <c r="A57" s="41" t="str">
        <f>UPPER(LEFT(SUBSTITUTE(Current[[#This Row],[Noncompliant Event ]]," ",""),60))</f>
        <v>WELLMEAS.INAPPROPRIATEFORBATTERY.</v>
      </c>
      <c r="B57">
        <v>799</v>
      </c>
      <c r="C57" s="41" t="s">
        <v>1500</v>
      </c>
      <c r="D57" t="s">
        <v>171</v>
      </c>
      <c r="E57" t="s">
        <v>1501</v>
      </c>
    </row>
    <row r="58" spans="1:10" hidden="1" x14ac:dyDescent="0.2">
      <c r="A58" s="41" t="str">
        <f>UPPER(LEFT(SUBSTITUTE(Current[[#This Row],[Noncompliant Event ]]," ",""),60))</f>
        <v>NOAPPROVALWHENREQUIRED.</v>
      </c>
      <c r="B58">
        <v>800</v>
      </c>
      <c r="C58" s="41" t="s">
        <v>1502</v>
      </c>
      <c r="D58" t="s">
        <v>170</v>
      </c>
      <c r="E58" t="s">
        <v>1447</v>
      </c>
    </row>
    <row r="59" spans="1:10" ht="25.5" hidden="1" x14ac:dyDescent="0.2">
      <c r="A59" s="41" t="str">
        <f>UPPER(LEFT(SUBSTITUTE(Current[[#This Row],[Noncompliant Event ]]," ",""),60))</f>
        <v>TESTGASOREFFLUENTMEAS.DEVICE(S)DOESNOTEXIST,ISNOTINSTALLEDOR</v>
      </c>
      <c r="B59">
        <v>801</v>
      </c>
      <c r="C59" s="41" t="s">
        <v>1503</v>
      </c>
      <c r="D59" t="s">
        <v>171</v>
      </c>
      <c r="E59" t="s">
        <v>1447</v>
      </c>
    </row>
    <row r="60" spans="1:10" ht="25.5" hidden="1" x14ac:dyDescent="0.2">
      <c r="A60" s="41" t="str">
        <f>UPPER(LEFT(SUBSTITUTE(Current[[#This Row],[Noncompliant Event ]]," ",""),60))</f>
        <v>ECFINACCURATELYDETERMINEDANDTOREQUIREDFREQUENCY.</v>
      </c>
      <c r="B60">
        <v>802</v>
      </c>
      <c r="C60" s="41" t="s">
        <v>1504</v>
      </c>
      <c r="D60" t="s">
        <v>171</v>
      </c>
      <c r="E60" t="s">
        <v>1447</v>
      </c>
    </row>
    <row r="61" spans="1:10" hidden="1" x14ac:dyDescent="0.2">
      <c r="A61" s="41" t="str">
        <f>UPPER(LEFT(SUBSTITUTE(Current[[#This Row],[Noncompliant Event ]]," ",""),60))</f>
        <v>INAPPROPRIATEAPPLICATIONOFWGR.</v>
      </c>
      <c r="B61">
        <v>803</v>
      </c>
      <c r="C61" s="41" t="s">
        <v>1505</v>
      </c>
      <c r="D61" t="s">
        <v>171</v>
      </c>
      <c r="E61" t="s">
        <v>1447</v>
      </c>
    </row>
    <row r="62" spans="1:10" hidden="1" x14ac:dyDescent="0.2">
      <c r="A62" s="41" t="str">
        <f>UPPER(LEFT(SUBSTITUTE(Current[[#This Row],[Noncompliant Event ]]," ",""),60))</f>
        <v>INAPPROPRIATEAPPLICATIONOFECF.</v>
      </c>
      <c r="B62">
        <v>804</v>
      </c>
      <c r="C62" s="41" t="s">
        <v>1506</v>
      </c>
      <c r="D62" t="s">
        <v>171</v>
      </c>
      <c r="E62" t="s">
        <v>1447</v>
      </c>
    </row>
    <row r="63" spans="1:10" ht="25.5" hidden="1" x14ac:dyDescent="0.2">
      <c r="A63" s="41" t="str">
        <f>UPPER(LEFT(SUBSTITUTE(Current[[#This Row],[Noncompliant Event ]]," ",""),60))</f>
        <v>MEASUREMENTSCHEMATICDOESNOTEXIST.</v>
      </c>
      <c r="B63">
        <v>805</v>
      </c>
      <c r="C63" s="41" t="s">
        <v>1507</v>
      </c>
      <c r="D63" t="s">
        <v>170</v>
      </c>
      <c r="E63" t="s">
        <v>1447</v>
      </c>
    </row>
    <row r="64" spans="1:10" ht="25.5" x14ac:dyDescent="0.2">
      <c r="A64" s="41" t="str">
        <f>UPPER(LEFT(SUBSTITUTE(Current[[#This Row],[Noncompliant Event ]]," ",""),60))</f>
        <v>INACCURATEACCOUNTINGANDREPORTINGOFHYDROCARBONLIQUIDDISPOSITI</v>
      </c>
      <c r="B64">
        <v>806</v>
      </c>
      <c r="C64" s="237" t="s">
        <v>1571</v>
      </c>
      <c r="D64" t="s">
        <v>170</v>
      </c>
      <c r="E64" t="s">
        <v>1508</v>
      </c>
      <c r="J64">
        <f>LEN(Current[[#This Row],[Noncompliant Event ]])</f>
        <v>71</v>
      </c>
    </row>
    <row r="65" spans="1:5" ht="25.5" hidden="1" x14ac:dyDescent="0.2">
      <c r="A65" s="41" t="str">
        <f>UPPER(LEFT(SUBSTITUTE(Current[[#This Row],[Noncompliant Event ]]," ",""),60))</f>
        <v>INACCURATEDETERMINATIONOFESTIMATEDGASPRODUCTION.</v>
      </c>
      <c r="B65">
        <v>807</v>
      </c>
      <c r="C65" s="41" t="s">
        <v>1492</v>
      </c>
      <c r="D65" t="s">
        <v>171</v>
      </c>
      <c r="E65" t="s">
        <v>1447</v>
      </c>
    </row>
    <row r="66" spans="1:5" ht="25.5" hidden="1" x14ac:dyDescent="0.2">
      <c r="A66" s="41" t="str">
        <f>UPPER(LEFT(SUBSTITUTE(Current[[#This Row],[Noncompliant Event ]]," ",""),60))</f>
        <v>INACCURATEDETERMINATIONOFESTIMATEDWATERPRODUCTION.</v>
      </c>
      <c r="B66">
        <v>808</v>
      </c>
      <c r="C66" s="41" t="s">
        <v>1493</v>
      </c>
      <c r="D66" t="s">
        <v>171</v>
      </c>
      <c r="E66" t="s">
        <v>1447</v>
      </c>
    </row>
    <row r="67" spans="1:5" ht="25.5" hidden="1" x14ac:dyDescent="0.2">
      <c r="A67" s="41" t="str">
        <f>UPPER(LEFT(SUBSTITUTE(Current[[#This Row],[Noncompliant Event ]]," ",""),60))</f>
        <v>INACCURATEWELLPRODUCTIONHOURSREPORTED.</v>
      </c>
      <c r="B67">
        <v>809</v>
      </c>
      <c r="C67" s="41" t="s">
        <v>1509</v>
      </c>
      <c r="D67" t="s">
        <v>171</v>
      </c>
      <c r="E67" t="s">
        <v>1508</v>
      </c>
    </row>
    <row r="68" spans="1:5" ht="25.5" hidden="1" x14ac:dyDescent="0.2">
      <c r="A68" s="41" t="str">
        <f>UPPER(LEFT(SUBSTITUTE(Current[[#This Row],[Noncompliant Event ]]," ",""),60))</f>
        <v>TESTHYDROCARBONLIQUIDMEAS.DEVICE(S)DOESNOTEXIST,ISNOTINSTALL</v>
      </c>
      <c r="B68">
        <v>810</v>
      </c>
      <c r="C68" s="41" t="s">
        <v>1510</v>
      </c>
      <c r="D68" t="s">
        <v>171</v>
      </c>
      <c r="E68" t="s">
        <v>1447</v>
      </c>
    </row>
    <row r="69" spans="1:5" ht="25.5" hidden="1" x14ac:dyDescent="0.2">
      <c r="A69" s="41" t="str">
        <f>UPPER(LEFT(SUBSTITUTE(Current[[#This Row],[Noncompliant Event ]]," ",""),60))</f>
        <v>TESTWATERMEAS.DEVICE(S)DOESNOTEXIST,ISNOTINSTALLEDORUSEDCORR</v>
      </c>
      <c r="B69">
        <v>811</v>
      </c>
      <c r="C69" s="41" t="s">
        <v>1511</v>
      </c>
      <c r="D69" t="s">
        <v>171</v>
      </c>
      <c r="E69" t="s">
        <v>1447</v>
      </c>
    </row>
    <row r="70" spans="1:5" ht="25.5" hidden="1" x14ac:dyDescent="0.2">
      <c r="A70" s="41" t="str">
        <f>UPPER(LEFT(SUBSTITUTE(Current[[#This Row],[Noncompliant Event ]]," ",""),60))</f>
        <v>HYDROCARBONLIQUIDBLENDINGFACTORINACCURATELYDETERMINED.</v>
      </c>
      <c r="B70">
        <v>812</v>
      </c>
      <c r="C70" s="41" t="s">
        <v>1512</v>
      </c>
      <c r="D70" t="s">
        <v>171</v>
      </c>
      <c r="E70" t="s">
        <v>1447</v>
      </c>
    </row>
    <row r="71" spans="1:5" ht="25.5" hidden="1" x14ac:dyDescent="0.2">
      <c r="A71" s="41" t="str">
        <f>UPPER(LEFT(SUBSTITUTE(Current[[#This Row],[Noncompliant Event ]]," ",""),60))</f>
        <v>INAPPROPRIATEAPPLICATIONOFBLENDINGFACTOR.</v>
      </c>
      <c r="B71">
        <v>813</v>
      </c>
      <c r="C71" s="41" t="s">
        <v>1513</v>
      </c>
      <c r="D71" t="s">
        <v>171</v>
      </c>
      <c r="E71" t="s">
        <v>1447</v>
      </c>
    </row>
    <row r="72" spans="1:5" hidden="1" x14ac:dyDescent="0.2">
      <c r="A72" s="41" t="str">
        <f>UPPER(LEFT(SUBSTITUTE(Current[[#This Row],[Noncompliant Event ]]," ",""),60))</f>
        <v>INACCURATEREPORTINGOFFLAREGAS.</v>
      </c>
      <c r="B72">
        <v>814</v>
      </c>
      <c r="C72" s="41" t="s">
        <v>1514</v>
      </c>
      <c r="D72" t="s">
        <v>170</v>
      </c>
      <c r="E72" t="s">
        <v>1515</v>
      </c>
    </row>
    <row r="73" spans="1:5" hidden="1" x14ac:dyDescent="0.2">
      <c r="A73" s="41" t="str">
        <f>UPPER(LEFT(SUBSTITUTE(Current[[#This Row],[Noncompliant Event ]]," ",""),60))</f>
        <v>INACCURATEREPORTINGOFVENTGAS.</v>
      </c>
      <c r="B73">
        <v>815</v>
      </c>
      <c r="C73" s="41" t="s">
        <v>1516</v>
      </c>
      <c r="D73" t="s">
        <v>170</v>
      </c>
      <c r="E73" t="s">
        <v>1515</v>
      </c>
    </row>
    <row r="74" spans="1:5" hidden="1" x14ac:dyDescent="0.2">
      <c r="A74" s="41" t="str">
        <f>UPPER(LEFT(SUBSTITUTE(Current[[#This Row],[Noncompliant Event ]]," ",""),60))</f>
        <v>INACCURATEREPORTINGOFFUELGAS.</v>
      </c>
      <c r="B74">
        <v>816</v>
      </c>
      <c r="C74" s="41" t="s">
        <v>1517</v>
      </c>
      <c r="D74" t="s">
        <v>171</v>
      </c>
      <c r="E74" t="s">
        <v>1508</v>
      </c>
    </row>
    <row r="75" spans="1:5" ht="25.5" hidden="1" x14ac:dyDescent="0.2">
      <c r="A75" s="41" t="str">
        <f>UPPER(LEFT(SUBSTITUTE(Current[[#This Row],[Noncompliant Event ]]," ",""),60))</f>
        <v>INACCURATEREPORTINGOFPROCESSINGSHRINKAGE.</v>
      </c>
      <c r="B75">
        <v>817</v>
      </c>
      <c r="C75" s="41" t="s">
        <v>1518</v>
      </c>
      <c r="D75" t="s">
        <v>171</v>
      </c>
      <c r="E75" t="s">
        <v>1508</v>
      </c>
    </row>
    <row r="76" spans="1:5" hidden="1" x14ac:dyDescent="0.2">
      <c r="A76" s="41" t="str">
        <f>UPPER(LEFT(SUBSTITUTE(Current[[#This Row],[Noncompliant Event ]]," ",""),60))</f>
        <v>INACCURATEREPORTINGOFACIDGAS.</v>
      </c>
      <c r="B76">
        <v>818</v>
      </c>
      <c r="C76" s="41" t="s">
        <v>1519</v>
      </c>
      <c r="D76" t="s">
        <v>171</v>
      </c>
      <c r="E76" t="s">
        <v>1508</v>
      </c>
    </row>
    <row r="77" spans="1:5" ht="25.5" hidden="1" x14ac:dyDescent="0.2">
      <c r="A77" s="41" t="str">
        <f>UPPER(LEFT(SUBSTITUTE(Current[[#This Row],[Noncompliant Event ]]," ",""),60))</f>
        <v>INACCURATEREGISTRYFACILITYSUB-TYPE.</v>
      </c>
      <c r="B77">
        <v>819</v>
      </c>
      <c r="C77" s="41" t="s">
        <v>1520</v>
      </c>
      <c r="D77" t="s">
        <v>171</v>
      </c>
      <c r="E77" t="s">
        <v>1508</v>
      </c>
    </row>
    <row r="78" spans="1:5" hidden="1" x14ac:dyDescent="0.2">
      <c r="A78" s="41" t="str">
        <f>UPPER(LEFT(SUBSTITUTE(Current[[#This Row],[Noncompliant Event ]]," ",""),60))</f>
        <v>INACCURATEWELLSTATUS(ES).</v>
      </c>
      <c r="B78">
        <v>820</v>
      </c>
      <c r="C78" s="41" t="s">
        <v>1521</v>
      </c>
      <c r="D78" t="s">
        <v>171</v>
      </c>
      <c r="E78" t="s">
        <v>1508</v>
      </c>
    </row>
    <row r="79" spans="1:5" ht="38.25" hidden="1" x14ac:dyDescent="0.2">
      <c r="A79" s="41" t="str">
        <f>UPPER(LEFT(SUBSTITUTE(Current[[#This Row],[Noncompliant Event ]]," ",""),60))</f>
        <v>MEASUREMENTSCHEMATICCONTENTSDONOTMEETREQUIREMENTINDIRECTIVE1</v>
      </c>
      <c r="B79">
        <v>821</v>
      </c>
      <c r="C79" s="41" t="s">
        <v>810</v>
      </c>
      <c r="D79" t="s">
        <v>170</v>
      </c>
      <c r="E79" t="s">
        <v>1522</v>
      </c>
    </row>
    <row r="80" spans="1:5" ht="38.25" hidden="1" x14ac:dyDescent="0.2">
      <c r="A80" s="41" t="str">
        <f>UPPER(LEFT(SUBSTITUTE(Current[[#This Row],[Noncompliant Event ]]," ",""),60))</f>
        <v>MEASUREMENTSCHEMATICCONTENTCHANGESNOTUPDATEDMONTHLYTOTHEPROD</v>
      </c>
      <c r="B80">
        <v>822</v>
      </c>
      <c r="C80" s="41" t="s">
        <v>812</v>
      </c>
      <c r="D80" t="s">
        <v>170</v>
      </c>
      <c r="E80" t="s">
        <v>1522</v>
      </c>
    </row>
    <row r="81" spans="1:6" ht="51" hidden="1" x14ac:dyDescent="0.2">
      <c r="A81" s="41" t="str">
        <f>UPPER(LEFT(SUBSTITUTE(Current[[#This Row],[Noncompliant Event ]]," ",""),60))</f>
        <v>MEASUREMENTSCHEMATICMASTERCOPYCHANGESNOTUPDATEDORVERIFICATIO</v>
      </c>
      <c r="B81">
        <v>823</v>
      </c>
      <c r="C81" s="41" t="s">
        <v>814</v>
      </c>
      <c r="D81" t="s">
        <v>170</v>
      </c>
      <c r="E81" t="s">
        <v>1523</v>
      </c>
    </row>
    <row r="82" spans="1:6" ht="38.25" hidden="1" x14ac:dyDescent="0.2">
      <c r="A82" s="41" t="str">
        <f>UPPER(LEFT(SUBSTITUTE(Current[[#This Row],[Noncompliant Event ]]," ",""),60))</f>
        <v>THEMEASUREMENTSCHEMATICWASNOTPROVIDEDTOTHELISTEDEXTERNALPARI</v>
      </c>
      <c r="B82">
        <v>824</v>
      </c>
      <c r="C82" s="41" t="s">
        <v>1524</v>
      </c>
      <c r="D82" t="s">
        <v>170</v>
      </c>
      <c r="E82" t="s">
        <v>1525</v>
      </c>
    </row>
    <row r="83" spans="1:6" ht="25.5" hidden="1" x14ac:dyDescent="0.2">
      <c r="A83" s="41" t="str">
        <f>UPPER(LEFT(SUBSTITUTE(Current[[#This Row],[Noncompliant Event ]]," ",""),60))</f>
        <v>FAILURETOSUBMITANANNUALDECLARATIONONAERMEASUREMENTANDREPORTI</v>
      </c>
      <c r="B83">
        <v>825</v>
      </c>
      <c r="C83" s="41" t="s">
        <v>1526</v>
      </c>
      <c r="D83" t="s">
        <v>170</v>
      </c>
      <c r="E83" t="s">
        <v>1527</v>
      </c>
      <c r="F83" t="s">
        <v>1528</v>
      </c>
    </row>
    <row r="84" spans="1:6" ht="51" hidden="1" x14ac:dyDescent="0.2">
      <c r="A84" s="41" t="str">
        <f>UPPER(LEFT(SUBSTITUTE(Current[[#This Row],[Noncompliant Event ]]," ",""),60))</f>
        <v>FAILUREOFTHEDECLARATIONTOCOVERTHE12CALENDARMONTHSENDINGINTHE</v>
      </c>
      <c r="B84">
        <v>826</v>
      </c>
      <c r="C84" s="41" t="s">
        <v>1529</v>
      </c>
      <c r="D84" t="s">
        <v>171</v>
      </c>
      <c r="E84" t="s">
        <v>1527</v>
      </c>
    </row>
    <row r="85" spans="1:6" ht="38.25" hidden="1" x14ac:dyDescent="0.2">
      <c r="A85" s="41" t="str">
        <f>UPPER(LEFT(SUBSTITUTE(Current[[#This Row],[Noncompliant Event ]]," ",""),60))</f>
        <v>FAILURETOSUBMITTHEFIRSTDECLARATIONWITHINTWOYEARSOFTHEEFFECTI</v>
      </c>
      <c r="B85">
        <v>827</v>
      </c>
      <c r="C85" s="41" t="s">
        <v>1530</v>
      </c>
      <c r="D85" t="s">
        <v>170</v>
      </c>
      <c r="E85" t="s">
        <v>1527</v>
      </c>
    </row>
    <row r="86" spans="1:6" ht="25.5" hidden="1" x14ac:dyDescent="0.2">
      <c r="A86" s="41" t="str">
        <f>UPPER(LEFT(SUBSTITUTE(Current[[#This Row],[Noncompliant Event ]]," ",""),60))</f>
        <v>FAILURETOSUBMITTHEANNUALDECLARATIONELECTRONICALLYUSINGTHEAER</v>
      </c>
      <c r="B86">
        <v>828</v>
      </c>
      <c r="C86" s="41" t="s">
        <v>1531</v>
      </c>
      <c r="D86" t="s">
        <v>171</v>
      </c>
      <c r="E86" t="s">
        <v>1527</v>
      </c>
    </row>
    <row r="87" spans="1:6" ht="25.5" hidden="1" x14ac:dyDescent="0.2">
      <c r="A87" s="41" t="str">
        <f>UPPER(LEFT(SUBSTITUTE(Current[[#This Row],[Noncompliant Event ]]," ",""),60))</f>
        <v>FAILURETOSUBMITTHEANNUALDECLARATIONONBEHALFOFANDINTHENAMEOFO</v>
      </c>
      <c r="B87">
        <v>829</v>
      </c>
      <c r="C87" s="41" t="s">
        <v>1532</v>
      </c>
      <c r="D87" t="s">
        <v>171</v>
      </c>
      <c r="E87" t="s">
        <v>1527</v>
      </c>
    </row>
    <row r="88" spans="1:6" ht="38.25" hidden="1" x14ac:dyDescent="0.2">
      <c r="A88" s="41" t="str">
        <f>UPPER(LEFT(SUBSTITUTE(Current[[#This Row],[Noncompliant Event ]]," ",""),60))</f>
        <v>FAILURETOPROVIDE,UPONREQUEST,SIGNEDPAPERCOPIESOFDECLARATIONS</v>
      </c>
      <c r="B88">
        <v>830</v>
      </c>
      <c r="C88" s="41" t="s">
        <v>1533</v>
      </c>
      <c r="D88" t="s">
        <v>171</v>
      </c>
      <c r="E88" t="s">
        <v>1527</v>
      </c>
    </row>
    <row r="89" spans="1:6" ht="38.25" hidden="1" x14ac:dyDescent="0.2">
      <c r="A89" s="41" t="str">
        <f>UPPER(LEFT(SUBSTITUTE(Current[[#This Row],[Noncompliant Event ]]," ",""),60))</f>
        <v>FAILUREOFTHEDECLARATIONTOINCLUDEALLFACILITIESOPERATEDBYTHEOP</v>
      </c>
      <c r="B89">
        <v>831</v>
      </c>
      <c r="C89" s="41" t="s">
        <v>1534</v>
      </c>
      <c r="D89" t="s">
        <v>171</v>
      </c>
      <c r="E89" t="s">
        <v>1527</v>
      </c>
    </row>
    <row r="90" spans="1:6" ht="38.25" hidden="1" x14ac:dyDescent="0.2">
      <c r="A90" s="41" t="str">
        <f>UPPER(LEFT(SUBSTITUTE(Current[[#This Row],[Noncompliant Event ]]," ",""),60))</f>
        <v>FAILURETODESIGN,MAINTAIN,ANDOPERATECONTROLSTHATENSURECOMPLIA</v>
      </c>
      <c r="B90">
        <v>832</v>
      </c>
      <c r="C90" s="41" t="s">
        <v>1535</v>
      </c>
      <c r="D90" t="s">
        <v>170</v>
      </c>
      <c r="E90" t="s">
        <v>1527</v>
      </c>
    </row>
    <row r="91" spans="1:6" ht="38.25" hidden="1" x14ac:dyDescent="0.2">
      <c r="A91" s="41" t="str">
        <f>UPPER(LEFT(SUBSTITUTE(Current[[#This Row],[Noncompliant Event ]]," ",""),60))</f>
        <v>FAILURETODECLARE,ANDPROVIDEEXPLANATIONFOR,THELACKOFCONTROLSO</v>
      </c>
      <c r="B91">
        <v>833</v>
      </c>
      <c r="C91" s="41" t="s">
        <v>1536</v>
      </c>
      <c r="D91" t="s">
        <v>171</v>
      </c>
      <c r="E91" t="s">
        <v>1527</v>
      </c>
    </row>
    <row r="92" spans="1:6" ht="63.75" hidden="1" x14ac:dyDescent="0.2">
      <c r="A92" s="41" t="str">
        <f>UPPER(LEFT(SUBSTITUTE(Current[[#This Row],[Noncompliant Event ]]," ",""),60))</f>
        <v>FAILURETOMAINTAINUP-TO-DATEDOCUMENTATIONONCONTROLSANDASSOCIA</v>
      </c>
      <c r="B92">
        <v>834</v>
      </c>
      <c r="C92" s="41" t="s">
        <v>1537</v>
      </c>
      <c r="D92" t="s">
        <v>171</v>
      </c>
      <c r="E92" t="s">
        <v>1527</v>
      </c>
    </row>
    <row r="93" spans="1:6" ht="38.25" hidden="1" x14ac:dyDescent="0.2">
      <c r="A93" s="41" t="str">
        <f>UPPER(LEFT(SUBSTITUTE(Current[[#This Row],[Noncompliant Event ]]," ",""),60))</f>
        <v>FAILURETOCONDUCTREASONABLEANDADEQUATEEVALUATIONSOFCONTROLSOV</v>
      </c>
      <c r="B93">
        <v>835</v>
      </c>
      <c r="C93" s="41" t="s">
        <v>1538</v>
      </c>
      <c r="D93" t="s">
        <v>170</v>
      </c>
      <c r="E93" t="s">
        <v>1527</v>
      </c>
    </row>
    <row r="94" spans="1:6" ht="38.25" hidden="1" x14ac:dyDescent="0.2">
      <c r="A94" s="41" t="str">
        <f>UPPER(LEFT(SUBSTITUTE(Current[[#This Row],[Noncompliant Event ]]," ",""),60))</f>
        <v>FAILURETODECLARETHENUMBEROFEVALUATIONSOFCONTROLSANDANASSESSM</v>
      </c>
      <c r="B94">
        <v>836</v>
      </c>
      <c r="C94" s="41" t="s">
        <v>1539</v>
      </c>
      <c r="D94" t="s">
        <v>171</v>
      </c>
      <c r="E94" t="s">
        <v>1527</v>
      </c>
    </row>
    <row r="95" spans="1:6" ht="51" hidden="1" x14ac:dyDescent="0.2">
      <c r="A95" s="41" t="str">
        <f>UPPER(LEFT(SUBSTITUTE(Current[[#This Row],[Noncompliant Event ]]," ",""),60))</f>
        <v>FAILURETOMAINTAINTHREEYEARSDOCUMENTATIONOFEVALUATIONOFCONTRO</v>
      </c>
      <c r="B95">
        <v>837</v>
      </c>
      <c r="C95" s="41" t="s">
        <v>1540</v>
      </c>
      <c r="D95" t="s">
        <v>171</v>
      </c>
      <c r="E95" t="s">
        <v>1527</v>
      </c>
    </row>
    <row r="96" spans="1:6" ht="25.5" hidden="1" x14ac:dyDescent="0.2">
      <c r="A96" s="41" t="str">
        <f>UPPER(LEFT(SUBSTITUTE(Current[[#This Row],[Noncompliant Event ]]," ",""),60))</f>
        <v>FAILURETOPREPAREANDIMPLEMENTAREASONABLEREMEDIATIONPLANFOREAC</v>
      </c>
      <c r="B96">
        <v>838</v>
      </c>
      <c r="C96" s="41" t="s">
        <v>1541</v>
      </c>
      <c r="D96" t="s">
        <v>170</v>
      </c>
      <c r="E96" t="s">
        <v>1527</v>
      </c>
    </row>
    <row r="97" spans="1:5" ht="51" hidden="1" x14ac:dyDescent="0.2">
      <c r="A97" s="41" t="str">
        <f>UPPER(LEFT(SUBSTITUTE(Current[[#This Row],[Noncompliant Event ]]," ",""),60))</f>
        <v>FAILURETOINVESTIGATE,PREPAREANDIMPLEMENTAREASONABLEREMEDIATI</v>
      </c>
      <c r="B97">
        <v>839</v>
      </c>
      <c r="C97" s="41" t="s">
        <v>1542</v>
      </c>
      <c r="D97" t="s">
        <v>170</v>
      </c>
      <c r="E97" t="s">
        <v>1527</v>
      </c>
    </row>
    <row r="98" spans="1:5" ht="38.25" hidden="1" x14ac:dyDescent="0.2">
      <c r="A98" s="41" t="str">
        <f>UPPER(LEFT(SUBSTITUTE(Current[[#This Row],[Noncompliant Event ]]," ",""),60))</f>
        <v>FAILURETOREPORTAREMEDIATIONPLANELECTRONICALLYTHROUGHTHEAER'S</v>
      </c>
      <c r="B98">
        <v>840</v>
      </c>
      <c r="C98" s="41" t="s">
        <v>1543</v>
      </c>
      <c r="D98" t="s">
        <v>171</v>
      </c>
      <c r="E98" t="s">
        <v>1527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Word" ma:contentTypeID="0x010100725B59391EC97642B9FB910B670AEBB900488EF178C5A447448369E5F1C25BF3E8" ma:contentTypeVersion="9" ma:contentTypeDescription="A blank Microsoft Word document." ma:contentTypeScope="" ma:versionID="2e029f2509595dbd9227277a46e8902c">
  <xsd:schema xmlns:xsd="http://www.w3.org/2001/XMLSchema" xmlns:xs="http://www.w3.org/2001/XMLSchema" xmlns:p="http://schemas.microsoft.com/office/2006/metadata/properties" xmlns:ns2="http://schemas.microsoft.com/sharepoint/v3/fields" xmlns:ns3="5e828d2f-05d2-4ec7-9411-d607f6400a5c" xmlns:ns4="c8bcc823-0b91-4558-b1e8-996fbbc86fe3" targetNamespace="http://schemas.microsoft.com/office/2006/metadata/properties" ma:root="true" ma:fieldsID="7c400d9a4cc8c0442a7e1c3c5f887954" ns2:_="" ns3:_="" ns4:_="">
    <xsd:import namespace="http://schemas.microsoft.com/sharepoint/v3/fields"/>
    <xsd:import namespace="5e828d2f-05d2-4ec7-9411-d607f6400a5c"/>
    <xsd:import namespace="c8bcc823-0b91-4558-b1e8-996fbbc86fe3"/>
    <xsd:element name="properties">
      <xsd:complexType>
        <xsd:sequence>
          <xsd:element name="documentManagement">
            <xsd:complexType>
              <xsd:all>
                <xsd:element ref="ns2:_Version" minOccurs="0"/>
                <xsd:element ref="ns2:_Revision" minOccurs="0"/>
                <xsd:element ref="ns3:SharedWithUsers" minOccurs="0"/>
                <xsd:element ref="ns3:SharingHintHash" minOccurs="0"/>
                <xsd:element ref="ns3:SharedWithDetails" minOccurs="0"/>
                <xsd:element ref="ns4:MediaServiceMetadata" minOccurs="0"/>
                <xsd:element ref="ns4:MediaServiceFastMetadata" minOccurs="0"/>
                <xsd:element ref="ns4: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8" nillable="true" ma:displayName="Version" ma:internalName="_Version">
      <xsd:simpleType>
        <xsd:restriction base="dms:Text"/>
      </xsd:simpleType>
    </xsd:element>
    <xsd:element name="_Revision" ma:index="9" nillable="true" ma:displayName="Revision" ma:internalName="_Revis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e828d2f-05d2-4ec7-9411-d607f6400a5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11" nillable="true" ma:displayName="Sharing Hint Hash" ma:internalName="SharingHintHash" ma:readOnly="true">
      <xsd:simpleType>
        <xsd:restriction base="dms:Text"/>
      </xsd:simple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8bcc823-0b91-4558-b1e8-996fbbc86fe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Version xmlns="http://schemas.microsoft.com/sharepoint/v3/fields">0.9</_Version>
    <_Revision xmlns="http://schemas.microsoft.com/sharepoint/v3/fields">1</_Revision>
    <SharedWithUsers xmlns="5e828d2f-05d2-4ec7-9411-d607f6400a5c">
      <UserInfo>
        <DisplayName/>
        <AccountId xsi:nil="true"/>
        <AccountType/>
      </UserInfo>
    </SharedWithUser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670D4C-3F98-451B-8500-5AABB3CB9496}">
  <ds:schemaRefs>
    <ds:schemaRef ds:uri="http://schemas.microsoft.com/DataMashup"/>
  </ds:schemaRefs>
</ds:datastoreItem>
</file>

<file path=customXml/itemProps2.xml><?xml version="1.0" encoding="utf-8"?>
<ds:datastoreItem xmlns:ds="http://schemas.openxmlformats.org/officeDocument/2006/customXml" ds:itemID="{FA15AF1C-CC9B-4CB9-996A-019914FEB66C}"/>
</file>

<file path=customXml/itemProps3.xml><?xml version="1.0" encoding="utf-8"?>
<ds:datastoreItem xmlns:ds="http://schemas.openxmlformats.org/officeDocument/2006/customXml" ds:itemID="{088DC2A2-C723-4698-A810-94D6459AA4A8}">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5e828d2f-05d2-4ec7-9411-d607f6400a5c"/>
    <ds:schemaRef ds:uri="http://purl.org/dc/terms/"/>
    <ds:schemaRef ds:uri="http://schemas.openxmlformats.org/package/2006/metadata/core-properties"/>
    <ds:schemaRef ds:uri="http://schemas.microsoft.com/sharepoint/v3/fields"/>
    <ds:schemaRef ds:uri="http://www.w3.org/XML/1998/namespace"/>
    <ds:schemaRef ds:uri="http://purl.org/dc/dcmitype/"/>
  </ds:schemaRefs>
</ds:datastoreItem>
</file>

<file path=customXml/itemProps4.xml><?xml version="1.0" encoding="utf-8"?>
<ds:datastoreItem xmlns:ds="http://schemas.openxmlformats.org/officeDocument/2006/customXml" ds:itemID="{A78D5B59-7D5A-4BC6-A11E-43A1AFCD68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28</vt:i4>
      </vt:variant>
      <vt:variant>
        <vt:lpstr>Named Ranges</vt:lpstr>
      </vt:variant>
      <vt:variant>
        <vt:i4>46</vt:i4>
      </vt:variant>
    </vt:vector>
  </HeadingPairs>
  <TitlesOfParts>
    <vt:vector size="74" baseType="lpstr">
      <vt:lpstr>Findings Summary by CE</vt:lpstr>
      <vt:lpstr>Findings Summary by Facility</vt:lpstr>
      <vt:lpstr>Findings Summary</vt:lpstr>
      <vt:lpstr>Handout</vt:lpstr>
      <vt:lpstr>Facility List</vt:lpstr>
      <vt:lpstr>BP1 - Gas Exist Fac Des &amp; Inst</vt:lpstr>
      <vt:lpstr>BP2 - Gas New Fac Des &amp; Inst</vt:lpstr>
      <vt:lpstr>BP3 - Gas Measurement</vt:lpstr>
      <vt:lpstr>BP4 - Gas Recording</vt:lpstr>
      <vt:lpstr>BP5 - Gas Reporting</vt:lpstr>
      <vt:lpstr>BP6 - HC Liq Ex Fac Des &amp; Inst</vt:lpstr>
      <vt:lpstr>BP7 - HC Liq New Fac Des &amp; Inst</vt:lpstr>
      <vt:lpstr>BP8 - HC Liquid Measurement</vt:lpstr>
      <vt:lpstr>BP9 - HC Liquid Recording</vt:lpstr>
      <vt:lpstr>BP10 - HC Liquid Reporting</vt:lpstr>
      <vt:lpstr>BP11 - Water Ex Fac Des &amp; Inst</vt:lpstr>
      <vt:lpstr>BP12 - Water New Fac Des &amp; Inst</vt:lpstr>
      <vt:lpstr>BP13 - Water Measurement</vt:lpstr>
      <vt:lpstr>BP14 - Water Recording</vt:lpstr>
      <vt:lpstr>BP15 - Water Reporting</vt:lpstr>
      <vt:lpstr>NCE Component</vt:lpstr>
      <vt:lpstr>Discussion Pts.</vt:lpstr>
      <vt:lpstr>Applicability</vt:lpstr>
      <vt:lpstr>Client Controls</vt:lpstr>
      <vt:lpstr>NonCompliance Themes</vt:lpstr>
      <vt:lpstr>Lookups</vt:lpstr>
      <vt:lpstr>Petrinex facility list</vt:lpstr>
      <vt:lpstr>RiskAssessedNonCompliances</vt:lpstr>
      <vt:lpstr>'Discussion Pts.'!_GoBack</vt:lpstr>
      <vt:lpstr>CC_Criteria</vt:lpstr>
      <vt:lpstr>'Client Controls'!Criteria</vt:lpstr>
      <vt:lpstr>'NCE Component'!Criteria</vt:lpstr>
      <vt:lpstr>'Petrinex facility list'!Criteria</vt:lpstr>
      <vt:lpstr>'Client Controls'!Extract</vt:lpstr>
      <vt:lpstr>'NCE Component'!Extract</vt:lpstr>
      <vt:lpstr>'Petrinex facility list'!Extract</vt:lpstr>
      <vt:lpstr>FacIDs</vt:lpstr>
      <vt:lpstr>FacIndex</vt:lpstr>
      <vt:lpstr>NCE_BP</vt:lpstr>
      <vt:lpstr>Applicability!Print_Area</vt:lpstr>
      <vt:lpstr>'BP1 - Gas Exist Fac Des &amp; Inst'!Print_Area</vt:lpstr>
      <vt:lpstr>'BP10 - HC Liquid Reporting'!Print_Area</vt:lpstr>
      <vt:lpstr>'BP11 - Water Ex Fac Des &amp; Inst'!Print_Area</vt:lpstr>
      <vt:lpstr>'BP12 - Water New Fac Des &amp; Inst'!Print_Area</vt:lpstr>
      <vt:lpstr>'BP13 - Water Measurement'!Print_Area</vt:lpstr>
      <vt:lpstr>'BP14 - Water Recording'!Print_Area</vt:lpstr>
      <vt:lpstr>'BP15 - Water Reporting'!Print_Area</vt:lpstr>
      <vt:lpstr>'BP2 - Gas New Fac Des &amp; Inst'!Print_Area</vt:lpstr>
      <vt:lpstr>'BP3 - Gas Measurement'!Print_Area</vt:lpstr>
      <vt:lpstr>'BP4 - Gas Recording'!Print_Area</vt:lpstr>
      <vt:lpstr>'BP5 - Gas Reporting'!Print_Area</vt:lpstr>
      <vt:lpstr>'BP6 - HC Liq Ex Fac Des &amp; Inst'!Print_Area</vt:lpstr>
      <vt:lpstr>'BP7 - HC Liq New Fac Des &amp; Inst'!Print_Area</vt:lpstr>
      <vt:lpstr>'BP8 - HC Liquid Measurement'!Print_Area</vt:lpstr>
      <vt:lpstr>'BP9 - HC Liquid Recording'!Print_Area</vt:lpstr>
      <vt:lpstr>'Facility List'!Print_Area</vt:lpstr>
      <vt:lpstr>Handout!Print_Area</vt:lpstr>
      <vt:lpstr>Applicability!Print_Titles</vt:lpstr>
      <vt:lpstr>'BP1 - Gas Exist Fac Des &amp; Inst'!Print_Titles</vt:lpstr>
      <vt:lpstr>'BP10 - HC Liquid Reporting'!Print_Titles</vt:lpstr>
      <vt:lpstr>'BP11 - Water Ex Fac Des &amp; Inst'!Print_Titles</vt:lpstr>
      <vt:lpstr>'BP12 - Water New Fac Des &amp; Inst'!Print_Titles</vt:lpstr>
      <vt:lpstr>'BP14 - Water Recording'!Print_Titles</vt:lpstr>
      <vt:lpstr>'BP15 - Water Reporting'!Print_Titles</vt:lpstr>
      <vt:lpstr>'BP2 - Gas New Fac Des &amp; Inst'!Print_Titles</vt:lpstr>
      <vt:lpstr>'BP3 - Gas Measurement'!Print_Titles</vt:lpstr>
      <vt:lpstr>'BP4 - Gas Recording'!Print_Titles</vt:lpstr>
      <vt:lpstr>'BP5 - Gas Reporting'!Print_Titles</vt:lpstr>
      <vt:lpstr>'BP6 - HC Liq Ex Fac Des &amp; Inst'!Print_Titles</vt:lpstr>
      <vt:lpstr>'BP7 - HC Liq New Fac Des &amp; Inst'!Print_Titles</vt:lpstr>
      <vt:lpstr>'BP8 - HC Liquid Measurement'!Print_Titles</vt:lpstr>
      <vt:lpstr>'BP9 - HC Liquid Recording'!Print_Titles</vt:lpstr>
      <vt:lpstr>'Facility List'!Print_Titles</vt:lpstr>
      <vt:lpstr>'NCE Component'!RevisionDate</vt:lpstr>
    </vt:vector>
  </TitlesOfParts>
  <Manager>Clay Long</Manager>
  <Company>Corvelle Consulting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Client-specific Evaluation of Controls workbook</dc:title>
  <dc:subject>Master Client-specific Evaluation of Controls workbook</dc:subject>
  <dc:creator>markperrin@corvelle.com</dc:creator>
  <cp:lastModifiedBy>Mark Perrin</cp:lastModifiedBy>
  <cp:lastPrinted>2017-05-23T17:57:51Z</cp:lastPrinted>
  <dcterms:created xsi:type="dcterms:W3CDTF">2010-11-25T18:31:46Z</dcterms:created>
  <dcterms:modified xsi:type="dcterms:W3CDTF">2017-05-30T14:45:22Z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0x010100725B59391EC97642B9FB910B670AEBB900488EF178C5A447448369E5F1C25BF3E8</vt:lpwstr>
  </property>
</Properties>
</file>