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34F32F0F-65B4-4AB3-BBCC-5AC2134D6B83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一月" sheetId="2" r:id="rId1"/>
    <sheet name="二月" sheetId="3" r:id="rId2"/>
    <sheet name="三月" sheetId="4" r:id="rId3"/>
    <sheet name="四月" sheetId="5" r:id="rId4"/>
    <sheet name="五月" sheetId="6" r:id="rId5"/>
    <sheet name="六月" sheetId="7" r:id="rId6"/>
    <sheet name="七月" sheetId="8" r:id="rId7"/>
    <sheet name="八月" sheetId="9" r:id="rId8"/>
    <sheet name="九月" sheetId="10" r:id="rId9"/>
    <sheet name="十月" sheetId="11" r:id="rId10"/>
  </sheets>
  <definedNames>
    <definedName name="CalendarYear">一月!$D$4</definedName>
    <definedName name="DaysAndWeeks">{0,1,2,3,4,5,6}+{0;1;2;3;4;5}*7</definedName>
    <definedName name="_xlnm.Print_Area" localSheetId="7">八月!$A$5:$I$19</definedName>
    <definedName name="_xlnm.Print_Area" localSheetId="1">二月!$B$5:$J$19</definedName>
    <definedName name="_xlnm.Print_Area" localSheetId="8">九月!$A$5:$I$19</definedName>
    <definedName name="_xlnm.Print_Area" localSheetId="5">六月!$A$5:$I$19</definedName>
    <definedName name="_xlnm.Print_Area" localSheetId="6">七月!$A$5:$I$19</definedName>
    <definedName name="_xlnm.Print_Area" localSheetId="2">三月!$B$5:$J$19</definedName>
    <definedName name="_xlnm.Print_Area" localSheetId="9">十月!$A$5:$I$19</definedName>
    <definedName name="_xlnm.Print_Area" localSheetId="3">四月!$B$5:$J$19</definedName>
    <definedName name="_xlnm.Print_Area" localSheetId="4">五月!$B$5:$J$19</definedName>
    <definedName name="_xlnm.Print_Area" localSheetId="0">一月!$A$6:$J$22</definedName>
    <definedName name="WeekStart">一月!$F$4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" i="11" l="1"/>
  <c r="B7" i="10"/>
  <c r="B7" i="9"/>
  <c r="B7" i="8"/>
  <c r="B7" i="7"/>
  <c r="C7" i="6"/>
  <c r="C7" i="5"/>
  <c r="C7" i="4"/>
  <c r="C7" i="3"/>
  <c r="C8" i="2"/>
  <c r="D4" i="2"/>
  <c r="B14" i="8" s="1" a="1"/>
  <c r="F14" i="8" l="1"/>
  <c r="H14" i="8"/>
  <c r="G14" i="8"/>
  <c r="D14" i="8"/>
  <c r="C14" i="8"/>
  <c r="E14" i="8"/>
  <c r="B14" i="8"/>
  <c r="C8" i="3" a="1"/>
  <c r="C9" i="2" a="1"/>
  <c r="C5" i="5"/>
  <c r="C16" i="4" a="1"/>
  <c r="B12" i="10" a="1"/>
  <c r="C15" i="2" a="1"/>
  <c r="C10" i="4" a="1"/>
  <c r="C14" i="6" a="1"/>
  <c r="B18" i="8" a="1"/>
  <c r="C5" i="3"/>
  <c r="C14" i="5" a="1"/>
  <c r="C10" i="3" a="1"/>
  <c r="C18" i="5" a="1"/>
  <c r="C21" i="2" a="1"/>
  <c r="C10" i="6" a="1"/>
  <c r="C14" i="3" a="1"/>
  <c r="B5" i="8"/>
  <c r="B18" i="11" a="1"/>
  <c r="B12" i="11" a="1"/>
  <c r="B16" i="8" a="1"/>
  <c r="B14" i="11" a="1"/>
  <c r="B5" i="11"/>
  <c r="B18" i="7" a="1"/>
  <c r="B16" i="11" a="1"/>
  <c r="B8" i="11" a="1"/>
  <c r="B14" i="10" a="1"/>
  <c r="B8" i="9" a="1"/>
  <c r="B5" i="9"/>
  <c r="C18" i="6" a="1"/>
  <c r="C16" i="5" a="1"/>
  <c r="C14" i="4" a="1"/>
  <c r="C12" i="3" a="1"/>
  <c r="C12" i="2" a="1"/>
  <c r="B5" i="10"/>
  <c r="B10" i="9" a="1"/>
  <c r="B10" i="11" a="1"/>
  <c r="B16" i="10" a="1"/>
  <c r="B8" i="10" a="1"/>
  <c r="B12" i="9" a="1"/>
  <c r="B10" i="8" a="1"/>
  <c r="B8" i="7" a="1"/>
  <c r="B5" i="7"/>
  <c r="C18" i="4" a="1"/>
  <c r="C16" i="3" a="1"/>
  <c r="C17" i="2" a="1"/>
  <c r="C18" i="3" a="1"/>
  <c r="C19" i="2" a="1"/>
  <c r="B18" i="10" a="1"/>
  <c r="B10" i="10" a="1"/>
  <c r="B16" i="9" a="1"/>
  <c r="B14" i="9" a="1"/>
  <c r="B12" i="8" a="1"/>
  <c r="B10" i="7" a="1"/>
  <c r="C8" i="6" a="1"/>
  <c r="C5" i="6"/>
  <c r="C5" i="4"/>
  <c r="B14" i="7" a="1"/>
  <c r="C6" i="2"/>
  <c r="C10" i="5" a="1"/>
  <c r="B12" i="7" a="1"/>
  <c r="B16" i="7" a="1"/>
  <c r="B18" i="9" a="1"/>
  <c r="B8" i="8" a="1"/>
  <c r="C8" i="4" a="1"/>
  <c r="C12" i="4" a="1"/>
  <c r="C8" i="5" a="1"/>
  <c r="C12" i="5" a="1"/>
  <c r="C12" i="6" a="1"/>
  <c r="C16" i="6" a="1"/>
  <c r="F10" i="10" l="1"/>
  <c r="E10" i="10"/>
  <c r="B10" i="10"/>
  <c r="H10" i="10"/>
  <c r="G10" i="10"/>
  <c r="D10" i="10"/>
  <c r="C10" i="10"/>
  <c r="F8" i="7"/>
  <c r="F7" i="7" s="1"/>
  <c r="D8" i="7"/>
  <c r="D7" i="7" s="1"/>
  <c r="B8" i="7"/>
  <c r="G8" i="7"/>
  <c r="G7" i="7" s="1"/>
  <c r="H8" i="7"/>
  <c r="H7" i="7" s="1"/>
  <c r="E8" i="7"/>
  <c r="E7" i="7" s="1"/>
  <c r="C8" i="7"/>
  <c r="C7" i="7" s="1"/>
  <c r="G12" i="2"/>
  <c r="I12" i="2"/>
  <c r="E12" i="2"/>
  <c r="D12" i="2"/>
  <c r="C12" i="2"/>
  <c r="F12" i="2"/>
  <c r="H12" i="2"/>
  <c r="F8" i="11"/>
  <c r="F7" i="11" s="1"/>
  <c r="E8" i="11"/>
  <c r="E7" i="11" s="1"/>
  <c r="G8" i="11"/>
  <c r="G7" i="11" s="1"/>
  <c r="C8" i="11"/>
  <c r="C7" i="11" s="1"/>
  <c r="B8" i="11"/>
  <c r="H8" i="11"/>
  <c r="H7" i="11" s="1"/>
  <c r="D8" i="11"/>
  <c r="D7" i="11" s="1"/>
  <c r="F18" i="8"/>
  <c r="C18" i="8"/>
  <c r="B18" i="8"/>
  <c r="G18" i="8"/>
  <c r="E18" i="8"/>
  <c r="H18" i="8"/>
  <c r="D18" i="8"/>
  <c r="G8" i="3"/>
  <c r="G7" i="3" s="1"/>
  <c r="H8" i="3"/>
  <c r="H7" i="3" s="1"/>
  <c r="F8" i="3"/>
  <c r="F7" i="3" s="1"/>
  <c r="C8" i="3"/>
  <c r="E8" i="3"/>
  <c r="E7" i="3" s="1"/>
  <c r="I8" i="3"/>
  <c r="I7" i="3" s="1"/>
  <c r="D8" i="3"/>
  <c r="D7" i="3" s="1"/>
  <c r="F14" i="7"/>
  <c r="H14" i="7"/>
  <c r="E14" i="7"/>
  <c r="D14" i="7"/>
  <c r="G14" i="7"/>
  <c r="C14" i="7"/>
  <c r="B14" i="7"/>
  <c r="F10" i="8"/>
  <c r="E10" i="8"/>
  <c r="D10" i="8"/>
  <c r="B10" i="8"/>
  <c r="G10" i="8"/>
  <c r="H10" i="8"/>
  <c r="C10" i="8"/>
  <c r="G12" i="3"/>
  <c r="I12" i="3"/>
  <c r="H12" i="3"/>
  <c r="F12" i="3"/>
  <c r="E12" i="3"/>
  <c r="D12" i="3"/>
  <c r="C12" i="3"/>
  <c r="F16" i="11"/>
  <c r="E16" i="11"/>
  <c r="H16" i="11"/>
  <c r="G16" i="11"/>
  <c r="D16" i="11"/>
  <c r="C16" i="11"/>
  <c r="B16" i="11"/>
  <c r="G14" i="3"/>
  <c r="D14" i="3"/>
  <c r="C14" i="3"/>
  <c r="F14" i="3"/>
  <c r="E14" i="3"/>
  <c r="H14" i="3"/>
  <c r="I14" i="3"/>
  <c r="G14" i="6"/>
  <c r="H14" i="6"/>
  <c r="F14" i="6"/>
  <c r="I14" i="6"/>
  <c r="E14" i="6"/>
  <c r="D14" i="6"/>
  <c r="C14" i="6"/>
  <c r="G19" i="2"/>
  <c r="F19" i="2"/>
  <c r="D19" i="2"/>
  <c r="I19" i="2"/>
  <c r="H19" i="2"/>
  <c r="E19" i="2"/>
  <c r="C19" i="2"/>
  <c r="F12" i="9"/>
  <c r="H12" i="9"/>
  <c r="E12" i="9"/>
  <c r="D12" i="9"/>
  <c r="C12" i="9"/>
  <c r="B12" i="9"/>
  <c r="G12" i="9"/>
  <c r="G14" i="4"/>
  <c r="I14" i="4"/>
  <c r="H14" i="4"/>
  <c r="F14" i="4"/>
  <c r="E14" i="4"/>
  <c r="D14" i="4"/>
  <c r="C14" i="4"/>
  <c r="F18" i="7"/>
  <c r="B18" i="7"/>
  <c r="H18" i="7"/>
  <c r="G18" i="7"/>
  <c r="C18" i="7"/>
  <c r="E18" i="7"/>
  <c r="D18" i="7"/>
  <c r="G10" i="6"/>
  <c r="H10" i="6"/>
  <c r="E10" i="6"/>
  <c r="D10" i="6"/>
  <c r="I10" i="6"/>
  <c r="F10" i="6"/>
  <c r="C10" i="6"/>
  <c r="G10" i="4"/>
  <c r="H10" i="4"/>
  <c r="F10" i="4"/>
  <c r="I10" i="4"/>
  <c r="E10" i="4"/>
  <c r="D10" i="4"/>
  <c r="C10" i="4"/>
  <c r="F8" i="8"/>
  <c r="F7" i="8" s="1"/>
  <c r="D8" i="8"/>
  <c r="D7" i="8" s="1"/>
  <c r="C8" i="8"/>
  <c r="C7" i="8" s="1"/>
  <c r="B8" i="8"/>
  <c r="H8" i="8"/>
  <c r="H7" i="8" s="1"/>
  <c r="G8" i="8"/>
  <c r="G7" i="8" s="1"/>
  <c r="E8" i="8"/>
  <c r="E7" i="8" s="1"/>
  <c r="G18" i="3"/>
  <c r="F18" i="3"/>
  <c r="D18" i="3"/>
  <c r="E18" i="3"/>
  <c r="C18" i="3"/>
  <c r="I18" i="3"/>
  <c r="H18" i="3"/>
  <c r="F8" i="10"/>
  <c r="F7" i="10" s="1"/>
  <c r="E8" i="10"/>
  <c r="E7" i="10" s="1"/>
  <c r="G8" i="10"/>
  <c r="G7" i="10" s="1"/>
  <c r="D8" i="10"/>
  <c r="D7" i="10" s="1"/>
  <c r="C8" i="10"/>
  <c r="C7" i="10" s="1"/>
  <c r="B8" i="10"/>
  <c r="H8" i="10"/>
  <c r="H7" i="10" s="1"/>
  <c r="G16" i="5"/>
  <c r="I16" i="5"/>
  <c r="C16" i="5"/>
  <c r="H16" i="5"/>
  <c r="F16" i="5"/>
  <c r="D16" i="5"/>
  <c r="E16" i="5"/>
  <c r="G21" i="2"/>
  <c r="H21" i="2"/>
  <c r="E21" i="2"/>
  <c r="D21" i="2"/>
  <c r="C21" i="2"/>
  <c r="I21" i="2"/>
  <c r="F21" i="2"/>
  <c r="G15" i="2"/>
  <c r="D15" i="2"/>
  <c r="C15" i="2"/>
  <c r="I15" i="2"/>
  <c r="H15" i="2"/>
  <c r="E15" i="2"/>
  <c r="F15" i="2"/>
  <c r="G8" i="4"/>
  <c r="G7" i="4" s="1"/>
  <c r="I8" i="4"/>
  <c r="I7" i="4" s="1"/>
  <c r="F8" i="4"/>
  <c r="F7" i="4" s="1"/>
  <c r="E8" i="4"/>
  <c r="E7" i="4" s="1"/>
  <c r="C8" i="4"/>
  <c r="D8" i="4"/>
  <c r="D7" i="4" s="1"/>
  <c r="H8" i="4"/>
  <c r="H7" i="4" s="1"/>
  <c r="F16" i="7"/>
  <c r="G16" i="7"/>
  <c r="E16" i="7"/>
  <c r="C16" i="7"/>
  <c r="D16" i="7"/>
  <c r="B16" i="7"/>
  <c r="H16" i="7"/>
  <c r="G17" i="2"/>
  <c r="E17" i="2"/>
  <c r="C17" i="2"/>
  <c r="D17" i="2"/>
  <c r="I17" i="2"/>
  <c r="F17" i="2"/>
  <c r="H17" i="2"/>
  <c r="F16" i="10"/>
  <c r="E16" i="10"/>
  <c r="G16" i="10"/>
  <c r="D16" i="10"/>
  <c r="C16" i="10"/>
  <c r="B16" i="10"/>
  <c r="H16" i="10"/>
  <c r="G18" i="6"/>
  <c r="I18" i="6"/>
  <c r="H18" i="6"/>
  <c r="F18" i="6"/>
  <c r="E18" i="6"/>
  <c r="D18" i="6"/>
  <c r="C18" i="6"/>
  <c r="F14" i="11"/>
  <c r="E14" i="11"/>
  <c r="D14" i="11"/>
  <c r="C14" i="11"/>
  <c r="B14" i="11"/>
  <c r="H14" i="11"/>
  <c r="G14" i="11"/>
  <c r="G18" i="5"/>
  <c r="D18" i="5"/>
  <c r="C18" i="5"/>
  <c r="H18" i="5"/>
  <c r="F18" i="5"/>
  <c r="E18" i="5"/>
  <c r="I18" i="5"/>
  <c r="F12" i="10"/>
  <c r="E12" i="10"/>
  <c r="C12" i="10"/>
  <c r="B12" i="10"/>
  <c r="H12" i="10"/>
  <c r="D12" i="10"/>
  <c r="G12" i="10"/>
  <c r="F18" i="10"/>
  <c r="E18" i="10"/>
  <c r="B18" i="10"/>
  <c r="H18" i="10"/>
  <c r="G18" i="10"/>
  <c r="D18" i="10"/>
  <c r="C18" i="10"/>
  <c r="G16" i="6"/>
  <c r="C16" i="6"/>
  <c r="I16" i="6"/>
  <c r="H16" i="6"/>
  <c r="F16" i="6"/>
  <c r="D16" i="6"/>
  <c r="E16" i="6"/>
  <c r="F12" i="7"/>
  <c r="G12" i="7"/>
  <c r="D12" i="7"/>
  <c r="C12" i="7"/>
  <c r="E12" i="7"/>
  <c r="B12" i="7"/>
  <c r="H12" i="7"/>
  <c r="F10" i="11"/>
  <c r="E10" i="11"/>
  <c r="G10" i="11"/>
  <c r="D10" i="11"/>
  <c r="C10" i="11"/>
  <c r="B10" i="11"/>
  <c r="H10" i="11"/>
  <c r="F16" i="8"/>
  <c r="H16" i="8"/>
  <c r="E16" i="8"/>
  <c r="D16" i="8"/>
  <c r="B16" i="8"/>
  <c r="C16" i="8"/>
  <c r="G16" i="8"/>
  <c r="G10" i="3"/>
  <c r="C10" i="3"/>
  <c r="I10" i="3"/>
  <c r="H10" i="3"/>
  <c r="F10" i="3"/>
  <c r="E10" i="3"/>
  <c r="D10" i="3"/>
  <c r="G16" i="4"/>
  <c r="D16" i="4"/>
  <c r="C16" i="4"/>
  <c r="H16" i="4"/>
  <c r="I16" i="4"/>
  <c r="F16" i="4"/>
  <c r="E16" i="4"/>
  <c r="G8" i="6"/>
  <c r="G7" i="6" s="1"/>
  <c r="F8" i="6"/>
  <c r="F7" i="6" s="1"/>
  <c r="D8" i="6"/>
  <c r="D7" i="6" s="1"/>
  <c r="E8" i="6"/>
  <c r="E7" i="6" s="1"/>
  <c r="C8" i="6"/>
  <c r="H8" i="6"/>
  <c r="H7" i="6" s="1"/>
  <c r="I8" i="6"/>
  <c r="I7" i="6" s="1"/>
  <c r="G12" i="6"/>
  <c r="I12" i="6"/>
  <c r="F12" i="6"/>
  <c r="E12" i="6"/>
  <c r="C12" i="6"/>
  <c r="D12" i="6"/>
  <c r="H12" i="6"/>
  <c r="G16" i="3"/>
  <c r="E16" i="3"/>
  <c r="C16" i="3"/>
  <c r="I16" i="3"/>
  <c r="H16" i="3"/>
  <c r="F16" i="3"/>
  <c r="D16" i="3"/>
  <c r="G10" i="5"/>
  <c r="I10" i="5"/>
  <c r="F10" i="5"/>
  <c r="E10" i="5"/>
  <c r="C10" i="5"/>
  <c r="H10" i="5"/>
  <c r="D10" i="5"/>
  <c r="G18" i="4"/>
  <c r="E18" i="4"/>
  <c r="C18" i="4"/>
  <c r="H18" i="4"/>
  <c r="F18" i="4"/>
  <c r="D18" i="4"/>
  <c r="I18" i="4"/>
  <c r="F10" i="9"/>
  <c r="G10" i="9"/>
  <c r="D10" i="9"/>
  <c r="C10" i="9"/>
  <c r="B10" i="9"/>
  <c r="H10" i="9"/>
  <c r="E10" i="9"/>
  <c r="F8" i="9"/>
  <c r="F7" i="9" s="1"/>
  <c r="E8" i="9"/>
  <c r="E7" i="9" s="1"/>
  <c r="C8" i="9"/>
  <c r="C7" i="9" s="1"/>
  <c r="H8" i="9"/>
  <c r="H7" i="9" s="1"/>
  <c r="G8" i="9"/>
  <c r="G7" i="9" s="1"/>
  <c r="B8" i="9"/>
  <c r="D8" i="9"/>
  <c r="D7" i="9" s="1"/>
  <c r="F12" i="11"/>
  <c r="E12" i="11"/>
  <c r="B12" i="11"/>
  <c r="H12" i="11"/>
  <c r="G12" i="11"/>
  <c r="D12" i="11"/>
  <c r="C12" i="11"/>
  <c r="G14" i="5"/>
  <c r="C14" i="5"/>
  <c r="I14" i="5"/>
  <c r="H14" i="5"/>
  <c r="F14" i="5"/>
  <c r="E14" i="5"/>
  <c r="D14" i="5"/>
  <c r="G12" i="4"/>
  <c r="C12" i="4"/>
  <c r="I12" i="4"/>
  <c r="H12" i="4"/>
  <c r="F12" i="4"/>
  <c r="E12" i="4"/>
  <c r="D12" i="4"/>
  <c r="F18" i="9"/>
  <c r="E18" i="9"/>
  <c r="C18" i="9"/>
  <c r="B18" i="9"/>
  <c r="H18" i="9"/>
  <c r="D18" i="9"/>
  <c r="G18" i="9"/>
  <c r="F10" i="7"/>
  <c r="E10" i="7"/>
  <c r="C10" i="7"/>
  <c r="H10" i="7"/>
  <c r="G10" i="7"/>
  <c r="D10" i="7"/>
  <c r="B10" i="7"/>
  <c r="F12" i="8"/>
  <c r="G12" i="8"/>
  <c r="E12" i="8"/>
  <c r="C12" i="8"/>
  <c r="D12" i="8"/>
  <c r="H12" i="8"/>
  <c r="B12" i="8"/>
  <c r="G12" i="5"/>
  <c r="H12" i="5"/>
  <c r="F12" i="5"/>
  <c r="C12" i="5"/>
  <c r="I12" i="5"/>
  <c r="D12" i="5"/>
  <c r="E12" i="5"/>
  <c r="F14" i="9"/>
  <c r="G14" i="9"/>
  <c r="E14" i="9"/>
  <c r="D14" i="9"/>
  <c r="C14" i="9"/>
  <c r="B14" i="9"/>
  <c r="H14" i="9"/>
  <c r="G8" i="5"/>
  <c r="G7" i="5" s="1"/>
  <c r="H8" i="5"/>
  <c r="H7" i="5" s="1"/>
  <c r="E8" i="5"/>
  <c r="E7" i="5" s="1"/>
  <c r="D8" i="5"/>
  <c r="D7" i="5" s="1"/>
  <c r="C8" i="5"/>
  <c r="F8" i="5"/>
  <c r="F7" i="5" s="1"/>
  <c r="I8" i="5"/>
  <c r="I7" i="5" s="1"/>
  <c r="F16" i="9"/>
  <c r="E16" i="9"/>
  <c r="B16" i="9"/>
  <c r="H16" i="9"/>
  <c r="G16" i="9"/>
  <c r="D16" i="9"/>
  <c r="C16" i="9"/>
  <c r="F14" i="10"/>
  <c r="E14" i="10"/>
  <c r="G14" i="10"/>
  <c r="C14" i="10"/>
  <c r="B14" i="10"/>
  <c r="H14" i="10"/>
  <c r="D14" i="10"/>
  <c r="H18" i="11"/>
  <c r="G18" i="11"/>
  <c r="F18" i="11"/>
  <c r="E18" i="11"/>
  <c r="D18" i="11"/>
  <c r="C18" i="11"/>
  <c r="B18" i="11"/>
  <c r="G9" i="2"/>
  <c r="G8" i="2" s="1"/>
  <c r="I9" i="2"/>
  <c r="I8" i="2" s="1"/>
  <c r="H9" i="2"/>
  <c r="H8" i="2" s="1"/>
  <c r="D9" i="2"/>
  <c r="D8" i="2" s="1"/>
  <c r="F9" i="2"/>
  <c r="F8" i="2" s="1"/>
  <c r="E9" i="2"/>
  <c r="E8" i="2" s="1"/>
  <c r="C9" i="2"/>
</calcChain>
</file>

<file path=xl/sharedStrings.xml><?xml version="1.0" encoding="utf-8"?>
<sst xmlns="http://schemas.openxmlformats.org/spreadsheetml/2006/main" count="222" uniqueCount="145">
  <si>
    <t>输入年份：</t>
  </si>
  <si>
    <t>周开始日期：</t>
  </si>
  <si>
    <t>一</t>
  </si>
  <si>
    <t>2 月</t>
  </si>
  <si>
    <t>一月</t>
  </si>
  <si>
    <t>TO DO LIST</t>
  </si>
  <si>
    <t>1.</t>
  </si>
  <si>
    <t>6.</t>
  </si>
  <si>
    <t>2.</t>
  </si>
  <si>
    <t>7.</t>
  </si>
  <si>
    <t>3.</t>
  </si>
  <si>
    <t>8.</t>
  </si>
  <si>
    <t>4.</t>
  </si>
  <si>
    <t>9.</t>
  </si>
  <si>
    <t>5.</t>
  </si>
  <si>
    <t>10.</t>
  </si>
  <si>
    <t>1 月</t>
  </si>
  <si>
    <t>3 月</t>
  </si>
  <si>
    <t>二月</t>
  </si>
  <si>
    <t>美赛报名截止</t>
  </si>
  <si>
    <t>美赛比赛过程截止</t>
  </si>
  <si>
    <t>4 月</t>
  </si>
  <si>
    <t>三月</t>
  </si>
  <si>
    <t>5 月</t>
  </si>
  <si>
    <t>四月</t>
  </si>
  <si>
    <t>6 月</t>
  </si>
  <si>
    <t>五月</t>
  </si>
  <si>
    <t>7 月</t>
  </si>
  <si>
    <t>六月</t>
  </si>
  <si>
    <t>8 月</t>
  </si>
  <si>
    <t>七月</t>
  </si>
  <si>
    <t>9 月</t>
  </si>
  <si>
    <t>八月</t>
  </si>
  <si>
    <t>10 月</t>
  </si>
  <si>
    <t>九月</t>
  </si>
  <si>
    <t>推免系统正式开放</t>
  </si>
  <si>
    <t>11 月</t>
  </si>
  <si>
    <t>十月</t>
  </si>
  <si>
    <r>
      <t>1.</t>
    </r>
    <r>
      <rPr>
        <b/>
        <sz val="8"/>
        <color theme="1" tint="0.499984740745262"/>
        <rFont val="宋体"/>
        <family val="2"/>
        <charset val="134"/>
      </rPr>
      <t>英语日常打卡</t>
    </r>
    <phoneticPr fontId="9" type="noConversion"/>
  </si>
  <si>
    <r>
      <t>4.</t>
    </r>
    <r>
      <rPr>
        <b/>
        <sz val="8"/>
        <color theme="1" tint="0.499984740745262"/>
        <rFont val="宋体"/>
        <family val="3"/>
        <charset val="134"/>
      </rPr>
      <t>了解自动化方向</t>
    </r>
    <phoneticPr fontId="9" type="noConversion"/>
  </si>
  <si>
    <r>
      <t>3.</t>
    </r>
    <r>
      <rPr>
        <b/>
        <sz val="8"/>
        <color theme="1" tint="0.499984740745262"/>
        <rFont val="宋体"/>
        <family val="3"/>
        <charset val="134"/>
      </rPr>
      <t>体重87.5</t>
    </r>
    <phoneticPr fontId="9" type="noConversion"/>
  </si>
  <si>
    <r>
      <t>2.</t>
    </r>
    <r>
      <rPr>
        <b/>
        <sz val="8"/>
        <color theme="1" tint="0.499984740745262"/>
        <rFont val="宋体"/>
        <family val="3"/>
        <charset val="134"/>
      </rPr>
      <t>保研材料和个人介绍1000/2000</t>
    </r>
    <phoneticPr fontId="9" type="noConversion"/>
  </si>
  <si>
    <t>5.</t>
    <phoneticPr fontId="9" type="noConversion"/>
  </si>
  <si>
    <r>
      <rPr>
        <b/>
        <sz val="8"/>
        <color theme="1" tint="0.499984740745262"/>
        <rFont val="宋体"/>
        <family val="3"/>
        <charset val="134"/>
      </rPr>
      <t>完成</t>
    </r>
    <r>
      <rPr>
        <b/>
        <sz val="8"/>
        <color theme="1" tint="0.499984740745262"/>
        <rFont val="Trebuchet MS"/>
        <family val="3"/>
      </rPr>
      <t>1500</t>
    </r>
    <phoneticPr fontId="9" type="noConversion"/>
  </si>
  <si>
    <r>
      <rPr>
        <b/>
        <sz val="8"/>
        <color theme="1" tint="0.499984740745262"/>
        <rFont val="宋体"/>
        <family val="3"/>
        <charset val="134"/>
      </rPr>
      <t>完成</t>
    </r>
    <r>
      <rPr>
        <b/>
        <sz val="8"/>
        <color theme="1" tint="0.499984740745262"/>
        <rFont val="Trebuchet MS"/>
        <family val="3"/>
      </rPr>
      <t>100</t>
    </r>
    <phoneticPr fontId="9" type="noConversion"/>
  </si>
  <si>
    <t>制作一个关于尚老师简历</t>
    <phoneticPr fontId="9" type="noConversion"/>
  </si>
  <si>
    <r>
      <t>2.</t>
    </r>
    <r>
      <rPr>
        <b/>
        <sz val="8"/>
        <color theme="1" tint="0.499984740745262"/>
        <rFont val="宋体"/>
        <family val="3"/>
        <charset val="134"/>
      </rPr>
      <t>准备五一建模竞赛</t>
    </r>
    <phoneticPr fontId="9" type="noConversion"/>
  </si>
  <si>
    <r>
      <t>3.</t>
    </r>
    <r>
      <rPr>
        <b/>
        <sz val="8"/>
        <color theme="1" tint="0.499984740745262"/>
        <rFont val="宋体"/>
        <family val="3"/>
        <charset val="134"/>
      </rPr>
      <t>准备推荐信</t>
    </r>
    <phoneticPr fontId="9" type="noConversion"/>
  </si>
  <si>
    <r>
      <rPr>
        <b/>
        <sz val="8"/>
        <color theme="1" tint="0.499984740745262"/>
        <rFont val="Trebuchet MS"/>
        <family val="3"/>
      </rPr>
      <t>4.</t>
    </r>
    <r>
      <rPr>
        <b/>
        <sz val="8"/>
        <color theme="1" tint="0.499984740745262"/>
        <rFont val="宋体"/>
        <family val="3"/>
        <charset val="134"/>
      </rPr>
      <t>证书，成绩单</t>
    </r>
    <phoneticPr fontId="9" type="noConversion"/>
  </si>
  <si>
    <r>
      <t>6.</t>
    </r>
    <r>
      <rPr>
        <b/>
        <sz val="8"/>
        <color theme="1" tint="0.499984740745262"/>
        <rFont val="宋体"/>
        <family val="3"/>
        <charset val="134"/>
      </rPr>
      <t>明确自己在团队中任务，简历补充。</t>
    </r>
    <phoneticPr fontId="9" type="noConversion"/>
  </si>
  <si>
    <r>
      <t>5.</t>
    </r>
    <r>
      <rPr>
        <b/>
        <sz val="8"/>
        <color theme="1" tint="0.499984740745262"/>
        <rFont val="宋体"/>
        <family val="3"/>
        <charset val="134"/>
      </rPr>
      <t>英语达到能够正常对话完成10篇听读任务</t>
    </r>
    <phoneticPr fontId="9" type="noConversion"/>
  </si>
  <si>
    <r>
      <t>2.</t>
    </r>
    <r>
      <rPr>
        <b/>
        <sz val="8"/>
        <color theme="1" tint="0.499984740745262"/>
        <rFont val="宋体"/>
        <family val="3"/>
        <charset val="134"/>
      </rPr>
      <t>交流电</t>
    </r>
    <r>
      <rPr>
        <b/>
        <sz val="8"/>
        <color theme="1" tint="0.499984740745262"/>
        <rFont val="Trebuchet MS"/>
        <family val="3"/>
      </rPr>
      <t>app</t>
    </r>
    <r>
      <rPr>
        <b/>
        <sz val="8"/>
        <color theme="1" tint="0.499984740745262"/>
        <rFont val="宋体"/>
        <family val="3"/>
        <charset val="134"/>
      </rPr>
      <t>使用</t>
    </r>
    <phoneticPr fontId="9" type="noConversion"/>
  </si>
  <si>
    <r>
      <t>7.</t>
    </r>
    <r>
      <rPr>
        <b/>
        <sz val="8"/>
        <color theme="1" tint="0.499984740745262"/>
        <rFont val="宋体"/>
        <family val="3"/>
        <charset val="134"/>
      </rPr>
      <t>坚持每周一份阅读试卷</t>
    </r>
    <phoneticPr fontId="9" type="noConversion"/>
  </si>
  <si>
    <r>
      <t>3.</t>
    </r>
    <r>
      <rPr>
        <b/>
        <sz val="8"/>
        <color theme="1" tint="0.499984740745262"/>
        <rFont val="宋体"/>
        <family val="2"/>
        <charset val="134"/>
      </rPr>
      <t>立即开始准备专业课</t>
    </r>
    <r>
      <rPr>
        <b/>
        <sz val="8"/>
        <color theme="1" tint="0.499984740745262"/>
        <rFont val="Trebuchet MS"/>
        <family val="2"/>
        <scheme val="minor"/>
      </rPr>
      <t>5</t>
    </r>
    <r>
      <rPr>
        <b/>
        <sz val="8"/>
        <color theme="1" tint="0.499984740745262"/>
        <rFont val="宋体"/>
        <family val="2"/>
        <charset val="134"/>
      </rPr>
      <t>中旬—</t>
    </r>
    <r>
      <rPr>
        <b/>
        <sz val="8"/>
        <color theme="1" tint="0.499984740745262"/>
        <rFont val="Trebuchet MS"/>
        <family val="2"/>
        <scheme val="minor"/>
      </rPr>
      <t>6</t>
    </r>
    <r>
      <rPr>
        <b/>
        <sz val="8"/>
        <color theme="1" tint="0.499984740745262"/>
        <rFont val="宋体"/>
        <family val="2"/>
        <charset val="134"/>
      </rPr>
      <t>中旬（</t>
    </r>
    <r>
      <rPr>
        <b/>
        <sz val="8"/>
        <color theme="1" tint="0.499984740745262"/>
        <rFont val="Trebuchet MS"/>
        <family val="2"/>
        <scheme val="minor"/>
      </rPr>
      <t>14</t>
    </r>
    <r>
      <rPr>
        <b/>
        <sz val="8"/>
        <color theme="1" tint="0.499984740745262"/>
        <rFont val="宋体"/>
        <family val="2"/>
        <charset val="134"/>
      </rPr>
      <t>周结束）</t>
    </r>
    <phoneticPr fontId="9" type="noConversion"/>
  </si>
  <si>
    <r>
      <t>5.</t>
    </r>
    <r>
      <rPr>
        <b/>
        <sz val="8"/>
        <color theme="1" tint="0.499984740745262"/>
        <rFont val="宋体"/>
        <family val="2"/>
        <charset val="134"/>
      </rPr>
      <t>投简历</t>
    </r>
    <r>
      <rPr>
        <b/>
        <sz val="8"/>
        <color theme="1" tint="0.499984740745262"/>
        <rFont val="Trebuchet MS"/>
        <family val="2"/>
      </rPr>
      <t>/</t>
    </r>
    <r>
      <rPr>
        <b/>
        <sz val="8"/>
        <color theme="1" tint="0.499984740745262"/>
        <rFont val="宋体"/>
        <family val="2"/>
        <charset val="134"/>
      </rPr>
      <t>不断改简历</t>
    </r>
    <phoneticPr fontId="9" type="noConversion"/>
  </si>
  <si>
    <t>7.</t>
    <phoneticPr fontId="9" type="noConversion"/>
  </si>
  <si>
    <r>
      <t>1.</t>
    </r>
    <r>
      <rPr>
        <b/>
        <sz val="8"/>
        <color theme="1" tint="0.499984740745262"/>
        <rFont val="宋体"/>
        <family val="3"/>
        <charset val="134"/>
      </rPr>
      <t>面试科目选择</t>
    </r>
    <r>
      <rPr>
        <b/>
        <sz val="8"/>
        <color theme="1" tint="0.499984740745262"/>
        <rFont val="Trebuchet MS"/>
        <family val="2"/>
        <scheme val="minor"/>
      </rPr>
      <t>/</t>
    </r>
    <r>
      <rPr>
        <b/>
        <sz val="8"/>
        <color theme="1" tint="0.499984740745262"/>
        <rFont val="宋体"/>
        <family val="2"/>
        <charset val="134"/>
      </rPr>
      <t>往年题目整理</t>
    </r>
    <phoneticPr fontId="9" type="noConversion"/>
  </si>
  <si>
    <r>
      <t>1.</t>
    </r>
    <r>
      <rPr>
        <b/>
        <sz val="8"/>
        <color theme="1" tint="0.499984740745262"/>
        <rFont val="宋体"/>
        <family val="2"/>
        <charset val="134"/>
      </rPr>
      <t>英文简历</t>
    </r>
    <r>
      <rPr>
        <b/>
        <sz val="8"/>
        <color theme="1" tint="0.499984740745262"/>
        <rFont val="Trebuchet MS"/>
        <family val="2"/>
      </rPr>
      <t>/</t>
    </r>
    <r>
      <rPr>
        <b/>
        <sz val="8"/>
        <color theme="1" tint="0.499984740745262"/>
        <rFont val="宋体"/>
        <family val="2"/>
        <charset val="134"/>
      </rPr>
      <t>介绍等</t>
    </r>
    <phoneticPr fontId="9" type="noConversion"/>
  </si>
  <si>
    <t>1.确定主要方向（，科大，哈工深），找导师两位</t>
    <phoneticPr fontId="9" type="noConversion"/>
  </si>
  <si>
    <t>北航</t>
    <phoneticPr fontId="9" type="noConversion"/>
  </si>
  <si>
    <r>
      <t>8.85</t>
    </r>
    <r>
      <rPr>
        <b/>
        <sz val="8"/>
        <color theme="1" tint="0.499984740745262"/>
        <rFont val="宋体"/>
        <family val="3"/>
        <charset val="134"/>
      </rPr>
      <t>体重</t>
    </r>
    <phoneticPr fontId="9" type="noConversion"/>
  </si>
  <si>
    <t>准备成绩单，精修简历和个人介绍。</t>
    <phoneticPr fontId="9" type="noConversion"/>
  </si>
  <si>
    <t>整理保研的联系老师文书</t>
    <phoneticPr fontId="9" type="noConversion"/>
  </si>
  <si>
    <t>做一个复习计划</t>
    <phoneticPr fontId="9" type="noConversion"/>
  </si>
  <si>
    <r>
      <t>4.</t>
    </r>
    <r>
      <rPr>
        <b/>
        <sz val="8"/>
        <color theme="1" tint="0.499984740745262"/>
        <rFont val="宋体"/>
        <family val="2"/>
        <charset val="134"/>
      </rPr>
      <t>联系科大，哈工，东南，中南，山大。</t>
    </r>
    <phoneticPr fontId="9" type="noConversion"/>
  </si>
  <si>
    <r>
      <rPr>
        <b/>
        <sz val="8"/>
        <color theme="1" tint="0.499984740745262"/>
        <rFont val="宋体"/>
        <family val="3"/>
        <charset val="134"/>
      </rPr>
      <t>科</t>
    </r>
    <r>
      <rPr>
        <b/>
        <sz val="8"/>
        <color theme="1" tint="0.499984740745262"/>
        <rFont val="Trebuchet MS"/>
        <family val="2"/>
        <scheme val="minor"/>
      </rPr>
      <t>2</t>
    </r>
    <r>
      <rPr>
        <b/>
        <sz val="8"/>
        <color theme="1" tint="0.499984740745262"/>
        <rFont val="宋体"/>
        <family val="3"/>
        <charset val="134"/>
      </rPr>
      <t>，哈</t>
    </r>
    <r>
      <rPr>
        <b/>
        <sz val="8"/>
        <color theme="1" tint="0.499984740745262"/>
        <rFont val="Trebuchet MS"/>
        <family val="3"/>
      </rPr>
      <t>2</t>
    </r>
    <r>
      <rPr>
        <b/>
        <sz val="8"/>
        <color theme="1" tint="0.499984740745262"/>
        <rFont val="宋体"/>
        <family val="3"/>
        <charset val="134"/>
      </rPr>
      <t>，东</t>
    </r>
    <r>
      <rPr>
        <b/>
        <sz val="8"/>
        <color theme="1" tint="0.499984740745262"/>
        <rFont val="Trebuchet MS"/>
        <family val="3"/>
        <charset val="134"/>
        <scheme val="minor"/>
      </rPr>
      <t>2</t>
    </r>
    <phoneticPr fontId="9" type="noConversion"/>
  </si>
  <si>
    <r>
      <rPr>
        <b/>
        <sz val="8"/>
        <color theme="1" tint="0.499984740745262"/>
        <rFont val="宋体"/>
        <family val="3"/>
        <charset val="134"/>
      </rPr>
      <t>中南</t>
    </r>
    <r>
      <rPr>
        <b/>
        <sz val="8"/>
        <color theme="1" tint="0.499984740745262"/>
        <rFont val="Trebuchet MS"/>
        <family val="3"/>
      </rPr>
      <t>2</t>
    </r>
    <r>
      <rPr>
        <b/>
        <sz val="8"/>
        <color theme="1" tint="0.499984740745262"/>
        <rFont val="宋体"/>
        <family val="3"/>
        <charset val="134"/>
      </rPr>
      <t>，山</t>
    </r>
    <r>
      <rPr>
        <b/>
        <sz val="8"/>
        <color theme="1" tint="0.499984740745262"/>
        <rFont val="Trebuchet MS"/>
        <family val="3"/>
      </rPr>
      <t>2</t>
    </r>
    <phoneticPr fontId="9" type="noConversion"/>
  </si>
  <si>
    <t>报名夏令营</t>
    <phoneticPr fontId="9" type="noConversion"/>
  </si>
  <si>
    <t>续借</t>
    <phoneticPr fontId="9" type="noConversion"/>
  </si>
  <si>
    <r>
      <t>9</t>
    </r>
    <r>
      <rPr>
        <b/>
        <sz val="8"/>
        <color theme="1" tint="0.499984740745262"/>
        <rFont val="宋体"/>
        <family val="3"/>
        <charset val="134"/>
      </rPr>
      <t>周</t>
    </r>
    <phoneticPr fontId="9" type="noConversion"/>
  </si>
  <si>
    <r>
      <t>10</t>
    </r>
    <r>
      <rPr>
        <b/>
        <sz val="8"/>
        <color theme="1" tint="0.499984740745262"/>
        <rFont val="宋体"/>
        <family val="3"/>
        <charset val="134"/>
      </rPr>
      <t>周</t>
    </r>
    <phoneticPr fontId="9" type="noConversion"/>
  </si>
  <si>
    <r>
      <t>12</t>
    </r>
    <r>
      <rPr>
        <b/>
        <sz val="8"/>
        <color theme="1" tint="0.499984740745262"/>
        <rFont val="宋体"/>
        <family val="3"/>
        <charset val="134"/>
      </rPr>
      <t>周</t>
    </r>
    <phoneticPr fontId="9" type="noConversion"/>
  </si>
  <si>
    <r>
      <t>13</t>
    </r>
    <r>
      <rPr>
        <b/>
        <sz val="8"/>
        <color theme="1" tint="0.499984740745262"/>
        <rFont val="宋体"/>
        <family val="3"/>
        <charset val="134"/>
      </rPr>
      <t>周</t>
    </r>
    <phoneticPr fontId="9" type="noConversion"/>
  </si>
  <si>
    <r>
      <t>6.80</t>
    </r>
    <r>
      <rPr>
        <b/>
        <sz val="8"/>
        <color theme="1" tint="0.499984740745262"/>
        <rFont val="宋体"/>
        <family val="3"/>
        <charset val="134"/>
      </rPr>
      <t>体重</t>
    </r>
    <phoneticPr fontId="9" type="noConversion"/>
  </si>
  <si>
    <t>科1</t>
    <phoneticPr fontId="9" type="noConversion"/>
  </si>
  <si>
    <t>哈1</t>
    <phoneticPr fontId="9" type="noConversion"/>
  </si>
  <si>
    <t>东1</t>
    <phoneticPr fontId="9" type="noConversion"/>
  </si>
  <si>
    <r>
      <t>哈</t>
    </r>
    <r>
      <rPr>
        <b/>
        <sz val="8"/>
        <color theme="1" tint="0.499984740745262"/>
        <rFont val="Trebuchet MS"/>
        <family val="3"/>
        <charset val="134"/>
      </rPr>
      <t>1</t>
    </r>
    <r>
      <rPr>
        <b/>
        <sz val="8"/>
        <color theme="1" tint="0.499984740745262"/>
        <rFont val="宋体"/>
        <family val="3"/>
        <charset val="134"/>
      </rPr>
      <t>，东</t>
    </r>
    <r>
      <rPr>
        <b/>
        <sz val="8"/>
        <color theme="1" tint="0.499984740745262"/>
        <rFont val="Trebuchet MS"/>
        <family val="3"/>
        <charset val="134"/>
      </rPr>
      <t>1</t>
    </r>
    <r>
      <rPr>
        <b/>
        <sz val="8"/>
        <color theme="1" tint="0.499984740745262"/>
        <rFont val="宋体"/>
        <family val="3"/>
        <charset val="134"/>
      </rPr>
      <t>，</t>
    </r>
    <phoneticPr fontId="9" type="noConversion"/>
  </si>
  <si>
    <t>沈阳自动化</t>
    <phoneticPr fontId="9" type="noConversion"/>
  </si>
  <si>
    <t>完成前25个视频</t>
    <phoneticPr fontId="9" type="noConversion"/>
  </si>
  <si>
    <t>完成前25</t>
    <phoneticPr fontId="9" type="noConversion"/>
  </si>
  <si>
    <r>
      <t>11</t>
    </r>
    <r>
      <rPr>
        <b/>
        <sz val="8"/>
        <color theme="1" tint="0.499984740745262"/>
        <rFont val="宋体"/>
        <family val="3"/>
        <charset val="134"/>
      </rPr>
      <t>周</t>
    </r>
    <r>
      <rPr>
        <b/>
        <sz val="8"/>
        <color theme="1" tint="0.499984740745262"/>
        <rFont val="宋体"/>
        <family val="2"/>
        <charset val="134"/>
      </rPr>
      <t>开始学30个视频。</t>
    </r>
    <phoneticPr fontId="9" type="noConversion"/>
  </si>
  <si>
    <r>
      <rPr>
        <b/>
        <sz val="8"/>
        <color theme="1" tint="0.499984740745262"/>
        <rFont val="宋体"/>
        <family val="3"/>
        <charset val="134"/>
      </rPr>
      <t>中南</t>
    </r>
    <r>
      <rPr>
        <b/>
        <sz val="8"/>
        <color theme="1" tint="0.499984740745262"/>
        <rFont val="Trebuchet MS"/>
        <family val="3"/>
      </rPr>
      <t>1</t>
    </r>
    <r>
      <rPr>
        <b/>
        <sz val="8"/>
        <color theme="1" tint="0.499984740745262"/>
        <rFont val="宋体"/>
        <family val="3"/>
        <charset val="134"/>
      </rPr>
      <t>，山</t>
    </r>
    <r>
      <rPr>
        <b/>
        <sz val="8"/>
        <color theme="1" tint="0.499984740745262"/>
        <rFont val="Trebuchet MS"/>
        <family val="3"/>
      </rPr>
      <t>1v  32</t>
    </r>
    <r>
      <rPr>
        <b/>
        <sz val="8"/>
        <color theme="1" tint="0.499984740745262"/>
        <rFont val="宋体"/>
        <family val="3"/>
        <charset val="134"/>
      </rPr>
      <t>个视频</t>
    </r>
    <phoneticPr fontId="9" type="noConversion"/>
  </si>
  <si>
    <t>完成板子修改</t>
    <phoneticPr fontId="9" type="noConversion"/>
  </si>
  <si>
    <t>开始问结构</t>
    <phoneticPr fontId="9" type="noConversion"/>
  </si>
  <si>
    <t>图像处理</t>
    <phoneticPr fontId="9" type="noConversion"/>
  </si>
  <si>
    <t>寄东西</t>
    <phoneticPr fontId="9" type="noConversion"/>
  </si>
  <si>
    <t>系统辨识实验</t>
    <phoneticPr fontId="9" type="noConversion"/>
  </si>
  <si>
    <t>论文</t>
  </si>
  <si>
    <t>完成板子，图像处理1。</t>
    <phoneticPr fontId="9" type="noConversion"/>
  </si>
  <si>
    <t>处理2</t>
    <phoneticPr fontId="9" type="noConversion"/>
  </si>
  <si>
    <r>
      <t>1.2（</t>
    </r>
    <r>
      <rPr>
        <sz val="8"/>
        <color theme="1" tint="0.499984740745262"/>
        <rFont val="Microsoft YaHei UI"/>
        <family val="2"/>
        <charset val="134"/>
      </rPr>
      <t>1</t>
    </r>
    <r>
      <rPr>
        <sz val="8"/>
        <color theme="1" tint="0.499984740745262"/>
        <rFont val="思源黑体 CN Normal"/>
        <charset val="134"/>
      </rPr>
      <t>）</t>
    </r>
    <phoneticPr fontId="9" type="noConversion"/>
  </si>
  <si>
    <r>
      <t>5</t>
    </r>
    <r>
      <rPr>
        <b/>
        <sz val="8"/>
        <color theme="1" tint="0.499984740745262"/>
        <rFont val="宋体"/>
        <family val="3"/>
        <charset val="134"/>
      </rPr>
      <t>（2）</t>
    </r>
    <phoneticPr fontId="9" type="noConversion"/>
  </si>
  <si>
    <r>
      <t>67</t>
    </r>
    <r>
      <rPr>
        <b/>
        <sz val="8"/>
        <color theme="1" tint="0.499984740745262"/>
        <rFont val="宋体"/>
        <family val="3"/>
        <charset val="134"/>
      </rPr>
      <t>（3）</t>
    </r>
    <phoneticPr fontId="9" type="noConversion"/>
  </si>
  <si>
    <r>
      <t>34</t>
    </r>
    <r>
      <rPr>
        <b/>
        <sz val="8"/>
        <color theme="1" tint="0.499984740745262"/>
        <rFont val="宋体"/>
        <family val="3"/>
        <charset val="134"/>
      </rPr>
      <t>（2）</t>
    </r>
    <phoneticPr fontId="9" type="noConversion"/>
  </si>
  <si>
    <r>
      <t>8</t>
    </r>
    <r>
      <rPr>
        <b/>
        <sz val="8"/>
        <color theme="1" tint="0.499984740745262"/>
        <rFont val="宋体"/>
        <family val="3"/>
        <charset val="134"/>
      </rPr>
      <t>（4）</t>
    </r>
    <phoneticPr fontId="9" type="noConversion"/>
  </si>
  <si>
    <r>
      <t>9</t>
    </r>
    <r>
      <rPr>
        <b/>
        <sz val="8"/>
        <color theme="1" tint="0.499984740745262"/>
        <rFont val="宋体"/>
        <family val="2"/>
        <charset val="134"/>
      </rPr>
      <t>（4）</t>
    </r>
    <phoneticPr fontId="9" type="noConversion"/>
  </si>
  <si>
    <t>10(5)</t>
    <phoneticPr fontId="9" type="noConversion"/>
  </si>
  <si>
    <r>
      <t>4567完成微嵌前</t>
    </r>
    <r>
      <rPr>
        <b/>
        <sz val="8"/>
        <color theme="1" tint="0.499984740745262"/>
        <rFont val="Trebuchet MS"/>
        <family val="2"/>
        <scheme val="minor"/>
      </rPr>
      <t>5</t>
    </r>
    <r>
      <rPr>
        <b/>
        <sz val="8"/>
        <color theme="1" tint="0.499984740745262"/>
        <rFont val="宋体"/>
        <family val="3"/>
        <charset val="134"/>
        <scheme val="minor"/>
      </rPr>
      <t>单元复习(5)</t>
    </r>
    <phoneticPr fontId="9" type="noConversion"/>
  </si>
  <si>
    <t>1 0</t>
    <phoneticPr fontId="9" type="noConversion"/>
  </si>
  <si>
    <t>往年卷子晚上再搞一下12345</t>
    <phoneticPr fontId="9" type="noConversion"/>
  </si>
  <si>
    <t>往年卷子678910</t>
    <phoneticPr fontId="9" type="noConversion"/>
  </si>
  <si>
    <t>复习整体</t>
    <phoneticPr fontId="9" type="noConversion"/>
  </si>
  <si>
    <r>
      <t>2</t>
    </r>
    <r>
      <rPr>
        <b/>
        <sz val="8"/>
        <color theme="1" tint="0.499984740745262"/>
        <rFont val="宋体"/>
        <family val="2"/>
        <charset val="134"/>
      </rPr>
      <t>（4）</t>
    </r>
    <phoneticPr fontId="9" type="noConversion"/>
  </si>
  <si>
    <r>
      <t>34</t>
    </r>
    <r>
      <rPr>
        <b/>
        <sz val="8"/>
        <color theme="1" tint="0.499984740745262"/>
        <rFont val="宋体"/>
        <family val="2"/>
        <charset val="134"/>
      </rPr>
      <t>（5）</t>
    </r>
    <phoneticPr fontId="9" type="noConversion"/>
  </si>
  <si>
    <r>
      <t>56</t>
    </r>
    <r>
      <rPr>
        <b/>
        <sz val="8"/>
        <color theme="1" tint="0.499984740745262"/>
        <rFont val="宋体"/>
        <family val="2"/>
        <charset val="134"/>
      </rPr>
      <t>（67）</t>
    </r>
    <phoneticPr fontId="9" type="noConversion"/>
  </si>
  <si>
    <r>
      <t>67</t>
    </r>
    <r>
      <rPr>
        <b/>
        <sz val="8"/>
        <color theme="1" tint="0.499984740745262"/>
        <rFont val="宋体"/>
        <family val="2"/>
        <charset val="134"/>
      </rPr>
      <t>（8）</t>
    </r>
    <phoneticPr fontId="9" type="noConversion"/>
  </si>
  <si>
    <r>
      <t>89</t>
    </r>
    <r>
      <rPr>
        <b/>
        <sz val="8"/>
        <color theme="1" tint="0.499984740745262"/>
        <rFont val="宋体"/>
        <family val="2"/>
        <charset val="134"/>
      </rPr>
      <t>（1234）</t>
    </r>
    <phoneticPr fontId="9" type="noConversion"/>
  </si>
  <si>
    <t>江南大学</t>
    <phoneticPr fontId="9" type="noConversion"/>
  </si>
  <si>
    <r>
      <t>1.13</t>
    </r>
    <r>
      <rPr>
        <b/>
        <sz val="8"/>
        <color theme="1" tint="0.499984740745262"/>
        <rFont val="宋体"/>
        <family val="2"/>
        <charset val="134"/>
      </rPr>
      <t>号上午宣讲，下午进行面试，学科交流</t>
    </r>
    <phoneticPr fontId="9" type="noConversion"/>
  </si>
  <si>
    <t>截至提交合工大申请</t>
    <phoneticPr fontId="9" type="noConversion"/>
  </si>
  <si>
    <r>
      <t>6.</t>
    </r>
    <r>
      <rPr>
        <b/>
        <sz val="8"/>
        <color theme="1" tint="0.499984740745262"/>
        <rFont val="宋体"/>
        <family val="2"/>
        <charset val="134"/>
      </rPr>
      <t>专业课（问题导向型）</t>
    </r>
    <phoneticPr fontId="9" type="noConversion"/>
  </si>
  <si>
    <r>
      <t>5.</t>
    </r>
    <r>
      <rPr>
        <b/>
        <sz val="8"/>
        <color theme="1" tint="0.499984740745262"/>
        <rFont val="宋体"/>
        <family val="2"/>
        <charset val="134"/>
      </rPr>
      <t>简历项目（先整理）</t>
    </r>
    <phoneticPr fontId="9" type="noConversion"/>
  </si>
  <si>
    <r>
      <t>7.</t>
    </r>
    <r>
      <rPr>
        <b/>
        <sz val="8"/>
        <color theme="1" tint="0.499984740745262"/>
        <rFont val="宋体"/>
        <family val="3"/>
        <charset val="134"/>
      </rPr>
      <t>测试设备</t>
    </r>
    <phoneticPr fontId="9" type="noConversion"/>
  </si>
  <si>
    <t>2.</t>
    <phoneticPr fontId="9" type="noConversion"/>
  </si>
  <si>
    <t>3.</t>
    <phoneticPr fontId="9" type="noConversion"/>
  </si>
  <si>
    <t>西南交通1</t>
    <phoneticPr fontId="9" type="noConversion"/>
  </si>
  <si>
    <t>面试1</t>
    <phoneticPr fontId="9" type="noConversion"/>
  </si>
  <si>
    <t>提前准备好要用的东南材料。2</t>
    <phoneticPr fontId="9" type="noConversion"/>
  </si>
  <si>
    <r>
      <t>4.</t>
    </r>
    <r>
      <rPr>
        <b/>
        <sz val="8"/>
        <color theme="1" tint="0.499984740745262"/>
        <rFont val="宋体"/>
        <family val="2"/>
        <charset val="134"/>
      </rPr>
      <t>晚上练习半小时发音。</t>
    </r>
    <phoneticPr fontId="9" type="noConversion"/>
  </si>
  <si>
    <t>东南18</t>
    <phoneticPr fontId="9" type="noConversion"/>
  </si>
  <si>
    <t>整理完微机</t>
    <phoneticPr fontId="9" type="noConversion"/>
  </si>
  <si>
    <t>整理英语，项目内容加自己干了什么</t>
    <phoneticPr fontId="9" type="noConversion"/>
  </si>
  <si>
    <r>
      <t>1.C</t>
    </r>
    <r>
      <rPr>
        <b/>
        <sz val="8"/>
        <color theme="1" tint="0.499984740745262"/>
        <rFont val="宋体"/>
        <family val="3"/>
        <charset val="134"/>
      </rPr>
      <t>语言</t>
    </r>
    <phoneticPr fontId="9" type="noConversion"/>
  </si>
  <si>
    <r>
      <t>2.</t>
    </r>
    <r>
      <rPr>
        <b/>
        <sz val="8"/>
        <color theme="1" tint="0.499984740745262"/>
        <rFont val="宋体"/>
        <family val="3"/>
        <charset val="134"/>
      </rPr>
      <t>模电</t>
    </r>
    <phoneticPr fontId="9" type="noConversion"/>
  </si>
  <si>
    <r>
      <t>3.</t>
    </r>
    <r>
      <rPr>
        <b/>
        <sz val="8"/>
        <color theme="1" tint="0.499984740745262"/>
        <rFont val="宋体"/>
        <family val="3"/>
        <charset val="134"/>
      </rPr>
      <t>数电</t>
    </r>
    <phoneticPr fontId="9" type="noConversion"/>
  </si>
  <si>
    <r>
      <t>4.</t>
    </r>
    <r>
      <rPr>
        <b/>
        <sz val="8"/>
        <color theme="1" tint="0.499984740745262"/>
        <rFont val="宋体"/>
        <family val="3"/>
        <charset val="134"/>
      </rPr>
      <t>前15天完成背诵+英语的日常</t>
    </r>
    <phoneticPr fontId="9" type="noConversion"/>
  </si>
  <si>
    <t>6.</t>
    <phoneticPr fontId="9" type="noConversion"/>
  </si>
  <si>
    <r>
      <t>5.</t>
    </r>
    <r>
      <rPr>
        <b/>
        <sz val="8"/>
        <color theme="1" tint="0.499984740745262"/>
        <rFont val="宋体"/>
        <family val="2"/>
        <charset val="134"/>
      </rPr>
      <t>联系导师</t>
    </r>
    <r>
      <rPr>
        <b/>
        <sz val="8"/>
        <color theme="1" tint="0.499984740745262"/>
        <rFont val="Trebuchet MS"/>
        <family val="2"/>
        <scheme val="minor"/>
      </rPr>
      <t>+</t>
    </r>
    <r>
      <rPr>
        <b/>
        <sz val="8"/>
        <color theme="1" tint="0.499984740745262"/>
        <rFont val="宋体"/>
        <family val="2"/>
        <charset val="134"/>
      </rPr>
      <t>报名</t>
    </r>
    <phoneticPr fontId="9" type="noConversion"/>
  </si>
  <si>
    <t>回学校</t>
    <phoneticPr fontId="9" type="noConversion"/>
  </si>
  <si>
    <t>办理离校手续</t>
    <phoneticPr fontId="9" type="noConversion"/>
  </si>
  <si>
    <t>背诵43两部分</t>
    <phoneticPr fontId="9" type="noConversion"/>
  </si>
  <si>
    <t>背诵42两部分</t>
    <phoneticPr fontId="9" type="noConversion"/>
  </si>
  <si>
    <t>432这一部分</t>
    <phoneticPr fontId="9" type="noConversion"/>
  </si>
  <si>
    <t>专业课解决完</t>
    <phoneticPr fontId="9" type="noConversion"/>
  </si>
  <si>
    <t>收拾整理</t>
    <phoneticPr fontId="9" type="noConversion"/>
  </si>
  <si>
    <t>整体复习</t>
    <phoneticPr fontId="9" type="noConversion"/>
  </si>
  <si>
    <t>开始看科目4上午150下午150</t>
    <phoneticPr fontId="9" type="noConversion"/>
  </si>
  <si>
    <t>电路（上午时间不够）中午来凑。150</t>
    <phoneticPr fontId="9" type="noConversion"/>
  </si>
  <si>
    <t>模电150</t>
    <phoneticPr fontId="9" type="noConversion"/>
  </si>
  <si>
    <t>整体复习150</t>
    <phoneticPr fontId="9" type="noConversion"/>
  </si>
  <si>
    <t>科目150</t>
    <phoneticPr fontId="9" type="noConversion"/>
  </si>
  <si>
    <t>开始重新复习</t>
    <phoneticPr fontId="9" type="noConversion"/>
  </si>
  <si>
    <t>电路晚上背诵后两个</t>
    <phoneticPr fontId="9" type="noConversion"/>
  </si>
  <si>
    <t>整理口语练习（报名复旦）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</si>
</sst>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"/>
  </numFmts>
  <fonts count="21">
    <font>
      <b/>
      <sz val="8"/>
      <color theme="1" tint="0.499984740745262"/>
      <name val="Trebuchet MS"/>
      <charset val="134"/>
      <scheme val="minor"/>
    </font>
    <font>
      <b/>
      <sz val="9"/>
      <color theme="0" tint="-0.24994659260841701"/>
      <name val="Trebuchet MS"/>
      <family val="2"/>
      <scheme val="minor"/>
    </font>
    <font>
      <b/>
      <sz val="10"/>
      <color theme="0" tint="-0.24994659260841701"/>
      <name val="Trebuchet MS"/>
      <family val="2"/>
      <scheme val="minor"/>
    </font>
    <font>
      <b/>
      <u/>
      <sz val="10"/>
      <color theme="1"/>
      <name val="Trebuchet MS"/>
      <family val="2"/>
      <scheme val="minor"/>
    </font>
    <font>
      <b/>
      <sz val="22"/>
      <color theme="0" tint="-0.24994659260841701"/>
      <name val="Trebuchet MS"/>
      <family val="2"/>
      <scheme val="major"/>
    </font>
    <font>
      <b/>
      <sz val="34"/>
      <color theme="1"/>
      <name val="Trebuchet MS"/>
      <family val="2"/>
      <scheme val="major"/>
    </font>
    <font>
      <b/>
      <sz val="11"/>
      <color theme="1"/>
      <name val="Trebuchet MS"/>
      <family val="2"/>
      <scheme val="minor"/>
    </font>
    <font>
      <sz val="8"/>
      <color theme="1" tint="0.499984740745262"/>
      <name val="思源黑体 CN Normal"/>
      <charset val="134"/>
    </font>
    <font>
      <sz val="8"/>
      <color theme="1" tint="0.499984740745262"/>
      <name val="思源黑体 CN Normal"/>
      <charset val="134"/>
    </font>
    <font>
      <b/>
      <sz val="9"/>
      <name val="Trebuchet MS"/>
      <family val="2"/>
      <scheme val="minor"/>
    </font>
    <font>
      <b/>
      <sz val="8"/>
      <color theme="1" tint="0.499984740745262"/>
      <name val="Trebuchet MS"/>
      <family val="2"/>
      <scheme val="minor"/>
    </font>
    <font>
      <b/>
      <sz val="8"/>
      <color theme="1" tint="0.499984740745262"/>
      <name val="宋体"/>
      <family val="2"/>
      <charset val="134"/>
    </font>
    <font>
      <b/>
      <sz val="8"/>
      <color theme="1" tint="0.499984740745262"/>
      <name val="宋体"/>
      <family val="3"/>
      <charset val="134"/>
    </font>
    <font>
      <b/>
      <sz val="8"/>
      <color theme="1" tint="0.499984740745262"/>
      <name val="Trebuchet MS"/>
      <family val="3"/>
    </font>
    <font>
      <b/>
      <sz val="8"/>
      <color theme="1" tint="0.499984740745262"/>
      <name val="Trebuchet MS"/>
      <family val="3"/>
      <charset val="134"/>
    </font>
    <font>
      <b/>
      <sz val="8"/>
      <color theme="1" tint="0.499984740745262"/>
      <name val="Trebuchet MS"/>
      <family val="2"/>
    </font>
    <font>
      <sz val="8"/>
      <color theme="1" tint="0.499984740745262"/>
      <name val="Microsoft YaHei UI"/>
      <family val="2"/>
      <charset val="134"/>
    </font>
    <font>
      <b/>
      <sz val="8"/>
      <color theme="1" tint="0.499984740745262"/>
      <name val="Trebuchet MS"/>
      <family val="3"/>
      <charset val="134"/>
      <scheme val="minor"/>
    </font>
    <font>
      <sz val="8"/>
      <color theme="1" tint="0.499984740745262"/>
      <name val="宋体"/>
      <family val="3"/>
      <charset val="134"/>
    </font>
    <font>
      <b/>
      <sz val="8"/>
      <color theme="1" tint="0.499984740745262"/>
      <name val="宋体"/>
      <family val="3"/>
      <charset val="134"/>
      <scheme val="minor"/>
    </font>
    <font>
      <b/>
      <sz val="8"/>
      <color theme="1" tint="0.499984740745262"/>
      <name val="Trebuchet MS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ck">
        <color theme="4"/>
      </left>
      <right style="thick">
        <color theme="4"/>
      </right>
      <top/>
      <bottom/>
      <diagonal/>
    </border>
    <border>
      <left style="thick">
        <color theme="4"/>
      </left>
      <right/>
      <top/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/>
      <bottom/>
      <diagonal/>
    </border>
  </borders>
  <cellStyleXfs count="8">
    <xf numFmtId="0" fontId="0" fillId="0" borderId="0">
      <alignment horizontal="left" vertical="top" wrapText="1" indent="1"/>
    </xf>
    <xf numFmtId="0" fontId="3" fillId="0" borderId="0" applyNumberFormat="0" applyFill="0" applyProtection="0">
      <alignment horizontal="center" vertical="top"/>
    </xf>
    <xf numFmtId="0" fontId="1" fillId="0" borderId="0" applyNumberFormat="0" applyFill="0" applyBorder="0" applyAlignment="0" applyProtection="0"/>
    <xf numFmtId="0" fontId="5" fillId="0" borderId="0" applyNumberFormat="0" applyFill="0" applyBorder="0" applyProtection="0">
      <alignment horizontal="left" vertical="top"/>
    </xf>
    <xf numFmtId="0" fontId="6" fillId="0" borderId="0" applyNumberFormat="0" applyFill="0" applyProtection="0">
      <alignment vertical="top"/>
    </xf>
    <xf numFmtId="0" fontId="2" fillId="0" borderId="0" applyNumberFormat="0" applyFill="0" applyAlignment="0" applyProtection="0"/>
    <xf numFmtId="176" fontId="6" fillId="0" borderId="0" applyFill="0" applyProtection="0">
      <alignment horizontal="left" indent="1"/>
    </xf>
    <xf numFmtId="0" fontId="4" fillId="0" borderId="0" applyNumberFormat="0" applyFill="0" applyBorder="0" applyAlignment="0" applyProtection="0">
      <alignment horizontal="left"/>
    </xf>
  </cellStyleXfs>
  <cellXfs count="51">
    <xf numFmtId="0" fontId="0" fillId="0" borderId="0" xfId="0">
      <alignment horizontal="left" vertical="top" wrapText="1" indent="1"/>
    </xf>
    <xf numFmtId="0" fontId="1" fillId="0" borderId="0" xfId="2" applyAlignment="1">
      <alignment horizontal="left" vertical="top"/>
    </xf>
    <xf numFmtId="0" fontId="2" fillId="0" borderId="0" xfId="5" applyAlignment="1">
      <alignment horizontal="left" vertical="top"/>
    </xf>
    <xf numFmtId="0" fontId="3" fillId="0" borderId="0" xfId="1">
      <alignment horizontal="center" vertical="top"/>
    </xf>
    <xf numFmtId="0" fontId="3" fillId="0" borderId="1" xfId="1" applyBorder="1">
      <alignment horizontal="center" vertical="top"/>
    </xf>
    <xf numFmtId="0" fontId="5" fillId="0" borderId="0" xfId="3" applyAlignment="1">
      <alignment horizontal="center" vertical="top"/>
    </xf>
    <xf numFmtId="0" fontId="6" fillId="0" borderId="0" xfId="4">
      <alignment vertical="top"/>
    </xf>
    <xf numFmtId="176" fontId="6" fillId="0" borderId="2" xfId="6" applyBorder="1">
      <alignment horizontal="left" indent="1"/>
    </xf>
    <xf numFmtId="0" fontId="0" fillId="0" borderId="2" xfId="0" applyBorder="1">
      <alignment horizontal="left" vertical="top" wrapText="1" indent="1"/>
    </xf>
    <xf numFmtId="0" fontId="0" fillId="0" borderId="3" xfId="0" applyBorder="1">
      <alignment horizontal="left" vertical="top" wrapText="1" indent="1"/>
    </xf>
    <xf numFmtId="176" fontId="6" fillId="0" borderId="0" xfId="6" applyAlignment="1">
      <alignment horizontal="left" vertical="top"/>
    </xf>
    <xf numFmtId="0" fontId="7" fillId="0" borderId="2" xfId="0" applyFont="1" applyBorder="1">
      <alignment horizontal="left" vertical="top" wrapText="1" indent="1"/>
    </xf>
    <xf numFmtId="0" fontId="8" fillId="0" borderId="2" xfId="0" applyFont="1" applyBorder="1">
      <alignment horizontal="left" vertical="top" wrapText="1" indent="1"/>
    </xf>
    <xf numFmtId="176" fontId="6" fillId="0" borderId="0" xfId="6" applyAlignment="1">
      <alignment vertical="top"/>
    </xf>
    <xf numFmtId="0" fontId="5" fillId="0" borderId="0" xfId="3" applyBorder="1" applyAlignment="1">
      <alignment horizontal="center" vertical="top"/>
    </xf>
    <xf numFmtId="0" fontId="0" fillId="0" borderId="10" xfId="0" applyBorder="1">
      <alignment horizontal="left" vertical="top" wrapText="1" indent="1"/>
    </xf>
    <xf numFmtId="176" fontId="6" fillId="0" borderId="10" xfId="6" applyBorder="1" applyAlignment="1">
      <alignment vertical="top"/>
    </xf>
    <xf numFmtId="0" fontId="0" fillId="0" borderId="5" xfId="0" applyBorder="1">
      <alignment horizontal="left" vertical="top" wrapText="1" indent="1"/>
    </xf>
    <xf numFmtId="0" fontId="14" fillId="0" borderId="2" xfId="0" applyFont="1" applyBorder="1">
      <alignment horizontal="left" vertical="top" wrapText="1" indent="1"/>
    </xf>
    <xf numFmtId="0" fontId="12" fillId="0" borderId="2" xfId="0" applyFont="1" applyBorder="1">
      <alignment horizontal="left" vertical="top" wrapText="1" indent="1"/>
    </xf>
    <xf numFmtId="58" fontId="12" fillId="0" borderId="2" xfId="0" applyNumberFormat="1" applyFont="1" applyBorder="1">
      <alignment horizontal="left" vertical="top" wrapText="1" indent="1"/>
    </xf>
    <xf numFmtId="0" fontId="10" fillId="0" borderId="2" xfId="0" applyFont="1" applyBorder="1">
      <alignment horizontal="left" vertical="top" wrapText="1" indent="1"/>
    </xf>
    <xf numFmtId="0" fontId="17" fillId="0" borderId="2" xfId="0" applyFont="1" applyBorder="1">
      <alignment horizontal="left" vertical="top" wrapText="1" indent="1"/>
    </xf>
    <xf numFmtId="0" fontId="18" fillId="0" borderId="2" xfId="0" applyFont="1" applyBorder="1">
      <alignment horizontal="left" vertical="top" wrapText="1" indent="1"/>
    </xf>
    <xf numFmtId="0" fontId="16" fillId="0" borderId="2" xfId="0" applyFont="1" applyBorder="1">
      <alignment horizontal="left" vertical="top" wrapText="1" indent="1"/>
    </xf>
    <xf numFmtId="0" fontId="19" fillId="0" borderId="2" xfId="0" applyFont="1" applyBorder="1">
      <alignment horizontal="left" vertical="top" wrapText="1" indent="1"/>
    </xf>
    <xf numFmtId="0" fontId="11" fillId="0" borderId="3" xfId="0" applyFont="1" applyBorder="1">
      <alignment horizontal="left" vertical="top" wrapText="1" indent="1"/>
    </xf>
    <xf numFmtId="0" fontId="11" fillId="0" borderId="2" xfId="0" applyFont="1" applyBorder="1">
      <alignment horizontal="left" vertical="top" wrapText="1" indent="1"/>
    </xf>
    <xf numFmtId="0" fontId="20" fillId="0" borderId="2" xfId="0" applyFont="1" applyBorder="1">
      <alignment horizontal="left" vertical="top" wrapText="1" indent="1"/>
    </xf>
    <xf numFmtId="58" fontId="20" fillId="0" borderId="2" xfId="0" applyNumberFormat="1" applyFont="1" applyBorder="1">
      <alignment horizontal="left" vertical="top" wrapText="1" indent="1"/>
    </xf>
    <xf numFmtId="0" fontId="12" fillId="0" borderId="3" xfId="0" applyFont="1" applyBorder="1">
      <alignment horizontal="left" vertical="top" wrapText="1" inden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4" fillId="0" borderId="0" xfId="7">
      <alignment horizontal="left"/>
    </xf>
    <xf numFmtId="176" fontId="5" fillId="0" borderId="0" xfId="3" applyNumberFormat="1" applyBorder="1">
      <alignment horizontal="left" vertical="top"/>
    </xf>
    <xf numFmtId="49" fontId="0" fillId="0" borderId="4" xfId="0" applyNumberFormat="1" applyBorder="1" applyAlignment="1">
      <alignment vertical="center" wrapText="1"/>
    </xf>
    <xf numFmtId="49" fontId="0" fillId="0" borderId="5" xfId="0" applyNumberFormat="1" applyBorder="1" applyAlignment="1">
      <alignment vertical="center" wrapText="1"/>
    </xf>
    <xf numFmtId="49" fontId="0" fillId="0" borderId="6" xfId="0" applyNumberFormat="1" applyBorder="1" applyAlignment="1">
      <alignment vertical="center" wrapText="1"/>
    </xf>
    <xf numFmtId="49" fontId="0" fillId="0" borderId="7" xfId="0" applyNumberFormat="1" applyBorder="1" applyAlignment="1">
      <alignment vertical="center" wrapText="1"/>
    </xf>
    <xf numFmtId="49" fontId="0" fillId="0" borderId="8" xfId="0" applyNumberFormat="1" applyBorder="1" applyAlignment="1">
      <alignment vertical="center" wrapText="1"/>
    </xf>
    <xf numFmtId="49" fontId="0" fillId="0" borderId="9" xfId="0" applyNumberFormat="1" applyBorder="1" applyAlignment="1">
      <alignment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176" fontId="5" fillId="0" borderId="0" xfId="3" applyNumberFormat="1">
      <alignment horizontal="left" vertical="top"/>
    </xf>
    <xf numFmtId="49" fontId="10" fillId="0" borderId="4" xfId="0" applyNumberFormat="1" applyFont="1" applyBorder="1" applyAlignment="1">
      <alignment vertical="center" wrapText="1"/>
    </xf>
    <xf numFmtId="49" fontId="14" fillId="0" borderId="4" xfId="0" applyNumberFormat="1" applyFont="1" applyBorder="1" applyAlignment="1">
      <alignment vertical="center" wrapText="1"/>
    </xf>
    <xf numFmtId="49" fontId="12" fillId="0" borderId="4" xfId="0" applyNumberFormat="1" applyFont="1" applyBorder="1" applyAlignment="1">
      <alignment vertical="center" wrapText="1"/>
    </xf>
  </cellXfs>
  <cellStyles count="8">
    <cellStyle name="标题" xfId="3" builtinId="15"/>
    <cellStyle name="标题 1" xfId="4" builtinId="16"/>
    <cellStyle name="标题 2" xfId="5" builtinId="17"/>
    <cellStyle name="标题 3" xfId="6" builtinId="18"/>
    <cellStyle name="标题 4" xfId="2" builtinId="19"/>
    <cellStyle name="常规" xfId="0" builtinId="0"/>
    <cellStyle name="超链接" xfId="1" builtinId="8"/>
    <cellStyle name="年" xfId="7" xr:uid="{00000000-0005-0000-0000-000031000000}"/>
  </cellStyles>
  <dxfs count="20"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</dxfs>
  <tableStyles count="0" defaultTableStyle="TableStyleMedium2" defaultPivotStyle="PivotStyleLight16"/>
  <colors>
    <mruColors>
      <color rgb="FFFFF2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497242</xdr:colOff>
      <xdr:row>4</xdr:row>
      <xdr:rowOff>35679</xdr:rowOff>
    </xdr:from>
    <xdr:to>
      <xdr:col>16</xdr:col>
      <xdr:colOff>575391</xdr:colOff>
      <xdr:row>32</xdr:row>
      <xdr:rowOff>14767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1A66D32-604D-4441-B2A8-49148E6A2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5730" y="641144"/>
          <a:ext cx="3533731" cy="68607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222249</xdr:colOff>
      <xdr:row>3</xdr:row>
      <xdr:rowOff>179917</xdr:rowOff>
    </xdr:from>
    <xdr:to>
      <xdr:col>16</xdr:col>
      <xdr:colOff>89647</xdr:colOff>
      <xdr:row>33</xdr:row>
      <xdr:rowOff>22856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0C0A52-47AD-834A-9A75-7FCD12D8E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35308" y="658035"/>
          <a:ext cx="3273986" cy="7253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404092</xdr:colOff>
      <xdr:row>1</xdr:row>
      <xdr:rowOff>69271</xdr:rowOff>
    </xdr:from>
    <xdr:to>
      <xdr:col>15</xdr:col>
      <xdr:colOff>544572</xdr:colOff>
      <xdr:row>24</xdr:row>
      <xdr:rowOff>11546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729B34-21A8-7F41-8FAD-43271034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1728" y="600362"/>
          <a:ext cx="3026844" cy="65000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4</xdr:row>
      <xdr:rowOff>25400</xdr:rowOff>
    </xdr:from>
    <xdr:to>
      <xdr:col>16</xdr:col>
      <xdr:colOff>317500</xdr:colOff>
      <xdr:row>32</xdr:row>
      <xdr:rowOff>50800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D3FD05-8A82-F347-9A1E-C3CCCECFD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2200" y="1143000"/>
          <a:ext cx="3390900" cy="7150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508000</xdr:colOff>
      <xdr:row>2</xdr:row>
      <xdr:rowOff>88900</xdr:rowOff>
    </xdr:from>
    <xdr:to>
      <xdr:col>15</xdr:col>
      <xdr:colOff>368300</xdr:colOff>
      <xdr:row>22</xdr:row>
      <xdr:rowOff>101600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EF8FAA5-A849-D646-9A0C-5466F7DB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83700" y="1016000"/>
          <a:ext cx="2717800" cy="6134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490682</xdr:colOff>
      <xdr:row>4</xdr:row>
      <xdr:rowOff>187613</xdr:rowOff>
    </xdr:from>
    <xdr:to>
      <xdr:col>14</xdr:col>
      <xdr:colOff>395252</xdr:colOff>
      <xdr:row>24</xdr:row>
      <xdr:rowOff>43295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69A122-3D22-2345-B7CC-7C442EA6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9546" y="1399886"/>
          <a:ext cx="2790933" cy="58448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217094</xdr:colOff>
      <xdr:row>4</xdr:row>
      <xdr:rowOff>314787</xdr:rowOff>
    </xdr:from>
    <xdr:to>
      <xdr:col>14</xdr:col>
      <xdr:colOff>2498</xdr:colOff>
      <xdr:row>25</xdr:row>
      <xdr:rowOff>54274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1C39522-4217-6B49-B870-B51B28004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786" y="1660770"/>
          <a:ext cx="2656538" cy="59375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444501</xdr:colOff>
      <xdr:row>1</xdr:row>
      <xdr:rowOff>804333</xdr:rowOff>
    </xdr:from>
    <xdr:to>
      <xdr:col>14</xdr:col>
      <xdr:colOff>303929</xdr:colOff>
      <xdr:row>26</xdr:row>
      <xdr:rowOff>84666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2077C49-9BE1-A344-8284-73559722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2168" y="941916"/>
          <a:ext cx="2716928" cy="691091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325674</xdr:colOff>
      <xdr:row>2</xdr:row>
      <xdr:rowOff>74027</xdr:rowOff>
    </xdr:from>
    <xdr:to>
      <xdr:col>15</xdr:col>
      <xdr:colOff>156791</xdr:colOff>
      <xdr:row>25</xdr:row>
      <xdr:rowOff>136347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2219EC6-6A12-B74E-A719-A1E14C31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9131" y="1014768"/>
          <a:ext cx="3217783" cy="66318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447040</xdr:colOff>
      <xdr:row>4</xdr:row>
      <xdr:rowOff>60960</xdr:rowOff>
    </xdr:from>
    <xdr:to>
      <xdr:col>14</xdr:col>
      <xdr:colOff>423333</xdr:colOff>
      <xdr:row>26</xdr:row>
      <xdr:rowOff>26949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F15B98B-6E66-6240-9809-1F858C806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8373" y="1093893"/>
          <a:ext cx="2854960" cy="61974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12-month gold stripes">
      <a:dk1>
        <a:srgbClr val="000000"/>
      </a:dk1>
      <a:lt1>
        <a:srgbClr val="FFFFFF"/>
      </a:lt1>
      <a:dk2>
        <a:srgbClr val="1F1D00"/>
      </a:dk2>
      <a:lt2>
        <a:srgbClr val="FEFEFE"/>
      </a:lt2>
      <a:accent1>
        <a:srgbClr val="F2E900"/>
      </a:accent1>
      <a:accent2>
        <a:srgbClr val="E685C9"/>
      </a:accent2>
      <a:accent3>
        <a:srgbClr val="70D680"/>
      </a:accent3>
      <a:accent4>
        <a:srgbClr val="FF6963"/>
      </a:accent4>
      <a:accent5>
        <a:srgbClr val="61C6C5"/>
      </a:accent5>
      <a:accent6>
        <a:srgbClr val="F8A11D"/>
      </a:accent6>
      <a:hlink>
        <a:srgbClr val="61C6C5"/>
      </a:hlink>
      <a:folHlink>
        <a:srgbClr val="BFBFBF"/>
      </a:folHlink>
    </a:clrScheme>
    <a:fontScheme name="1-month gold stripes">
      <a:majorFont>
        <a:latin typeface="Trebuchet MS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  <pageSetUpPr fitToPage="1"/>
  </sheetPr>
  <dimension ref="C2:O36"/>
  <sheetViews>
    <sheetView showGridLines="0" zoomScale="86" workbookViewId="0">
      <selection activeCell="C27" sqref="C27:E28"/>
    </sheetView>
  </sheetViews>
  <sheetFormatPr defaultColWidth="9" defaultRowHeight="12"/>
  <cols>
    <col min="1" max="1" width="11.75" customWidth="1"/>
    <col min="2" max="2" width="13" customWidth="1"/>
    <col min="3" max="9" width="12.375" customWidth="1"/>
    <col min="10" max="10" width="5.375" customWidth="1"/>
    <col min="15" max="15" width="9" customWidth="1"/>
  </cols>
  <sheetData>
    <row r="2" spans="3:15">
      <c r="L2" s="31"/>
      <c r="M2" s="32"/>
      <c r="N2" s="32"/>
      <c r="O2" s="32"/>
    </row>
    <row r="3" spans="3:15" ht="12.75" customHeight="1">
      <c r="C3" s="1"/>
      <c r="D3" s="2"/>
      <c r="E3" s="2"/>
      <c r="F3" s="2"/>
      <c r="G3" s="2"/>
      <c r="H3" s="2"/>
      <c r="I3" s="2"/>
      <c r="J3" s="2"/>
    </row>
    <row r="4" spans="3:15" ht="15.75" customHeight="1">
      <c r="C4" s="1" t="s">
        <v>0</v>
      </c>
      <c r="D4" s="1">
        <f ca="1">YEAR(TODAY())</f>
        <v>2022</v>
      </c>
      <c r="E4" s="1" t="s">
        <v>1</v>
      </c>
      <c r="F4" s="2" t="s">
        <v>2</v>
      </c>
      <c r="G4" s="2"/>
      <c r="H4" s="2"/>
    </row>
    <row r="5" spans="3:15" ht="16.5" customHeight="1">
      <c r="F5" s="2"/>
      <c r="G5" s="2"/>
      <c r="H5" s="2"/>
      <c r="I5" s="3" t="s">
        <v>3</v>
      </c>
    </row>
    <row r="6" spans="3:15" ht="27.75" customHeight="1">
      <c r="C6" s="33">
        <f ca="1">CalendarYear</f>
        <v>2022</v>
      </c>
      <c r="D6" s="33"/>
      <c r="F6" s="2"/>
      <c r="G6" s="2"/>
      <c r="H6" s="2"/>
    </row>
    <row r="7" spans="3:15" ht="44.25" customHeight="1">
      <c r="C7" s="34" t="s">
        <v>4</v>
      </c>
      <c r="D7" s="34"/>
      <c r="E7" s="34"/>
      <c r="F7" s="34"/>
      <c r="G7" s="14"/>
    </row>
    <row r="8" spans="3:15" ht="18.75" customHeight="1">
      <c r="C8" s="6" t="str">
        <f>WeekStart</f>
        <v>一</v>
      </c>
      <c r="D8" s="6" t="str">
        <f t="shared" ref="D8:I8" ca="1" si="0">RIGHT(TEXT(D9,"aaa"),1)</f>
        <v>二</v>
      </c>
      <c r="E8" s="6" t="str">
        <f t="shared" ca="1" si="0"/>
        <v>三</v>
      </c>
      <c r="F8" s="6" t="str">
        <f t="shared" ca="1" si="0"/>
        <v>四</v>
      </c>
      <c r="G8" s="6" t="str">
        <f t="shared" ca="1" si="0"/>
        <v>五</v>
      </c>
      <c r="H8" s="6" t="str">
        <f t="shared" ca="1" si="0"/>
        <v>六</v>
      </c>
      <c r="I8" s="6" t="str">
        <f t="shared" ca="1" si="0"/>
        <v>日</v>
      </c>
    </row>
    <row r="9" spans="3:15" ht="19.05" customHeight="1">
      <c r="C9" s="7">
        <f t="array" aca="1" ref="C9:I9" ca="1">DaysAndWeeks+DATE(CalendarYear,1,1)-WEEKDAY(DATE(CalendarYear,1,1),(WeekStart="一")+1)+1</f>
        <v>44557</v>
      </c>
      <c r="D9" s="7">
        <f ca="1"/>
        <v>44558</v>
      </c>
      <c r="E9" s="7">
        <f ca="1"/>
        <v>44559</v>
      </c>
      <c r="F9" s="7">
        <f ca="1"/>
        <v>44560</v>
      </c>
      <c r="G9" s="7">
        <f ca="1"/>
        <v>44561</v>
      </c>
      <c r="H9" s="7">
        <f ca="1"/>
        <v>44562</v>
      </c>
      <c r="I9" s="7">
        <f ca="1"/>
        <v>44563</v>
      </c>
    </row>
    <row r="10" spans="3:15" ht="19.05" customHeight="1">
      <c r="C10" s="7"/>
      <c r="D10" s="7"/>
      <c r="E10" s="7"/>
      <c r="F10" s="7"/>
      <c r="G10" s="7"/>
      <c r="H10" s="7"/>
      <c r="I10" s="7"/>
    </row>
    <row r="11" spans="3:15" ht="19.05" customHeight="1">
      <c r="C11" s="8"/>
      <c r="D11" s="8"/>
      <c r="E11" s="8"/>
      <c r="F11" s="8"/>
      <c r="G11" s="8"/>
      <c r="H11" s="8"/>
      <c r="I11" s="8"/>
    </row>
    <row r="12" spans="3:15" ht="15" customHeight="1">
      <c r="C12" s="7">
        <f t="array" aca="1" ref="C12:I12" ca="1">DaysAndWeeks+DATE(CalendarYear,1,1)-WEEKDAY(DATE(CalendarYear,1,1),(WeekStart="一")+1)+8</f>
        <v>44564</v>
      </c>
      <c r="D12" s="7">
        <f ca="1"/>
        <v>44565</v>
      </c>
      <c r="E12" s="7">
        <f ca="1"/>
        <v>44566</v>
      </c>
      <c r="F12" s="7">
        <f ca="1"/>
        <v>44567</v>
      </c>
      <c r="G12" s="7">
        <f ca="1"/>
        <v>44568</v>
      </c>
      <c r="H12" s="7">
        <f ca="1"/>
        <v>44569</v>
      </c>
      <c r="I12" s="7">
        <f ca="1"/>
        <v>44570</v>
      </c>
    </row>
    <row r="13" spans="3:15" ht="15" customHeight="1">
      <c r="C13" s="7"/>
      <c r="D13" s="7"/>
      <c r="E13" s="7"/>
      <c r="F13" s="7"/>
      <c r="G13" s="7"/>
      <c r="H13" s="7"/>
      <c r="I13" s="7"/>
    </row>
    <row r="14" spans="3:15" ht="18" customHeight="1">
      <c r="C14" s="8"/>
      <c r="D14" s="8"/>
      <c r="E14" s="8"/>
      <c r="F14" s="8"/>
      <c r="G14" s="8"/>
      <c r="H14" s="8"/>
      <c r="I14" s="8"/>
    </row>
    <row r="15" spans="3:15" ht="15" customHeight="1">
      <c r="C15" s="7">
        <f t="array" aca="1" ref="C15:I15" ca="1">DaysAndWeeks+DATE(CalendarYear,1,1)-WEEKDAY(DATE(CalendarYear,1,1),(WeekStart="一")+1)+15</f>
        <v>44571</v>
      </c>
      <c r="D15" s="7">
        <f ca="1"/>
        <v>44572</v>
      </c>
      <c r="E15" s="7">
        <f ca="1"/>
        <v>44573</v>
      </c>
      <c r="F15" s="7">
        <f ca="1"/>
        <v>44574</v>
      </c>
      <c r="G15" s="7">
        <f ca="1"/>
        <v>44575</v>
      </c>
      <c r="H15" s="7">
        <f ca="1"/>
        <v>44576</v>
      </c>
      <c r="I15" s="7">
        <f ca="1"/>
        <v>44577</v>
      </c>
    </row>
    <row r="16" spans="3:15" ht="39.75" customHeight="1">
      <c r="C16" s="8"/>
      <c r="D16" s="8"/>
      <c r="E16" s="8"/>
      <c r="F16" s="8"/>
      <c r="G16" s="8"/>
      <c r="H16" s="8"/>
      <c r="I16" s="8"/>
    </row>
    <row r="17" spans="3:9" ht="15" customHeight="1">
      <c r="C17" s="7">
        <f t="array" aca="1" ref="C17:I17" ca="1">DaysAndWeeks+DATE(CalendarYear,1,1)-WEEKDAY(DATE(CalendarYear,1,1),(WeekStart="一")+1)+22</f>
        <v>44578</v>
      </c>
      <c r="D17" s="7">
        <f ca="1"/>
        <v>44579</v>
      </c>
      <c r="E17" s="7">
        <f ca="1"/>
        <v>44580</v>
      </c>
      <c r="F17" s="7">
        <f ca="1"/>
        <v>44581</v>
      </c>
      <c r="G17" s="7">
        <f ca="1"/>
        <v>44582</v>
      </c>
      <c r="H17" s="7">
        <f ca="1"/>
        <v>44583</v>
      </c>
      <c r="I17" s="7">
        <f ca="1"/>
        <v>44584</v>
      </c>
    </row>
    <row r="18" spans="3:9" ht="40.5" customHeight="1">
      <c r="C18" s="8"/>
      <c r="D18" s="8"/>
      <c r="E18" s="8"/>
      <c r="F18" s="8"/>
      <c r="G18" s="8"/>
      <c r="H18" s="8"/>
      <c r="I18" s="8"/>
    </row>
    <row r="19" spans="3:9" ht="15" customHeight="1">
      <c r="C19" s="7">
        <f t="array" aca="1" ref="C19:I19" ca="1">DaysAndWeeks+DATE(CalendarYear,1,1)-WEEKDAY(DATE(CalendarYear,1,1),(WeekStart="一")+1)+29</f>
        <v>44585</v>
      </c>
      <c r="D19" s="7">
        <f ca="1"/>
        <v>44586</v>
      </c>
      <c r="E19" s="7">
        <f ca="1"/>
        <v>44587</v>
      </c>
      <c r="F19" s="7">
        <f ca="1"/>
        <v>44588</v>
      </c>
      <c r="G19" s="7">
        <f ca="1"/>
        <v>44589</v>
      </c>
      <c r="H19" s="7">
        <f ca="1"/>
        <v>44590</v>
      </c>
      <c r="I19" s="7">
        <f ca="1"/>
        <v>44591</v>
      </c>
    </row>
    <row r="20" spans="3:9" ht="39.75" customHeight="1">
      <c r="C20" s="8"/>
      <c r="D20" s="8"/>
      <c r="E20" s="8"/>
      <c r="F20" s="8"/>
      <c r="G20" s="8"/>
      <c r="H20" s="8"/>
      <c r="I20" s="8"/>
    </row>
    <row r="21" spans="3:9" ht="15" customHeight="1">
      <c r="C21" s="7">
        <f t="array" aca="1" ref="C21:I21" ca="1">DaysAndWeeks+DATE(CalendarYear,1,1)-WEEKDAY(DATE(CalendarYear,1,1),(WeekStart="一")+1)+36</f>
        <v>44592</v>
      </c>
      <c r="D21" s="7">
        <f ca="1"/>
        <v>44593</v>
      </c>
      <c r="E21" s="7">
        <f ca="1"/>
        <v>44594</v>
      </c>
      <c r="F21" s="7">
        <f ca="1"/>
        <v>44595</v>
      </c>
      <c r="G21" s="7">
        <f ca="1"/>
        <v>44596</v>
      </c>
      <c r="H21" s="7">
        <f ca="1"/>
        <v>44597</v>
      </c>
      <c r="I21" s="7">
        <f ca="1"/>
        <v>44598</v>
      </c>
    </row>
    <row r="22" spans="3:9" ht="39.75" customHeight="1">
      <c r="C22" s="9"/>
      <c r="D22" s="9"/>
      <c r="E22" s="9"/>
      <c r="F22" s="9"/>
      <c r="G22" s="9"/>
      <c r="H22" s="9"/>
      <c r="I22" s="8"/>
    </row>
    <row r="23" spans="3:9" ht="14.25" customHeight="1">
      <c r="I23" s="10"/>
    </row>
    <row r="25" spans="3:9">
      <c r="C25" s="41" t="s">
        <v>5</v>
      </c>
      <c r="D25" s="42"/>
      <c r="E25" s="42"/>
      <c r="F25" s="42"/>
      <c r="G25" s="42"/>
      <c r="H25" s="43"/>
      <c r="I25" s="15"/>
    </row>
    <row r="26" spans="3:9" ht="18" customHeight="1">
      <c r="C26" s="44"/>
      <c r="D26" s="45"/>
      <c r="E26" s="45"/>
      <c r="F26" s="45"/>
      <c r="G26" s="45"/>
      <c r="H26" s="46"/>
      <c r="I26" s="16"/>
    </row>
    <row r="27" spans="3:9">
      <c r="C27" s="35" t="s">
        <v>6</v>
      </c>
      <c r="D27" s="36"/>
      <c r="E27" s="37"/>
      <c r="F27" s="35" t="s">
        <v>7</v>
      </c>
      <c r="G27" s="36"/>
      <c r="H27" s="37"/>
      <c r="I27" s="15"/>
    </row>
    <row r="28" spans="3:9">
      <c r="C28" s="38"/>
      <c r="D28" s="39"/>
      <c r="E28" s="40"/>
      <c r="F28" s="38"/>
      <c r="G28" s="39"/>
      <c r="H28" s="40"/>
      <c r="I28" s="15"/>
    </row>
    <row r="29" spans="3:9">
      <c r="C29" s="35" t="s">
        <v>8</v>
      </c>
      <c r="D29" s="36"/>
      <c r="E29" s="37"/>
      <c r="F29" s="35" t="s">
        <v>9</v>
      </c>
      <c r="G29" s="36"/>
      <c r="H29" s="37"/>
    </row>
    <row r="30" spans="3:9">
      <c r="C30" s="38"/>
      <c r="D30" s="39"/>
      <c r="E30" s="40"/>
      <c r="F30" s="38"/>
      <c r="G30" s="39"/>
      <c r="H30" s="40"/>
    </row>
    <row r="31" spans="3:9">
      <c r="C31" s="35" t="s">
        <v>10</v>
      </c>
      <c r="D31" s="36"/>
      <c r="E31" s="37"/>
      <c r="F31" s="35" t="s">
        <v>11</v>
      </c>
      <c r="G31" s="36"/>
      <c r="H31" s="37"/>
      <c r="I31" s="15"/>
    </row>
    <row r="32" spans="3:9">
      <c r="C32" s="38"/>
      <c r="D32" s="39"/>
      <c r="E32" s="40"/>
      <c r="F32" s="38"/>
      <c r="G32" s="39"/>
      <c r="H32" s="40"/>
      <c r="I32" s="15"/>
    </row>
    <row r="33" spans="3:9">
      <c r="C33" s="35" t="s">
        <v>12</v>
      </c>
      <c r="D33" s="36"/>
      <c r="E33" s="37"/>
      <c r="F33" s="35" t="s">
        <v>13</v>
      </c>
      <c r="G33" s="36"/>
      <c r="H33" s="37"/>
      <c r="I33" s="15"/>
    </row>
    <row r="34" spans="3:9">
      <c r="C34" s="38"/>
      <c r="D34" s="39"/>
      <c r="E34" s="40"/>
      <c r="F34" s="38"/>
      <c r="G34" s="39"/>
      <c r="H34" s="40"/>
      <c r="I34" s="15"/>
    </row>
    <row r="35" spans="3:9">
      <c r="C35" s="35" t="s">
        <v>14</v>
      </c>
      <c r="D35" s="36"/>
      <c r="E35" s="37"/>
      <c r="F35" s="35" t="s">
        <v>15</v>
      </c>
      <c r="G35" s="36"/>
      <c r="H35" s="37"/>
    </row>
    <row r="36" spans="3:9">
      <c r="C36" s="38"/>
      <c r="D36" s="39"/>
      <c r="E36" s="40"/>
      <c r="F36" s="38"/>
      <c r="G36" s="39"/>
      <c r="H36" s="40"/>
      <c r="I36" s="17"/>
    </row>
  </sheetData>
  <mergeCells count="14">
    <mergeCell ref="L2:O2"/>
    <mergeCell ref="C6:D6"/>
    <mergeCell ref="C7:F7"/>
    <mergeCell ref="C35:E36"/>
    <mergeCell ref="F35:H36"/>
    <mergeCell ref="C27:E28"/>
    <mergeCell ref="F27:H28"/>
    <mergeCell ref="C31:E32"/>
    <mergeCell ref="F31:H32"/>
    <mergeCell ref="C33:E34"/>
    <mergeCell ref="F33:H34"/>
    <mergeCell ref="C25:H26"/>
    <mergeCell ref="C29:E30"/>
    <mergeCell ref="F29:H30"/>
  </mergeCells>
  <phoneticPr fontId="9" type="noConversion"/>
  <conditionalFormatting sqref="C9:H10">
    <cfRule type="expression" dxfId="19" priority="4">
      <formula>DAY(C9)&gt;8</formula>
    </cfRule>
  </conditionalFormatting>
  <conditionalFormatting sqref="C19:I22">
    <cfRule type="expression" dxfId="18" priority="2">
      <formula>AND(DAY(C19)&gt;=1,DAY(C19)&lt;=15)</formula>
    </cfRule>
  </conditionalFormatting>
  <dataValidations count="1">
    <dataValidation type="list" allowBlank="1" showErrorMessage="1" errorTitle="日历不能使用此值。" error="请从列表中选择一个值。" sqref="F4" xr:uid="{00000000-0002-0000-0000-000000000000}">
      <formula1>"一,日"</formula1>
    </dataValidation>
  </dataValidations>
  <hyperlinks>
    <hyperlink ref="I5" location="二月!A1" display="2 月" xr:uid="{00000000-0004-0000-0000-000000000000}"/>
  </hyperlinks>
  <printOptions horizontalCentered="1"/>
  <pageMargins left="0.5" right="0.5" top="0.4" bottom="0.4" header="0.3" footer="0.3"/>
  <pageSetup paperSize="9" fitToHeight="0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C2:J35"/>
  <sheetViews>
    <sheetView showGridLines="0" zoomScale="85" zoomScaleNormal="120" workbookViewId="0">
      <selection activeCell="R11" sqref="R11"/>
    </sheetView>
  </sheetViews>
  <sheetFormatPr defaultColWidth="9" defaultRowHeight="12"/>
  <cols>
    <col min="1" max="1" width="28.75" customWidth="1"/>
    <col min="2" max="2" width="6.375" customWidth="1"/>
    <col min="3" max="9" width="12.375" customWidth="1"/>
    <col min="10" max="10" width="5.375" customWidth="1"/>
  </cols>
  <sheetData>
    <row r="2" spans="3:10" ht="12.75" customHeight="1">
      <c r="C2" s="1"/>
      <c r="D2" s="2"/>
      <c r="E2" s="2"/>
      <c r="F2" s="2"/>
      <c r="G2" s="2"/>
      <c r="H2" s="2"/>
      <c r="I2" s="2"/>
      <c r="J2" s="2"/>
    </row>
    <row r="3" spans="3:10" ht="15.75" customHeight="1">
      <c r="C3" s="1"/>
      <c r="D3" s="1"/>
      <c r="E3" s="1"/>
      <c r="F3" s="2"/>
      <c r="G3" s="2"/>
      <c r="H3" s="2"/>
    </row>
    <row r="4" spans="3:10" ht="16.5" customHeight="1">
      <c r="H4" s="3" t="s">
        <v>16</v>
      </c>
      <c r="I4" s="4" t="s">
        <v>17</v>
      </c>
      <c r="J4" s="2"/>
    </row>
    <row r="5" spans="3:10" ht="27.75" customHeight="1">
      <c r="C5" s="33">
        <f ca="1">CalendarYear</f>
        <v>2022</v>
      </c>
      <c r="D5" s="33"/>
      <c r="F5" s="2"/>
      <c r="J5" s="2"/>
    </row>
    <row r="6" spans="3:10" ht="44.25" customHeight="1">
      <c r="C6" s="47" t="s">
        <v>18</v>
      </c>
      <c r="D6" s="47"/>
      <c r="E6" s="47"/>
      <c r="F6" s="47"/>
      <c r="G6" s="5"/>
    </row>
    <row r="7" spans="3:10" ht="18.75" customHeight="1">
      <c r="C7" s="6" t="str">
        <f>WeekStart</f>
        <v>一</v>
      </c>
      <c r="D7" s="6" t="str">
        <f t="shared" ref="D7:I7" ca="1" si="0">RIGHT(TEXT(D8,"aaa"),1)</f>
        <v>二</v>
      </c>
      <c r="E7" s="6" t="str">
        <f t="shared" ca="1" si="0"/>
        <v>三</v>
      </c>
      <c r="F7" s="6" t="str">
        <f t="shared" ca="1" si="0"/>
        <v>四</v>
      </c>
      <c r="G7" s="6" t="str">
        <f t="shared" ca="1" si="0"/>
        <v>五</v>
      </c>
      <c r="H7" s="6" t="str">
        <f t="shared" ca="1" si="0"/>
        <v>六</v>
      </c>
      <c r="I7" s="6" t="str">
        <f t="shared" ca="1" si="0"/>
        <v>日</v>
      </c>
    </row>
    <row r="8" spans="3:10" ht="16.5" customHeight="1">
      <c r="C8" s="7">
        <f t="array" aca="1" ref="C8:I8" ca="1">DaysAndWeeks+DATE(CalendarYear,2,1)-WEEKDAY(DATE(CalendarYear,2,1),(WeekStart="一")+1)+1</f>
        <v>44592</v>
      </c>
      <c r="D8" s="7">
        <f ca="1"/>
        <v>44593</v>
      </c>
      <c r="E8" s="7">
        <f ca="1"/>
        <v>44594</v>
      </c>
      <c r="F8" s="7">
        <f ca="1"/>
        <v>44595</v>
      </c>
      <c r="G8" s="7">
        <f ca="1"/>
        <v>44596</v>
      </c>
      <c r="H8" s="7">
        <f ca="1"/>
        <v>44597</v>
      </c>
      <c r="I8" s="7">
        <f ca="1"/>
        <v>44598</v>
      </c>
    </row>
    <row r="9" spans="3:10" ht="39.75" customHeight="1">
      <c r="C9" s="8"/>
      <c r="D9" s="8"/>
      <c r="E9" s="8"/>
      <c r="F9" s="8"/>
      <c r="G9" s="12" t="s">
        <v>19</v>
      </c>
      <c r="H9" s="8"/>
      <c r="I9" s="8"/>
    </row>
    <row r="10" spans="3:10" ht="15" customHeight="1">
      <c r="C10" s="7">
        <f t="array" aca="1" ref="C10:I10" ca="1">DaysAndWeeks+DATE(CalendarYear,2,1)-WEEKDAY(DATE(CalendarYear,2,1),(WeekStart="一")+1)+8</f>
        <v>44599</v>
      </c>
      <c r="D10" s="7">
        <f ca="1"/>
        <v>44600</v>
      </c>
      <c r="E10" s="7">
        <f ca="1"/>
        <v>44601</v>
      </c>
      <c r="F10" s="7">
        <f ca="1"/>
        <v>44602</v>
      </c>
      <c r="G10" s="7">
        <f ca="1"/>
        <v>44603</v>
      </c>
      <c r="H10" s="7">
        <f ca="1"/>
        <v>44604</v>
      </c>
      <c r="I10" s="7">
        <f ca="1"/>
        <v>44605</v>
      </c>
    </row>
    <row r="11" spans="3:10" ht="39.75" customHeight="1">
      <c r="C11" s="8"/>
      <c r="D11" s="12" t="s">
        <v>20</v>
      </c>
      <c r="E11" s="8"/>
      <c r="F11" s="8"/>
      <c r="G11" s="8"/>
      <c r="H11" s="8"/>
      <c r="I11" s="8"/>
    </row>
    <row r="12" spans="3:10" ht="15" customHeight="1">
      <c r="C12" s="7">
        <f t="array" aca="1" ref="C12:I12" ca="1">DaysAndWeeks+DATE(CalendarYear,2,1)-WEEKDAY(DATE(CalendarYear,2,1),(WeekStart="一")+1)+15</f>
        <v>44606</v>
      </c>
      <c r="D12" s="7">
        <f ca="1"/>
        <v>44607</v>
      </c>
      <c r="E12" s="7">
        <f ca="1"/>
        <v>44608</v>
      </c>
      <c r="F12" s="7">
        <f ca="1"/>
        <v>44609</v>
      </c>
      <c r="G12" s="7">
        <f ca="1"/>
        <v>44610</v>
      </c>
      <c r="H12" s="7">
        <f ca="1"/>
        <v>44611</v>
      </c>
      <c r="I12" s="7">
        <f ca="1"/>
        <v>44612</v>
      </c>
    </row>
    <row r="13" spans="3:10" ht="39.75" customHeight="1">
      <c r="C13" s="8"/>
      <c r="D13" s="8"/>
      <c r="E13" s="8"/>
      <c r="F13" s="8"/>
      <c r="G13" s="8"/>
      <c r="H13" s="8"/>
      <c r="I13" s="8"/>
    </row>
    <row r="14" spans="3:10" ht="15" customHeight="1">
      <c r="C14" s="7">
        <f t="array" aca="1" ref="C14:I14" ca="1">DaysAndWeeks+DATE(CalendarYear,2,1)-WEEKDAY(DATE(CalendarYear,2,1),(WeekStart="一")+1)+22</f>
        <v>44613</v>
      </c>
      <c r="D14" s="7">
        <f ca="1"/>
        <v>44614</v>
      </c>
      <c r="E14" s="7">
        <f ca="1"/>
        <v>44615</v>
      </c>
      <c r="F14" s="7">
        <f ca="1"/>
        <v>44616</v>
      </c>
      <c r="G14" s="7">
        <f ca="1"/>
        <v>44617</v>
      </c>
      <c r="H14" s="7">
        <f ca="1"/>
        <v>44618</v>
      </c>
      <c r="I14" s="7">
        <f ca="1"/>
        <v>44619</v>
      </c>
    </row>
    <row r="15" spans="3:10" ht="40.5" customHeight="1">
      <c r="C15" s="8"/>
      <c r="D15" s="8"/>
      <c r="E15" s="8"/>
      <c r="F15" s="8"/>
      <c r="G15" s="8"/>
      <c r="H15" s="8"/>
      <c r="I15" s="8"/>
    </row>
    <row r="16" spans="3:10" ht="15" customHeight="1">
      <c r="C16" s="7">
        <f t="array" aca="1" ref="C16:I16" ca="1">DaysAndWeeks+DATE(CalendarYear,2,1)-WEEKDAY(DATE(CalendarYear,2,1),(WeekStart="一")+1)+29</f>
        <v>44620</v>
      </c>
      <c r="D16" s="7">
        <f ca="1"/>
        <v>44621</v>
      </c>
      <c r="E16" s="7">
        <f ca="1"/>
        <v>44622</v>
      </c>
      <c r="F16" s="7">
        <f ca="1"/>
        <v>44623</v>
      </c>
      <c r="G16" s="7">
        <f ca="1"/>
        <v>44624</v>
      </c>
      <c r="H16" s="7">
        <f ca="1"/>
        <v>44625</v>
      </c>
      <c r="I16" s="7">
        <f ca="1"/>
        <v>44626</v>
      </c>
    </row>
    <row r="17" spans="3:9" ht="39.75" customHeight="1">
      <c r="C17" s="8"/>
      <c r="D17" s="8"/>
      <c r="E17" s="8"/>
      <c r="F17" s="8"/>
      <c r="G17" s="8"/>
      <c r="H17" s="8"/>
      <c r="I17" s="8"/>
    </row>
    <row r="18" spans="3:9" ht="15" customHeight="1">
      <c r="C18" s="7">
        <f t="array" aca="1" ref="C18:I18" ca="1">DaysAndWeeks+DATE(CalendarYear,2,1)-WEEKDAY(DATE(CalendarYear,2,1),(WeekStart="一")+1)+36</f>
        <v>44627</v>
      </c>
      <c r="D18" s="7">
        <f ca="1"/>
        <v>44628</v>
      </c>
      <c r="E18" s="7">
        <f ca="1"/>
        <v>44629</v>
      </c>
      <c r="F18" s="7">
        <f ca="1"/>
        <v>44630</v>
      </c>
      <c r="G18" s="7">
        <f ca="1"/>
        <v>44631</v>
      </c>
      <c r="H18" s="7">
        <f ca="1"/>
        <v>44632</v>
      </c>
      <c r="I18" s="7">
        <f ca="1"/>
        <v>44633</v>
      </c>
    </row>
    <row r="19" spans="3:9" ht="39.75" customHeight="1">
      <c r="C19" s="9"/>
      <c r="D19" s="9"/>
      <c r="E19" s="9"/>
      <c r="F19" s="9"/>
      <c r="G19" s="9"/>
      <c r="H19" s="9"/>
      <c r="I19" s="8"/>
    </row>
    <row r="24" spans="3:9">
      <c r="C24" s="41" t="s">
        <v>5</v>
      </c>
      <c r="D24" s="42"/>
      <c r="E24" s="42"/>
      <c r="F24" s="42"/>
      <c r="G24" s="42"/>
      <c r="H24" s="43"/>
    </row>
    <row r="25" spans="3:9" ht="14.4">
      <c r="C25" s="44"/>
      <c r="D25" s="45"/>
      <c r="E25" s="45"/>
      <c r="F25" s="45"/>
      <c r="G25" s="45"/>
      <c r="H25" s="46"/>
      <c r="I25" s="13"/>
    </row>
    <row r="26" spans="3:9">
      <c r="C26" s="35" t="s">
        <v>6</v>
      </c>
      <c r="D26" s="36"/>
      <c r="E26" s="37"/>
      <c r="F26" s="35" t="s">
        <v>7</v>
      </c>
      <c r="G26" s="36"/>
      <c r="H26" s="37"/>
    </row>
    <row r="27" spans="3:9">
      <c r="C27" s="38"/>
      <c r="D27" s="39"/>
      <c r="E27" s="40"/>
      <c r="F27" s="38"/>
      <c r="G27" s="39"/>
      <c r="H27" s="40"/>
    </row>
    <row r="28" spans="3:9">
      <c r="C28" s="35" t="s">
        <v>8</v>
      </c>
      <c r="D28" s="36"/>
      <c r="E28" s="37"/>
      <c r="F28" s="35" t="s">
        <v>9</v>
      </c>
      <c r="G28" s="36"/>
      <c r="H28" s="37"/>
    </row>
    <row r="29" spans="3:9">
      <c r="C29" s="38"/>
      <c r="D29" s="39"/>
      <c r="E29" s="40"/>
      <c r="F29" s="38"/>
      <c r="G29" s="39"/>
      <c r="H29" s="40"/>
    </row>
    <row r="30" spans="3:9">
      <c r="C30" s="35" t="s">
        <v>10</v>
      </c>
      <c r="D30" s="36"/>
      <c r="E30" s="37"/>
      <c r="F30" s="35" t="s">
        <v>11</v>
      </c>
      <c r="G30" s="36"/>
      <c r="H30" s="37"/>
    </row>
    <row r="31" spans="3:9">
      <c r="C31" s="38"/>
      <c r="D31" s="39"/>
      <c r="E31" s="40"/>
      <c r="F31" s="38"/>
      <c r="G31" s="39"/>
      <c r="H31" s="40"/>
    </row>
    <row r="32" spans="3:9">
      <c r="C32" s="35" t="s">
        <v>12</v>
      </c>
      <c r="D32" s="36"/>
      <c r="E32" s="37"/>
      <c r="F32" s="35" t="s">
        <v>13</v>
      </c>
      <c r="G32" s="36"/>
      <c r="H32" s="37"/>
    </row>
    <row r="33" spans="3:8">
      <c r="C33" s="38"/>
      <c r="D33" s="39"/>
      <c r="E33" s="40"/>
      <c r="F33" s="38"/>
      <c r="G33" s="39"/>
      <c r="H33" s="40"/>
    </row>
    <row r="34" spans="3:8">
      <c r="C34" s="35" t="s">
        <v>14</v>
      </c>
      <c r="D34" s="36"/>
      <c r="E34" s="37"/>
      <c r="F34" s="35" t="s">
        <v>15</v>
      </c>
      <c r="G34" s="36"/>
      <c r="H34" s="37"/>
    </row>
    <row r="35" spans="3:8">
      <c r="C35" s="38"/>
      <c r="D35" s="39"/>
      <c r="E35" s="40"/>
      <c r="F35" s="38"/>
      <c r="G35" s="39"/>
      <c r="H35" s="40"/>
    </row>
  </sheetData>
  <mergeCells count="13">
    <mergeCell ref="C5:D5"/>
    <mergeCell ref="C6:F6"/>
    <mergeCell ref="C34:E35"/>
    <mergeCell ref="F34:H35"/>
    <mergeCell ref="C24:H25"/>
    <mergeCell ref="C26:E27"/>
    <mergeCell ref="F26:H27"/>
    <mergeCell ref="C28:E29"/>
    <mergeCell ref="F28:H29"/>
    <mergeCell ref="C30:E31"/>
    <mergeCell ref="F30:H31"/>
    <mergeCell ref="C32:E33"/>
    <mergeCell ref="F32:H33"/>
  </mergeCells>
  <phoneticPr fontId="9" type="noConversion"/>
  <conditionalFormatting sqref="C8:H8">
    <cfRule type="expression" dxfId="17" priority="2">
      <formula>DAY(C8)&gt;8</formula>
    </cfRule>
  </conditionalFormatting>
  <conditionalFormatting sqref="C16:I19">
    <cfRule type="expression" dxfId="16" priority="1">
      <formula>AND(DAY(C16)&gt;=1,DAY(C16)&lt;=15)</formula>
    </cfRule>
  </conditionalFormatting>
  <hyperlinks>
    <hyperlink ref="I4" location="三月!A1" display="3 月" xr:uid="{00000000-0004-0000-0100-000000000000}"/>
    <hyperlink ref="H4" location="一月!A1" display="1 月" xr:uid="{00000000-0004-0000-0100-000001000000}"/>
  </hyperlinks>
  <printOptions horizontalCentered="1"/>
  <pageMargins left="0.09" right="0.5" top="0.75" bottom="0.75" header="0.3" footer="0.3"/>
  <pageSetup paperSize="9" fitToHeight="0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14996795556505021"/>
    <pageSetUpPr fitToPage="1"/>
  </sheetPr>
  <dimension ref="C1:J34"/>
  <sheetViews>
    <sheetView showGridLines="0" zoomScale="110" zoomScaleNormal="110" workbookViewId="0">
      <selection activeCell="I4" sqref="I4"/>
    </sheetView>
  </sheetViews>
  <sheetFormatPr defaultColWidth="9" defaultRowHeight="12"/>
  <cols>
    <col min="1" max="1" width="12.25" customWidth="1"/>
    <col min="2" max="2" width="14.375" customWidth="1"/>
    <col min="3" max="9" width="12.375" customWidth="1"/>
    <col min="10" max="10" width="5.375" customWidth="1"/>
  </cols>
  <sheetData>
    <row r="1" spans="3:10" ht="42" customHeight="1"/>
    <row r="2" spans="3:10" ht="12.75" customHeight="1">
      <c r="C2" s="1"/>
      <c r="D2" s="2"/>
      <c r="E2" s="2"/>
      <c r="F2" s="2"/>
      <c r="G2" s="2"/>
      <c r="H2" s="2"/>
      <c r="I2" s="2"/>
      <c r="J2" s="2"/>
    </row>
    <row r="3" spans="3:10" ht="15.75" customHeight="1">
      <c r="C3" s="1"/>
      <c r="D3" s="1"/>
      <c r="E3" s="1"/>
      <c r="F3" s="2"/>
      <c r="G3" s="2"/>
      <c r="H3" s="2"/>
    </row>
    <row r="4" spans="3:10" ht="16.5" customHeight="1">
      <c r="C4" s="2"/>
      <c r="D4" s="2"/>
      <c r="E4" s="2"/>
      <c r="F4" s="2"/>
      <c r="G4" s="2"/>
      <c r="H4" s="3" t="s">
        <v>3</v>
      </c>
      <c r="I4" s="4" t="s">
        <v>21</v>
      </c>
      <c r="J4" s="2"/>
    </row>
    <row r="5" spans="3:10" ht="27.75" customHeight="1">
      <c r="C5" s="33">
        <f ca="1">CalendarYear</f>
        <v>2022</v>
      </c>
      <c r="D5" s="33"/>
      <c r="F5" s="2"/>
      <c r="G5" s="2"/>
      <c r="H5" s="2"/>
      <c r="I5" s="3"/>
      <c r="J5" s="2"/>
    </row>
    <row r="6" spans="3:10" ht="44.25" customHeight="1">
      <c r="C6" s="47" t="s">
        <v>22</v>
      </c>
      <c r="D6" s="47"/>
      <c r="E6" s="47"/>
      <c r="F6" s="47"/>
      <c r="G6" s="5"/>
    </row>
    <row r="7" spans="3:10" ht="18.75" customHeight="1">
      <c r="C7" s="6" t="str">
        <f>WeekStart</f>
        <v>一</v>
      </c>
      <c r="D7" s="6" t="str">
        <f t="shared" ref="D7:I7" ca="1" si="0">RIGHT(TEXT(D8,"aaa"),1)</f>
        <v>二</v>
      </c>
      <c r="E7" s="6" t="str">
        <f t="shared" ca="1" si="0"/>
        <v>三</v>
      </c>
      <c r="F7" s="6" t="str">
        <f t="shared" ca="1" si="0"/>
        <v>四</v>
      </c>
      <c r="G7" s="6" t="str">
        <f t="shared" ca="1" si="0"/>
        <v>五</v>
      </c>
      <c r="H7" s="6" t="str">
        <f t="shared" ca="1" si="0"/>
        <v>六</v>
      </c>
      <c r="I7" s="6" t="str">
        <f t="shared" ca="1" si="0"/>
        <v>日</v>
      </c>
    </row>
    <row r="8" spans="3:10" ht="16.5" customHeight="1">
      <c r="C8" s="7">
        <f t="array" aca="1" ref="C8:I8" ca="1">DaysAndWeeks+DATE(CalendarYear,3,1)-WEEKDAY(DATE(CalendarYear,3,1),(WeekStart="一")+1)+1</f>
        <v>44620</v>
      </c>
      <c r="D8" s="7">
        <f ca="1"/>
        <v>44621</v>
      </c>
      <c r="E8" s="7">
        <f ca="1"/>
        <v>44622</v>
      </c>
      <c r="F8" s="7">
        <f ca="1"/>
        <v>44623</v>
      </c>
      <c r="G8" s="7">
        <f ca="1"/>
        <v>44624</v>
      </c>
      <c r="H8" s="7">
        <f ca="1"/>
        <v>44625</v>
      </c>
      <c r="I8" s="7">
        <f ca="1"/>
        <v>44626</v>
      </c>
    </row>
    <row r="9" spans="3:10" ht="39.75" customHeight="1">
      <c r="C9" s="8"/>
      <c r="D9" s="8"/>
      <c r="E9" s="8"/>
      <c r="F9" s="8"/>
      <c r="G9" s="8"/>
      <c r="H9" s="8"/>
      <c r="I9" s="8"/>
    </row>
    <row r="10" spans="3:10" ht="15" customHeight="1">
      <c r="C10" s="7">
        <f t="array" aca="1" ref="C10:I10" ca="1">DaysAndWeeks+DATE(CalendarYear,3,1)-WEEKDAY(DATE(CalendarYear,3,1),(WeekStart="一")+1)+8</f>
        <v>44627</v>
      </c>
      <c r="D10" s="7">
        <f ca="1"/>
        <v>44628</v>
      </c>
      <c r="E10" s="7">
        <f ca="1"/>
        <v>44629</v>
      </c>
      <c r="F10" s="7">
        <f ca="1"/>
        <v>44630</v>
      </c>
      <c r="G10" s="7">
        <f ca="1"/>
        <v>44631</v>
      </c>
      <c r="H10" s="7">
        <f ca="1"/>
        <v>44632</v>
      </c>
      <c r="I10" s="7">
        <f ca="1"/>
        <v>44633</v>
      </c>
    </row>
    <row r="11" spans="3:10" ht="39.75" customHeight="1">
      <c r="C11" s="8"/>
      <c r="D11" s="8"/>
      <c r="E11" s="8"/>
      <c r="F11" s="8"/>
      <c r="G11" s="8"/>
      <c r="H11" s="8"/>
      <c r="I11" s="8"/>
    </row>
    <row r="12" spans="3:10" ht="15" customHeight="1">
      <c r="C12" s="7">
        <f t="array" aca="1" ref="C12:I12" ca="1">DaysAndWeeks+DATE(CalendarYear,3,1)-WEEKDAY(DATE(CalendarYear,3,1),(WeekStart="一")+1)+15</f>
        <v>44634</v>
      </c>
      <c r="D12" s="7">
        <f ca="1"/>
        <v>44635</v>
      </c>
      <c r="E12" s="7">
        <f ca="1"/>
        <v>44636</v>
      </c>
      <c r="F12" s="7">
        <f ca="1"/>
        <v>44637</v>
      </c>
      <c r="G12" s="7">
        <f ca="1"/>
        <v>44638</v>
      </c>
      <c r="H12" s="7">
        <f ca="1"/>
        <v>44639</v>
      </c>
      <c r="I12" s="7">
        <f ca="1"/>
        <v>44640</v>
      </c>
    </row>
    <row r="13" spans="3:10" ht="39.75" customHeight="1">
      <c r="C13" s="8"/>
      <c r="D13" s="8"/>
      <c r="E13" s="8"/>
      <c r="F13" s="8"/>
      <c r="G13" s="8"/>
      <c r="H13" s="8"/>
      <c r="I13" s="8"/>
    </row>
    <row r="14" spans="3:10" ht="15" customHeight="1">
      <c r="C14" s="7">
        <f t="array" aca="1" ref="C14:I14" ca="1">DaysAndWeeks+DATE(CalendarYear,3,1)-WEEKDAY(DATE(CalendarYear,3,1),(WeekStart="一")+1)+22</f>
        <v>44641</v>
      </c>
      <c r="D14" s="7">
        <f ca="1"/>
        <v>44642</v>
      </c>
      <c r="E14" s="7">
        <f ca="1"/>
        <v>44643</v>
      </c>
      <c r="F14" s="7">
        <f ca="1"/>
        <v>44644</v>
      </c>
      <c r="G14" s="7">
        <f ca="1"/>
        <v>44645</v>
      </c>
      <c r="H14" s="7">
        <f ca="1"/>
        <v>44646</v>
      </c>
      <c r="I14" s="7">
        <f ca="1"/>
        <v>44647</v>
      </c>
    </row>
    <row r="15" spans="3:10" ht="40.5" customHeight="1">
      <c r="C15" s="8"/>
      <c r="D15" s="8"/>
      <c r="E15" s="8"/>
      <c r="F15" s="8"/>
      <c r="G15" s="8"/>
      <c r="H15" s="18" t="s">
        <v>43</v>
      </c>
      <c r="I15" s="18" t="s">
        <v>44</v>
      </c>
    </row>
    <row r="16" spans="3:10" ht="15" customHeight="1">
      <c r="C16" s="7">
        <f t="array" aca="1" ref="C16:I16" ca="1">DaysAndWeeks+DATE(CalendarYear,3,1)-WEEKDAY(DATE(CalendarYear,3,1),(WeekStart="一")+1)+29</f>
        <v>44648</v>
      </c>
      <c r="D16" s="7">
        <f ca="1"/>
        <v>44649</v>
      </c>
      <c r="E16" s="7">
        <f ca="1"/>
        <v>44650</v>
      </c>
      <c r="F16" s="7">
        <f ca="1"/>
        <v>44651</v>
      </c>
      <c r="G16" s="7">
        <f ca="1"/>
        <v>44652</v>
      </c>
      <c r="H16" s="7">
        <f ca="1"/>
        <v>44653</v>
      </c>
      <c r="I16" s="7">
        <f ca="1"/>
        <v>44654</v>
      </c>
    </row>
    <row r="17" spans="3:9" ht="39.75" customHeight="1">
      <c r="C17" s="8"/>
      <c r="D17" s="8"/>
      <c r="E17" s="8"/>
      <c r="F17" s="8"/>
      <c r="G17" s="8"/>
      <c r="H17" s="8"/>
      <c r="I17" s="8"/>
    </row>
    <row r="18" spans="3:9" ht="15" customHeight="1">
      <c r="C18" s="7">
        <f t="array" aca="1" ref="C18:I18" ca="1">DaysAndWeeks+DATE(CalendarYear,3,1)-WEEKDAY(DATE(CalendarYear,3,1),(WeekStart="一")+1)+36</f>
        <v>44655</v>
      </c>
      <c r="D18" s="7">
        <f ca="1"/>
        <v>44656</v>
      </c>
      <c r="E18" s="7">
        <f ca="1"/>
        <v>44657</v>
      </c>
      <c r="F18" s="7">
        <f ca="1"/>
        <v>44658</v>
      </c>
      <c r="G18" s="7">
        <f ca="1"/>
        <v>44659</v>
      </c>
      <c r="H18" s="7">
        <f ca="1"/>
        <v>44660</v>
      </c>
      <c r="I18" s="7">
        <f ca="1"/>
        <v>44661</v>
      </c>
    </row>
    <row r="19" spans="3:9" ht="39.75" customHeight="1">
      <c r="C19" s="9"/>
      <c r="D19" s="9"/>
      <c r="E19" s="9"/>
      <c r="F19" s="9"/>
      <c r="G19" s="9"/>
      <c r="H19" s="9"/>
      <c r="I19" s="8"/>
    </row>
    <row r="23" spans="3:9">
      <c r="C23" s="41" t="s">
        <v>5</v>
      </c>
      <c r="D23" s="42"/>
      <c r="E23" s="42"/>
      <c r="F23" s="42"/>
      <c r="G23" s="42"/>
      <c r="H23" s="43"/>
    </row>
    <row r="24" spans="3:9">
      <c r="C24" s="44"/>
      <c r="D24" s="45"/>
      <c r="E24" s="45"/>
      <c r="F24" s="45"/>
      <c r="G24" s="45"/>
      <c r="H24" s="46"/>
    </row>
    <row r="25" spans="3:9">
      <c r="C25" s="48" t="s">
        <v>38</v>
      </c>
      <c r="D25" s="36"/>
      <c r="E25" s="37"/>
      <c r="F25" s="35" t="s">
        <v>7</v>
      </c>
      <c r="G25" s="36"/>
      <c r="H25" s="37"/>
    </row>
    <row r="26" spans="3:9">
      <c r="C26" s="38"/>
      <c r="D26" s="39"/>
      <c r="E26" s="40"/>
      <c r="F26" s="38"/>
      <c r="G26" s="39"/>
      <c r="H26" s="40"/>
    </row>
    <row r="27" spans="3:9">
      <c r="C27" s="48" t="s">
        <v>41</v>
      </c>
      <c r="D27" s="36"/>
      <c r="E27" s="37"/>
      <c r="F27" s="35" t="s">
        <v>9</v>
      </c>
      <c r="G27" s="36"/>
      <c r="H27" s="37"/>
    </row>
    <row r="28" spans="3:9">
      <c r="C28" s="38"/>
      <c r="D28" s="39"/>
      <c r="E28" s="40"/>
      <c r="F28" s="38"/>
      <c r="G28" s="39"/>
      <c r="H28" s="40"/>
    </row>
    <row r="29" spans="3:9">
      <c r="C29" s="48" t="s">
        <v>40</v>
      </c>
      <c r="D29" s="36"/>
      <c r="E29" s="37"/>
      <c r="F29" s="35" t="s">
        <v>11</v>
      </c>
      <c r="G29" s="36"/>
      <c r="H29" s="37"/>
    </row>
    <row r="30" spans="3:9">
      <c r="C30" s="38"/>
      <c r="D30" s="39"/>
      <c r="E30" s="40"/>
      <c r="F30" s="38"/>
      <c r="G30" s="39"/>
      <c r="H30" s="40"/>
    </row>
    <row r="31" spans="3:9">
      <c r="C31" s="48" t="s">
        <v>39</v>
      </c>
      <c r="D31" s="36"/>
      <c r="E31" s="37"/>
      <c r="F31" s="35" t="s">
        <v>13</v>
      </c>
      <c r="G31" s="36"/>
      <c r="H31" s="37"/>
    </row>
    <row r="32" spans="3:9">
      <c r="C32" s="38"/>
      <c r="D32" s="39"/>
      <c r="E32" s="40"/>
      <c r="F32" s="38"/>
      <c r="G32" s="39"/>
      <c r="H32" s="40"/>
    </row>
    <row r="33" spans="3:8">
      <c r="C33" s="48" t="s">
        <v>42</v>
      </c>
      <c r="D33" s="36"/>
      <c r="E33" s="37"/>
      <c r="F33" s="35" t="s">
        <v>15</v>
      </c>
      <c r="G33" s="36"/>
      <c r="H33" s="37"/>
    </row>
    <row r="34" spans="3:8">
      <c r="C34" s="38"/>
      <c r="D34" s="39"/>
      <c r="E34" s="40"/>
      <c r="F34" s="38"/>
      <c r="G34" s="39"/>
      <c r="H34" s="40"/>
    </row>
  </sheetData>
  <mergeCells count="13">
    <mergeCell ref="C5:D5"/>
    <mergeCell ref="C6:F6"/>
    <mergeCell ref="C23:H24"/>
    <mergeCell ref="C25:E26"/>
    <mergeCell ref="F25:H26"/>
    <mergeCell ref="C33:E34"/>
    <mergeCell ref="F33:H34"/>
    <mergeCell ref="C27:E28"/>
    <mergeCell ref="F27:H28"/>
    <mergeCell ref="C29:E30"/>
    <mergeCell ref="F29:H30"/>
    <mergeCell ref="C31:E32"/>
    <mergeCell ref="F31:H32"/>
  </mergeCells>
  <phoneticPr fontId="9" type="noConversion"/>
  <conditionalFormatting sqref="C8:H8">
    <cfRule type="expression" dxfId="15" priority="2">
      <formula>DAY(C8)&gt;8</formula>
    </cfRule>
  </conditionalFormatting>
  <conditionalFormatting sqref="C16:I19">
    <cfRule type="expression" dxfId="14" priority="1">
      <formula>AND(DAY(C16)&gt;=1,DAY(C16)&lt;=15)</formula>
    </cfRule>
  </conditionalFormatting>
  <hyperlinks>
    <hyperlink ref="I4" location="四月!A1" display="4 月" xr:uid="{00000000-0004-0000-0200-000000000000}"/>
    <hyperlink ref="H4" location="二月!A1" display="2 月" xr:uid="{00000000-0004-0000-0200-000001000000}"/>
  </hyperlinks>
  <printOptions horizontalCentered="1"/>
  <pageMargins left="0.09" right="0.5" top="0.75" bottom="0.75" header="0.3" footer="0.3"/>
  <pageSetup paperSize="9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249977111117893"/>
    <pageSetUpPr fitToPage="1"/>
  </sheetPr>
  <dimension ref="C1:J34"/>
  <sheetViews>
    <sheetView showGridLines="0" zoomScale="88" zoomScaleNormal="100" workbookViewId="0">
      <selection activeCell="I22" sqref="I22"/>
    </sheetView>
  </sheetViews>
  <sheetFormatPr defaultColWidth="9" defaultRowHeight="12"/>
  <cols>
    <col min="1" max="1" width="19.625" customWidth="1"/>
    <col min="2" max="2" width="19.75" customWidth="1"/>
    <col min="3" max="9" width="12.375" customWidth="1"/>
    <col min="10" max="10" width="5.375" customWidth="1"/>
  </cols>
  <sheetData>
    <row r="1" spans="3:10" ht="45" customHeight="1"/>
    <row r="2" spans="3:10" ht="12.75" customHeight="1">
      <c r="C2" s="1"/>
      <c r="D2" s="2"/>
      <c r="E2" s="2"/>
      <c r="F2" s="2"/>
      <c r="G2" s="2"/>
      <c r="H2" s="2"/>
      <c r="I2" s="2"/>
      <c r="J2" s="2"/>
    </row>
    <row r="3" spans="3:10" ht="15.75" customHeight="1">
      <c r="C3" s="1"/>
      <c r="D3" s="1"/>
      <c r="E3" s="1"/>
      <c r="F3" s="2"/>
      <c r="G3" s="2"/>
      <c r="H3" s="2"/>
    </row>
    <row r="4" spans="3:10" ht="16.5" customHeight="1">
      <c r="C4" s="2"/>
      <c r="D4" s="2"/>
      <c r="E4" s="2"/>
      <c r="F4" s="2"/>
      <c r="G4" s="2"/>
      <c r="H4" s="3" t="s">
        <v>17</v>
      </c>
      <c r="I4" s="4" t="s">
        <v>23</v>
      </c>
      <c r="J4" s="2"/>
    </row>
    <row r="5" spans="3:10" ht="27.75" customHeight="1">
      <c r="C5" s="33">
        <f ca="1">CalendarYear</f>
        <v>2022</v>
      </c>
      <c r="D5" s="33"/>
      <c r="F5" s="2"/>
      <c r="G5" s="2"/>
      <c r="H5" s="2"/>
      <c r="I5" s="3"/>
      <c r="J5" s="2"/>
    </row>
    <row r="6" spans="3:10" ht="44.25" customHeight="1">
      <c r="C6" s="47" t="s">
        <v>24</v>
      </c>
      <c r="D6" s="47"/>
      <c r="E6" s="47"/>
      <c r="F6" s="47"/>
      <c r="G6" s="5"/>
    </row>
    <row r="7" spans="3:10" ht="18.75" customHeight="1">
      <c r="C7" s="6" t="str">
        <f>WeekStart</f>
        <v>一</v>
      </c>
      <c r="D7" s="6" t="str">
        <f t="shared" ref="D7:I7" ca="1" si="0">RIGHT(TEXT(D8,"aaa"),1)</f>
        <v>二</v>
      </c>
      <c r="E7" s="6" t="str">
        <f t="shared" ca="1" si="0"/>
        <v>三</v>
      </c>
      <c r="F7" s="6" t="str">
        <f t="shared" ca="1" si="0"/>
        <v>四</v>
      </c>
      <c r="G7" s="6" t="str">
        <f t="shared" ca="1" si="0"/>
        <v>五</v>
      </c>
      <c r="H7" s="6" t="str">
        <f t="shared" ca="1" si="0"/>
        <v>六</v>
      </c>
      <c r="I7" s="6" t="str">
        <f t="shared" ca="1" si="0"/>
        <v>日</v>
      </c>
    </row>
    <row r="8" spans="3:10" ht="16.5" customHeight="1">
      <c r="C8" s="7">
        <f t="array" aca="1" ref="C8:I8" ca="1">DaysAndWeeks+DATE(CalendarYear,4,1)-WEEKDAY(DATE(CalendarYear,4,1),(WeekStart="一")+1)+1</f>
        <v>44648</v>
      </c>
      <c r="D8" s="7">
        <f ca="1"/>
        <v>44649</v>
      </c>
      <c r="E8" s="7">
        <f ca="1"/>
        <v>44650</v>
      </c>
      <c r="F8" s="7">
        <f ca="1"/>
        <v>44651</v>
      </c>
      <c r="G8" s="7">
        <f ca="1"/>
        <v>44652</v>
      </c>
      <c r="H8" s="7">
        <f ca="1"/>
        <v>44653</v>
      </c>
      <c r="I8" s="7">
        <f ca="1"/>
        <v>44654</v>
      </c>
    </row>
    <row r="9" spans="3:10" ht="39.75" customHeight="1">
      <c r="C9" s="8"/>
      <c r="D9" s="8"/>
      <c r="E9" s="8"/>
      <c r="G9" s="8"/>
      <c r="H9" s="8"/>
      <c r="I9" s="19" t="s">
        <v>45</v>
      </c>
    </row>
    <row r="10" spans="3:10" ht="15" customHeight="1">
      <c r="C10" s="7">
        <f t="array" aca="1" ref="C10:I10" ca="1">DaysAndWeeks+DATE(CalendarYear,4,1)-WEEKDAY(DATE(CalendarYear,4,1),(WeekStart="一")+1)+8</f>
        <v>44655</v>
      </c>
      <c r="D10" s="7">
        <f ca="1"/>
        <v>44656</v>
      </c>
      <c r="E10" s="7">
        <f ca="1"/>
        <v>44657</v>
      </c>
      <c r="F10" s="7">
        <f ca="1"/>
        <v>44658</v>
      </c>
      <c r="G10" s="7">
        <f ca="1"/>
        <v>44659</v>
      </c>
      <c r="H10" s="7">
        <f ca="1"/>
        <v>44660</v>
      </c>
      <c r="I10" s="7">
        <f ca="1"/>
        <v>44661</v>
      </c>
    </row>
    <row r="11" spans="3:10" ht="39.75" customHeight="1">
      <c r="C11" s="8"/>
      <c r="D11" s="8"/>
      <c r="E11" s="8"/>
      <c r="F11" s="8"/>
      <c r="G11" s="8"/>
      <c r="H11" s="8">
        <v>16</v>
      </c>
      <c r="I11" s="8"/>
    </row>
    <row r="12" spans="3:10" ht="15" customHeight="1">
      <c r="C12" s="7">
        <f t="array" aca="1" ref="C12:I12" ca="1">DaysAndWeeks+DATE(CalendarYear,4,1)-WEEKDAY(DATE(CalendarYear,4,1),(WeekStart="一")+1)+15</f>
        <v>44662</v>
      </c>
      <c r="D12" s="7">
        <f ca="1"/>
        <v>44663</v>
      </c>
      <c r="E12" s="7">
        <f ca="1"/>
        <v>44664</v>
      </c>
      <c r="F12" s="7">
        <f ca="1"/>
        <v>44665</v>
      </c>
      <c r="G12" s="7">
        <f ca="1"/>
        <v>44666</v>
      </c>
      <c r="H12" s="7">
        <f ca="1"/>
        <v>44667</v>
      </c>
      <c r="I12" s="7">
        <f ca="1"/>
        <v>44668</v>
      </c>
    </row>
    <row r="13" spans="3:10" ht="39.75" customHeight="1">
      <c r="C13" s="8"/>
      <c r="D13" s="8"/>
      <c r="E13" s="8"/>
      <c r="F13" s="8"/>
      <c r="G13" s="8"/>
      <c r="H13" s="19" t="s">
        <v>61</v>
      </c>
      <c r="I13" s="20" t="s">
        <v>59</v>
      </c>
    </row>
    <row r="14" spans="3:10" ht="15" customHeight="1">
      <c r="C14" s="7">
        <f t="array" aca="1" ref="C14:I14" ca="1">DaysAndWeeks+DATE(CalendarYear,4,1)-WEEKDAY(DATE(CalendarYear,4,1),(WeekStart="一")+1)+22</f>
        <v>44669</v>
      </c>
      <c r="D14" s="7">
        <f ca="1"/>
        <v>44670</v>
      </c>
      <c r="E14" s="7">
        <f ca="1"/>
        <v>44671</v>
      </c>
      <c r="F14" s="7">
        <f ca="1"/>
        <v>44672</v>
      </c>
      <c r="G14" s="7">
        <f ca="1"/>
        <v>44673</v>
      </c>
      <c r="H14" s="7">
        <f ca="1"/>
        <v>44674</v>
      </c>
      <c r="I14" s="7">
        <f ca="1"/>
        <v>44675</v>
      </c>
    </row>
    <row r="15" spans="3:10" ht="40.5" customHeight="1">
      <c r="C15" s="8"/>
      <c r="D15" s="8"/>
      <c r="E15" s="8"/>
      <c r="F15" s="8"/>
      <c r="G15" s="8"/>
      <c r="H15" s="18"/>
      <c r="I15" s="19">
        <v>6</v>
      </c>
    </row>
    <row r="16" spans="3:10" ht="15" customHeight="1">
      <c r="C16" s="7">
        <f t="array" aca="1" ref="C16:I16" ca="1">DaysAndWeeks+DATE(CalendarYear,4,1)-WEEKDAY(DATE(CalendarYear,4,1),(WeekStart="一")+1)+29</f>
        <v>44676</v>
      </c>
      <c r="D16" s="7">
        <f ca="1"/>
        <v>44677</v>
      </c>
      <c r="E16" s="7">
        <f ca="1"/>
        <v>44678</v>
      </c>
      <c r="F16" s="7">
        <f ca="1"/>
        <v>44679</v>
      </c>
      <c r="G16" s="7">
        <f ca="1"/>
        <v>44680</v>
      </c>
      <c r="H16" s="7">
        <f ca="1"/>
        <v>44681</v>
      </c>
      <c r="I16" s="7">
        <f ca="1"/>
        <v>44682</v>
      </c>
    </row>
    <row r="17" spans="3:9" ht="39.75" customHeight="1">
      <c r="C17" s="8"/>
      <c r="D17" s="19"/>
      <c r="E17" s="8"/>
      <c r="F17" s="8"/>
      <c r="G17" s="8"/>
      <c r="H17" s="8"/>
      <c r="I17" s="8"/>
    </row>
    <row r="18" spans="3:9" ht="15" customHeight="1">
      <c r="C18" s="7">
        <f t="array" aca="1" ref="C18:I18" ca="1">DaysAndWeeks+DATE(CalendarYear,4,1)-WEEKDAY(DATE(CalendarYear,4,1),(WeekStart="一")+1)+36</f>
        <v>44683</v>
      </c>
      <c r="D18" s="7">
        <f ca="1"/>
        <v>44684</v>
      </c>
      <c r="E18" s="7">
        <f ca="1"/>
        <v>44685</v>
      </c>
      <c r="F18" s="7">
        <f ca="1"/>
        <v>44686</v>
      </c>
      <c r="G18" s="7">
        <f ca="1"/>
        <v>44687</v>
      </c>
      <c r="H18" s="7">
        <f ca="1"/>
        <v>44688</v>
      </c>
      <c r="I18" s="7">
        <f ca="1"/>
        <v>44689</v>
      </c>
    </row>
    <row r="19" spans="3:9" ht="39.75" customHeight="1">
      <c r="C19" s="9"/>
      <c r="D19" s="9"/>
      <c r="E19" s="9"/>
      <c r="F19" s="9"/>
      <c r="G19" s="9"/>
      <c r="H19" s="9"/>
      <c r="I19" s="8"/>
    </row>
    <row r="20" spans="3:9" ht="14.25" customHeight="1">
      <c r="C20" s="10"/>
      <c r="D20" s="10"/>
      <c r="E20" s="10"/>
      <c r="F20" s="10"/>
      <c r="G20" s="10"/>
      <c r="H20" s="10"/>
      <c r="I20" s="10"/>
    </row>
    <row r="23" spans="3:9">
      <c r="C23" s="41" t="s">
        <v>5</v>
      </c>
      <c r="D23" s="42"/>
      <c r="E23" s="42"/>
      <c r="F23" s="42"/>
      <c r="G23" s="42"/>
      <c r="H23" s="43"/>
    </row>
    <row r="24" spans="3:9">
      <c r="C24" s="44"/>
      <c r="D24" s="45"/>
      <c r="E24" s="45"/>
      <c r="F24" s="45"/>
      <c r="G24" s="45"/>
      <c r="H24" s="46"/>
    </row>
    <row r="25" spans="3:9">
      <c r="C25" s="50" t="s">
        <v>58</v>
      </c>
      <c r="D25" s="36"/>
      <c r="E25" s="37"/>
      <c r="F25" s="48" t="s">
        <v>49</v>
      </c>
      <c r="G25" s="36"/>
      <c r="H25" s="37"/>
    </row>
    <row r="26" spans="3:9">
      <c r="C26" s="38"/>
      <c r="D26" s="39"/>
      <c r="E26" s="40"/>
      <c r="F26" s="38"/>
      <c r="G26" s="39"/>
      <c r="H26" s="40"/>
    </row>
    <row r="27" spans="3:9">
      <c r="C27" s="48" t="s">
        <v>46</v>
      </c>
      <c r="D27" s="36"/>
      <c r="E27" s="37"/>
      <c r="F27" s="48" t="s">
        <v>52</v>
      </c>
      <c r="G27" s="36"/>
      <c r="H27" s="37"/>
    </row>
    <row r="28" spans="3:9">
      <c r="C28" s="38"/>
      <c r="D28" s="39"/>
      <c r="E28" s="40"/>
      <c r="F28" s="38"/>
      <c r="G28" s="39"/>
      <c r="H28" s="40"/>
    </row>
    <row r="29" spans="3:9">
      <c r="C29" s="48" t="s">
        <v>47</v>
      </c>
      <c r="D29" s="36"/>
      <c r="E29" s="37"/>
      <c r="F29" s="48" t="s">
        <v>60</v>
      </c>
      <c r="G29" s="36"/>
      <c r="H29" s="37"/>
    </row>
    <row r="30" spans="3:9">
      <c r="C30" s="38"/>
      <c r="D30" s="39"/>
      <c r="E30" s="40"/>
      <c r="F30" s="38"/>
      <c r="G30" s="39"/>
      <c r="H30" s="40"/>
    </row>
    <row r="31" spans="3:9">
      <c r="C31" s="49" t="s">
        <v>48</v>
      </c>
      <c r="D31" s="36"/>
      <c r="E31" s="37"/>
      <c r="F31" s="35" t="s">
        <v>13</v>
      </c>
      <c r="G31" s="36"/>
      <c r="H31" s="37"/>
    </row>
    <row r="32" spans="3:9">
      <c r="C32" s="38"/>
      <c r="D32" s="39"/>
      <c r="E32" s="40"/>
      <c r="F32" s="38"/>
      <c r="G32" s="39"/>
      <c r="H32" s="40"/>
    </row>
    <row r="33" spans="3:8">
      <c r="C33" s="48" t="s">
        <v>50</v>
      </c>
      <c r="D33" s="36"/>
      <c r="E33" s="37"/>
      <c r="F33" s="35" t="s">
        <v>15</v>
      </c>
      <c r="G33" s="36"/>
      <c r="H33" s="37"/>
    </row>
    <row r="34" spans="3:8">
      <c r="C34" s="38"/>
      <c r="D34" s="39"/>
      <c r="E34" s="40"/>
      <c r="F34" s="38"/>
      <c r="G34" s="39"/>
      <c r="H34" s="40"/>
    </row>
  </sheetData>
  <mergeCells count="13">
    <mergeCell ref="C5:D5"/>
    <mergeCell ref="C6:F6"/>
    <mergeCell ref="C23:H24"/>
    <mergeCell ref="C25:E26"/>
    <mergeCell ref="F25:H26"/>
    <mergeCell ref="C33:E34"/>
    <mergeCell ref="F33:H34"/>
    <mergeCell ref="C27:E28"/>
    <mergeCell ref="F27:H28"/>
    <mergeCell ref="C29:E30"/>
    <mergeCell ref="F29:H30"/>
    <mergeCell ref="C31:E32"/>
    <mergeCell ref="F31:H32"/>
  </mergeCells>
  <phoneticPr fontId="9" type="noConversion"/>
  <conditionalFormatting sqref="C8:H8">
    <cfRule type="expression" dxfId="13" priority="2">
      <formula>DAY(C8)&gt;8</formula>
    </cfRule>
  </conditionalFormatting>
  <conditionalFormatting sqref="C16:I19">
    <cfRule type="expression" dxfId="12" priority="1">
      <formula>AND(DAY(C16)&gt;=1,DAY(C16)&lt;=15)</formula>
    </cfRule>
  </conditionalFormatting>
  <hyperlinks>
    <hyperlink ref="I4" location="五月!A1" display="5 月" xr:uid="{00000000-0004-0000-0300-000000000000}"/>
    <hyperlink ref="H4" location="三月!A1" display="3 月" xr:uid="{00000000-0004-0000-0300-000001000000}"/>
  </hyperlinks>
  <printOptions horizontalCentered="1"/>
  <pageMargins left="0.09" right="0.5" top="0.75" bottom="0.75" header="0.3" footer="0.3"/>
  <pageSetup paperSize="9" fitToHeight="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34998626667073579"/>
    <pageSetUpPr fitToPage="1"/>
  </sheetPr>
  <dimension ref="C1:J33"/>
  <sheetViews>
    <sheetView showGridLines="0" zoomScale="106" workbookViewId="0">
      <selection activeCell="I4" sqref="I4"/>
    </sheetView>
  </sheetViews>
  <sheetFormatPr defaultColWidth="9" defaultRowHeight="12"/>
  <cols>
    <col min="1" max="1" width="26" customWidth="1"/>
    <col min="2" max="2" width="20" customWidth="1"/>
    <col min="3" max="9" width="12.375" customWidth="1"/>
    <col min="10" max="10" width="5.375" customWidth="1"/>
  </cols>
  <sheetData>
    <row r="1" spans="3:10" ht="61.05" customHeight="1"/>
    <row r="2" spans="3:10" ht="12.75" customHeight="1">
      <c r="C2" s="1"/>
      <c r="D2" s="2"/>
      <c r="E2" s="2"/>
      <c r="F2" s="2"/>
      <c r="G2" s="2"/>
      <c r="H2" s="2"/>
      <c r="I2" s="2"/>
      <c r="J2" s="2"/>
    </row>
    <row r="3" spans="3:10" ht="15.75" customHeight="1">
      <c r="C3" s="1"/>
      <c r="D3" s="1"/>
      <c r="E3" s="1"/>
      <c r="F3" s="2"/>
      <c r="G3" s="2"/>
      <c r="H3" s="2"/>
    </row>
    <row r="4" spans="3:10" ht="16.5" customHeight="1">
      <c r="H4" s="3" t="s">
        <v>21</v>
      </c>
      <c r="I4" s="4" t="s">
        <v>25</v>
      </c>
    </row>
    <row r="5" spans="3:10" ht="27.75" customHeight="1">
      <c r="C5" s="33">
        <f ca="1">CalendarYear</f>
        <v>2022</v>
      </c>
      <c r="D5" s="33"/>
      <c r="F5" s="2"/>
      <c r="G5" s="2"/>
      <c r="H5" s="2"/>
      <c r="I5" s="3"/>
      <c r="J5" s="2"/>
    </row>
    <row r="6" spans="3:10" ht="44.25" customHeight="1">
      <c r="C6" s="47" t="s">
        <v>26</v>
      </c>
      <c r="D6" s="47"/>
      <c r="E6" s="47"/>
      <c r="F6" s="47"/>
      <c r="G6" s="5"/>
    </row>
    <row r="7" spans="3:10" ht="18.75" customHeight="1">
      <c r="C7" s="6" t="str">
        <f>WeekStart</f>
        <v>一</v>
      </c>
      <c r="D7" s="6" t="str">
        <f t="shared" ref="D7:I7" ca="1" si="0">RIGHT(TEXT(D8,"aaa"),1)</f>
        <v>二</v>
      </c>
      <c r="E7" s="6" t="str">
        <f t="shared" ca="1" si="0"/>
        <v>三</v>
      </c>
      <c r="F7" s="6" t="str">
        <f t="shared" ca="1" si="0"/>
        <v>四</v>
      </c>
      <c r="G7" s="6" t="str">
        <f t="shared" ca="1" si="0"/>
        <v>五</v>
      </c>
      <c r="H7" s="6" t="str">
        <f t="shared" ca="1" si="0"/>
        <v>六</v>
      </c>
      <c r="I7" s="6" t="str">
        <f t="shared" ca="1" si="0"/>
        <v>日</v>
      </c>
    </row>
    <row r="8" spans="3:10" ht="16.5" customHeight="1">
      <c r="C8" s="7">
        <f t="array" aca="1" ref="C8:I8" ca="1">DaysAndWeeks+DATE(CalendarYear,5,1)-WEEKDAY(DATE(CalendarYear,5,1),(WeekStart="一")+1)+1</f>
        <v>44676</v>
      </c>
      <c r="D8" s="7">
        <f ca="1"/>
        <v>44677</v>
      </c>
      <c r="E8" s="7">
        <f ca="1"/>
        <v>44678</v>
      </c>
      <c r="F8" s="7">
        <f ca="1"/>
        <v>44679</v>
      </c>
      <c r="G8" s="7">
        <f ca="1"/>
        <v>44680</v>
      </c>
      <c r="H8" s="7">
        <f ca="1"/>
        <v>44681</v>
      </c>
      <c r="I8" s="7">
        <f ca="1"/>
        <v>44682</v>
      </c>
    </row>
    <row r="9" spans="3:10" ht="39.75" customHeight="1">
      <c r="C9" s="8"/>
      <c r="D9" s="8"/>
      <c r="E9" s="8"/>
      <c r="G9" s="8"/>
      <c r="H9" s="19"/>
      <c r="I9" s="19" t="s">
        <v>67</v>
      </c>
    </row>
    <row r="10" spans="3:10" ht="15" customHeight="1">
      <c r="C10" s="7">
        <f t="array" aca="1" ref="C10:I10" ca="1">DaysAndWeeks+DATE(CalendarYear,5,1)-WEEKDAY(DATE(CalendarYear,5,1),(WeekStart="一")+1)+8</f>
        <v>44683</v>
      </c>
      <c r="D10" s="7">
        <f ca="1"/>
        <v>44684</v>
      </c>
      <c r="E10" s="7">
        <f ca="1"/>
        <v>44685</v>
      </c>
      <c r="F10" s="7">
        <f ca="1"/>
        <v>44686</v>
      </c>
      <c r="G10" s="7">
        <f ca="1"/>
        <v>44687</v>
      </c>
      <c r="H10" s="7">
        <f ca="1"/>
        <v>44688</v>
      </c>
      <c r="I10" s="7">
        <f ca="1"/>
        <v>44689</v>
      </c>
    </row>
    <row r="11" spans="3:10" ht="39.75" customHeight="1">
      <c r="C11" s="19" t="s">
        <v>144</v>
      </c>
      <c r="D11" s="19" t="s">
        <v>62</v>
      </c>
      <c r="E11" s="19" t="s">
        <v>63</v>
      </c>
      <c r="F11" s="8"/>
      <c r="G11" s="8"/>
      <c r="H11" s="8"/>
      <c r="I11" s="21" t="s">
        <v>69</v>
      </c>
    </row>
    <row r="12" spans="3:10" ht="15" customHeight="1">
      <c r="C12" s="7">
        <f t="array" aca="1" ref="C12:I12" ca="1">DaysAndWeeks+DATE(CalendarYear,5,1)-WEEKDAY(DATE(CalendarYear,5,1),(WeekStart="一")+1)+15</f>
        <v>44690</v>
      </c>
      <c r="D12" s="7">
        <f ca="1"/>
        <v>44691</v>
      </c>
      <c r="E12" s="7">
        <f ca="1"/>
        <v>44692</v>
      </c>
      <c r="F12" s="7">
        <f ca="1"/>
        <v>44693</v>
      </c>
      <c r="G12" s="7">
        <f ca="1"/>
        <v>44694</v>
      </c>
      <c r="H12" s="7">
        <f ca="1"/>
        <v>44695</v>
      </c>
      <c r="I12" s="7">
        <f ca="1"/>
        <v>44696</v>
      </c>
    </row>
    <row r="13" spans="3:10" ht="39.75" customHeight="1">
      <c r="C13" s="19"/>
      <c r="D13" s="19" t="s">
        <v>74</v>
      </c>
      <c r="E13" s="19" t="s">
        <v>75</v>
      </c>
      <c r="F13" s="19" t="s">
        <v>76</v>
      </c>
      <c r="G13" s="8"/>
      <c r="H13" s="19" t="s">
        <v>68</v>
      </c>
      <c r="I13" s="21" t="s">
        <v>70</v>
      </c>
    </row>
    <row r="14" spans="3:10" ht="15" customHeight="1">
      <c r="C14" s="7">
        <f t="array" aca="1" ref="C14:I14" ca="1">DaysAndWeeks+DATE(CalendarYear,5,1)-WEEKDAY(DATE(CalendarYear,5,1),(WeekStart="一")+1)+22</f>
        <v>44697</v>
      </c>
      <c r="D14" s="7">
        <f ca="1"/>
        <v>44698</v>
      </c>
      <c r="E14" s="7">
        <f ca="1"/>
        <v>44699</v>
      </c>
      <c r="F14" s="7">
        <f ca="1"/>
        <v>44700</v>
      </c>
      <c r="G14" s="7">
        <f ca="1"/>
        <v>44701</v>
      </c>
      <c r="H14" s="7">
        <f ca="1"/>
        <v>44702</v>
      </c>
      <c r="I14" s="7">
        <f ca="1"/>
        <v>44703</v>
      </c>
    </row>
    <row r="15" spans="3:10" ht="40.5" customHeight="1">
      <c r="C15" s="19" t="s">
        <v>77</v>
      </c>
      <c r="D15" s="19" t="s">
        <v>78</v>
      </c>
      <c r="E15" s="19" t="s">
        <v>79</v>
      </c>
      <c r="F15" s="22"/>
      <c r="G15" s="19" t="s">
        <v>80</v>
      </c>
      <c r="H15" s="8"/>
      <c r="I15" s="21" t="s">
        <v>81</v>
      </c>
    </row>
    <row r="16" spans="3:10" ht="15" customHeight="1">
      <c r="C16" s="7">
        <f t="array" aca="1" ref="C16:I16" ca="1">DaysAndWeeks+DATE(CalendarYear,5,1)-WEEKDAY(DATE(CalendarYear,5,1),(WeekStart="一")+1)+29</f>
        <v>44704</v>
      </c>
      <c r="D16" s="7">
        <f ca="1"/>
        <v>44705</v>
      </c>
      <c r="E16" s="7">
        <f ca="1"/>
        <v>44706</v>
      </c>
      <c r="F16" s="7">
        <f ca="1"/>
        <v>44707</v>
      </c>
      <c r="G16" s="7">
        <f ca="1"/>
        <v>44708</v>
      </c>
      <c r="H16" s="7">
        <f ca="1"/>
        <v>44709</v>
      </c>
      <c r="I16" s="7">
        <f ca="1"/>
        <v>44710</v>
      </c>
    </row>
    <row r="17" spans="3:9" ht="39.75" customHeight="1">
      <c r="C17" s="18" t="s">
        <v>82</v>
      </c>
      <c r="D17" s="19" t="s">
        <v>83</v>
      </c>
      <c r="E17" s="8"/>
      <c r="F17" s="22" t="s">
        <v>65</v>
      </c>
      <c r="G17" s="8"/>
      <c r="H17" s="19" t="s">
        <v>84</v>
      </c>
      <c r="I17" s="21" t="s">
        <v>71</v>
      </c>
    </row>
    <row r="18" spans="3:9" ht="15" customHeight="1">
      <c r="C18" s="7">
        <f t="array" aca="1" ref="C18:I18" ca="1">DaysAndWeeks+DATE(CalendarYear,5,1)-WEEKDAY(DATE(CalendarYear,5,1),(WeekStart="一")+1)+36</f>
        <v>44711</v>
      </c>
      <c r="D18" s="7">
        <f ca="1"/>
        <v>44712</v>
      </c>
      <c r="E18" s="7">
        <f ca="1"/>
        <v>44713</v>
      </c>
      <c r="F18" s="7">
        <f ca="1"/>
        <v>44714</v>
      </c>
      <c r="G18" s="7">
        <f ca="1"/>
        <v>44715</v>
      </c>
      <c r="H18" s="7">
        <f ca="1"/>
        <v>44716</v>
      </c>
      <c r="I18" s="7">
        <f ca="1"/>
        <v>44717</v>
      </c>
    </row>
    <row r="19" spans="3:9" ht="39.75" customHeight="1">
      <c r="C19" s="18" t="s">
        <v>66</v>
      </c>
      <c r="D19" s="9"/>
      <c r="E19" s="9"/>
      <c r="F19" s="9"/>
      <c r="G19" s="9"/>
      <c r="H19" s="9"/>
      <c r="I19" s="21" t="s">
        <v>72</v>
      </c>
    </row>
    <row r="20" spans="3:9" ht="14.25" customHeight="1">
      <c r="C20" s="10"/>
      <c r="D20" s="10"/>
      <c r="E20" s="10"/>
      <c r="F20" s="10"/>
      <c r="G20" s="10"/>
      <c r="H20" s="10"/>
      <c r="I20" s="10"/>
    </row>
    <row r="22" spans="3:9">
      <c r="C22" s="41" t="s">
        <v>5</v>
      </c>
      <c r="D22" s="42"/>
      <c r="E22" s="42"/>
      <c r="F22" s="42"/>
      <c r="G22" s="42"/>
      <c r="H22" s="43"/>
    </row>
    <row r="23" spans="3:9">
      <c r="C23" s="44"/>
      <c r="D23" s="45"/>
      <c r="E23" s="45"/>
      <c r="F23" s="45"/>
      <c r="G23" s="45"/>
      <c r="H23" s="46"/>
    </row>
    <row r="24" spans="3:9">
      <c r="C24" s="48" t="s">
        <v>56</v>
      </c>
      <c r="D24" s="36"/>
      <c r="E24" s="37"/>
      <c r="F24" s="48" t="s">
        <v>73</v>
      </c>
      <c r="G24" s="36"/>
      <c r="H24" s="37"/>
    </row>
    <row r="25" spans="3:9">
      <c r="C25" s="38"/>
      <c r="D25" s="39"/>
      <c r="E25" s="40"/>
      <c r="F25" s="38"/>
      <c r="G25" s="39"/>
      <c r="H25" s="40"/>
    </row>
    <row r="26" spans="3:9">
      <c r="C26" s="48" t="s">
        <v>51</v>
      </c>
      <c r="D26" s="36"/>
      <c r="E26" s="37"/>
      <c r="F26" s="48" t="s">
        <v>55</v>
      </c>
      <c r="G26" s="36"/>
      <c r="H26" s="37"/>
    </row>
    <row r="27" spans="3:9">
      <c r="C27" s="38"/>
      <c r="D27" s="39"/>
      <c r="E27" s="40"/>
      <c r="F27" s="38"/>
      <c r="G27" s="39"/>
      <c r="H27" s="40"/>
    </row>
    <row r="28" spans="3:9">
      <c r="C28" s="48" t="s">
        <v>53</v>
      </c>
      <c r="D28" s="36"/>
      <c r="E28" s="37"/>
      <c r="F28" s="35" t="s">
        <v>11</v>
      </c>
      <c r="G28" s="36"/>
      <c r="H28" s="37"/>
    </row>
    <row r="29" spans="3:9">
      <c r="C29" s="38"/>
      <c r="D29" s="39"/>
      <c r="E29" s="40"/>
      <c r="F29" s="38"/>
      <c r="G29" s="39"/>
      <c r="H29" s="40"/>
    </row>
    <row r="30" spans="3:9">
      <c r="C30" s="48" t="s">
        <v>64</v>
      </c>
      <c r="D30" s="36"/>
      <c r="E30" s="37"/>
      <c r="F30" s="35" t="s">
        <v>13</v>
      </c>
      <c r="G30" s="36"/>
      <c r="H30" s="37"/>
    </row>
    <row r="31" spans="3:9">
      <c r="C31" s="38"/>
      <c r="D31" s="39"/>
      <c r="E31" s="40"/>
      <c r="F31" s="38"/>
      <c r="G31" s="39"/>
      <c r="H31" s="40"/>
    </row>
    <row r="32" spans="3:9">
      <c r="C32" s="48" t="s">
        <v>54</v>
      </c>
      <c r="D32" s="36"/>
      <c r="E32" s="37"/>
      <c r="F32" s="35" t="s">
        <v>15</v>
      </c>
      <c r="G32" s="36"/>
      <c r="H32" s="37"/>
    </row>
    <row r="33" spans="3:8">
      <c r="C33" s="38"/>
      <c r="D33" s="39"/>
      <c r="E33" s="40"/>
      <c r="F33" s="38"/>
      <c r="G33" s="39"/>
      <c r="H33" s="40"/>
    </row>
  </sheetData>
  <mergeCells count="13">
    <mergeCell ref="C5:D5"/>
    <mergeCell ref="C6:F6"/>
    <mergeCell ref="C22:H23"/>
    <mergeCell ref="C24:E25"/>
    <mergeCell ref="F24:H25"/>
    <mergeCell ref="C32:E33"/>
    <mergeCell ref="F32:H33"/>
    <mergeCell ref="C26:E27"/>
    <mergeCell ref="F26:H27"/>
    <mergeCell ref="C28:E29"/>
    <mergeCell ref="F28:H29"/>
    <mergeCell ref="C30:E31"/>
    <mergeCell ref="F30:H31"/>
  </mergeCells>
  <phoneticPr fontId="9" type="noConversion"/>
  <conditionalFormatting sqref="C8:H8">
    <cfRule type="expression" dxfId="11" priority="2">
      <formula>DAY(C8)&gt;8</formula>
    </cfRule>
  </conditionalFormatting>
  <conditionalFormatting sqref="C16:I16 D17:E17 C18:I19 G17:I17">
    <cfRule type="expression" dxfId="10" priority="1">
      <formula>AND(DAY(C16)&gt;=1,DAY(C16)&lt;=15)</formula>
    </cfRule>
  </conditionalFormatting>
  <hyperlinks>
    <hyperlink ref="I4" location="六月!A1" display="6 月" xr:uid="{00000000-0004-0000-0400-000000000000}"/>
    <hyperlink ref="H4" location="四月!A1" display="4 月" xr:uid="{00000000-0004-0000-0400-000001000000}"/>
  </hyperlinks>
  <printOptions horizontalCentered="1"/>
  <pageMargins left="0.09" right="0.5" top="0.75" bottom="0.75" header="0.3" footer="0.3"/>
  <pageSetup paperSize="9" fitToHeight="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499984740745262"/>
    <pageSetUpPr fitToPage="1"/>
  </sheetPr>
  <dimension ref="B1:I33"/>
  <sheetViews>
    <sheetView showGridLines="0" zoomScale="115" zoomScaleNormal="115" workbookViewId="0">
      <selection activeCell="H4" sqref="H4"/>
    </sheetView>
  </sheetViews>
  <sheetFormatPr defaultColWidth="9" defaultRowHeight="12"/>
  <cols>
    <col min="1" max="1" width="27.375" customWidth="1"/>
    <col min="2" max="8" width="12.375" customWidth="1"/>
    <col min="9" max="9" width="5.375" customWidth="1"/>
  </cols>
  <sheetData>
    <row r="1" spans="2:9" ht="52.05" customHeight="1"/>
    <row r="2" spans="2:9" ht="12.75" customHeight="1">
      <c r="B2" s="1"/>
      <c r="C2" s="2"/>
      <c r="D2" s="2"/>
      <c r="E2" s="2"/>
      <c r="F2" s="2"/>
      <c r="G2" s="2"/>
      <c r="H2" s="2"/>
      <c r="I2" s="2"/>
    </row>
    <row r="3" spans="2:9" ht="15.75" customHeight="1">
      <c r="B3" s="1"/>
      <c r="C3" s="1"/>
      <c r="D3" s="1"/>
      <c r="E3" s="2"/>
      <c r="F3" s="2"/>
      <c r="G3" s="2"/>
    </row>
    <row r="4" spans="2:9" ht="16.5" customHeight="1">
      <c r="B4" s="2"/>
      <c r="C4" s="2"/>
      <c r="D4" s="2"/>
      <c r="E4" s="2"/>
      <c r="F4" s="2"/>
      <c r="G4" s="3" t="s">
        <v>23</v>
      </c>
      <c r="H4" s="4" t="s">
        <v>27</v>
      </c>
      <c r="I4" s="2"/>
    </row>
    <row r="5" spans="2:9" ht="27.75" customHeight="1">
      <c r="B5" s="33">
        <f ca="1">CalendarYear</f>
        <v>2022</v>
      </c>
      <c r="C5" s="33"/>
      <c r="E5" s="2"/>
      <c r="F5" s="2"/>
      <c r="G5" s="2"/>
      <c r="H5" s="3"/>
      <c r="I5" s="2"/>
    </row>
    <row r="6" spans="2:9" ht="44.25" customHeight="1">
      <c r="B6" s="47" t="s">
        <v>28</v>
      </c>
      <c r="C6" s="47"/>
      <c r="D6" s="47"/>
      <c r="E6" s="47"/>
      <c r="F6" s="5"/>
    </row>
    <row r="7" spans="2:9" ht="18.75" customHeight="1">
      <c r="B7" s="6" t="str">
        <f>WeekStart</f>
        <v>一</v>
      </c>
      <c r="C7" s="6" t="str">
        <f t="shared" ref="C7:H7" ca="1" si="0">RIGHT(TEXT(C8,"aaa"),1)</f>
        <v>二</v>
      </c>
      <c r="D7" s="6" t="str">
        <f t="shared" ca="1" si="0"/>
        <v>三</v>
      </c>
      <c r="E7" s="6" t="str">
        <f t="shared" ca="1" si="0"/>
        <v>四</v>
      </c>
      <c r="F7" s="6" t="str">
        <f t="shared" ca="1" si="0"/>
        <v>五</v>
      </c>
      <c r="G7" s="6" t="str">
        <f t="shared" ca="1" si="0"/>
        <v>六</v>
      </c>
      <c r="H7" s="6" t="str">
        <f t="shared" ca="1" si="0"/>
        <v>日</v>
      </c>
    </row>
    <row r="8" spans="2:9" ht="16.5" customHeight="1">
      <c r="B8" s="7">
        <f t="array" aca="1" ref="B8:H8" ca="1">DaysAndWeeks+DATE(CalendarYear,6,1)-WEEKDAY(DATE(CalendarYear,6,1),(WeekStart="一")+1)+1</f>
        <v>44711</v>
      </c>
      <c r="C8" s="7">
        <f ca="1"/>
        <v>44712</v>
      </c>
      <c r="D8" s="7">
        <f ca="1"/>
        <v>44713</v>
      </c>
      <c r="E8" s="7">
        <f ca="1"/>
        <v>44714</v>
      </c>
      <c r="F8" s="7">
        <f ca="1"/>
        <v>44715</v>
      </c>
      <c r="G8" s="7">
        <f ca="1"/>
        <v>44716</v>
      </c>
      <c r="H8" s="7">
        <f ca="1"/>
        <v>44717</v>
      </c>
    </row>
    <row r="9" spans="2:9" ht="39.75" customHeight="1">
      <c r="B9" s="8"/>
      <c r="C9" s="19" t="s">
        <v>86</v>
      </c>
      <c r="D9" s="8"/>
      <c r="F9" s="25" t="s">
        <v>87</v>
      </c>
      <c r="G9" s="8"/>
      <c r="H9" s="25" t="s">
        <v>88</v>
      </c>
    </row>
    <row r="10" spans="2:9" ht="15" customHeight="1">
      <c r="B10" s="7">
        <f t="array" aca="1" ref="B10:H10" ca="1">DaysAndWeeks+DATE(CalendarYear,6,1)-WEEKDAY(DATE(CalendarYear,6,1),(WeekStart="一")+1)+8</f>
        <v>44718</v>
      </c>
      <c r="C10" s="7">
        <f ca="1"/>
        <v>44719</v>
      </c>
      <c r="D10" s="7">
        <f ca="1"/>
        <v>44720</v>
      </c>
      <c r="E10" s="7">
        <f ca="1"/>
        <v>44721</v>
      </c>
      <c r="F10" s="7">
        <f ca="1"/>
        <v>44722</v>
      </c>
      <c r="G10" s="7">
        <f ca="1"/>
        <v>44723</v>
      </c>
      <c r="H10" s="7">
        <f ca="1"/>
        <v>44724</v>
      </c>
    </row>
    <row r="11" spans="2:9" ht="39.75" customHeight="1">
      <c r="B11" s="19"/>
      <c r="C11" s="25" t="s">
        <v>85</v>
      </c>
      <c r="D11" s="8"/>
      <c r="E11" s="19"/>
      <c r="F11" s="19"/>
      <c r="G11" s="24" t="s">
        <v>89</v>
      </c>
      <c r="H11" s="23"/>
    </row>
    <row r="12" spans="2:9" ht="15" customHeight="1">
      <c r="B12" s="7">
        <f t="array" aca="1" ref="B12:H12" ca="1">DaysAndWeeks+DATE(CalendarYear,6,1)-WEEKDAY(DATE(CalendarYear,6,1),(WeekStart="一")+1)+15</f>
        <v>44725</v>
      </c>
      <c r="C12" s="7">
        <f ca="1"/>
        <v>44726</v>
      </c>
      <c r="D12" s="7">
        <f ca="1"/>
        <v>44727</v>
      </c>
      <c r="E12" s="7">
        <f ca="1"/>
        <v>44728</v>
      </c>
      <c r="F12" s="7">
        <f ca="1"/>
        <v>44729</v>
      </c>
      <c r="G12" s="7">
        <f ca="1"/>
        <v>44730</v>
      </c>
      <c r="H12" s="7">
        <f ca="1"/>
        <v>44731</v>
      </c>
    </row>
    <row r="13" spans="2:9" ht="39.75" customHeight="1">
      <c r="B13" s="24" t="s">
        <v>90</v>
      </c>
      <c r="C13" s="11" t="s">
        <v>91</v>
      </c>
      <c r="D13" s="21" t="s">
        <v>94</v>
      </c>
      <c r="E13" s="21" t="s">
        <v>92</v>
      </c>
      <c r="F13" s="21" t="s">
        <v>93</v>
      </c>
      <c r="G13" s="21" t="s">
        <v>95</v>
      </c>
      <c r="H13" s="21" t="s">
        <v>96</v>
      </c>
    </row>
    <row r="14" spans="2:9" ht="15" customHeight="1">
      <c r="B14" s="7">
        <f t="array" aca="1" ref="B14:H14" ca="1">DaysAndWeeks+DATE(CalendarYear,6,1)-WEEKDAY(DATE(CalendarYear,6,1),(WeekStart="一")+1)+22</f>
        <v>44732</v>
      </c>
      <c r="C14" s="7">
        <f ca="1"/>
        <v>44733</v>
      </c>
      <c r="D14" s="7">
        <f ca="1"/>
        <v>44734</v>
      </c>
      <c r="E14" s="7">
        <f ca="1"/>
        <v>44735</v>
      </c>
      <c r="F14" s="7">
        <f ca="1"/>
        <v>44736</v>
      </c>
      <c r="G14" s="7">
        <f ca="1"/>
        <v>44737</v>
      </c>
      <c r="H14" s="7">
        <f ca="1"/>
        <v>44738</v>
      </c>
    </row>
    <row r="15" spans="2:9" ht="40.5" customHeight="1">
      <c r="B15" s="27" t="s">
        <v>97</v>
      </c>
      <c r="C15" s="25" t="s">
        <v>98</v>
      </c>
      <c r="D15" s="19">
        <v>8910123</v>
      </c>
      <c r="E15" s="19" t="s">
        <v>85</v>
      </c>
      <c r="F15" s="27">
        <v>-4</v>
      </c>
      <c r="G15" s="21" t="s">
        <v>103</v>
      </c>
      <c r="H15" s="21" t="s">
        <v>104</v>
      </c>
    </row>
    <row r="16" spans="2:9" ht="15" customHeight="1">
      <c r="B16" s="7">
        <f t="array" aca="1" ref="B16:H16" ca="1">DaysAndWeeks+DATE(CalendarYear,6,1)-WEEKDAY(DATE(CalendarYear,6,1),(WeekStart="一")+1)+29</f>
        <v>44739</v>
      </c>
      <c r="C16" s="7">
        <f ca="1"/>
        <v>44740</v>
      </c>
      <c r="D16" s="7">
        <f ca="1"/>
        <v>44741</v>
      </c>
      <c r="E16" s="7">
        <f ca="1"/>
        <v>44742</v>
      </c>
      <c r="F16" s="7">
        <f ca="1"/>
        <v>44743</v>
      </c>
      <c r="G16" s="7">
        <f ca="1"/>
        <v>44744</v>
      </c>
      <c r="H16" s="7">
        <f ca="1"/>
        <v>44745</v>
      </c>
    </row>
    <row r="17" spans="2:8" ht="39.75" customHeight="1">
      <c r="B17" s="21" t="s">
        <v>105</v>
      </c>
      <c r="C17" s="28" t="s">
        <v>106</v>
      </c>
      <c r="D17" s="21" t="s">
        <v>107</v>
      </c>
      <c r="E17" s="27">
        <v>-5678</v>
      </c>
      <c r="F17" s="29" t="s">
        <v>99</v>
      </c>
      <c r="G17" s="19" t="s">
        <v>100</v>
      </c>
      <c r="H17" s="19" t="s">
        <v>101</v>
      </c>
    </row>
    <row r="18" spans="2:8" ht="15" customHeight="1">
      <c r="B18" s="7">
        <f t="array" aca="1" ref="B18:H18" ca="1">DaysAndWeeks+DATE(CalendarYear,6,1)-WEEKDAY(DATE(CalendarYear,6,1),(WeekStart="一")+1)+36</f>
        <v>44746</v>
      </c>
      <c r="C18" s="7">
        <f ca="1"/>
        <v>44747</v>
      </c>
      <c r="D18" s="7">
        <f ca="1"/>
        <v>44748</v>
      </c>
      <c r="E18" s="7">
        <f ca="1"/>
        <v>44749</v>
      </c>
      <c r="F18" s="7">
        <f ca="1"/>
        <v>44750</v>
      </c>
      <c r="G18" s="7">
        <f ca="1"/>
        <v>44751</v>
      </c>
      <c r="H18" s="7">
        <f ca="1"/>
        <v>44752</v>
      </c>
    </row>
    <row r="19" spans="2:8" ht="39.75" customHeight="1">
      <c r="B19" s="26" t="s">
        <v>102</v>
      </c>
      <c r="C19" s="9"/>
      <c r="D19" s="9"/>
      <c r="E19" s="9"/>
      <c r="F19" s="9"/>
      <c r="G19" s="9"/>
      <c r="H19" s="8"/>
    </row>
    <row r="20" spans="2:8" ht="14.25" customHeight="1">
      <c r="B20" s="10"/>
      <c r="C20" s="10"/>
      <c r="D20" s="10"/>
      <c r="E20" s="10"/>
      <c r="F20" s="10"/>
      <c r="G20" s="10"/>
      <c r="H20" s="10"/>
    </row>
    <row r="22" spans="2:8">
      <c r="B22" s="41" t="s">
        <v>5</v>
      </c>
      <c r="C22" s="42"/>
      <c r="D22" s="42"/>
      <c r="E22" s="42"/>
      <c r="F22" s="42"/>
      <c r="G22" s="43"/>
    </row>
    <row r="23" spans="2:8">
      <c r="B23" s="44"/>
      <c r="C23" s="45"/>
      <c r="D23" s="45"/>
      <c r="E23" s="45"/>
      <c r="F23" s="45"/>
      <c r="G23" s="46"/>
    </row>
    <row r="24" spans="2:8">
      <c r="B24" s="48" t="s">
        <v>57</v>
      </c>
      <c r="C24" s="36"/>
      <c r="D24" s="37"/>
      <c r="E24" s="35" t="s">
        <v>7</v>
      </c>
      <c r="F24" s="36"/>
      <c r="G24" s="37"/>
    </row>
    <row r="25" spans="2:8">
      <c r="B25" s="38"/>
      <c r="C25" s="39"/>
      <c r="D25" s="40"/>
      <c r="E25" s="38"/>
      <c r="F25" s="39"/>
      <c r="G25" s="40"/>
    </row>
    <row r="26" spans="2:8">
      <c r="B26" s="35" t="s">
        <v>8</v>
      </c>
      <c r="C26" s="36"/>
      <c r="D26" s="37"/>
      <c r="E26" s="35" t="s">
        <v>9</v>
      </c>
      <c r="F26" s="36"/>
      <c r="G26" s="37"/>
    </row>
    <row r="27" spans="2:8">
      <c r="B27" s="38"/>
      <c r="C27" s="39"/>
      <c r="D27" s="40"/>
      <c r="E27" s="38"/>
      <c r="F27" s="39"/>
      <c r="G27" s="40"/>
    </row>
    <row r="28" spans="2:8">
      <c r="B28" s="35" t="s">
        <v>10</v>
      </c>
      <c r="C28" s="36"/>
      <c r="D28" s="37"/>
      <c r="E28" s="35" t="s">
        <v>11</v>
      </c>
      <c r="F28" s="36"/>
      <c r="G28" s="37"/>
    </row>
    <row r="29" spans="2:8">
      <c r="B29" s="38"/>
      <c r="C29" s="39"/>
      <c r="D29" s="40"/>
      <c r="E29" s="38"/>
      <c r="F29" s="39"/>
      <c r="G29" s="40"/>
    </row>
    <row r="30" spans="2:8">
      <c r="B30" s="35" t="s">
        <v>12</v>
      </c>
      <c r="C30" s="36"/>
      <c r="D30" s="37"/>
      <c r="E30" s="35" t="s">
        <v>13</v>
      </c>
      <c r="F30" s="36"/>
      <c r="G30" s="37"/>
    </row>
    <row r="31" spans="2:8">
      <c r="B31" s="38"/>
      <c r="C31" s="39"/>
      <c r="D31" s="40"/>
      <c r="E31" s="38"/>
      <c r="F31" s="39"/>
      <c r="G31" s="40"/>
    </row>
    <row r="32" spans="2:8">
      <c r="B32" s="35" t="s">
        <v>14</v>
      </c>
      <c r="C32" s="36"/>
      <c r="D32" s="37"/>
      <c r="E32" s="35" t="s">
        <v>15</v>
      </c>
      <c r="F32" s="36"/>
      <c r="G32" s="37"/>
    </row>
    <row r="33" spans="2:7">
      <c r="B33" s="38"/>
      <c r="C33" s="39"/>
      <c r="D33" s="40"/>
      <c r="E33" s="38"/>
      <c r="F33" s="39"/>
      <c r="G33" s="40"/>
    </row>
  </sheetData>
  <mergeCells count="13">
    <mergeCell ref="B5:C5"/>
    <mergeCell ref="B6:E6"/>
    <mergeCell ref="B22:G23"/>
    <mergeCell ref="B24:D25"/>
    <mergeCell ref="E24:G25"/>
    <mergeCell ref="B32:D33"/>
    <mergeCell ref="E32:G33"/>
    <mergeCell ref="B26:D27"/>
    <mergeCell ref="E26:G27"/>
    <mergeCell ref="B28:D29"/>
    <mergeCell ref="E28:G29"/>
    <mergeCell ref="B30:D31"/>
    <mergeCell ref="E30:G31"/>
  </mergeCells>
  <phoneticPr fontId="9" type="noConversion"/>
  <conditionalFormatting sqref="B8:G8">
    <cfRule type="expression" dxfId="9" priority="2">
      <formula>DAY(B8)&gt;8</formula>
    </cfRule>
  </conditionalFormatting>
  <conditionalFormatting sqref="B16:H19">
    <cfRule type="expression" dxfId="8" priority="1">
      <formula>AND(DAY(B16)&gt;=1,DAY(B16)&lt;=15)</formula>
    </cfRule>
  </conditionalFormatting>
  <hyperlinks>
    <hyperlink ref="H4" location="七月!A1" display="7 月" xr:uid="{00000000-0004-0000-0500-000000000000}"/>
    <hyperlink ref="G4" location="五月!A1" display="5 月" xr:uid="{00000000-0004-0000-0500-000001000000}"/>
  </hyperlinks>
  <printOptions horizontalCentered="1"/>
  <pageMargins left="0.09" right="0.5" top="0.75" bottom="0.75" header="0.3" footer="0.3"/>
  <pageSetup paperSize="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-0.499984740745262"/>
    <pageSetUpPr fitToPage="1"/>
  </sheetPr>
  <dimension ref="B2:I34"/>
  <sheetViews>
    <sheetView showGridLines="0" tabSelected="1" zoomScale="117" workbookViewId="0">
      <selection activeCell="D17" sqref="D17"/>
    </sheetView>
  </sheetViews>
  <sheetFormatPr defaultColWidth="9" defaultRowHeight="12"/>
  <cols>
    <col min="1" max="1" width="28.75" customWidth="1"/>
    <col min="2" max="8" width="12.375" customWidth="1"/>
    <col min="9" max="9" width="5.375" customWidth="1"/>
  </cols>
  <sheetData>
    <row r="2" spans="2:9" ht="63" customHeight="1">
      <c r="B2" s="1"/>
      <c r="C2" s="2"/>
      <c r="D2" s="2"/>
      <c r="E2" s="2"/>
      <c r="F2" s="2"/>
      <c r="G2" s="2"/>
      <c r="H2" s="2"/>
      <c r="I2" s="2"/>
    </row>
    <row r="3" spans="2:9" ht="15.75" customHeight="1">
      <c r="B3" s="1"/>
      <c r="C3" s="1"/>
      <c r="D3" s="1"/>
      <c r="E3" s="2"/>
      <c r="F3" s="2"/>
      <c r="G3" s="2"/>
    </row>
    <row r="4" spans="2:9" ht="16.5" customHeight="1">
      <c r="B4" s="2"/>
      <c r="C4" s="2"/>
      <c r="D4" s="2"/>
      <c r="E4" s="2"/>
      <c r="F4" s="2"/>
      <c r="G4" s="3" t="s">
        <v>25</v>
      </c>
      <c r="H4" s="4" t="s">
        <v>29</v>
      </c>
      <c r="I4" s="2"/>
    </row>
    <row r="5" spans="2:9" ht="27.75" customHeight="1">
      <c r="B5" s="33">
        <f ca="1">CalendarYear</f>
        <v>2022</v>
      </c>
      <c r="C5" s="33"/>
      <c r="E5" s="2"/>
      <c r="F5" s="2"/>
      <c r="G5" s="2"/>
      <c r="H5" s="3"/>
      <c r="I5" s="2"/>
    </row>
    <row r="6" spans="2:9" ht="44.25" customHeight="1">
      <c r="B6" s="47" t="s">
        <v>30</v>
      </c>
      <c r="C6" s="47"/>
      <c r="D6" s="47"/>
      <c r="E6" s="47"/>
      <c r="F6" s="5"/>
    </row>
    <row r="7" spans="2:9" ht="18.75" customHeight="1">
      <c r="B7" s="6" t="str">
        <f>WeekStart</f>
        <v>一</v>
      </c>
      <c r="C7" s="6" t="str">
        <f t="shared" ref="C7:H7" ca="1" si="0">RIGHT(TEXT(C8,"aaa"),1)</f>
        <v>二</v>
      </c>
      <c r="D7" s="6" t="str">
        <f t="shared" ca="1" si="0"/>
        <v>三</v>
      </c>
      <c r="E7" s="6" t="str">
        <f t="shared" ca="1" si="0"/>
        <v>四</v>
      </c>
      <c r="F7" s="6" t="str">
        <f t="shared" ca="1" si="0"/>
        <v>五</v>
      </c>
      <c r="G7" s="6" t="str">
        <f t="shared" ca="1" si="0"/>
        <v>六</v>
      </c>
      <c r="H7" s="6" t="str">
        <f t="shared" ca="1" si="0"/>
        <v>日</v>
      </c>
    </row>
    <row r="8" spans="2:9" ht="16.5" customHeight="1">
      <c r="B8" s="7">
        <f t="array" aca="1" ref="B8:H8" ca="1">DaysAndWeeks+DATE(CalendarYear,7,1)-WEEKDAY(DATE(CalendarYear,7,1),(WeekStart="一")+1)+1</f>
        <v>44739</v>
      </c>
      <c r="C8" s="7">
        <f ca="1"/>
        <v>44740</v>
      </c>
      <c r="D8" s="7">
        <f ca="1"/>
        <v>44741</v>
      </c>
      <c r="E8" s="7">
        <f ca="1"/>
        <v>44742</v>
      </c>
      <c r="F8" s="7">
        <f ca="1"/>
        <v>44743</v>
      </c>
      <c r="G8" s="7">
        <f ca="1"/>
        <v>44744</v>
      </c>
      <c r="H8" s="7">
        <f ca="1"/>
        <v>44745</v>
      </c>
    </row>
    <row r="9" spans="2:9" ht="39.75" customHeight="1">
      <c r="B9" s="8"/>
      <c r="C9" s="8"/>
      <c r="D9" s="8"/>
      <c r="F9" s="8"/>
      <c r="G9" s="8"/>
      <c r="H9" s="8"/>
    </row>
    <row r="10" spans="2:9" ht="15" customHeight="1">
      <c r="B10" s="7">
        <f t="array" aca="1" ref="B10:H10" ca="1">DaysAndWeeks+DATE(CalendarYear,7,1)-WEEKDAY(DATE(CalendarYear,7,1),(WeekStart="一")+1)+8</f>
        <v>44746</v>
      </c>
      <c r="C10" s="7">
        <f ca="1"/>
        <v>44747</v>
      </c>
      <c r="D10" s="7">
        <f ca="1"/>
        <v>44748</v>
      </c>
      <c r="E10" s="7">
        <f ca="1"/>
        <v>44749</v>
      </c>
      <c r="F10" s="7">
        <f ca="1"/>
        <v>44750</v>
      </c>
      <c r="G10" s="7">
        <f ca="1"/>
        <v>44751</v>
      </c>
      <c r="H10" s="7">
        <f ca="1"/>
        <v>44752</v>
      </c>
    </row>
    <row r="11" spans="2:9" ht="39.75" customHeight="1">
      <c r="B11" s="8"/>
      <c r="C11" s="8"/>
      <c r="D11" s="8"/>
      <c r="E11" s="8"/>
      <c r="F11" s="8"/>
      <c r="G11" s="19"/>
      <c r="H11" s="8"/>
    </row>
    <row r="12" spans="2:9" ht="15" customHeight="1">
      <c r="B12" s="7">
        <f t="array" aca="1" ref="B12:H12" ca="1">DaysAndWeeks+DATE(CalendarYear,7,1)-WEEKDAY(DATE(CalendarYear,7,1),(WeekStart="一")+1)+15</f>
        <v>44753</v>
      </c>
      <c r="C12" s="7">
        <f ca="1"/>
        <v>44754</v>
      </c>
      <c r="D12" s="7">
        <f ca="1"/>
        <v>44755</v>
      </c>
      <c r="E12" s="7">
        <f ca="1"/>
        <v>44756</v>
      </c>
      <c r="F12" s="7">
        <f ca="1"/>
        <v>44757</v>
      </c>
      <c r="G12" s="7">
        <f ca="1"/>
        <v>44758</v>
      </c>
      <c r="H12" s="7">
        <f ca="1"/>
        <v>44759</v>
      </c>
    </row>
    <row r="13" spans="2:9" ht="39.75" customHeight="1">
      <c r="B13" s="8"/>
      <c r="C13" s="19" t="s">
        <v>108</v>
      </c>
      <c r="D13" s="19" t="s">
        <v>116</v>
      </c>
      <c r="E13" s="19" t="s">
        <v>117</v>
      </c>
      <c r="F13" s="8">
        <v>2</v>
      </c>
      <c r="G13" s="19" t="s">
        <v>118</v>
      </c>
      <c r="H13" s="19" t="s">
        <v>110</v>
      </c>
    </row>
    <row r="14" spans="2:9" ht="15" customHeight="1">
      <c r="B14" s="7">
        <f t="array" aca="1" ref="B14:H14" ca="1">DaysAndWeeks+DATE(CalendarYear,7,1)-WEEKDAY(DATE(CalendarYear,7,1),(WeekStart="一")+1)+22</f>
        <v>44760</v>
      </c>
      <c r="C14" s="7">
        <f ca="1"/>
        <v>44761</v>
      </c>
      <c r="D14" s="7">
        <f ca="1"/>
        <v>44762</v>
      </c>
      <c r="E14" s="7">
        <f ca="1"/>
        <v>44763</v>
      </c>
      <c r="F14" s="7">
        <f ca="1"/>
        <v>44764</v>
      </c>
      <c r="G14" s="7">
        <f ca="1"/>
        <v>44765</v>
      </c>
      <c r="H14" s="7">
        <f ca="1"/>
        <v>44766</v>
      </c>
    </row>
    <row r="15" spans="2:9" ht="40.5" customHeight="1">
      <c r="B15" s="8"/>
      <c r="C15" s="8"/>
      <c r="D15" s="8"/>
      <c r="E15" s="19" t="s">
        <v>120</v>
      </c>
      <c r="F15" s="19" t="s">
        <v>120</v>
      </c>
      <c r="G15" s="19" t="s">
        <v>121</v>
      </c>
      <c r="H15" s="19" t="s">
        <v>122</v>
      </c>
    </row>
    <row r="16" spans="2:9" ht="15" customHeight="1">
      <c r="B16" s="7">
        <f t="array" aca="1" ref="B16:H16" ca="1">DaysAndWeeks+DATE(CalendarYear,7,1)-WEEKDAY(DATE(CalendarYear,7,1),(WeekStart="一")+1)+29</f>
        <v>44767</v>
      </c>
      <c r="C16" s="7">
        <f ca="1"/>
        <v>44768</v>
      </c>
      <c r="D16" s="7">
        <f ca="1"/>
        <v>44769</v>
      </c>
      <c r="E16" s="7">
        <f ca="1"/>
        <v>44770</v>
      </c>
      <c r="F16" s="7">
        <f ca="1"/>
        <v>44771</v>
      </c>
      <c r="G16" s="7">
        <f ca="1"/>
        <v>44772</v>
      </c>
      <c r="H16" s="7">
        <f ca="1"/>
        <v>44773</v>
      </c>
    </row>
    <row r="17" spans="2:8" ht="39.75" customHeight="1">
      <c r="B17" s="19" t="s">
        <v>130</v>
      </c>
      <c r="C17" s="19" t="s">
        <v>134</v>
      </c>
      <c r="D17" s="19" t="s">
        <v>122</v>
      </c>
      <c r="E17" s="19" t="s">
        <v>135</v>
      </c>
      <c r="F17" s="8"/>
      <c r="G17" s="8"/>
      <c r="H17" s="19" t="s">
        <v>131</v>
      </c>
    </row>
    <row r="18" spans="2:8" ht="15" customHeight="1">
      <c r="B18" s="7">
        <f t="array" aca="1" ref="B18:H18" ca="1">DaysAndWeeks+DATE(CalendarYear,7,1)-WEEKDAY(DATE(CalendarYear,7,1),(WeekStart="一")+1)+36</f>
        <v>44774</v>
      </c>
      <c r="C18" s="7">
        <f ca="1"/>
        <v>44775</v>
      </c>
      <c r="D18" s="7">
        <f ca="1"/>
        <v>44776</v>
      </c>
      <c r="E18" s="7">
        <f ca="1"/>
        <v>44777</v>
      </c>
      <c r="F18" s="7">
        <f ca="1"/>
        <v>44778</v>
      </c>
      <c r="G18" s="7">
        <f ca="1"/>
        <v>44779</v>
      </c>
      <c r="H18" s="7">
        <f ca="1"/>
        <v>44780</v>
      </c>
    </row>
    <row r="19" spans="2:8" ht="39.75" customHeight="1">
      <c r="B19" s="30" t="s">
        <v>132</v>
      </c>
      <c r="C19" s="30" t="s">
        <v>133</v>
      </c>
      <c r="D19" s="9">
        <v>1234</v>
      </c>
      <c r="E19" s="9"/>
      <c r="F19" s="9"/>
      <c r="G19" s="9"/>
      <c r="H19" s="8"/>
    </row>
    <row r="20" spans="2:8" ht="14.25" customHeight="1">
      <c r="B20" s="10"/>
      <c r="C20" s="10"/>
      <c r="D20" s="10"/>
      <c r="E20" s="10"/>
      <c r="F20" s="10"/>
      <c r="G20" s="10"/>
      <c r="H20" s="10"/>
    </row>
    <row r="23" spans="2:8">
      <c r="B23" s="41" t="s">
        <v>5</v>
      </c>
      <c r="C23" s="42"/>
      <c r="D23" s="42"/>
      <c r="E23" s="42"/>
      <c r="F23" s="42"/>
      <c r="G23" s="43"/>
    </row>
    <row r="24" spans="2:8">
      <c r="B24" s="44"/>
      <c r="C24" s="45"/>
      <c r="D24" s="45"/>
      <c r="E24" s="45"/>
      <c r="F24" s="45"/>
      <c r="G24" s="46"/>
    </row>
    <row r="25" spans="2:8">
      <c r="B25" s="48" t="s">
        <v>109</v>
      </c>
      <c r="C25" s="36"/>
      <c r="D25" s="37"/>
      <c r="E25" s="48" t="s">
        <v>111</v>
      </c>
      <c r="F25" s="36"/>
      <c r="G25" s="37"/>
    </row>
    <row r="26" spans="2:8">
      <c r="B26" s="38"/>
      <c r="C26" s="39"/>
      <c r="D26" s="40"/>
      <c r="E26" s="38"/>
      <c r="F26" s="39"/>
      <c r="G26" s="40"/>
    </row>
    <row r="27" spans="2:8">
      <c r="B27" s="48" t="s">
        <v>114</v>
      </c>
      <c r="C27" s="36"/>
      <c r="D27" s="37"/>
      <c r="E27" s="48" t="s">
        <v>113</v>
      </c>
      <c r="F27" s="36"/>
      <c r="G27" s="37"/>
    </row>
    <row r="28" spans="2:8">
      <c r="B28" s="38"/>
      <c r="C28" s="39"/>
      <c r="D28" s="40"/>
      <c r="E28" s="38"/>
      <c r="F28" s="39"/>
      <c r="G28" s="40"/>
    </row>
    <row r="29" spans="2:8">
      <c r="B29" s="48" t="s">
        <v>115</v>
      </c>
      <c r="C29" s="36"/>
      <c r="D29" s="37"/>
      <c r="E29" s="35" t="s">
        <v>11</v>
      </c>
      <c r="F29" s="36"/>
      <c r="G29" s="37"/>
    </row>
    <row r="30" spans="2:8">
      <c r="B30" s="38"/>
      <c r="C30" s="39"/>
      <c r="D30" s="40"/>
      <c r="E30" s="38"/>
      <c r="F30" s="39"/>
      <c r="G30" s="40"/>
    </row>
    <row r="31" spans="2:8">
      <c r="B31" s="48" t="s">
        <v>119</v>
      </c>
      <c r="C31" s="36"/>
      <c r="D31" s="37"/>
      <c r="E31" s="35" t="s">
        <v>13</v>
      </c>
      <c r="F31" s="36"/>
      <c r="G31" s="37"/>
    </row>
    <row r="32" spans="2:8">
      <c r="B32" s="38"/>
      <c r="C32" s="39"/>
      <c r="D32" s="40"/>
      <c r="E32" s="38"/>
      <c r="F32" s="39"/>
      <c r="G32" s="40"/>
    </row>
    <row r="33" spans="2:7">
      <c r="B33" s="48" t="s">
        <v>112</v>
      </c>
      <c r="C33" s="36"/>
      <c r="D33" s="37"/>
      <c r="E33" s="35" t="s">
        <v>15</v>
      </c>
      <c r="F33" s="36"/>
      <c r="G33" s="37"/>
    </row>
    <row r="34" spans="2:7">
      <c r="B34" s="38"/>
      <c r="C34" s="39"/>
      <c r="D34" s="40"/>
      <c r="E34" s="38"/>
      <c r="F34" s="39"/>
      <c r="G34" s="40"/>
    </row>
  </sheetData>
  <mergeCells count="13">
    <mergeCell ref="B5:C5"/>
    <mergeCell ref="B6:E6"/>
    <mergeCell ref="B23:G24"/>
    <mergeCell ref="B25:D26"/>
    <mergeCell ref="E25:G26"/>
    <mergeCell ref="B33:D34"/>
    <mergeCell ref="E33:G34"/>
    <mergeCell ref="B27:D28"/>
    <mergeCell ref="E27:G28"/>
    <mergeCell ref="B29:D30"/>
    <mergeCell ref="E29:G30"/>
    <mergeCell ref="B31:D32"/>
    <mergeCell ref="E31:G32"/>
  </mergeCells>
  <phoneticPr fontId="9" type="noConversion"/>
  <conditionalFormatting sqref="B8:G8">
    <cfRule type="expression" dxfId="7" priority="2">
      <formula>DAY(B8)&gt;8</formula>
    </cfRule>
  </conditionalFormatting>
  <conditionalFormatting sqref="B16:H19">
    <cfRule type="expression" dxfId="6" priority="1">
      <formula>AND(DAY(B16)&gt;=1,DAY(B16)&lt;=15)</formula>
    </cfRule>
  </conditionalFormatting>
  <hyperlinks>
    <hyperlink ref="H4" location="八月!A1" display="8 月" xr:uid="{00000000-0004-0000-0600-000000000000}"/>
    <hyperlink ref="G4" location="六月!A1" display="6 月" xr:uid="{00000000-0004-0000-0600-000001000000}"/>
  </hyperlinks>
  <printOptions horizontalCentered="1"/>
  <pageMargins left="0.09" right="0.5" top="0.75" bottom="0.75" header="0.3" footer="0.3"/>
  <pageSetup paperSize="9" fitToHeight="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-0.249977111117893"/>
    <pageSetUpPr fitToPage="1"/>
  </sheetPr>
  <dimension ref="B2:I33"/>
  <sheetViews>
    <sheetView showGridLines="0" zoomScale="120" zoomScaleNormal="120" workbookViewId="0">
      <selection activeCell="H4" sqref="H4"/>
    </sheetView>
  </sheetViews>
  <sheetFormatPr defaultColWidth="9" defaultRowHeight="12"/>
  <cols>
    <col min="1" max="1" width="27.625" customWidth="1"/>
    <col min="2" max="8" width="12.375" customWidth="1"/>
    <col min="9" max="9" width="5.375" customWidth="1"/>
  </cols>
  <sheetData>
    <row r="2" spans="2:9" ht="75" customHeight="1">
      <c r="B2" s="1"/>
      <c r="C2" s="2"/>
      <c r="D2" s="2"/>
      <c r="E2" s="2"/>
      <c r="F2" s="2"/>
      <c r="G2" s="2"/>
      <c r="H2" s="2"/>
      <c r="I2" s="2"/>
    </row>
    <row r="3" spans="2:9" ht="15.75" customHeight="1">
      <c r="B3" s="1"/>
      <c r="C3" s="1"/>
      <c r="D3" s="1"/>
      <c r="E3" s="2"/>
      <c r="F3" s="2"/>
      <c r="G3" s="2"/>
    </row>
    <row r="4" spans="2:9" ht="16.5" customHeight="1">
      <c r="B4" s="2"/>
      <c r="C4" s="2"/>
      <c r="D4" s="2"/>
      <c r="E4" s="2"/>
      <c r="F4" s="2"/>
      <c r="G4" s="3" t="s">
        <v>27</v>
      </c>
      <c r="H4" s="4" t="s">
        <v>31</v>
      </c>
      <c r="I4" s="2"/>
    </row>
    <row r="5" spans="2:9" ht="27.75" customHeight="1">
      <c r="B5" s="33">
        <f ca="1">CalendarYear</f>
        <v>2022</v>
      </c>
      <c r="C5" s="33"/>
      <c r="E5" s="2"/>
      <c r="F5" s="2"/>
      <c r="G5" s="2"/>
      <c r="H5" s="3"/>
      <c r="I5" s="2"/>
    </row>
    <row r="6" spans="2:9" ht="44.25" customHeight="1">
      <c r="B6" s="47" t="s">
        <v>32</v>
      </c>
      <c r="C6" s="47"/>
      <c r="D6" s="47"/>
      <c r="E6" s="47"/>
      <c r="F6" s="5"/>
    </row>
    <row r="7" spans="2:9" ht="18.75" customHeight="1">
      <c r="B7" s="6" t="str">
        <f>WeekStart</f>
        <v>一</v>
      </c>
      <c r="C7" s="6" t="str">
        <f t="shared" ref="C7:H7" ca="1" si="0">RIGHT(TEXT(C8,"aaa"),1)</f>
        <v>二</v>
      </c>
      <c r="D7" s="6" t="str">
        <f t="shared" ca="1" si="0"/>
        <v>三</v>
      </c>
      <c r="E7" s="6" t="str">
        <f t="shared" ca="1" si="0"/>
        <v>四</v>
      </c>
      <c r="F7" s="6" t="str">
        <f t="shared" ca="1" si="0"/>
        <v>五</v>
      </c>
      <c r="G7" s="6" t="str">
        <f t="shared" ca="1" si="0"/>
        <v>六</v>
      </c>
      <c r="H7" s="6" t="str">
        <f t="shared" ca="1" si="0"/>
        <v>日</v>
      </c>
    </row>
    <row r="8" spans="2:9" ht="16.5" customHeight="1">
      <c r="B8" s="7">
        <f t="array" aca="1" ref="B8:H8" ca="1">DaysAndWeeks+DATE(CalendarYear,8,1)-WEEKDAY(DATE(CalendarYear,8,1),(WeekStart="一")+1)+1</f>
        <v>44774</v>
      </c>
      <c r="C8" s="7">
        <f ca="1"/>
        <v>44775</v>
      </c>
      <c r="D8" s="7">
        <f ca="1"/>
        <v>44776</v>
      </c>
      <c r="E8" s="7">
        <f ca="1"/>
        <v>44777</v>
      </c>
      <c r="F8" s="7">
        <f ca="1"/>
        <v>44778</v>
      </c>
      <c r="G8" s="7">
        <f ca="1"/>
        <v>44779</v>
      </c>
      <c r="H8" s="7">
        <f ca="1"/>
        <v>44780</v>
      </c>
    </row>
    <row r="9" spans="2:9" ht="39.75" customHeight="1">
      <c r="B9" s="8"/>
      <c r="C9" s="8"/>
      <c r="D9" s="8"/>
      <c r="F9" s="8"/>
      <c r="G9" s="8"/>
      <c r="H9" s="8"/>
    </row>
    <row r="10" spans="2:9" ht="15" customHeight="1">
      <c r="B10" s="7">
        <f t="array" aca="1" ref="B10:H10" ca="1">DaysAndWeeks+DATE(CalendarYear,8,1)-WEEKDAY(DATE(CalendarYear,8,1),(WeekStart="一")+1)+8</f>
        <v>44781</v>
      </c>
      <c r="C10" s="7">
        <f ca="1"/>
        <v>44782</v>
      </c>
      <c r="D10" s="7">
        <f ca="1"/>
        <v>44783</v>
      </c>
      <c r="E10" s="7">
        <f ca="1"/>
        <v>44784</v>
      </c>
      <c r="F10" s="7">
        <f ca="1"/>
        <v>44785</v>
      </c>
      <c r="G10" s="7">
        <f ca="1"/>
        <v>44786</v>
      </c>
      <c r="H10" s="7">
        <f ca="1"/>
        <v>44787</v>
      </c>
    </row>
    <row r="11" spans="2:9" ht="39.75" customHeight="1">
      <c r="B11" s="8"/>
      <c r="C11" s="8"/>
      <c r="D11" s="8"/>
      <c r="E11" s="8"/>
      <c r="F11" s="8"/>
      <c r="G11" s="19" t="s">
        <v>138</v>
      </c>
      <c r="H11" s="19" t="s">
        <v>139</v>
      </c>
    </row>
    <row r="12" spans="2:9" ht="15" customHeight="1">
      <c r="B12" s="7">
        <f t="array" aca="1" ref="B12:H12" ca="1">DaysAndWeeks+DATE(CalendarYear,8,1)-WEEKDAY(DATE(CalendarYear,8,1),(WeekStart="一")+1)+15</f>
        <v>44788</v>
      </c>
      <c r="C12" s="7">
        <f ca="1"/>
        <v>44789</v>
      </c>
      <c r="D12" s="7">
        <f ca="1"/>
        <v>44790</v>
      </c>
      <c r="E12" s="7">
        <f ca="1"/>
        <v>44791</v>
      </c>
      <c r="F12" s="7">
        <f ca="1"/>
        <v>44792</v>
      </c>
      <c r="G12" s="7">
        <f ca="1"/>
        <v>44793</v>
      </c>
      <c r="H12" s="7">
        <f ca="1"/>
        <v>44794</v>
      </c>
    </row>
    <row r="13" spans="2:9" ht="39.75" customHeight="1">
      <c r="B13" s="19" t="s">
        <v>143</v>
      </c>
      <c r="C13" s="19" t="s">
        <v>140</v>
      </c>
      <c r="D13" s="19" t="s">
        <v>136</v>
      </c>
      <c r="E13" s="19" t="s">
        <v>136</v>
      </c>
      <c r="F13" s="8"/>
      <c r="G13" s="8"/>
      <c r="H13" s="8"/>
    </row>
    <row r="14" spans="2:9" ht="15" customHeight="1">
      <c r="B14" s="7">
        <f t="array" aca="1" ref="B14:H14" ca="1">DaysAndWeeks+DATE(CalendarYear,8,1)-WEEKDAY(DATE(CalendarYear,8,1),(WeekStart="一")+1)+22</f>
        <v>44795</v>
      </c>
      <c r="C14" s="7">
        <f ca="1"/>
        <v>44796</v>
      </c>
      <c r="D14" s="7">
        <f ca="1"/>
        <v>44797</v>
      </c>
      <c r="E14" s="7">
        <f ca="1"/>
        <v>44798</v>
      </c>
      <c r="F14" s="7">
        <f ca="1"/>
        <v>44799</v>
      </c>
      <c r="G14" s="7">
        <f ca="1"/>
        <v>44800</v>
      </c>
      <c r="H14" s="7">
        <f ca="1"/>
        <v>44801</v>
      </c>
    </row>
    <row r="15" spans="2:9" ht="40.5" customHeight="1">
      <c r="B15" s="8"/>
      <c r="C15" s="8"/>
      <c r="D15" s="19" t="s">
        <v>137</v>
      </c>
      <c r="E15" s="19" t="s">
        <v>141</v>
      </c>
      <c r="F15" s="8">
        <v>150</v>
      </c>
      <c r="G15" s="19" t="s">
        <v>142</v>
      </c>
      <c r="H15" s="8"/>
    </row>
    <row r="16" spans="2:9" ht="15" customHeight="1">
      <c r="B16" s="7">
        <f t="array" aca="1" ref="B16:H16" ca="1">DaysAndWeeks+DATE(CalendarYear,8,1)-WEEKDAY(DATE(CalendarYear,8,1),(WeekStart="一")+1)+29</f>
        <v>44802</v>
      </c>
      <c r="C16" s="7">
        <f ca="1"/>
        <v>44803</v>
      </c>
      <c r="D16" s="7">
        <f ca="1"/>
        <v>44804</v>
      </c>
      <c r="E16" s="7">
        <f ca="1"/>
        <v>44805</v>
      </c>
      <c r="F16" s="7">
        <f ca="1"/>
        <v>44806</v>
      </c>
      <c r="G16" s="7">
        <f ca="1"/>
        <v>44807</v>
      </c>
      <c r="H16" s="7">
        <f ca="1"/>
        <v>44808</v>
      </c>
    </row>
    <row r="17" spans="2:8" ht="39.75" customHeight="1">
      <c r="B17" s="8"/>
      <c r="C17" s="8"/>
      <c r="D17" s="8"/>
      <c r="E17" s="19" t="s">
        <v>129</v>
      </c>
      <c r="F17" s="8"/>
      <c r="G17" s="8"/>
      <c r="H17" s="8"/>
    </row>
    <row r="18" spans="2:8" ht="15" customHeight="1">
      <c r="B18" s="7">
        <f t="array" aca="1" ref="B18:H18" ca="1">DaysAndWeeks+DATE(CalendarYear,8,1)-WEEKDAY(DATE(CalendarYear,8,1),(WeekStart="一")+1)+36</f>
        <v>44809</v>
      </c>
      <c r="C18" s="7">
        <f ca="1"/>
        <v>44810</v>
      </c>
      <c r="D18" s="7">
        <f ca="1"/>
        <v>44811</v>
      </c>
      <c r="E18" s="7">
        <f ca="1"/>
        <v>44812</v>
      </c>
      <c r="F18" s="7">
        <f ca="1"/>
        <v>44813</v>
      </c>
      <c r="G18" s="7">
        <f ca="1"/>
        <v>44814</v>
      </c>
      <c r="H18" s="7">
        <f ca="1"/>
        <v>44815</v>
      </c>
    </row>
    <row r="19" spans="2:8" ht="39.75" customHeight="1">
      <c r="B19" s="9"/>
      <c r="C19" s="9"/>
      <c r="D19" s="9"/>
      <c r="E19" s="9"/>
      <c r="F19" s="9"/>
      <c r="G19" s="9"/>
      <c r="H19" s="8"/>
    </row>
    <row r="20" spans="2:8" ht="14.25" customHeight="1">
      <c r="B20" s="10"/>
      <c r="C20" s="10"/>
      <c r="D20" s="10"/>
      <c r="E20" s="10"/>
      <c r="F20" s="10"/>
      <c r="G20" s="10"/>
      <c r="H20" s="10"/>
    </row>
    <row r="22" spans="2:8">
      <c r="B22" s="41" t="s">
        <v>5</v>
      </c>
      <c r="C22" s="42"/>
      <c r="D22" s="42"/>
      <c r="E22" s="42"/>
      <c r="F22" s="42"/>
      <c r="G22" s="43"/>
    </row>
    <row r="23" spans="2:8">
      <c r="B23" s="44"/>
      <c r="C23" s="45"/>
      <c r="D23" s="45"/>
      <c r="E23" s="45"/>
      <c r="F23" s="45"/>
      <c r="G23" s="46"/>
    </row>
    <row r="24" spans="2:8">
      <c r="B24" s="48" t="s">
        <v>123</v>
      </c>
      <c r="C24" s="36"/>
      <c r="D24" s="37"/>
      <c r="E24" s="48" t="s">
        <v>127</v>
      </c>
      <c r="F24" s="36"/>
      <c r="G24" s="37"/>
    </row>
    <row r="25" spans="2:8">
      <c r="B25" s="38"/>
      <c r="C25" s="39"/>
      <c r="D25" s="40"/>
      <c r="E25" s="38"/>
      <c r="F25" s="39"/>
      <c r="G25" s="40"/>
    </row>
    <row r="26" spans="2:8">
      <c r="B26" s="48" t="s">
        <v>124</v>
      </c>
      <c r="C26" s="36"/>
      <c r="D26" s="37"/>
      <c r="E26" s="35" t="s">
        <v>9</v>
      </c>
      <c r="F26" s="36"/>
      <c r="G26" s="37"/>
    </row>
    <row r="27" spans="2:8">
      <c r="B27" s="38"/>
      <c r="C27" s="39"/>
      <c r="D27" s="40"/>
      <c r="E27" s="38"/>
      <c r="F27" s="39"/>
      <c r="G27" s="40"/>
    </row>
    <row r="28" spans="2:8">
      <c r="B28" s="48" t="s">
        <v>125</v>
      </c>
      <c r="C28" s="36"/>
      <c r="D28" s="37"/>
      <c r="E28" s="35" t="s">
        <v>11</v>
      </c>
      <c r="F28" s="36"/>
      <c r="G28" s="37"/>
    </row>
    <row r="29" spans="2:8">
      <c r="B29" s="38"/>
      <c r="C29" s="39"/>
      <c r="D29" s="40"/>
      <c r="E29" s="38"/>
      <c r="F29" s="39"/>
      <c r="G29" s="40"/>
    </row>
    <row r="30" spans="2:8">
      <c r="B30" s="48" t="s">
        <v>126</v>
      </c>
      <c r="C30" s="36"/>
      <c r="D30" s="37"/>
      <c r="E30" s="35" t="s">
        <v>13</v>
      </c>
      <c r="F30" s="36"/>
      <c r="G30" s="37"/>
    </row>
    <row r="31" spans="2:8">
      <c r="B31" s="38"/>
      <c r="C31" s="39"/>
      <c r="D31" s="40"/>
      <c r="E31" s="38"/>
      <c r="F31" s="39"/>
      <c r="G31" s="40"/>
    </row>
    <row r="32" spans="2:8">
      <c r="B32" s="48" t="s">
        <v>128</v>
      </c>
      <c r="C32" s="36"/>
      <c r="D32" s="37"/>
      <c r="E32" s="35" t="s">
        <v>15</v>
      </c>
      <c r="F32" s="36"/>
      <c r="G32" s="37"/>
    </row>
    <row r="33" spans="2:7">
      <c r="B33" s="38"/>
      <c r="C33" s="39"/>
      <c r="D33" s="40"/>
      <c r="E33" s="38"/>
      <c r="F33" s="39"/>
      <c r="G33" s="40"/>
    </row>
  </sheetData>
  <mergeCells count="13">
    <mergeCell ref="B5:C5"/>
    <mergeCell ref="B6:E6"/>
    <mergeCell ref="B22:G23"/>
    <mergeCell ref="B24:D25"/>
    <mergeCell ref="E24:G25"/>
    <mergeCell ref="B32:D33"/>
    <mergeCell ref="E32:G33"/>
    <mergeCell ref="B26:D27"/>
    <mergeCell ref="E26:G27"/>
    <mergeCell ref="B28:D29"/>
    <mergeCell ref="E28:G29"/>
    <mergeCell ref="B30:D31"/>
    <mergeCell ref="E30:G31"/>
  </mergeCells>
  <phoneticPr fontId="9" type="noConversion"/>
  <conditionalFormatting sqref="B8:G8">
    <cfRule type="expression" dxfId="5" priority="2">
      <formula>DAY(B8)&gt;8</formula>
    </cfRule>
  </conditionalFormatting>
  <conditionalFormatting sqref="B16:H19">
    <cfRule type="expression" dxfId="4" priority="1">
      <formula>AND(DAY(B16)&gt;=1,DAY(B16)&lt;=15)</formula>
    </cfRule>
  </conditionalFormatting>
  <hyperlinks>
    <hyperlink ref="H4" location="九月!A1" display="9 月" xr:uid="{00000000-0004-0000-0700-000000000000}"/>
    <hyperlink ref="G4" location="七月!A1" display="7 月" xr:uid="{00000000-0004-0000-0700-000001000000}"/>
  </hyperlinks>
  <printOptions horizontalCentered="1"/>
  <pageMargins left="0.09" right="0.5" top="0.75" bottom="0.75" header="0.3" footer="0.3"/>
  <pageSetup paperSize="9" fitToHeight="0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 tint="0.499984740745262"/>
    <pageSetUpPr fitToPage="1"/>
  </sheetPr>
  <dimension ref="B2:I34"/>
  <sheetViews>
    <sheetView showGridLines="0" zoomScale="91" zoomScaleNormal="140" workbookViewId="0">
      <selection activeCell="H4" sqref="H4"/>
    </sheetView>
  </sheetViews>
  <sheetFormatPr defaultColWidth="9" defaultRowHeight="12"/>
  <cols>
    <col min="1" max="1" width="24" customWidth="1"/>
    <col min="2" max="8" width="12.375" customWidth="1"/>
    <col min="9" max="9" width="5.375" customWidth="1"/>
  </cols>
  <sheetData>
    <row r="2" spans="2:9" ht="63" customHeight="1">
      <c r="B2" s="1"/>
      <c r="C2" s="2"/>
      <c r="D2" s="2"/>
      <c r="E2" s="2"/>
      <c r="F2" s="2"/>
      <c r="G2" s="2"/>
      <c r="H2" s="2"/>
      <c r="I2" s="2"/>
    </row>
    <row r="3" spans="2:9" ht="15.75" customHeight="1">
      <c r="B3" s="1"/>
      <c r="C3" s="1"/>
      <c r="D3" s="1"/>
      <c r="E3" s="2"/>
      <c r="F3" s="2"/>
      <c r="G3" s="2"/>
    </row>
    <row r="4" spans="2:9" ht="16.5" customHeight="1">
      <c r="B4" s="2"/>
      <c r="C4" s="2"/>
      <c r="D4" s="2"/>
      <c r="E4" s="2"/>
      <c r="F4" s="2"/>
      <c r="G4" s="3" t="s">
        <v>29</v>
      </c>
      <c r="H4" s="4" t="s">
        <v>33</v>
      </c>
      <c r="I4" s="2"/>
    </row>
    <row r="5" spans="2:9" ht="27.75" customHeight="1">
      <c r="B5" s="33">
        <f ca="1">CalendarYear</f>
        <v>2022</v>
      </c>
      <c r="C5" s="33"/>
      <c r="E5" s="2"/>
      <c r="F5" s="2"/>
      <c r="G5" s="2"/>
      <c r="H5" s="3"/>
      <c r="I5" s="2"/>
    </row>
    <row r="6" spans="2:9" ht="44.25" customHeight="1">
      <c r="B6" s="47" t="s">
        <v>34</v>
      </c>
      <c r="C6" s="47"/>
      <c r="D6" s="47"/>
      <c r="E6" s="47"/>
      <c r="F6" s="5"/>
    </row>
    <row r="7" spans="2:9" ht="18.75" customHeight="1">
      <c r="B7" s="6" t="str">
        <f>WeekStart</f>
        <v>一</v>
      </c>
      <c r="C7" s="6" t="str">
        <f t="shared" ref="C7:H7" ca="1" si="0">RIGHT(TEXT(C8,"aaa"),1)</f>
        <v>二</v>
      </c>
      <c r="D7" s="6" t="str">
        <f t="shared" ca="1" si="0"/>
        <v>三</v>
      </c>
      <c r="E7" s="6" t="str">
        <f t="shared" ca="1" si="0"/>
        <v>四</v>
      </c>
      <c r="F7" s="6" t="str">
        <f t="shared" ca="1" si="0"/>
        <v>五</v>
      </c>
      <c r="G7" s="6" t="str">
        <f t="shared" ca="1" si="0"/>
        <v>六</v>
      </c>
      <c r="H7" s="6" t="str">
        <f t="shared" ca="1" si="0"/>
        <v>日</v>
      </c>
    </row>
    <row r="8" spans="2:9" ht="16.5" customHeight="1">
      <c r="B8" s="7">
        <f t="array" aca="1" ref="B8:H8" ca="1">DaysAndWeeks+DATE(CalendarYear,9,1)-WEEKDAY(DATE(CalendarYear,9,1),(WeekStart="一")+1)+1</f>
        <v>44802</v>
      </c>
      <c r="C8" s="7">
        <f ca="1"/>
        <v>44803</v>
      </c>
      <c r="D8" s="7">
        <f ca="1"/>
        <v>44804</v>
      </c>
      <c r="E8" s="7">
        <f ca="1"/>
        <v>44805</v>
      </c>
      <c r="F8" s="7">
        <f ca="1"/>
        <v>44806</v>
      </c>
      <c r="G8" s="7">
        <f ca="1"/>
        <v>44807</v>
      </c>
      <c r="H8" s="7">
        <f ca="1"/>
        <v>44808</v>
      </c>
    </row>
    <row r="9" spans="2:9" ht="39.75" customHeight="1">
      <c r="B9" s="8"/>
      <c r="C9" s="8"/>
      <c r="D9" s="8"/>
      <c r="F9" s="8"/>
      <c r="G9" s="8"/>
      <c r="H9" s="8"/>
    </row>
    <row r="10" spans="2:9" ht="15" customHeight="1">
      <c r="B10" s="7">
        <f t="array" aca="1" ref="B10:H10" ca="1">DaysAndWeeks+DATE(CalendarYear,9,1)-WEEKDAY(DATE(CalendarYear,9,1),(WeekStart="一")+1)+8</f>
        <v>44809</v>
      </c>
      <c r="C10" s="7">
        <f ca="1"/>
        <v>44810</v>
      </c>
      <c r="D10" s="7">
        <f ca="1"/>
        <v>44811</v>
      </c>
      <c r="E10" s="7">
        <f ca="1"/>
        <v>44812</v>
      </c>
      <c r="F10" s="7">
        <f ca="1"/>
        <v>44813</v>
      </c>
      <c r="G10" s="7">
        <f ca="1"/>
        <v>44814</v>
      </c>
      <c r="H10" s="7">
        <f ca="1"/>
        <v>44815</v>
      </c>
    </row>
    <row r="11" spans="2:9" ht="39.75" customHeight="1">
      <c r="B11" s="8"/>
      <c r="C11" s="8"/>
      <c r="D11" s="8"/>
      <c r="E11" s="8"/>
      <c r="F11" s="8"/>
      <c r="G11" s="8"/>
      <c r="H11" s="8"/>
    </row>
    <row r="12" spans="2:9" ht="15" customHeight="1">
      <c r="B12" s="7">
        <f t="array" aca="1" ref="B12:H12" ca="1">DaysAndWeeks+DATE(CalendarYear,9,1)-WEEKDAY(DATE(CalendarYear,9,1),(WeekStart="一")+1)+15</f>
        <v>44816</v>
      </c>
      <c r="C12" s="7">
        <f ca="1"/>
        <v>44817</v>
      </c>
      <c r="D12" s="7">
        <f ca="1"/>
        <v>44818</v>
      </c>
      <c r="E12" s="7">
        <f ca="1"/>
        <v>44819</v>
      </c>
      <c r="F12" s="7">
        <f ca="1"/>
        <v>44820</v>
      </c>
      <c r="G12" s="7">
        <f ca="1"/>
        <v>44821</v>
      </c>
      <c r="H12" s="7">
        <f ca="1"/>
        <v>44822</v>
      </c>
    </row>
    <row r="13" spans="2:9" ht="39.75" customHeight="1">
      <c r="B13" s="8"/>
      <c r="C13" s="8"/>
      <c r="D13" s="8"/>
      <c r="E13" s="8"/>
      <c r="F13" s="8"/>
      <c r="G13" s="8"/>
      <c r="H13" s="8"/>
    </row>
    <row r="14" spans="2:9" ht="15" customHeight="1">
      <c r="B14" s="7">
        <f t="array" aca="1" ref="B14:H14" ca="1">DaysAndWeeks+DATE(CalendarYear,9,1)-WEEKDAY(DATE(CalendarYear,9,1),(WeekStart="一")+1)+22</f>
        <v>44823</v>
      </c>
      <c r="C14" s="7">
        <f ca="1"/>
        <v>44824</v>
      </c>
      <c r="D14" s="7">
        <f ca="1"/>
        <v>44825</v>
      </c>
      <c r="E14" s="7">
        <f ca="1"/>
        <v>44826</v>
      </c>
      <c r="F14" s="7">
        <f ca="1"/>
        <v>44827</v>
      </c>
      <c r="G14" s="7">
        <f ca="1"/>
        <v>44828</v>
      </c>
      <c r="H14" s="7">
        <f ca="1"/>
        <v>44829</v>
      </c>
    </row>
    <row r="15" spans="2:9" ht="40.5" customHeight="1">
      <c r="B15" s="8"/>
      <c r="C15" s="8"/>
      <c r="D15" s="8"/>
      <c r="E15" s="8"/>
      <c r="F15" s="8"/>
      <c r="G15" s="8"/>
      <c r="H15" s="8"/>
    </row>
    <row r="16" spans="2:9" ht="15" customHeight="1">
      <c r="B16" s="7">
        <f t="array" aca="1" ref="B16:H16" ca="1">DaysAndWeeks+DATE(CalendarYear,9,1)-WEEKDAY(DATE(CalendarYear,9,1),(WeekStart="一")+1)+29</f>
        <v>44830</v>
      </c>
      <c r="C16" s="7">
        <f ca="1"/>
        <v>44831</v>
      </c>
      <c r="D16" s="7">
        <f ca="1"/>
        <v>44832</v>
      </c>
      <c r="E16" s="7">
        <f ca="1"/>
        <v>44833</v>
      </c>
      <c r="F16" s="7">
        <f ca="1"/>
        <v>44834</v>
      </c>
      <c r="G16" s="7">
        <f ca="1"/>
        <v>44835</v>
      </c>
      <c r="H16" s="7">
        <f ca="1"/>
        <v>44836</v>
      </c>
    </row>
    <row r="17" spans="2:8" ht="39.75" customHeight="1">
      <c r="B17" s="8"/>
      <c r="C17" s="11" t="s">
        <v>35</v>
      </c>
      <c r="D17" s="8"/>
      <c r="E17" s="8"/>
      <c r="F17" s="8"/>
      <c r="G17" s="8"/>
      <c r="H17" s="8"/>
    </row>
    <row r="18" spans="2:8" ht="15" customHeight="1">
      <c r="B18" s="7">
        <f t="array" aca="1" ref="B18:H18" ca="1">DaysAndWeeks+DATE(CalendarYear,9,1)-WEEKDAY(DATE(CalendarYear,9,1),(WeekStart="一")+1)+36</f>
        <v>44837</v>
      </c>
      <c r="C18" s="7">
        <f ca="1"/>
        <v>44838</v>
      </c>
      <c r="D18" s="7">
        <f ca="1"/>
        <v>44839</v>
      </c>
      <c r="E18" s="7">
        <f ca="1"/>
        <v>44840</v>
      </c>
      <c r="F18" s="7">
        <f ca="1"/>
        <v>44841</v>
      </c>
      <c r="G18" s="7">
        <f ca="1"/>
        <v>44842</v>
      </c>
      <c r="H18" s="7">
        <f ca="1"/>
        <v>44843</v>
      </c>
    </row>
    <row r="19" spans="2:8" ht="39.75" customHeight="1">
      <c r="B19" s="9"/>
      <c r="C19" s="9"/>
      <c r="D19" s="9"/>
      <c r="E19" s="9"/>
      <c r="F19" s="9"/>
      <c r="G19" s="9"/>
      <c r="H19" s="8"/>
    </row>
    <row r="20" spans="2:8" ht="14.25" customHeight="1">
      <c r="B20" s="10"/>
      <c r="C20" s="10"/>
      <c r="D20" s="10"/>
      <c r="E20" s="10"/>
      <c r="F20" s="10"/>
      <c r="G20" s="10"/>
      <c r="H20" s="10"/>
    </row>
    <row r="23" spans="2:8">
      <c r="B23" s="41" t="s">
        <v>5</v>
      </c>
      <c r="C23" s="42"/>
      <c r="D23" s="42"/>
      <c r="E23" s="42"/>
      <c r="F23" s="42"/>
      <c r="G23" s="43"/>
    </row>
    <row r="24" spans="2:8">
      <c r="B24" s="44"/>
      <c r="C24" s="45"/>
      <c r="D24" s="45"/>
      <c r="E24" s="45"/>
      <c r="F24" s="45"/>
      <c r="G24" s="46"/>
    </row>
    <row r="25" spans="2:8">
      <c r="B25" s="35" t="s">
        <v>6</v>
      </c>
      <c r="C25" s="36"/>
      <c r="D25" s="37"/>
      <c r="E25" s="35" t="s">
        <v>7</v>
      </c>
      <c r="F25" s="36"/>
      <c r="G25" s="37"/>
    </row>
    <row r="26" spans="2:8">
      <c r="B26" s="38"/>
      <c r="C26" s="39"/>
      <c r="D26" s="40"/>
      <c r="E26" s="38"/>
      <c r="F26" s="39"/>
      <c r="G26" s="40"/>
    </row>
    <row r="27" spans="2:8">
      <c r="B27" s="35" t="s">
        <v>8</v>
      </c>
      <c r="C27" s="36"/>
      <c r="D27" s="37"/>
      <c r="E27" s="35" t="s">
        <v>9</v>
      </c>
      <c r="F27" s="36"/>
      <c r="G27" s="37"/>
    </row>
    <row r="28" spans="2:8">
      <c r="B28" s="38"/>
      <c r="C28" s="39"/>
      <c r="D28" s="40"/>
      <c r="E28" s="38"/>
      <c r="F28" s="39"/>
      <c r="G28" s="40"/>
    </row>
    <row r="29" spans="2:8">
      <c r="B29" s="35" t="s">
        <v>10</v>
      </c>
      <c r="C29" s="36"/>
      <c r="D29" s="37"/>
      <c r="E29" s="35" t="s">
        <v>11</v>
      </c>
      <c r="F29" s="36"/>
      <c r="G29" s="37"/>
    </row>
    <row r="30" spans="2:8">
      <c r="B30" s="38"/>
      <c r="C30" s="39"/>
      <c r="D30" s="40"/>
      <c r="E30" s="38"/>
      <c r="F30" s="39"/>
      <c r="G30" s="40"/>
    </row>
    <row r="31" spans="2:8">
      <c r="B31" s="35" t="s">
        <v>12</v>
      </c>
      <c r="C31" s="36"/>
      <c r="D31" s="37"/>
      <c r="E31" s="35" t="s">
        <v>13</v>
      </c>
      <c r="F31" s="36"/>
      <c r="G31" s="37"/>
    </row>
    <row r="32" spans="2:8">
      <c r="B32" s="38"/>
      <c r="C32" s="39"/>
      <c r="D32" s="40"/>
      <c r="E32" s="38"/>
      <c r="F32" s="39"/>
      <c r="G32" s="40"/>
    </row>
    <row r="33" spans="2:7">
      <c r="B33" s="35" t="s">
        <v>14</v>
      </c>
      <c r="C33" s="36"/>
      <c r="D33" s="37"/>
      <c r="E33" s="35" t="s">
        <v>15</v>
      </c>
      <c r="F33" s="36"/>
      <c r="G33" s="37"/>
    </row>
    <row r="34" spans="2:7">
      <c r="B34" s="38"/>
      <c r="C34" s="39"/>
      <c r="D34" s="40"/>
      <c r="E34" s="38"/>
      <c r="F34" s="39"/>
      <c r="G34" s="40"/>
    </row>
  </sheetData>
  <mergeCells count="13">
    <mergeCell ref="B5:C5"/>
    <mergeCell ref="B6:E6"/>
    <mergeCell ref="B23:G24"/>
    <mergeCell ref="B25:D26"/>
    <mergeCell ref="E25:G26"/>
    <mergeCell ref="B33:D34"/>
    <mergeCell ref="E33:G34"/>
    <mergeCell ref="B27:D28"/>
    <mergeCell ref="E27:G28"/>
    <mergeCell ref="B29:D30"/>
    <mergeCell ref="E29:G30"/>
    <mergeCell ref="B31:D32"/>
    <mergeCell ref="E31:G32"/>
  </mergeCells>
  <phoneticPr fontId="9" type="noConversion"/>
  <conditionalFormatting sqref="B8:G8">
    <cfRule type="expression" dxfId="3" priority="2">
      <formula>DAY(B8)&gt;8</formula>
    </cfRule>
  </conditionalFormatting>
  <conditionalFormatting sqref="B16:H19">
    <cfRule type="expression" dxfId="2" priority="1">
      <formula>AND(DAY(B16)&gt;=1,DAY(B16)&lt;=15)</formula>
    </cfRule>
  </conditionalFormatting>
  <hyperlinks>
    <hyperlink ref="H4" location="十月!A1" display="10 月" xr:uid="{00000000-0004-0000-0800-000000000000}"/>
    <hyperlink ref="G4" location="八月!A1" display="8 月" xr:uid="{00000000-0004-0000-0800-000001000000}"/>
  </hyperlinks>
  <printOptions horizontalCentered="1"/>
  <pageMargins left="0.09" right="0.5" top="0.75" bottom="0.75" header="0.3" footer="0.3"/>
  <pageSetup paperSize="9" fitToHeight="0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4506668294322"/>
    <pageSetUpPr fitToPage="1"/>
  </sheetPr>
  <dimension ref="B1:I33"/>
  <sheetViews>
    <sheetView showGridLines="0" zoomScale="78" zoomScaleNormal="80" workbookViewId="0">
      <selection activeCell="H4" sqref="H4"/>
    </sheetView>
  </sheetViews>
  <sheetFormatPr defaultColWidth="9" defaultRowHeight="12"/>
  <cols>
    <col min="1" max="1" width="21.625" customWidth="1"/>
    <col min="2" max="8" width="12.375" customWidth="1"/>
    <col min="9" max="9" width="5.375" customWidth="1"/>
  </cols>
  <sheetData>
    <row r="1" spans="2:9" ht="39" customHeight="1"/>
    <row r="2" spans="2:9" ht="12.75" customHeight="1">
      <c r="B2" s="1"/>
      <c r="C2" s="2"/>
      <c r="D2" s="2"/>
      <c r="E2" s="2"/>
      <c r="F2" s="2"/>
      <c r="G2" s="2"/>
      <c r="H2" s="2"/>
      <c r="I2" s="2"/>
    </row>
    <row r="3" spans="2:9" ht="15.75" customHeight="1">
      <c r="B3" s="1"/>
      <c r="C3" s="1"/>
      <c r="D3" s="1"/>
      <c r="E3" s="2"/>
      <c r="F3" s="2"/>
      <c r="G3" s="2"/>
    </row>
    <row r="4" spans="2:9" ht="16.5" customHeight="1">
      <c r="B4" s="2"/>
      <c r="C4" s="2"/>
      <c r="D4" s="2"/>
      <c r="E4" s="2"/>
      <c r="F4" s="2"/>
      <c r="G4" s="3" t="s">
        <v>31</v>
      </c>
      <c r="H4" s="4" t="s">
        <v>36</v>
      </c>
      <c r="I4" s="2"/>
    </row>
    <row r="5" spans="2:9" ht="27.75" customHeight="1">
      <c r="B5" s="33">
        <f ca="1">CalendarYear</f>
        <v>2022</v>
      </c>
      <c r="C5" s="33"/>
      <c r="E5" s="2"/>
      <c r="F5" s="2"/>
      <c r="G5" s="2"/>
      <c r="H5" s="3"/>
      <c r="I5" s="2"/>
    </row>
    <row r="6" spans="2:9" ht="44.25" customHeight="1">
      <c r="B6" s="47" t="s">
        <v>37</v>
      </c>
      <c r="C6" s="47"/>
      <c r="D6" s="47"/>
      <c r="E6" s="47"/>
      <c r="F6" s="5"/>
    </row>
    <row r="7" spans="2:9" ht="18.75" customHeight="1">
      <c r="B7" s="6" t="str">
        <f>WeekStart</f>
        <v>一</v>
      </c>
      <c r="C7" s="6" t="str">
        <f t="shared" ref="C7:H7" ca="1" si="0">RIGHT(TEXT(C8,"aaa"),1)</f>
        <v>二</v>
      </c>
      <c r="D7" s="6" t="str">
        <f t="shared" ca="1" si="0"/>
        <v>三</v>
      </c>
      <c r="E7" s="6" t="str">
        <f t="shared" ca="1" si="0"/>
        <v>四</v>
      </c>
      <c r="F7" s="6" t="str">
        <f t="shared" ca="1" si="0"/>
        <v>五</v>
      </c>
      <c r="G7" s="6" t="str">
        <f t="shared" ca="1" si="0"/>
        <v>六</v>
      </c>
      <c r="H7" s="6" t="str">
        <f t="shared" ca="1" si="0"/>
        <v>日</v>
      </c>
    </row>
    <row r="8" spans="2:9" ht="16.5" customHeight="1">
      <c r="B8" s="7">
        <f t="array" aca="1" ref="B8:H8" ca="1">DaysAndWeeks+DATE(CalendarYear,10,1)-WEEKDAY(DATE(CalendarYear,10,1),(WeekStart="一")+1)+1</f>
        <v>44830</v>
      </c>
      <c r="C8" s="7">
        <f ca="1"/>
        <v>44831</v>
      </c>
      <c r="D8" s="7">
        <f ca="1"/>
        <v>44832</v>
      </c>
      <c r="E8" s="7">
        <f ca="1"/>
        <v>44833</v>
      </c>
      <c r="F8" s="7">
        <f ca="1"/>
        <v>44834</v>
      </c>
      <c r="G8" s="7">
        <f ca="1"/>
        <v>44835</v>
      </c>
      <c r="H8" s="7">
        <f ca="1"/>
        <v>44836</v>
      </c>
    </row>
    <row r="9" spans="2:9" ht="39.75" customHeight="1">
      <c r="B9" s="8"/>
      <c r="C9" s="8"/>
      <c r="D9" s="8"/>
      <c r="F9" s="8"/>
      <c r="G9" s="8"/>
      <c r="H9" s="8"/>
    </row>
    <row r="10" spans="2:9" ht="15" customHeight="1">
      <c r="B10" s="7">
        <f t="array" aca="1" ref="B10:H10" ca="1">DaysAndWeeks+DATE(CalendarYear,10,1)-WEEKDAY(DATE(CalendarYear,10,1),(WeekStart="一")+1)+8</f>
        <v>44837</v>
      </c>
      <c r="C10" s="7">
        <f ca="1"/>
        <v>44838</v>
      </c>
      <c r="D10" s="7">
        <f ca="1"/>
        <v>44839</v>
      </c>
      <c r="E10" s="7">
        <f ca="1"/>
        <v>44840</v>
      </c>
      <c r="F10" s="7">
        <f ca="1"/>
        <v>44841</v>
      </c>
      <c r="G10" s="7">
        <f ca="1"/>
        <v>44842</v>
      </c>
      <c r="H10" s="7">
        <f ca="1"/>
        <v>44843</v>
      </c>
    </row>
    <row r="11" spans="2:9" ht="39.75" customHeight="1">
      <c r="B11" s="8"/>
      <c r="C11" s="8"/>
      <c r="D11" s="8"/>
      <c r="E11" s="8"/>
      <c r="F11" s="8"/>
      <c r="G11" s="8"/>
      <c r="H11" s="8"/>
    </row>
    <row r="12" spans="2:9" ht="15" customHeight="1">
      <c r="B12" s="7">
        <f t="array" aca="1" ref="B12:H12" ca="1">DaysAndWeeks+DATE(CalendarYear,10,1)-WEEKDAY(DATE(CalendarYear,10,1),(WeekStart="一")+1)+15</f>
        <v>44844</v>
      </c>
      <c r="C12" s="7">
        <f ca="1"/>
        <v>44845</v>
      </c>
      <c r="D12" s="7">
        <f ca="1"/>
        <v>44846</v>
      </c>
      <c r="E12" s="7">
        <f ca="1"/>
        <v>44847</v>
      </c>
      <c r="F12" s="7">
        <f ca="1"/>
        <v>44848</v>
      </c>
      <c r="G12" s="7">
        <f ca="1"/>
        <v>44849</v>
      </c>
      <c r="H12" s="7">
        <f ca="1"/>
        <v>44850</v>
      </c>
    </row>
    <row r="13" spans="2:9" ht="39.75" customHeight="1">
      <c r="B13" s="8"/>
      <c r="C13" s="8"/>
      <c r="D13" s="8"/>
      <c r="E13" s="8"/>
      <c r="F13" s="8"/>
      <c r="G13" s="8"/>
      <c r="H13" s="8"/>
    </row>
    <row r="14" spans="2:9" ht="15" customHeight="1">
      <c r="B14" s="7">
        <f t="array" aca="1" ref="B14:H14" ca="1">DaysAndWeeks+DATE(CalendarYear,10,1)-WEEKDAY(DATE(CalendarYear,10,1),(WeekStart="一")+1)+22</f>
        <v>44851</v>
      </c>
      <c r="C14" s="7">
        <f ca="1"/>
        <v>44852</v>
      </c>
      <c r="D14" s="7">
        <f ca="1"/>
        <v>44853</v>
      </c>
      <c r="E14" s="7">
        <f ca="1"/>
        <v>44854</v>
      </c>
      <c r="F14" s="7">
        <f ca="1"/>
        <v>44855</v>
      </c>
      <c r="G14" s="7">
        <f ca="1"/>
        <v>44856</v>
      </c>
      <c r="H14" s="7">
        <f ca="1"/>
        <v>44857</v>
      </c>
    </row>
    <row r="15" spans="2:9" ht="40.5" customHeight="1">
      <c r="B15" s="8"/>
      <c r="C15" s="8"/>
      <c r="D15" s="8"/>
      <c r="E15" s="8"/>
      <c r="F15" s="8"/>
      <c r="G15" s="8"/>
      <c r="H15" s="8"/>
    </row>
    <row r="16" spans="2:9" ht="15" customHeight="1">
      <c r="B16" s="7">
        <f t="array" aca="1" ref="B16:H16" ca="1">DaysAndWeeks+DATE(CalendarYear,10,1)-WEEKDAY(DATE(CalendarYear,10,1),(WeekStart="一")+1)+29</f>
        <v>44858</v>
      </c>
      <c r="C16" s="7">
        <f ca="1"/>
        <v>44859</v>
      </c>
      <c r="D16" s="7">
        <f ca="1"/>
        <v>44860</v>
      </c>
      <c r="E16" s="7">
        <f ca="1"/>
        <v>44861</v>
      </c>
      <c r="F16" s="7">
        <f ca="1"/>
        <v>44862</v>
      </c>
      <c r="G16" s="7">
        <f ca="1"/>
        <v>44863</v>
      </c>
      <c r="H16" s="7">
        <f ca="1"/>
        <v>44864</v>
      </c>
    </row>
    <row r="17" spans="2:8" ht="39.75" customHeight="1">
      <c r="B17" s="8"/>
      <c r="C17" s="8"/>
      <c r="D17" s="8"/>
      <c r="E17" s="8"/>
      <c r="F17" s="8"/>
      <c r="G17" s="8"/>
      <c r="H17" s="8"/>
    </row>
    <row r="18" spans="2:8" ht="15" customHeight="1">
      <c r="B18" s="7">
        <f t="array" aca="1" ref="B18:H18" ca="1">DaysAndWeeks+DATE(CalendarYear,10,1)-WEEKDAY(DATE(CalendarYear,10,1),(WeekStart="一")+1)+36</f>
        <v>44865</v>
      </c>
      <c r="C18" s="7">
        <f ca="1"/>
        <v>44866</v>
      </c>
      <c r="D18" s="7">
        <f ca="1"/>
        <v>44867</v>
      </c>
      <c r="E18" s="7">
        <f ca="1"/>
        <v>44868</v>
      </c>
      <c r="F18" s="7">
        <f ca="1"/>
        <v>44869</v>
      </c>
      <c r="G18" s="7">
        <f ca="1"/>
        <v>44870</v>
      </c>
      <c r="H18" s="7">
        <f ca="1"/>
        <v>44871</v>
      </c>
    </row>
    <row r="19" spans="2:8" ht="39.75" customHeight="1">
      <c r="B19" s="9"/>
      <c r="C19" s="9"/>
      <c r="D19" s="9"/>
      <c r="E19" s="9"/>
      <c r="F19" s="9"/>
      <c r="G19" s="9"/>
      <c r="H19" s="8"/>
    </row>
    <row r="20" spans="2:8" ht="14.25" customHeight="1">
      <c r="B20" s="10"/>
      <c r="C20" s="10"/>
      <c r="D20" s="10"/>
      <c r="E20" s="10"/>
      <c r="F20" s="10"/>
      <c r="G20" s="10"/>
      <c r="H20" s="10"/>
    </row>
    <row r="22" spans="2:8">
      <c r="B22" s="41" t="s">
        <v>5</v>
      </c>
      <c r="C22" s="42"/>
      <c r="D22" s="42"/>
      <c r="E22" s="42"/>
      <c r="F22" s="42"/>
      <c r="G22" s="43"/>
    </row>
    <row r="23" spans="2:8">
      <c r="B23" s="44"/>
      <c r="C23" s="45"/>
      <c r="D23" s="45"/>
      <c r="E23" s="45"/>
      <c r="F23" s="45"/>
      <c r="G23" s="46"/>
    </row>
    <row r="24" spans="2:8">
      <c r="B24" s="35" t="s">
        <v>6</v>
      </c>
      <c r="C24" s="36"/>
      <c r="D24" s="37"/>
      <c r="E24" s="35" t="s">
        <v>7</v>
      </c>
      <c r="F24" s="36"/>
      <c r="G24" s="37"/>
    </row>
    <row r="25" spans="2:8">
      <c r="B25" s="38"/>
      <c r="C25" s="39"/>
      <c r="D25" s="40"/>
      <c r="E25" s="38"/>
      <c r="F25" s="39"/>
      <c r="G25" s="40"/>
    </row>
    <row r="26" spans="2:8">
      <c r="B26" s="35" t="s">
        <v>8</v>
      </c>
      <c r="C26" s="36"/>
      <c r="D26" s="37"/>
      <c r="E26" s="35" t="s">
        <v>9</v>
      </c>
      <c r="F26" s="36"/>
      <c r="G26" s="37"/>
    </row>
    <row r="27" spans="2:8">
      <c r="B27" s="38"/>
      <c r="C27" s="39"/>
      <c r="D27" s="40"/>
      <c r="E27" s="38"/>
      <c r="F27" s="39"/>
      <c r="G27" s="40"/>
    </row>
    <row r="28" spans="2:8">
      <c r="B28" s="35" t="s">
        <v>10</v>
      </c>
      <c r="C28" s="36"/>
      <c r="D28" s="37"/>
      <c r="E28" s="35" t="s">
        <v>11</v>
      </c>
      <c r="F28" s="36"/>
      <c r="G28" s="37"/>
    </row>
    <row r="29" spans="2:8">
      <c r="B29" s="38"/>
      <c r="C29" s="39"/>
      <c r="D29" s="40"/>
      <c r="E29" s="38"/>
      <c r="F29" s="39"/>
      <c r="G29" s="40"/>
    </row>
    <row r="30" spans="2:8">
      <c r="B30" s="35" t="s">
        <v>12</v>
      </c>
      <c r="C30" s="36"/>
      <c r="D30" s="37"/>
      <c r="E30" s="35" t="s">
        <v>13</v>
      </c>
      <c r="F30" s="36"/>
      <c r="G30" s="37"/>
    </row>
    <row r="31" spans="2:8">
      <c r="B31" s="38"/>
      <c r="C31" s="39"/>
      <c r="D31" s="40"/>
      <c r="E31" s="38"/>
      <c r="F31" s="39"/>
      <c r="G31" s="40"/>
    </row>
    <row r="32" spans="2:8">
      <c r="B32" s="35" t="s">
        <v>14</v>
      </c>
      <c r="C32" s="36"/>
      <c r="D32" s="37"/>
      <c r="E32" s="35" t="s">
        <v>15</v>
      </c>
      <c r="F32" s="36"/>
      <c r="G32" s="37"/>
    </row>
    <row r="33" spans="2:7">
      <c r="B33" s="38"/>
      <c r="C33" s="39"/>
      <c r="D33" s="40"/>
      <c r="E33" s="38"/>
      <c r="F33" s="39"/>
      <c r="G33" s="40"/>
    </row>
  </sheetData>
  <mergeCells count="13">
    <mergeCell ref="B5:C5"/>
    <mergeCell ref="B6:E6"/>
    <mergeCell ref="B22:G23"/>
    <mergeCell ref="B24:D25"/>
    <mergeCell ref="E24:G25"/>
    <mergeCell ref="B32:D33"/>
    <mergeCell ref="E32:G33"/>
    <mergeCell ref="B26:D27"/>
    <mergeCell ref="E26:G27"/>
    <mergeCell ref="B28:D29"/>
    <mergeCell ref="E28:G29"/>
    <mergeCell ref="B30:D31"/>
    <mergeCell ref="E30:G31"/>
  </mergeCells>
  <phoneticPr fontId="9" type="noConversion"/>
  <conditionalFormatting sqref="B8:G8">
    <cfRule type="expression" dxfId="1" priority="2">
      <formula>DAY(B8)&gt;8</formula>
    </cfRule>
  </conditionalFormatting>
  <conditionalFormatting sqref="B16:H19">
    <cfRule type="expression" dxfId="0" priority="1">
      <formula>AND(DAY(B16)&gt;=1,DAY(B16)&lt;=15)</formula>
    </cfRule>
  </conditionalFormatting>
  <hyperlinks>
    <hyperlink ref="H4" location="十一月!A1" display="11 月" xr:uid="{00000000-0004-0000-0900-000000000000}"/>
    <hyperlink ref="G4" location="九月!A1" display="9 月" xr:uid="{00000000-0004-0000-0900-000001000000}"/>
  </hyperlinks>
  <printOptions horizontalCentered="1"/>
  <pageMargins left="0.09" right="0.5" top="0.75" bottom="0.75" header="0.3" footer="0.3"/>
  <pageSetup paperSize="9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12</vt:i4>
      </vt:variant>
    </vt:vector>
  </HeadingPairs>
  <TitlesOfParts>
    <vt:vector size="22" baseType="lpstr">
      <vt:lpstr>一月</vt:lpstr>
      <vt:lpstr>二月</vt:lpstr>
      <vt:lpstr>三月</vt:lpstr>
      <vt:lpstr>四月</vt:lpstr>
      <vt:lpstr>五月</vt:lpstr>
      <vt:lpstr>六月</vt:lpstr>
      <vt:lpstr>七月</vt:lpstr>
      <vt:lpstr>八月</vt:lpstr>
      <vt:lpstr>九月</vt:lpstr>
      <vt:lpstr>十月</vt:lpstr>
      <vt:lpstr>CalendarYear</vt:lpstr>
      <vt:lpstr>八月!Print_Area</vt:lpstr>
      <vt:lpstr>二月!Print_Area</vt:lpstr>
      <vt:lpstr>九月!Print_Area</vt:lpstr>
      <vt:lpstr>六月!Print_Area</vt:lpstr>
      <vt:lpstr>七月!Print_Area</vt:lpstr>
      <vt:lpstr>三月!Print_Area</vt:lpstr>
      <vt:lpstr>十月!Print_Area</vt:lpstr>
      <vt:lpstr>四月!Print_Area</vt:lpstr>
      <vt:lpstr>五月!Print_Area</vt:lpstr>
      <vt:lpstr>一月!Print_Area</vt:lpstr>
      <vt:lpstr>WeekStart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lenovo</cp:lastModifiedBy>
  <dcterms:created xsi:type="dcterms:W3CDTF">2014-12-22T21:15:00Z</dcterms:created>
  <dcterms:modified xsi:type="dcterms:W3CDTF">2022-10-05T08:36:24Z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