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ガン" sheetId="10" r:id="rId4"/>
    <sheet name="海外渡航向けエアガン構想" sheetId="12" r:id="rId5"/>
    <sheet name="初速換算" sheetId="11" r:id="rId6"/>
    <sheet name="行動" sheetId="4" r:id="rId7"/>
    <sheet name="案だし" sheetId="5" r:id="rId8"/>
    <sheet name="札幌" sheetId="6" r:id="rId9"/>
    <sheet name="将来" sheetId="7" r:id="rId10"/>
    <sheet name="記念" sheetId="8" r:id="rId11"/>
    <sheet name="Sheet1" sheetId="9" r:id="rId12"/>
  </sheets>
  <definedNames>
    <definedName name="_xlnm._FilterDatabase" localSheetId="2" hidden="1">s!$A$1:$Q$131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3" i="3" l="1"/>
  <c r="I140" i="3"/>
  <c r="N183" i="3" l="1"/>
  <c r="N178" i="3"/>
  <c r="N173" i="3"/>
  <c r="N168" i="3" l="1"/>
  <c r="N163" i="3" l="1"/>
  <c r="N158" i="3" l="1"/>
  <c r="I251" i="3" l="1"/>
  <c r="I275" i="3"/>
  <c r="I254" i="3"/>
  <c r="N153" i="3"/>
  <c r="I115" i="3" l="1"/>
  <c r="N148" i="3" l="1"/>
  <c r="N143" i="3" l="1"/>
  <c r="N134" i="3" l="1"/>
  <c r="L111" i="12" l="1"/>
  <c r="L110" i="12"/>
  <c r="L109" i="12"/>
  <c r="L108" i="12"/>
  <c r="L106" i="12"/>
  <c r="L104" i="12"/>
  <c r="L105" i="12"/>
  <c r="L103" i="12"/>
  <c r="L100" i="12" l="1"/>
  <c r="L99" i="12"/>
  <c r="L98" i="12"/>
  <c r="E113" i="12" l="1"/>
  <c r="E103" i="12"/>
  <c r="E101" i="12"/>
  <c r="E102" i="12"/>
  <c r="E100" i="12"/>
  <c r="N128" i="3" l="1"/>
  <c r="I215" i="3" l="1"/>
  <c r="I196" i="3"/>
  <c r="I191" i="3"/>
  <c r="I175" i="3"/>
  <c r="I158" i="3"/>
  <c r="I98" i="3"/>
  <c r="I87" i="3"/>
  <c r="I70" i="3"/>
  <c r="I58" i="3"/>
  <c r="I51" i="3"/>
  <c r="I43" i="3"/>
  <c r="I2" i="3"/>
  <c r="I32" i="3"/>
  <c r="E292" i="3"/>
  <c r="I292" i="3" l="1"/>
  <c r="L43" i="12"/>
  <c r="J43" i="12"/>
  <c r="J38" i="12"/>
  <c r="J40" i="12"/>
  <c r="L40" i="12" s="1"/>
  <c r="D37" i="12" l="1"/>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292" i="3"/>
  <c r="M297" i="3" l="1"/>
  <c r="M299"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<sst xmlns="http://schemas.openxmlformats.org/spreadsheetml/2006/main" count="2454" uniqueCount="1504">
  <si>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</si>
  <si>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</si>
  <si>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</si>
  <si>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</si>
  <si>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</si>
  <si>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</si>
  <si>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</si>
  <si>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</si>
  <si>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</si>
  <si>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</si>
  <si>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</si>
  <si>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</si>
  <si>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</si>
  <si>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</si>
  <si>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</si>
  <si>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</si>
  <si>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</si>
  <si>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</si>
  <si>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</si>
  <si>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</si>
  <si>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</si>
  <si>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</si>
  <si>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</si>
  <si>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</si>
  <si>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</si>
  <si>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</si>
  <si>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</si>
  <si>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</si>
  <si>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</si>
  <si>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</si>
  <si>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</si>
  <si>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</si>
  <si>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</si>
  <si>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</si>
  <si>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</si>
  <si>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</si>
  <si>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</si>
  <si>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</si>
  <si>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</si>
  <si>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</si>
  <si>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</si>
  <si>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</si>
  <si>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</si>
  <si>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</si>
  <si>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</si>
  <si>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</si>
  <si>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</si>
  <si>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</si>
  <si>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</si>
  <si>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</si>
  <si>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</si>
  <si>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</si>
  <si>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</si>
  <si>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</si>
  <si>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</si>
  <si>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</si>
  <si>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</si>
  <si>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</si>
  <si>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</si>
  <si>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</si>
  <si>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</si>
  <si>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</si>
  <si>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</si>
  <si>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</si>
  <si>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</si>
  <si>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</si>
  <si>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</si>
  <si>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</si>
  <si>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</si>
  <si>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</si>
  <si>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</si>
  <si>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</si>
  <si>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</si>
  <si>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</si>
  <si>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</si>
  <si>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</si>
  <si>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</si>
  <si>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</si>
  <si>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</si>
  <si>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</si>
  <si>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</si>
  <si>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</si>
  <si>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</si>
  <si>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</si>
  <si>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</si>
  <si>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</si>
  <si>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</si>
  <si>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</si>
  <si>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</si>
  <si>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</si>
  <si>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</si>
  <si>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</si>
  <si>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</si>
  <si>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</si>
  <si>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</si>
  <si>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</si>
  <si>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</si>
  <si>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</si>
  <si>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</si>
  <si>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</si>
  <si>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</si>
  <si>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</si>
  <si>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</si>
  <si>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</si>
  <si>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</si>
  <si>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</si>
  <si>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</si>
  <si>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</si>
  <si>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</si>
  <si>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</si>
  <si>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</si>
  <si>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</si>
  <si>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</si>
  <si>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</si>
  <si>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</si>
  <si>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</si>
  <si>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</si>
  <si>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</si>
  <si>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</si>
  <si>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</si>
  <si>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</si>
  <si>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</si>
  <si>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</si>
  <si>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</si>
  <si>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</si>
  <si>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</si>
  <si>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</si>
  <si>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</si>
  <si>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</si>
  <si>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</si>
  <si>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</si>
  <si>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</si>
  <si>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</si>
  <si>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</si>
  <si>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</si>
  <si>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</si>
  <si>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</si>
  <si>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</si>
  <si>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</si>
  <si>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</si>
  <si>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</si>
  <si>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</si>
  <si>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</si>
  <si>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</si>
  <si>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</si>
  <si>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</si>
  <si>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</si>
  <si>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</si>
  <si>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</si>
  <si>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</si>
  <si>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</si>
  <si>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</si>
  <si>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</si>
  <si>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</si>
  <si>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</si>
  <si>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</si>
  <si>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</si>
  <si>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</si>
  <si>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</si>
  <si>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</si>
  <si>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</si>
  <si>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</si>
  <si>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</si>
  <si>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</si>
  <si>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</si>
  <si>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</si>
  <si>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</si>
  <si>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</si>
  <si>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</si>
  <si>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</si>
  <si>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</si>
  <si>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</si>
  <si>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</si>
  <si>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</si>
  <si>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</si>
  <si>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</si>
  <si>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</si>
  <si>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</si>
  <si>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</si>
  <si>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</si>
  <si>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</si>
  <si>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</si>
  <si>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</si>
  <si>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</si>
  <si>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</si>
  <si>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</si>
  <si>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</si>
  <si>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</si>
  <si>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</si>
  <si>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</si>
  <si>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</si>
  <si>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</si>
  <si>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</si>
  <si>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</si>
  <si>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</si>
  <si>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</si>
  <si>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</si>
  <si>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</si>
  <si>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</si>
  <si>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</si>
  <si>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</si>
  <si>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</si>
  <si>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</si>
  <si>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</si>
  <si>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</si>
  <si>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</si>
  <si>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</si>
  <si>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</si>
  <si>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</si>
  <si>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</si>
  <si>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</si>
  <si>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</si>
  <si>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</si>
  <si>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</si>
  <si>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</si>
  <si>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</si>
  <si>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</si>
  <si>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</si>
  <si>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</si>
  <si>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</si>
  <si>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</si>
  <si>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</si>
  <si>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</si>
  <si>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</si>
  <si>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</si>
  <si>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</si>
  <si>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</si>
  <si>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</si>
  <si>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</si>
  <si>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</si>
  <si>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</si>
  <si>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</si>
  <si>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</si>
  <si>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</si>
  <si>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</si>
  <si>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</si>
  <si>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</si>
  <si>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</si>
  <si>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</si>
  <si>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</si>
  <si>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</si>
  <si>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</si>
  <si>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</si>
  <si>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</si>
  <si>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</si>
  <si>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</si>
  <si>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</si>
  <si>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</si>
  <si>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</si>
  <si>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</si>
  <si>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</si>
  <si>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</si>
  <si>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</si>
  <si>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</si>
  <si>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</si>
  <si>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</si>
  <si>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</si>
  <si>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</si>
  <si>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</si>
  <si>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</si>
  <si>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</si>
  <si>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</si>
  <si>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</si>
  <si>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</si>
  <si>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</si>
  <si>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</si>
  <si>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</si>
  <si>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</si>
  <si>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</si>
  <si>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</si>
  <si>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</si>
  <si>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</si>
  <si>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</si>
  <si>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</si>
  <si>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</si>
  <si>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</si>
  <si>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</si>
  <si>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</si>
  <si>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</si>
  <si>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</si>
  <si>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</si>
  <si>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</si>
  <si>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</si>
  <si>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</si>
  <si>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</si>
  <si>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</si>
  <si>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</si>
  <si>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</si>
  <si>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</si>
  <si>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</si>
  <si>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</si>
  <si>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</si>
  <si>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</si>
  <si>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</si>
  <si>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</si>
  <si>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</si>
  <si>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</si>
  <si>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</si>
  <si>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</si>
  <si>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</si>
  <si>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</si>
  <si>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</si>
  <si>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</si>
  <si>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</si>
  <si>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</si>
  <si>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</si>
  <si>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</si>
  <si>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</si>
  <si>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</si>
  <si>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</si>
  <si>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</si>
  <si>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</si>
  <si>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</si>
  <si>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</si>
  <si>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</si>
  <si>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</si>
  <si>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</si>
  <si>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</si>
  <si>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</si>
  <si>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</si>
  <si>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</si>
  <si>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</si>
  <si>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</si>
  <si>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</si>
  <si>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</si>
  <si>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</si>
  <si>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</si>
  <si>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</si>
  <si>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</si>
  <si>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</si>
  <si>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</si>
  <si>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</si>
  <si>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</si>
  <si>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</si>
  <si>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</si>
  <si>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</si>
  <si>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</si>
  <si>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</si>
  <si>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</si>
  <si>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</si>
  <si>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</si>
  <si>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</si>
  <si>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</si>
  <si>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</si>
  <si>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</si>
  <si>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</si>
  <si>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</si>
  <si>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</si>
  <si>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</si>
  <si>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</si>
  <si>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</si>
  <si>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</si>
  <si>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</si>
  <si>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</si>
  <si>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</si>
  <si>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</si>
  <si>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</si>
  <si>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</si>
  <si>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</si>
  <si>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</si>
  <si>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</si>
  <si>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</si>
  <si>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</si>
  <si>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</si>
  <si>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</si>
  <si>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</si>
  <si>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</si>
  <si>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</si>
  <si>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</si>
  <si>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</si>
  <si>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</si>
  <si>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</si>
  <si>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</si>
  <si>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</si>
  <si>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</si>
  <si>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</si>
  <si>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</si>
  <si>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</si>
  <si>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</si>
  <si>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</si>
  <si>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</si>
  <si>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</si>
  <si>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</si>
  <si>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</si>
  <si>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</si>
  <si>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</si>
  <si>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</si>
  <si>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</si>
  <si>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</si>
  <si>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</si>
  <si>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</si>
  <si>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</si>
  <si>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</si>
  <si>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</si>
  <si>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</si>
  <si>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</si>
  <si>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</si>
  <si>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</si>
  <si>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</si>
  <si>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</si>
  <si>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</si>
  <si>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</si>
  <si>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</si>
  <si>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</si>
  <si>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</si>
  <si>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</si>
  <si>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</si>
  <si>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</si>
  <si>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</si>
  <si>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</si>
  <si>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</si>
  <si>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</si>
  <si>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</si>
  <si>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</si>
  <si>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</si>
  <si>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</si>
  <si>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</si>
  <si>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</si>
  <si>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</si>
  <si>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</si>
  <si>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</si>
  <si>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</si>
  <si>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</si>
  <si>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</si>
  <si>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</si>
  <si>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</si>
  <si>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</si>
  <si>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</si>
  <si>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</si>
  <si>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</si>
  <si>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</si>
  <si>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</si>
  <si>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</si>
  <si>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</si>
  <si>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</si>
  <si>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</si>
  <si>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</si>
  <si>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</si>
  <si>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</si>
  <si>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</si>
  <si>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</si>
  <si>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</si>
  <si>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</si>
  <si>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</si>
  <si>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</si>
  <si>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</si>
  <si>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</si>
  <si>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</si>
  <si>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</si>
  <si>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</si>
  <si>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</si>
  <si>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</si>
  <si>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</si>
  <si>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</si>
  <si>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</si>
  <si>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</si>
  <si>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</si>
  <si>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</si>
  <si>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</si>
  <si>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</si>
  <si>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</si>
  <si>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</si>
  <si>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</si>
  <si>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</si>
  <si>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</si>
  <si>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</si>
  <si>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</si>
  <si>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</si>
  <si>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</si>
  <si>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</si>
  <si>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CR-2032 2BS [リチウムコイン電池 3V 2個]</t>
    <phoneticPr fontId="2"/>
  </si>
  <si>
    <t>Maxell</t>
    <phoneticPr fontId="2"/>
  </si>
  <si>
    <t>その他</t>
    <rPh sb="2" eb="3">
      <t>タ</t>
    </rPh>
    <phoneticPr fontId="2"/>
  </si>
  <si>
    <t>電池</t>
    <rPh sb="0" eb="2">
      <t>デンチ</t>
    </rPh>
    <phoneticPr fontId="2"/>
  </si>
  <si>
    <t>[ノーブランド]</t>
  </si>
  <si>
    <t>電動ガン</t>
    <rPh sb="0" eb="2">
      <t>デンドウ</t>
    </rPh>
    <phoneticPr fontId="2"/>
  </si>
  <si>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</si>
  <si>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</si>
  <si>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</si>
  <si>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</si>
  <si>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</si>
  <si>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</si>
  <si>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</si>
  <si>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</si>
  <si>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</si>
  <si>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</si>
  <si>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</si>
  <si>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</si>
  <si>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</si>
  <si>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</si>
  <si>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</si>
  <si>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</si>
  <si>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</si>
  <si>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</si>
  <si>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</si>
  <si>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</si>
  <si>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</si>
  <si>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</si>
  <si>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</si>
  <si>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</si>
  <si>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</si>
  <si>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</si>
  <si>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</si>
  <si>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</si>
  <si>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</si>
  <si>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</si>
  <si>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</si>
  <si>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</si>
  <si>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</si>
  <si>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</si>
  <si>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</si>
  <si>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</si>
  <si>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</si>
  <si>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</si>
  <si>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</si>
  <si>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</si>
  <si>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</si>
  <si>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</si>
  <si>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</si>
  <si>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</si>
  <si>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</si>
  <si>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</si>
  <si>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</si>
  <si>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</si>
  <si>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</si>
  <si>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</si>
  <si>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</si>
  <si>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</si>
  <si>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</si>
  <si>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</si>
  <si>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</si>
  <si>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</si>
  <si>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</si>
  <si>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</si>
  <si>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</si>
  <si>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</si>
  <si>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売却益</t>
    <rPh sb="0" eb="3">
      <t>バイキャクエキ</t>
    </rPh>
    <phoneticPr fontId="2"/>
  </si>
  <si>
    <t>メルカリ</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</si>
  <si>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</si>
  <si>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</si>
  <si>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</si>
  <si>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</si>
  <si>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</si>
  <si>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</si>
  <si>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</si>
  <si>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</si>
  <si>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</si>
  <si>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</si>
  <si>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</si>
  <si>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</si>
  <si>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</si>
  <si>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</si>
  <si>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</si>
  <si>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</si>
  <si>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元取</t>
    <rPh sb="0" eb="1">
      <t>モト</t>
    </rPh>
    <rPh sb="1" eb="2">
      <t>ト</t>
    </rPh>
    <phoneticPr fontId="2"/>
  </si>
  <si>
    <t>レンタルガン</t>
    <phoneticPr fontId="2"/>
  </si>
  <si>
    <t>レンタルウェア</t>
    <phoneticPr fontId="2"/>
  </si>
  <si>
    <t>総計/元取</t>
    <rPh sb="0" eb="2">
      <t>ソウケイ</t>
    </rPh>
    <rPh sb="3" eb="4">
      <t>モト</t>
    </rPh>
    <rPh sb="4" eb="5">
      <t>ト</t>
    </rPh>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</si>
  <si>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</si>
  <si>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</si>
  <si>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</si>
  <si>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</si>
  <si>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</si>
  <si>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</si>
  <si>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</si>
  <si>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</si>
  <si>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</si>
  <si>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</si>
  <si>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</si>
  <si>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</si>
  <si>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</si>
  <si>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</si>
  <si>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</si>
  <si>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</si>
  <si>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</si>
  <si>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</si>
  <si>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</si>
  <si>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</si>
  <si>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</si>
  <si>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</si>
  <si>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</si>
  <si>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</si>
  <si>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</si>
  <si>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</si>
  <si>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</si>
  <si>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</si>
  <si>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</si>
  <si>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</si>
  <si>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</si>
  <si>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</si>
  <si>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</si>
  <si>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</si>
  <si>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</si>
  <si>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</si>
  <si>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</si>
  <si>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</si>
  <si>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</si>
  <si>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</si>
  <si>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</si>
  <si>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</si>
  <si>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</si>
  <si>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</si>
  <si>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</si>
  <si>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</si>
  <si>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</si>
  <si>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</si>
  <si>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</si>
  <si>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</si>
  <si>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</si>
  <si>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</si>
  <si>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</si>
  <si>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</si>
  <si>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</si>
  <si>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</si>
  <si>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</si>
  <si>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</si>
  <si>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</si>
  <si>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</si>
  <si>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</si>
  <si>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</si>
  <si>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</si>
  <si>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</si>
  <si>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</si>
  <si>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</si>
  <si>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</si>
  <si>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</si>
  <si>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</si>
  <si>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</si>
  <si>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</si>
  <si>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</si>
  <si>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</si>
  <si>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</si>
  <si>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</si>
  <si>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</si>
  <si>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</si>
  <si>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</si>
  <si>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</si>
  <si>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</si>
  <si>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</si>
  <si>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</si>
  <si>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</si>
  <si>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</si>
  <si>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</si>
  <si>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</si>
  <si>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12月</t>
    <rPh sb="2" eb="3">
      <t>ガツ</t>
    </rPh>
    <phoneticPr fontId="2"/>
  </si>
  <si>
    <t>1月</t>
    <rPh sb="1" eb="2">
      <t>ガツ</t>
    </rPh>
    <phoneticPr fontId="2"/>
  </si>
  <si>
    <t>初詣</t>
    <rPh sb="0" eb="2">
      <t>ハツモウデ</t>
    </rPh>
    <phoneticPr fontId="2"/>
  </si>
  <si>
    <t>心の休み</t>
    <rPh sb="0" eb="1">
      <t>ココロ</t>
    </rPh>
    <rPh sb="2" eb="3">
      <t>ヤス</t>
    </rPh>
    <phoneticPr fontId="2"/>
  </si>
  <si>
    <t>優里子のミャンマー出入国期間</t>
    <rPh sb="0" eb="3">
      <t>ユリコ</t>
    </rPh>
    <rPh sb="9" eb="11">
      <t>シュツニュウ</t>
    </rPh>
    <rPh sb="11" eb="12">
      <t>コク</t>
    </rPh>
    <rPh sb="12" eb="14">
      <t>キカン</t>
    </rPh>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</si>
  <si>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</si>
  <si>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</si>
  <si>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</si>
  <si>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</si>
  <si>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</si>
  <si>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</si>
  <si>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</si>
  <si>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</si>
  <si>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</si>
  <si>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</si>
  <si>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</si>
  <si>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</si>
  <si>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</si>
  <si>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</si>
  <si>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</si>
  <si>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</si>
  <si>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</si>
  <si>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</si>
  <si>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電動ガン</t>
    <rPh sb="0" eb="2">
      <t>デンドウ</t>
    </rPh>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</si>
  <si>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</si>
  <si>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</si>
  <si>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</si>
  <si>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</si>
  <si>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</si>
  <si>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</si>
  <si>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</si>
  <si>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</si>
  <si>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</si>
  <si>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</si>
  <si>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</si>
  <si>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</si>
  <si>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</si>
  <si>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総計</t>
    <rPh sb="0" eb="2">
      <t>ソウケイ</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</si>
  <si>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</si>
  <si>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</si>
  <si>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</si>
  <si>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常用装備</t>
    <rPh sb="0" eb="4">
      <t>ジョウヨウソウビ</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</si>
  <si>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</si>
  <si>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</si>
  <si>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</si>
  <si>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</si>
  <si>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関連機材</t>
    <rPh sb="0" eb="2">
      <t>カンレン</t>
    </rPh>
    <rPh sb="2" eb="4">
      <t>キザイ</t>
    </rPh>
    <phoneticPr fontId="2"/>
  </si>
  <si>
    <t>武器群D</t>
    <rPh sb="0" eb="2">
      <t>ブキ</t>
    </rPh>
    <rPh sb="2" eb="3">
      <t>グン</t>
    </rPh>
    <phoneticPr fontId="2"/>
  </si>
  <si>
    <t>武器群E</t>
    <rPh sb="0" eb="2">
      <t>ブキ</t>
    </rPh>
    <rPh sb="2" eb="3">
      <t>グン</t>
    </rPh>
    <phoneticPr fontId="2"/>
  </si>
  <si>
    <t>武器群ALL</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</si>
  <si>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</si>
  <si>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</si>
  <si>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</si>
  <si>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</si>
  <si>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</si>
  <si>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消耗品 サブ武器群Aのみ</t>
    <rPh sb="0" eb="2">
      <t>ショウモウ</t>
    </rPh>
    <rPh sb="2" eb="3">
      <t>ヒン</t>
    </rPh>
    <rPh sb="6" eb="8">
      <t>ブキ</t>
    </rPh>
    <rPh sb="8" eb="9">
      <t>グン</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</si>
  <si>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</si>
  <si>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</si>
  <si>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</si>
  <si>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</si>
  <si>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</si>
  <si>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</si>
  <si>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</si>
  <si>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</si>
  <si>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</si>
  <si>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</si>
  <si>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</si>
  <si>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</si>
  <si>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</si>
  <si>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</si>
  <si>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武器群C・E</t>
    <rPh sb="0" eb="2">
      <t>ブキ</t>
    </rPh>
    <rPh sb="2" eb="3">
      <t>グン</t>
    </rPh>
    <phoneticPr fontId="2"/>
  </si>
  <si>
    <t>※破損:1</t>
    <phoneticPr fontId="2"/>
  </si>
  <si>
    <t>常用装備(インドア)</t>
    <rPh sb="0" eb="2">
      <t>ジョウヨウ</t>
    </rPh>
    <rPh sb="2" eb="4">
      <t>ソウビ</t>
    </rPh>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</si>
  <si>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</si>
  <si>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</si>
  <si>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</si>
  <si>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</si>
  <si>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</si>
  <si>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電動ガン</t>
    <rPh sb="0" eb="2">
      <t>デンドウ</t>
    </rPh>
    <phoneticPr fontId="2"/>
  </si>
  <si>
    <t>ストックパイプ</t>
    <phoneticPr fontId="2"/>
  </si>
  <si>
    <t>2018/10/28_貸切_結婚式二次会(デブグル)</t>
    <rPh sb="11" eb="12">
      <t>カ</t>
    </rPh>
    <rPh sb="12" eb="13">
      <t>キ</t>
    </rPh>
    <rPh sb="14" eb="17">
      <t>ケッコンシキ</t>
    </rPh>
    <rPh sb="17" eb="20">
      <t>ニジカイ</t>
    </rPh>
    <phoneticPr fontId="2"/>
  </si>
  <si>
    <t>17:45～</t>
    <phoneticPr fontId="2"/>
  </si>
  <si>
    <t>～18:45</t>
    <phoneticPr fontId="2"/>
  </si>
  <si>
    <t>優里子お泊り</t>
    <rPh sb="0" eb="3">
      <t>ユリコ</t>
    </rPh>
    <rPh sb="4" eb="5">
      <t>トマ</t>
    </rPh>
    <phoneticPr fontId="2"/>
  </si>
  <si>
    <t>夜行バス</t>
    <rPh sb="0" eb="2">
      <t>ヤコウ</t>
    </rPh>
    <phoneticPr fontId="2"/>
  </si>
  <si>
    <t>富山滞在期間</t>
    <rPh sb="0" eb="2">
      <t>トヤマ</t>
    </rPh>
    <rPh sb="2" eb="4">
      <t>タイザイ</t>
    </rPh>
    <rPh sb="4" eb="6">
      <t>キカン</t>
    </rPh>
    <phoneticPr fontId="2"/>
  </si>
  <si>
    <t>sig552</t>
    <phoneticPr fontId="2"/>
  </si>
  <si>
    <t>MP5A4</t>
    <phoneticPr fontId="2"/>
  </si>
  <si>
    <t>MP5A4</t>
    <phoneticPr fontId="2"/>
  </si>
  <si>
    <t>HK417</t>
    <phoneticPr fontId="2"/>
  </si>
  <si>
    <t>HK417, SIG552</t>
    <phoneticPr fontId="2"/>
  </si>
  <si>
    <t>HK417</t>
    <phoneticPr fontId="2"/>
  </si>
  <si>
    <t>Patriot, Specter</t>
    <phoneticPr fontId="2"/>
  </si>
  <si>
    <t>sig552, 貸(MP5A4</t>
    <rPh sb="8" eb="9">
      <t>カシ</t>
    </rPh>
    <phoneticPr fontId="2"/>
  </si>
  <si>
    <t>MP5A4, 貸(Patriot</t>
    <rPh sb="7" eb="8">
      <t>カシ</t>
    </rPh>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</si>
  <si>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</si>
  <si>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</si>
  <si>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</si>
  <si>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</si>
  <si>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</si>
  <si>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</si>
  <si>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</si>
  <si>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</si>
  <si>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</si>
  <si>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</si>
  <si>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</si>
  <si>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</si>
  <si>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</si>
  <si>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</si>
  <si>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</si>
  <si>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</si>
  <si>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</si>
  <si>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</si>
  <si>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</si>
  <si>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</si>
  <si>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</si>
  <si>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</si>
  <si>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</si>
  <si>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</si>
  <si>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</si>
  <si>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</si>
  <si>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</si>
  <si>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r>
      <rPr>
        <b/>
        <sz val="11"/>
        <color theme="1"/>
        <rFont val="Meiryo UI"/>
        <family val="2"/>
        <charset val="128"/>
      </rPr>
      <t>(</t>
    </r>
    <r>
      <rPr>
        <b/>
        <sz val="11"/>
        <color theme="1"/>
        <rFont val="Meiryo UI"/>
        <family val="3"/>
        <charset val="128"/>
      </rPr>
      <t>新生</t>
    </r>
    <r>
      <rPr>
        <b/>
        <sz val="11"/>
        <color theme="1"/>
        <rFont val="Meiryo UI"/>
        <family val="2"/>
        <charset val="128"/>
      </rPr>
      <t>)</t>
    </r>
    <r>
      <rPr>
        <sz val="11"/>
        <color theme="1"/>
        <rFont val="Meiryo UI"/>
        <family val="2"/>
        <charset val="128"/>
      </rPr>
      <t>Patriot</t>
    </r>
    <rPh sb="1" eb="3">
      <t>シンセイ</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</si>
  <si>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</si>
  <si>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</si>
  <si>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</si>
  <si>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</si>
  <si>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</si>
  <si>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</si>
  <si>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</si>
  <si>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　7戦1勝5敗1分 5キル</t>
    <rPh sb="2" eb="3">
      <t>セン</t>
    </rPh>
    <rPh sb="4" eb="5">
      <t>ショウ</t>
    </rPh>
    <rPh sb="6" eb="7">
      <t>ハイ</t>
    </rPh>
    <rPh sb="8" eb="9">
      <t>ワ</t>
    </rPh>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</si>
  <si>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</si>
  <si>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</si>
  <si>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</si>
  <si>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</si>
  <si>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直希家宿泊</t>
    <rPh sb="0" eb="2">
      <t>ナオキ</t>
    </rPh>
    <rPh sb="2" eb="3">
      <t>イエ</t>
    </rPh>
    <rPh sb="3" eb="5">
      <t>シュクハク</t>
    </rPh>
    <phoneticPr fontId="2"/>
  </si>
  <si>
    <t>神戸家クリスマス</t>
    <rPh sb="0" eb="2">
      <t>カンベ</t>
    </rPh>
    <rPh sb="2" eb="3">
      <t>イエ</t>
    </rPh>
    <phoneticPr fontId="2"/>
  </si>
  <si>
    <t>クリスマス with 優里子</t>
    <rPh sb="11" eb="14">
      <t>ユリコ</t>
    </rPh>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</si>
  <si>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</si>
  <si>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</si>
  <si>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</si>
  <si>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</si>
  <si>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</si>
  <si>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</si>
  <si>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</si>
  <si>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</si>
  <si>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</si>
  <si>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</si>
  <si>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</si>
  <si>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</si>
  <si>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</si>
  <si>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</si>
  <si>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</si>
  <si>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</si>
  <si>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</si>
  <si>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</si>
  <si>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</si>
  <si>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</si>
  <si>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</si>
  <si>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</si>
  <si>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</si>
  <si>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</si>
  <si>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HK417/故障(メカボ内金属片混入)</t>
    <rPh sb="6" eb="8">
      <t>コショウ</t>
    </rPh>
    <rPh sb="12" eb="13">
      <t>ナイ</t>
    </rPh>
    <rPh sb="13" eb="16">
      <t>キンゾクヘン</t>
    </rPh>
    <rPh sb="16" eb="18">
      <t>コンニュウ</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</si>
  <si>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</si>
  <si>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</si>
  <si>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</si>
  <si>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</si>
  <si>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</si>
  <si>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</si>
  <si>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</si>
  <si>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</si>
  <si>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</si>
  <si>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</si>
  <si>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</si>
  <si>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</si>
  <si>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</si>
  <si>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</si>
  <si>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</si>
  <si>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</si>
  <si>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</si>
  <si>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</si>
  <si>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</si>
  <si>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</si>
  <si>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</si>
  <si>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</si>
  <si>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</si>
  <si>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</si>
  <si>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</si>
  <si>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</si>
  <si>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</si>
  <si>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</si>
  <si>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</si>
  <si>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</si>
  <si>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</si>
  <si>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</si>
  <si>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</si>
  <si>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</si>
  <si>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所持</t>
    <rPh sb="0" eb="2">
      <t>ショジ</t>
    </rPh>
    <phoneticPr fontId="2"/>
  </si>
  <si>
    <t>HK417</t>
    <phoneticPr fontId="2"/>
  </si>
  <si>
    <t>MP5A4</t>
    <phoneticPr fontId="2"/>
  </si>
  <si>
    <t>SIG552</t>
    <phoneticPr fontId="2"/>
  </si>
  <si>
    <t>SPECTER</t>
    <phoneticPr fontId="2"/>
  </si>
  <si>
    <t>M4 PATRIOT</t>
    <phoneticPr fontId="2"/>
  </si>
  <si>
    <t>GC16 MPW9</t>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</si>
  <si>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</si>
  <si>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</si>
  <si>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</si>
  <si>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</si>
  <si>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</si>
  <si>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</si>
  <si>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</si>
  <si>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</si>
  <si>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</si>
  <si>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</si>
  <si>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</si>
  <si>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</si>
  <si>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</si>
  <si>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クリスマス準備</t>
    <rPh sb="5" eb="7">
      <t>ジュンビ</t>
    </rPh>
    <phoneticPr fontId="2"/>
  </si>
  <si>
    <t>新宿区役所</t>
    <rPh sb="0" eb="2">
      <t>シンジュク</t>
    </rPh>
    <rPh sb="2" eb="5">
      <t>クヤクショ</t>
    </rPh>
    <phoneticPr fontId="2"/>
  </si>
  <si>
    <t>黒豹</t>
    <rPh sb="0" eb="1">
      <t>クロ</t>
    </rPh>
    <rPh sb="1" eb="2">
      <t>ヒョウ</t>
    </rPh>
    <phoneticPr fontId="2"/>
  </si>
  <si>
    <t xml:space="preserve"> 4戦2勝2敗 4キル</t>
    <rPh sb="2" eb="3">
      <t>セン</t>
    </rPh>
    <rPh sb="4" eb="5">
      <t>ショウ</t>
    </rPh>
    <rPh sb="6" eb="7">
      <t>ハイ</t>
    </rPh>
    <phoneticPr fontId="2"/>
  </si>
  <si>
    <t>(久保田家)</t>
    <rPh sb="1" eb="4">
      <t>クボタ</t>
    </rPh>
    <rPh sb="4" eb="5">
      <t>イエ</t>
    </rPh>
    <phoneticPr fontId="2"/>
  </si>
  <si>
    <t>(新人)</t>
    <rPh sb="1" eb="3">
      <t>シンジン</t>
    </rPh>
    <phoneticPr fontId="2"/>
  </si>
  <si>
    <t xml:space="preserve"> 6戦3勝3敗</t>
    <rPh sb="2" eb="3">
      <t>セン</t>
    </rPh>
    <rPh sb="4" eb="5">
      <t>ショウ</t>
    </rPh>
    <rPh sb="6" eb="7">
      <t>ハイ</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</si>
  <si>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</si>
  <si>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</si>
  <si>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</si>
  <si>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MPW9, Specter</t>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</si>
  <si>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</si>
  <si>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</si>
  <si>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</si>
  <si>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</si>
  <si>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</si>
  <si>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</si>
  <si>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</si>
  <si>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</si>
  <si>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</si>
  <si>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</si>
  <si>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</si>
  <si>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</si>
  <si>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</si>
  <si>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</si>
  <si>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</si>
  <si>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</si>
  <si>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電動ガン</t>
    <rPh sb="0" eb="2">
      <t>デンドウ</t>
    </rPh>
    <phoneticPr fontId="2"/>
  </si>
  <si>
    <t>自作プリコック 電動ガン用MOSFETスイッチ</t>
    <phoneticPr fontId="2"/>
  </si>
  <si>
    <t>FET</t>
    <phoneticPr fontId="2"/>
  </si>
  <si>
    <t>電動ガン</t>
    <rPh sb="0" eb="2">
      <t>デンドウ</t>
    </rPh>
    <phoneticPr fontId="2"/>
  </si>
  <si>
    <t>ﾒﾙ</t>
    <phoneticPr fontId="2"/>
  </si>
  <si>
    <t>個人(AMADAI)</t>
    <rPh sb="0" eb="2">
      <t>コジン</t>
    </rPh>
    <phoneticPr fontId="2"/>
  </si>
  <si>
    <t>MPW9,SIG552</t>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</si>
  <si>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</si>
  <si>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</si>
  <si>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</si>
  <si>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</si>
  <si>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</si>
  <si>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</si>
  <si>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</si>
  <si>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</si>
  <si>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</si>
  <si>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</si>
  <si>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</si>
  <si>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</si>
  <si>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</si>
  <si>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</si>
  <si>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</si>
  <si>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</si>
  <si>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</si>
  <si>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</si>
  <si>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</si>
  <si>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</si>
  <si>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</si>
  <si>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</si>
  <si>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</si>
  <si>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</si>
  <si>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</si>
  <si>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</si>
  <si>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</si>
  <si>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</si>
  <si>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</si>
  <si>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</si>
  <si>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</si>
  <si>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</si>
  <si>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</si>
  <si>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</si>
  <si>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</si>
  <si>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</si>
  <si>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</si>
  <si>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</si>
  <si>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</si>
  <si>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</si>
  <si>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</si>
  <si>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</si>
  <si>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</si>
  <si>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</si>
  <si>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</si>
  <si>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</si>
  <si>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</si>
  <si>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</si>
  <si>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</si>
  <si>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</si>
  <si>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</si>
  <si>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</si>
  <si>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</si>
  <si>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</si>
  <si>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</si>
  <si>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</si>
  <si>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</si>
  <si>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</si>
  <si>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</si>
  <si>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</si>
  <si>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</si>
  <si>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</si>
  <si>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</si>
  <si>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</si>
  <si>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</si>
  <si>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</si>
  <si>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</si>
  <si>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</si>
  <si>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</si>
  <si>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</si>
  <si>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</si>
  <si>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</si>
  <si>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</si>
  <si>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</si>
  <si>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</si>
  <si>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</si>
  <si>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</si>
  <si>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</si>
  <si>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</si>
  <si>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</si>
  <si>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</si>
  <si>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</si>
  <si>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</si>
  <si>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</si>
  <si>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</si>
  <si>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</si>
  <si>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</si>
  <si>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</si>
  <si>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</si>
  <si>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</si>
  <si>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</si>
  <si>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</si>
  <si>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</si>
  <si>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</si>
  <si>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</si>
  <si>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</si>
  <si>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</si>
  <si>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</si>
  <si>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</si>
  <si>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</si>
  <si>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</si>
  <si>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</si>
  <si>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</si>
  <si>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</si>
  <si>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</si>
  <si>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</si>
  <si>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</si>
  <si>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</si>
  <si>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ラクマ</t>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</si>
  <si>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</si>
  <si>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</si>
  <si>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</si>
  <si>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</si>
  <si>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マンドレイク迷彩</t>
    <rPh sb="6" eb="8">
      <t>メイサイ</t>
    </rPh>
    <phoneticPr fontId="2"/>
  </si>
  <si>
    <t>スラントベスト OD</t>
    <phoneticPr fontId="2"/>
  </si>
  <si>
    <t>無線入れ</t>
    <rPh sb="0" eb="2">
      <t>ムセン</t>
    </rPh>
    <rPh sb="2" eb="3">
      <t>イ</t>
    </rPh>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</si>
  <si>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</si>
  <si>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</si>
  <si>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</si>
  <si>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</si>
  <si>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</si>
  <si>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r>
      <t>Patriot, 貸(</t>
    </r>
    <r>
      <rPr>
        <sz val="11"/>
        <color theme="1"/>
        <rFont val="Meiryo UI"/>
        <family val="3"/>
        <charset val="128"/>
      </rPr>
      <t>SIG552 *プリコックMOSFET搭載</t>
    </r>
    <rPh sb="9" eb="10">
      <t>カシ</t>
    </rPh>
    <rPh sb="30" eb="32">
      <t>トウサイ</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</si>
  <si>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</si>
  <si>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</si>
  <si>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</si>
  <si>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</si>
  <si>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</si>
  <si>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</si>
  <si>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</si>
  <si>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</si>
  <si>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</si>
  <si>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</si>
  <si>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</si>
  <si>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</si>
  <si>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</si>
  <si>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</si>
  <si>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</si>
  <si>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</si>
  <si>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</si>
  <si>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</si>
  <si>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</si>
  <si>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</si>
  <si>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</si>
  <si>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</si>
  <si>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</si>
  <si>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</si>
  <si>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</si>
  <si>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</si>
  <si>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</si>
  <si>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</si>
  <si>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</si>
  <si>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</si>
  <si>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</si>
  <si>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</si>
  <si>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</si>
  <si>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</si>
  <si>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</si>
  <si>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</si>
  <si>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</si>
  <si>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</si>
  <si>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</si>
  <si>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</si>
  <si>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</si>
  <si>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</si>
  <si>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</si>
  <si>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</si>
  <si>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</si>
  <si>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</si>
  <si>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</si>
  <si>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</si>
  <si>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</si>
  <si>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</si>
  <si>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</si>
  <si>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</si>
  <si>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</si>
  <si>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</si>
  <si>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</si>
  <si>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</si>
  <si>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</si>
  <si>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</si>
  <si>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</si>
  <si>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</si>
  <si>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</si>
  <si>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</si>
  <si>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</si>
  <si>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</si>
  <si>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</si>
  <si>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</si>
  <si>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</si>
  <si>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</si>
  <si>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</si>
  <si>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</si>
  <si>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</si>
  <si>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</si>
  <si>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</si>
  <si>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</si>
  <si>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</si>
  <si>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</si>
  <si>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</si>
  <si>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</si>
  <si>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</si>
  <si>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</si>
  <si>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</si>
  <si>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</si>
  <si>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</si>
  <si>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</si>
  <si>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</si>
  <si>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</si>
  <si>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</si>
  <si>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</si>
  <si>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</si>
  <si>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</si>
  <si>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</si>
  <si>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</si>
  <si>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</si>
  <si>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</si>
  <si>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</si>
  <si>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</si>
  <si>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</si>
  <si>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</si>
  <si>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</si>
  <si>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</si>
  <si>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</si>
  <si>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</si>
  <si>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</si>
  <si>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</si>
  <si>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</si>
  <si>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</si>
  <si>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</si>
  <si>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</si>
  <si>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</si>
  <si>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</si>
  <si>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</si>
  <si>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</si>
  <si>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</si>
  <si>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</si>
  <si>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</si>
  <si>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</si>
  <si>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</si>
  <si>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</si>
  <si>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</si>
  <si>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電動ガン</t>
    <rPh sb="0" eb="2">
      <t>デンドウ</t>
    </rPh>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</si>
  <si>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</si>
  <si>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</si>
  <si>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</si>
  <si>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</si>
  <si>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</si>
  <si>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</si>
  <si>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</si>
  <si>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</si>
  <si>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</si>
  <si>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ズボン破れ有</t>
    <rPh sb="3" eb="4">
      <t>ヤブ</t>
    </rPh>
    <rPh sb="5" eb="6">
      <t>アリ</t>
    </rPh>
    <phoneticPr fontId="2"/>
  </si>
  <si>
    <t>仕立完了迄利用</t>
    <rPh sb="5" eb="7">
      <t>リヨウ</t>
    </rPh>
    <phoneticPr fontId="2"/>
  </si>
  <si>
    <t>仕立完了迄利用なし</t>
    <rPh sb="5" eb="7">
      <t>リヨウ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</si>
  <si>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</si>
  <si>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</si>
  <si>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</si>
  <si>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</si>
  <si>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</si>
  <si>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SIG552</t>
    <phoneticPr fontId="2"/>
  </si>
  <si>
    <t>プリコックFET</t>
    <phoneticPr fontId="2"/>
  </si>
  <si>
    <t>SPECTER</t>
    <phoneticPr fontId="2"/>
  </si>
  <si>
    <t>M4 PATRIOT HC</t>
    <phoneticPr fontId="2"/>
  </si>
  <si>
    <t>GC16 MPW9</t>
    <phoneticPr fontId="2"/>
  </si>
  <si>
    <t>バッテリー・充電器</t>
    <rPh sb="6" eb="9">
      <t>ジュウデンキ</t>
    </rPh>
    <phoneticPr fontId="2"/>
  </si>
  <si>
    <t>破損?</t>
    <rPh sb="0" eb="2">
      <t>ハソン</t>
    </rPh>
    <phoneticPr fontId="2"/>
  </si>
  <si>
    <t>ダットサイト・スコープ</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</si>
  <si>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</si>
  <si>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</si>
  <si>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</si>
  <si>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</si>
  <si>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</si>
  <si>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</si>
  <si>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ダットサイト用</t>
    <rPh sb="6" eb="7">
      <t>ヨウ</t>
    </rPh>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</si>
  <si>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</si>
  <si>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</si>
  <si>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</si>
  <si>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</si>
  <si>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</si>
  <si>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売出中A</t>
    <rPh sb="0" eb="3">
      <t>ウリダシチュウ</t>
    </rPh>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</si>
  <si>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</si>
  <si>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</si>
  <si>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</si>
  <si>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</si>
  <si>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</si>
  <si>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</si>
  <si>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</si>
  <si>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</si>
  <si>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</si>
  <si>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</si>
  <si>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</si>
  <si>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</si>
  <si>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</si>
  <si>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電動ガン</t>
    <rPh sb="0" eb="2">
      <t>デンドウ</t>
    </rPh>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</si>
  <si>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</si>
  <si>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</si>
  <si>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</si>
  <si>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</si>
  <si>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</si>
  <si>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</si>
  <si>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</si>
  <si>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</si>
  <si>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</si>
  <si>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</si>
  <si>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</si>
  <si>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</si>
  <si>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</si>
  <si>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</si>
  <si>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</si>
  <si>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</si>
  <si>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</si>
  <si>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</si>
  <si>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MPW9, 貸(SIG552</t>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</si>
  <si>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</si>
  <si>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</si>
  <si>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</si>
  <si>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</si>
  <si>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</si>
  <si>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</si>
  <si>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</si>
  <si>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</si>
  <si>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</si>
  <si>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</si>
  <si>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</si>
  <si>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</si>
  <si>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</si>
  <si>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</si>
  <si>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</si>
  <si>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電動ガン</t>
    <rPh sb="0" eb="2">
      <t>デンドウ</t>
    </rPh>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</si>
  <si>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</si>
  <si>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</si>
  <si>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</si>
  <si>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</si>
  <si>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</si>
  <si>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</si>
  <si>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</si>
  <si>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</si>
  <si>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</si>
  <si>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</si>
  <si>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</si>
  <si>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</si>
  <si>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</si>
  <si>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</si>
  <si>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</si>
  <si>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</si>
  <si>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</si>
  <si>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</si>
  <si>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</si>
  <si>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</si>
  <si>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</si>
  <si>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</si>
  <si>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</si>
  <si>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</si>
  <si>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</si>
  <si>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</si>
  <si>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</si>
  <si>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</si>
  <si>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</si>
  <si>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</si>
  <si>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</si>
  <si>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</si>
  <si>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</si>
  <si>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</si>
  <si>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</si>
  <si>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</si>
  <si>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</si>
  <si>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</si>
  <si>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</si>
  <si>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</si>
  <si>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</si>
  <si>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</si>
  <si>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</si>
  <si>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</si>
  <si>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</si>
  <si>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</si>
  <si>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DS</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</si>
  <si>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</si>
  <si>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</si>
  <si>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</si>
  <si>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</si>
  <si>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</si>
  <si>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</si>
  <si>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</si>
  <si>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</si>
  <si>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</si>
  <si>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</si>
  <si>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</si>
  <si>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</si>
  <si>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</si>
  <si>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</si>
  <si>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</si>
  <si>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</si>
  <si>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</si>
  <si>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</si>
  <si>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</si>
  <si>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</si>
  <si>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</si>
  <si>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</si>
  <si>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</si>
  <si>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originZ,spectre</t>
    <phoneticPr fontId="2"/>
  </si>
  <si>
    <t>originZ</t>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</si>
  <si>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</si>
  <si>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</si>
  <si>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</si>
  <si>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</si>
  <si>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</si>
  <si>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</si>
  <si>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</si>
  <si>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</si>
  <si>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</si>
  <si>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</si>
  <si>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</si>
  <si>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</si>
  <si>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</si>
  <si>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百均</t>
    <rPh sb="0" eb="2">
      <t>ヒャッキン</t>
    </rPh>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</si>
  <si>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</si>
  <si>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</si>
  <si>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</si>
  <si>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</si>
  <si>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</si>
  <si>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</si>
  <si>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</si>
  <si>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</si>
  <si>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</si>
  <si>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</si>
  <si>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</si>
  <si>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</si>
  <si>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</si>
  <si>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</si>
  <si>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</si>
  <si>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</si>
  <si>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</si>
  <si>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</si>
  <si>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</si>
  <si>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</si>
  <si>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Patriot,spectre</t>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</si>
  <si>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</si>
  <si>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</si>
  <si>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</si>
  <si>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</si>
  <si>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</si>
  <si>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</si>
  <si>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</si>
  <si>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</si>
  <si>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AKシリーズ バレルマウント</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</si>
  <si>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</si>
  <si>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</si>
  <si>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</si>
  <si>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</si>
  <si>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</si>
  <si>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</si>
  <si>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</si>
  <si>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</si>
  <si>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</si>
  <si>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</si>
  <si>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</si>
  <si>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</si>
  <si>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</si>
  <si>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</si>
  <si>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</si>
  <si>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</si>
  <si>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電動ガン</t>
    <rPh sb="0" eb="2">
      <t>デンドウ</t>
    </rPh>
    <phoneticPr fontId="2"/>
  </si>
  <si>
    <t>インナーバレル</t>
    <phoneticPr fontId="2"/>
  </si>
  <si>
    <t>インナーバレル　228mm</t>
    <phoneticPr fontId="2"/>
  </si>
  <si>
    <t>不要品</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</si>
  <si>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</si>
  <si>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</si>
  <si>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</si>
  <si>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</si>
  <si>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不要品/元値1,300</t>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</si>
  <si>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</si>
  <si>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</si>
  <si>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</si>
  <si>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</si>
  <si>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</si>
  <si>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売出中E</t>
    <rPh sb="0" eb="3">
      <t>ウリダシチュウ</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</si>
  <si>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</si>
  <si>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</si>
  <si>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</si>
  <si>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</si>
  <si>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</si>
  <si>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</si>
  <si>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</si>
  <si>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</si>
  <si>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AOLS</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</si>
  <si>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</si>
  <si>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</si>
  <si>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</si>
  <si>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</si>
  <si>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</si>
  <si>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</si>
  <si>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</si>
  <si>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</si>
  <si>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</si>
  <si>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</si>
  <si>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</si>
  <si>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</si>
  <si>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</si>
  <si>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</si>
  <si>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</si>
  <si>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</si>
  <si>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</si>
  <si>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</si>
  <si>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電動ガン</t>
    <rPh sb="0" eb="2">
      <t>デンドウ</t>
    </rPh>
    <phoneticPr fontId="2"/>
  </si>
  <si>
    <t>AK47</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</si>
  <si>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</si>
  <si>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</si>
  <si>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</si>
  <si>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</si>
  <si>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2019/4/16(予約)</t>
    <rPh sb="10" eb="12">
      <t>ヨヤク</t>
    </rPh>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</si>
  <si>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</si>
  <si>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</si>
  <si>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</si>
  <si>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</si>
  <si>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</si>
  <si>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</si>
  <si>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</si>
  <si>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</si>
  <si>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</si>
  <si>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</si>
  <si>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</si>
  <si>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</si>
  <si>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MPW9 貸(SIG552,Patriot,SIGP226</t>
    <rPh sb="5" eb="6">
      <t>カシ</t>
    </rPh>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</si>
  <si>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</si>
  <si>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</si>
  <si>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</si>
  <si>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</si>
  <si>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</si>
  <si>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</si>
  <si>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</si>
  <si>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</si>
  <si>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</si>
  <si>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</si>
  <si>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</si>
  <si>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</si>
  <si>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</si>
  <si>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</si>
  <si>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その他</t>
    <rPh sb="2" eb="3">
      <t>タ</t>
    </rPh>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</si>
  <si>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</si>
  <si>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</si>
  <si>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</si>
  <si>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</si>
  <si>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</si>
  <si>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</si>
  <si>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</si>
  <si>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</si>
  <si>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</si>
  <si>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</si>
  <si>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</si>
  <si>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</si>
  <si>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</si>
  <si>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</si>
  <si>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</si>
  <si>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</si>
  <si>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</si>
  <si>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</si>
  <si>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内部パーツ(ギア・呼気系)のみ転用</t>
    <rPh sb="0" eb="2">
      <t>ナイブ</t>
    </rPh>
    <rPh sb="9" eb="11">
      <t>コキ</t>
    </rPh>
    <rPh sb="11" eb="12">
      <t>ケイ</t>
    </rPh>
    <rPh sb="15" eb="17">
      <t>テンヨウ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</si>
  <si>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</si>
  <si>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</si>
  <si>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</si>
  <si>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</si>
  <si>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</si>
  <si>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</si>
  <si>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</si>
  <si>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</si>
  <si>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</si>
  <si>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</si>
  <si>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ﾊｯﾀｰ&amp;岡野君</t>
    <rPh sb="5" eb="7">
      <t>オカノ</t>
    </rPh>
    <rPh sb="7" eb="8">
      <t>クン</t>
    </rPh>
    <phoneticPr fontId="2"/>
  </si>
  <si>
    <t>2019/6/29_定例会()</t>
    <rPh sb="10" eb="13">
      <t>テイレイカイ</t>
    </rPh>
    <phoneticPr fontId="2"/>
  </si>
  <si>
    <t>AK47</t>
    <phoneticPr fontId="2"/>
  </si>
  <si>
    <t>Patriot,Spectre</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</si>
  <si>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</si>
  <si>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</si>
  <si>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</si>
  <si>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</si>
  <si>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</si>
  <si>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</si>
  <si>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</si>
  <si>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</si>
  <si>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</si>
  <si>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</si>
  <si>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</si>
  <si>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</si>
  <si>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</si>
  <si>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</si>
  <si>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</si>
  <si>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</si>
  <si>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</si>
  <si>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MPW9,貸(MP7,P226</t>
    <rPh sb="5" eb="6">
      <t>カシ</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</si>
  <si>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</si>
  <si>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</si>
  <si>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</si>
  <si>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</si>
  <si>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</si>
  <si>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</si>
  <si>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検討中</t>
    <rPh sb="0" eb="3">
      <t>ケントウチュウ</t>
    </rPh>
    <phoneticPr fontId="2"/>
  </si>
  <si>
    <t>関連機材 武器群C・D</t>
    <rPh sb="0" eb="2">
      <t>カンレン</t>
    </rPh>
    <rPh sb="2" eb="4">
      <t>キザイ</t>
    </rPh>
    <rPh sb="5" eb="7">
      <t>ブキ</t>
    </rPh>
    <rPh sb="7" eb="8">
      <t>グン</t>
    </rPh>
    <phoneticPr fontId="2"/>
  </si>
  <si>
    <t>関連機材 武器群H</t>
    <rPh sb="0" eb="2">
      <t>カンレン</t>
    </rPh>
    <rPh sb="2" eb="4">
      <t>キザイ</t>
    </rPh>
    <rPh sb="5" eb="7">
      <t>ブキ</t>
    </rPh>
    <rPh sb="7" eb="8">
      <t>グン</t>
    </rPh>
    <phoneticPr fontId="2"/>
  </si>
  <si>
    <t>関連機材 武器群A・E・F・G</t>
    <rPh sb="0" eb="2">
      <t>カンレン</t>
    </rPh>
    <rPh sb="2" eb="4">
      <t>キザイ</t>
    </rPh>
    <rPh sb="5" eb="7">
      <t>ブキ</t>
    </rPh>
    <rPh sb="7" eb="8">
      <t>グン</t>
    </rPh>
    <phoneticPr fontId="2"/>
  </si>
  <si>
    <t>インドア用</t>
    <rPh sb="4" eb="5">
      <t>ヨウ</t>
    </rPh>
    <phoneticPr fontId="2"/>
  </si>
  <si>
    <t>Basic 生分解性バイオBB弾 0.25g</t>
  </si>
  <si>
    <t>MP7A1</t>
    <phoneticPr fontId="2"/>
  </si>
  <si>
    <t>ECHI</t>
    <phoneticPr fontId="2"/>
  </si>
  <si>
    <t>ﾊﾝｽﾞ</t>
    <phoneticPr fontId="2"/>
  </si>
  <si>
    <t>平日定例</t>
    <rPh sb="0" eb="2">
      <t>ヘイジツ</t>
    </rPh>
    <rPh sb="2" eb="4">
      <t>テイレイ</t>
    </rPh>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</si>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</sst>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26" formatCode="\$#,##0.00_);[Red]\(\$#,##0.00\)"/>
    <numFmt numFmtId="176" formatCode="0.0%"/>
  </numFmts>
  <fonts count="28">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b/>
      <sz val="11"/>
      <color theme="1"/>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1"/>
      <color rgb="FFC00000"/>
      <name val="Meiryo UI"/>
      <family val="3"/>
      <charset val="128"/>
    </font>
  </fonts>
  <fills count="2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s>
  <borders count="51">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ck">
        <color rgb="FF0000FF"/>
      </left>
      <right style="thick">
        <color rgb="FF0000FF"/>
      </right>
      <top style="thick">
        <color rgb="FF0000FF"/>
      </top>
      <bottom style="thick">
        <color rgb="FF0000FF"/>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430">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38" fontId="0" fillId="5" borderId="3" xfId="1" applyFont="1" applyFill="1" applyBorder="1" applyAlignment="1">
      <alignment horizontal="right" vertical="center"/>
    </xf>
    <xf numFmtId="0" fontId="0" fillId="5" borderId="3" xfId="0" applyFont="1" applyFill="1" applyBorder="1">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5" fillId="10" borderId="3" xfId="0" applyFont="1" applyFill="1" applyBorder="1">
      <alignment vertical="center"/>
    </xf>
    <xf numFmtId="0" fontId="16" fillId="10" borderId="3" xfId="0" applyFont="1" applyFill="1" applyBorder="1">
      <alignment vertical="center"/>
    </xf>
    <xf numFmtId="38" fontId="16" fillId="10" borderId="3" xfId="1" applyFont="1" applyFill="1" applyBorder="1" applyAlignment="1">
      <alignment horizontal="right"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23" xfId="0"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5" borderId="22" xfId="0" applyFill="1" applyBorder="1" applyAlignment="1">
      <alignment horizontal="left" vertical="center"/>
    </xf>
    <xf numFmtId="0" fontId="0" fillId="0" borderId="0" xfId="0" applyAlignment="1">
      <alignment horizontal="center"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5" borderId="0" xfId="0" applyFill="1">
      <alignment vertical="center"/>
    </xf>
    <xf numFmtId="0" fontId="6" fillId="10"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9" fillId="7" borderId="43" xfId="0" applyFont="1" applyFill="1" applyBorder="1" applyAlignment="1">
      <alignment horizontal="center" vertical="center"/>
    </xf>
    <xf numFmtId="0" fontId="20"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5" borderId="3" xfId="0" applyFont="1" applyFill="1" applyBorder="1">
      <alignment vertical="center"/>
    </xf>
    <xf numFmtId="38" fontId="16" fillId="5" borderId="3" xfId="1" applyFont="1" applyFill="1" applyBorder="1">
      <alignment vertical="center"/>
    </xf>
    <xf numFmtId="0" fontId="16" fillId="5" borderId="0" xfId="0" applyFont="1" applyFill="1" applyAlignment="1">
      <alignment horizontal="center" vertical="center"/>
    </xf>
    <xf numFmtId="38" fontId="16" fillId="5" borderId="3" xfId="1" applyFont="1" applyFill="1" applyBorder="1" applyAlignment="1">
      <alignment horizontal="right" vertical="center"/>
    </xf>
    <xf numFmtId="0" fontId="16" fillId="0" borderId="3" xfId="0" applyFont="1" applyBorder="1">
      <alignment vertical="center"/>
    </xf>
    <xf numFmtId="38" fontId="16" fillId="0" borderId="3" xfId="1" applyFont="1" applyBorder="1">
      <alignment vertical="center"/>
    </xf>
    <xf numFmtId="0" fontId="16" fillId="0" borderId="0" xfId="0" applyFont="1" applyAlignment="1">
      <alignment horizontal="center" vertical="center"/>
    </xf>
    <xf numFmtId="0" fontId="16" fillId="11" borderId="3" xfId="0" applyFont="1" applyFill="1" applyBorder="1">
      <alignment vertical="center"/>
    </xf>
    <xf numFmtId="38" fontId="16" fillId="11" borderId="3" xfId="1" applyFont="1" applyFill="1" applyBorder="1">
      <alignment vertical="center"/>
    </xf>
    <xf numFmtId="0" fontId="16" fillId="11" borderId="0" xfId="0" applyFont="1" applyFill="1" applyAlignment="1">
      <alignment horizontal="center" vertical="center"/>
    </xf>
    <xf numFmtId="38" fontId="16" fillId="11" borderId="3" xfId="1" applyFont="1" applyFill="1" applyBorder="1" applyAlignment="1">
      <alignment horizontal="right" vertical="center"/>
    </xf>
    <xf numFmtId="0" fontId="16" fillId="5" borderId="3" xfId="0" applyFont="1" applyFill="1" applyBorder="1">
      <alignment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1"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22" fillId="7" borderId="46" xfId="0" applyFont="1" applyFill="1" applyBorder="1" applyAlignment="1">
      <alignment horizontal="center" vertical="center" wrapText="1"/>
    </xf>
    <xf numFmtId="0" fontId="23" fillId="16" borderId="46" xfId="0" applyFont="1" applyFill="1" applyBorder="1" applyAlignment="1">
      <alignment horizontal="center" vertical="center" wrapText="1"/>
    </xf>
    <xf numFmtId="0" fontId="23" fillId="6" borderId="46" xfId="0" applyFont="1" applyFill="1" applyBorder="1" applyAlignment="1">
      <alignment horizontal="center" vertical="center" wrapText="1"/>
    </xf>
    <xf numFmtId="0" fontId="23" fillId="13" borderId="46" xfId="0" applyFont="1" applyFill="1" applyBorder="1" applyAlignment="1">
      <alignment horizontal="center" vertical="center" wrapText="1"/>
    </xf>
    <xf numFmtId="0" fontId="24" fillId="2" borderId="46" xfId="0" applyFont="1" applyFill="1" applyBorder="1" applyAlignment="1">
      <alignment horizontal="center" vertical="center" wrapText="1"/>
    </xf>
    <xf numFmtId="0" fontId="25" fillId="0" borderId="0" xfId="0" applyFont="1">
      <alignment vertical="center"/>
    </xf>
    <xf numFmtId="0" fontId="26" fillId="9" borderId="46" xfId="0" applyFont="1" applyFill="1" applyBorder="1" applyAlignment="1">
      <alignment horizontal="center" vertical="center" wrapText="1"/>
    </xf>
    <xf numFmtId="0" fontId="0" fillId="0" borderId="0" xfId="0" applyAlignment="1">
      <alignment horizontal="right" vertical="center"/>
    </xf>
    <xf numFmtId="0" fontId="0" fillId="0" borderId="0" xfId="0" applyAlignment="1">
      <alignment horizontal="center" vertical="center"/>
    </xf>
    <xf numFmtId="0" fontId="20" fillId="7" borderId="3" xfId="0" applyFont="1" applyFill="1" applyBorder="1">
      <alignment vertical="center"/>
    </xf>
    <xf numFmtId="38" fontId="20" fillId="7" borderId="3" xfId="1" applyFont="1" applyFill="1" applyBorder="1">
      <alignment vertical="center"/>
    </xf>
    <xf numFmtId="0" fontId="20" fillId="7" borderId="0" xfId="0" applyFont="1" applyFill="1" applyAlignment="1">
      <alignment horizontal="center" vertical="center"/>
    </xf>
    <xf numFmtId="14" fontId="20"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14" fontId="19" fillId="12"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15" fillId="0" borderId="3" xfId="0" applyFont="1" applyFill="1" applyBorder="1">
      <alignment vertical="center"/>
    </xf>
    <xf numFmtId="0" fontId="16" fillId="0" borderId="3" xfId="0" applyFont="1" applyFill="1" applyBorder="1">
      <alignment vertical="center"/>
    </xf>
    <xf numFmtId="38" fontId="16" fillId="0" borderId="3" xfId="1" applyFont="1" applyFill="1" applyBorder="1">
      <alignment vertical="center"/>
    </xf>
    <xf numFmtId="0" fontId="16" fillId="0" borderId="0" xfId="0" applyFont="1" applyFill="1"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9"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15" fillId="0" borderId="3" xfId="0" applyFont="1" applyBorder="1">
      <alignment vertical="center"/>
    </xf>
    <xf numFmtId="38" fontId="0" fillId="0" borderId="0" xfId="0" applyNumberFormat="1" applyAlignment="1">
      <alignment horizontal="left" vertical="center"/>
    </xf>
    <xf numFmtId="0" fontId="0" fillId="6" borderId="3" xfId="0" applyFill="1" applyBorder="1">
      <alignment vertical="center"/>
    </xf>
    <xf numFmtId="0" fontId="0" fillId="0" borderId="0" xfId="0" applyAlignment="1">
      <alignment horizontal="left" vertical="center"/>
    </xf>
    <xf numFmtId="0" fontId="0" fillId="19" borderId="3" xfId="0" applyFill="1" applyBorder="1">
      <alignment vertical="center"/>
    </xf>
    <xf numFmtId="14" fontId="0" fillId="9" borderId="3" xfId="0" applyNumberForma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7" fillId="0" borderId="3" xfId="0" applyFont="1" applyFill="1" applyBorder="1">
      <alignment vertical="center"/>
    </xf>
    <xf numFmtId="0" fontId="17" fillId="18" borderId="3" xfId="0" applyFont="1" applyFill="1" applyBorder="1">
      <alignment vertical="center"/>
    </xf>
    <xf numFmtId="0" fontId="14" fillId="2" borderId="3" xfId="0" applyFont="1" applyFill="1" applyBorder="1">
      <alignment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16" fillId="9" borderId="3" xfId="0" applyFont="1" applyFill="1" applyBorder="1"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0" fillId="0" borderId="50" xfId="1" applyFont="1" applyBorder="1">
      <alignment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20" borderId="3" xfId="0" applyFont="1" applyFill="1" applyBorder="1">
      <alignment vertical="center"/>
    </xf>
    <xf numFmtId="0" fontId="14" fillId="20" borderId="0" xfId="0" applyFont="1" applyFill="1" applyAlignment="1">
      <alignment horizontal="center" vertical="center"/>
    </xf>
    <xf numFmtId="14" fontId="6" fillId="20" borderId="3" xfId="0" applyNumberFormat="1" applyFont="1" applyFill="1" applyBorder="1" applyAlignment="1">
      <alignment horizontal="center" vertical="center"/>
    </xf>
    <xf numFmtId="38" fontId="6" fillId="20" borderId="3" xfId="0" applyNumberFormat="1" applyFont="1" applyFill="1" applyBorder="1" applyAlignment="1">
      <alignment horizontal="left" vertical="center"/>
    </xf>
    <xf numFmtId="14" fontId="14" fillId="20" borderId="3" xfId="1" applyNumberFormat="1" applyFont="1" applyFill="1" applyBorder="1" applyAlignment="1">
      <alignment horizontal="right" vertical="center"/>
    </xf>
    <xf numFmtId="14" fontId="16" fillId="9" borderId="3" xfId="0" applyNumberFormat="1" applyFont="1" applyFill="1" applyBorder="1" applyAlignment="1">
      <alignment horizontal="center"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14" fontId="16"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50"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38" fontId="0" fillId="0" borderId="3" xfId="1" applyFont="1" applyBorder="1" applyAlignment="1">
      <alignment horizontal="right"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6" fillId="20" borderId="50"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50"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20" fillId="7" borderId="44" xfId="0" applyFont="1" applyFill="1" applyBorder="1" applyAlignment="1">
      <alignment horizontal="center" vertical="center"/>
    </xf>
    <xf numFmtId="0" fontId="20"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CCFF66"/>
      <color rgb="FFF2F8D4"/>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382</v>
      </c>
      <c r="C2" t="s">
        <v>385</v>
      </c>
      <c r="D2" t="s">
        <v>386</v>
      </c>
    </row>
    <row r="3" spans="2:11">
      <c r="B3" t="s">
        <v>383</v>
      </c>
      <c r="C3" t="s">
        <v>385</v>
      </c>
      <c r="D3" t="s">
        <v>389</v>
      </c>
    </row>
    <row r="4" spans="2:11">
      <c r="B4" t="s">
        <v>384</v>
      </c>
      <c r="C4" t="s">
        <v>385</v>
      </c>
      <c r="D4" t="s">
        <v>387</v>
      </c>
    </row>
    <row r="6" spans="2:11">
      <c r="B6" t="s">
        <v>388</v>
      </c>
    </row>
    <row r="7" spans="2:11">
      <c r="B7" t="s">
        <v>390</v>
      </c>
    </row>
    <row r="9" spans="2:11">
      <c r="B9" s="428" t="s">
        <v>391</v>
      </c>
      <c r="C9" s="428"/>
      <c r="D9" s="428" t="s">
        <v>392</v>
      </c>
      <c r="E9" s="428"/>
      <c r="F9" s="428" t="s">
        <v>393</v>
      </c>
      <c r="G9" s="428"/>
      <c r="H9" s="428" t="s">
        <v>394</v>
      </c>
      <c r="I9" s="428"/>
      <c r="J9" s="428" t="s">
        <v>395</v>
      </c>
      <c r="K9" s="428"/>
    </row>
    <row r="14" spans="2:11">
      <c r="B14" t="s">
        <v>396</v>
      </c>
    </row>
    <row r="15" spans="2:11">
      <c r="B15" t="s">
        <v>397</v>
      </c>
    </row>
    <row r="17" spans="2:10">
      <c r="B17" t="s">
        <v>398</v>
      </c>
    </row>
    <row r="18" spans="2:10">
      <c r="B18" s="107" t="s">
        <v>405</v>
      </c>
    </row>
    <row r="19" spans="2:10">
      <c r="J19" t="s">
        <v>411</v>
      </c>
    </row>
    <row r="20" spans="2:10">
      <c r="B20" t="s">
        <v>399</v>
      </c>
      <c r="J20" t="s">
        <v>412</v>
      </c>
    </row>
    <row r="21" spans="2:10">
      <c r="B21" t="s">
        <v>400</v>
      </c>
    </row>
    <row r="22" spans="2:10">
      <c r="B22" t="s">
        <v>401</v>
      </c>
    </row>
    <row r="25" spans="2:10">
      <c r="B25" t="s">
        <v>406</v>
      </c>
    </row>
    <row r="26" spans="2:10">
      <c r="B26" t="s">
        <v>402</v>
      </c>
    </row>
    <row r="27" spans="2:10">
      <c r="B27" t="s">
        <v>403</v>
      </c>
    </row>
    <row r="28" spans="2:10">
      <c r="B28" t="s">
        <v>404</v>
      </c>
    </row>
    <row r="30" spans="2:10">
      <c r="B30" t="s">
        <v>407</v>
      </c>
    </row>
    <row r="31" spans="2:10">
      <c r="B31" t="s">
        <v>408</v>
      </c>
    </row>
    <row r="32" spans="2:10">
      <c r="B32" t="s">
        <v>409</v>
      </c>
    </row>
    <row r="34" spans="1:17">
      <c r="B34" t="s">
        <v>410</v>
      </c>
    </row>
    <row r="37" spans="1:17">
      <c r="A37" s="4"/>
      <c r="B37" s="4"/>
      <c r="C37" s="4"/>
      <c r="D37" s="4"/>
      <c r="E37" s="4"/>
      <c r="F37" s="4"/>
      <c r="G37" s="4"/>
      <c r="H37" s="4"/>
      <c r="I37" s="4"/>
      <c r="J37" s="4"/>
      <c r="K37" s="4"/>
      <c r="L37" s="4"/>
      <c r="M37" s="4"/>
      <c r="N37" s="4"/>
      <c r="O37" s="4"/>
      <c r="P37" s="4"/>
      <c r="Q37" s="4"/>
    </row>
    <row r="38" spans="1:17">
      <c r="B38">
        <v>1</v>
      </c>
      <c r="C38" t="s">
        <v>414</v>
      </c>
    </row>
    <row r="39" spans="1:17">
      <c r="B39">
        <v>2</v>
      </c>
      <c r="C39" t="s">
        <v>415</v>
      </c>
    </row>
    <row r="41" spans="1:17">
      <c r="B41" t="s">
        <v>416</v>
      </c>
    </row>
    <row r="44" spans="1:17" s="4" customFormat="1">
      <c r="B44" s="4" t="s">
        <v>417</v>
      </c>
    </row>
    <row r="45" spans="1:17">
      <c r="B45" t="s">
        <v>418</v>
      </c>
    </row>
    <row r="46" spans="1:17">
      <c r="B46" t="s">
        <v>419</v>
      </c>
    </row>
    <row r="47" spans="1:17">
      <c r="B47" t="s">
        <v>420</v>
      </c>
    </row>
    <row r="48" spans="1:17">
      <c r="B48" t="s">
        <v>421</v>
      </c>
    </row>
    <row r="49" spans="2:2">
      <c r="B49" t="s">
        <v>422</v>
      </c>
    </row>
    <row r="50" spans="2:2">
      <c r="B50" t="s">
        <v>423</v>
      </c>
    </row>
    <row r="52" spans="2:2">
      <c r="B52" t="s">
        <v>424</v>
      </c>
    </row>
    <row r="54" spans="2:2">
      <c r="B54" t="s">
        <v>425</v>
      </c>
    </row>
    <row r="55" spans="2:2">
      <c r="B55" t="s">
        <v>426</v>
      </c>
    </row>
    <row r="57" spans="2:2">
      <c r="B57" t="s">
        <v>429</v>
      </c>
    </row>
    <row r="58" spans="2:2">
      <c r="B58" s="110" t="s">
        <v>427</v>
      </c>
    </row>
    <row r="59" spans="2:2">
      <c r="B59" t="s">
        <v>430</v>
      </c>
    </row>
    <row r="60" spans="2:2">
      <c r="B60" t="s">
        <v>428</v>
      </c>
    </row>
  </sheetData>
  <mergeCells count="5">
    <mergeCell ref="B9:C9"/>
    <mergeCell ref="D9:E9"/>
    <mergeCell ref="F9:G9"/>
    <mergeCell ref="H9:I9"/>
    <mergeCell ref="J9:K9"/>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429" t="s">
        <v>574</v>
      </c>
      <c r="C3" s="429"/>
      <c r="D3" s="429"/>
    </row>
    <row r="4" spans="2:4">
      <c r="B4" s="75" t="s">
        <v>165</v>
      </c>
      <c r="C4" s="37">
        <v>37800</v>
      </c>
      <c r="D4" t="s">
        <v>190</v>
      </c>
    </row>
    <row r="5" spans="2:4">
      <c r="B5" s="155" t="s">
        <v>571</v>
      </c>
      <c r="C5" s="37">
        <f>C4*0.1</f>
        <v>3780</v>
      </c>
      <c r="D5" t="s">
        <v>565</v>
      </c>
    </row>
    <row r="6" spans="2:4">
      <c r="B6" s="156" t="s">
        <v>573</v>
      </c>
      <c r="C6" s="151">
        <f>C4*0.09161</f>
        <v>3462.8579999999997</v>
      </c>
      <c r="D6" s="150" t="s">
        <v>566</v>
      </c>
    </row>
    <row r="7" spans="2:4">
      <c r="B7" s="157" t="s">
        <v>572</v>
      </c>
      <c r="C7" s="60">
        <f>C4*0.04</f>
        <v>1512</v>
      </c>
      <c r="D7" s="59" t="s">
        <v>566</v>
      </c>
    </row>
    <row r="8" spans="2:4">
      <c r="C8" s="79">
        <f>C4-C5</f>
        <v>34020</v>
      </c>
      <c r="D8" s="152" t="s">
        <v>567</v>
      </c>
    </row>
    <row r="9" spans="2:4">
      <c r="B9" s="59"/>
      <c r="C9" s="153">
        <f>SUM(C6:C7)</f>
        <v>4974.8580000000002</v>
      </c>
      <c r="D9" s="154" t="s">
        <v>568</v>
      </c>
    </row>
    <row r="10" spans="2:4">
      <c r="C10" s="79">
        <f>C8-C9</f>
        <v>29045.142</v>
      </c>
      <c r="D10" s="152" t="s">
        <v>569</v>
      </c>
    </row>
    <row r="11" spans="2:4">
      <c r="B11" s="59"/>
      <c r="C11" s="59">
        <v>400</v>
      </c>
      <c r="D11" s="154" t="s">
        <v>570</v>
      </c>
    </row>
    <row r="12" spans="2:4">
      <c r="B12" s="75" t="s">
        <v>192</v>
      </c>
      <c r="C12" s="79">
        <f>SUM(C10:C11)</f>
        <v>29445.142</v>
      </c>
      <c r="D12" s="152" t="s">
        <v>190</v>
      </c>
    </row>
    <row r="15" spans="2:4">
      <c r="B15" s="75" t="s">
        <v>575</v>
      </c>
      <c r="C15" s="58">
        <f>1-C12/C4</f>
        <v>0.2210279894179894</v>
      </c>
    </row>
    <row r="20" spans="2:4">
      <c r="B20">
        <v>14</v>
      </c>
    </row>
    <row r="21" spans="2:4">
      <c r="B21">
        <v>15</v>
      </c>
    </row>
    <row r="22" spans="2:4">
      <c r="B22">
        <v>16</v>
      </c>
    </row>
    <row r="23" spans="2:4">
      <c r="B23">
        <v>17</v>
      </c>
    </row>
    <row r="25" spans="2:4">
      <c r="C25" t="s">
        <v>576</v>
      </c>
    </row>
    <row r="26" spans="2:4">
      <c r="D26" t="s">
        <v>577</v>
      </c>
    </row>
    <row r="27" spans="2:4">
      <c r="D27" t="s">
        <v>578</v>
      </c>
    </row>
    <row r="28" spans="2:4">
      <c r="D28" t="s">
        <v>579</v>
      </c>
    </row>
    <row r="29" spans="2:4">
      <c r="D29" t="s">
        <v>580</v>
      </c>
    </row>
    <row r="30" spans="2:4">
      <c r="D30" t="s">
        <v>581</v>
      </c>
    </row>
    <row r="31" spans="2:4">
      <c r="D31" t="s">
        <v>582</v>
      </c>
    </row>
    <row r="32" spans="2:4">
      <c r="D32" t="s">
        <v>583</v>
      </c>
    </row>
    <row r="33" spans="3:4">
      <c r="D33" t="s">
        <v>584</v>
      </c>
    </row>
    <row r="48" spans="3:4">
      <c r="C48" s="21"/>
    </row>
  </sheetData>
  <mergeCells count="1">
    <mergeCell ref="B3:D3"/>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85" zoomScaleNormal="85" workbookViewId="0">
      <selection activeCell="F19" sqref="F19"/>
    </sheetView>
  </sheetViews>
  <sheetFormatPr defaultRowHeight="15.75"/>
  <cols>
    <col min="2" max="6" width="3.77734375" customWidth="1"/>
  </cols>
  <sheetData>
    <row r="2" spans="1:8">
      <c r="A2" s="423" t="s">
        <v>644</v>
      </c>
      <c r="B2" s="193">
        <v>22</v>
      </c>
      <c r="C2" t="s">
        <v>861</v>
      </c>
    </row>
    <row r="3" spans="1:8">
      <c r="A3" s="423"/>
      <c r="B3" s="193">
        <v>23</v>
      </c>
      <c r="C3" t="s">
        <v>781</v>
      </c>
    </row>
    <row r="4" spans="1:8">
      <c r="A4" s="423"/>
      <c r="B4" s="193">
        <v>24</v>
      </c>
      <c r="C4" t="s">
        <v>780</v>
      </c>
    </row>
    <row r="5" spans="1:8">
      <c r="A5" s="423"/>
      <c r="B5" s="194">
        <v>25</v>
      </c>
      <c r="C5" t="s">
        <v>862</v>
      </c>
      <c r="G5" t="s">
        <v>728</v>
      </c>
    </row>
    <row r="6" spans="1:8">
      <c r="A6" s="423"/>
      <c r="B6" s="194">
        <v>26</v>
      </c>
      <c r="F6" s="192">
        <v>1</v>
      </c>
    </row>
    <row r="7" spans="1:8">
      <c r="A7" s="423"/>
      <c r="B7" s="194">
        <v>27</v>
      </c>
      <c r="C7" s="80" t="s">
        <v>725</v>
      </c>
      <c r="F7" s="192">
        <v>2</v>
      </c>
    </row>
    <row r="8" spans="1:8">
      <c r="A8" s="423"/>
      <c r="B8" s="194">
        <v>28</v>
      </c>
      <c r="C8" s="80">
        <v>1</v>
      </c>
      <c r="F8" s="192">
        <v>3</v>
      </c>
    </row>
    <row r="9" spans="1:8">
      <c r="A9" s="423"/>
      <c r="B9" s="193">
        <v>29</v>
      </c>
      <c r="C9" s="80">
        <v>2</v>
      </c>
      <c r="F9" s="192">
        <v>4</v>
      </c>
      <c r="H9" t="s">
        <v>863</v>
      </c>
    </row>
    <row r="10" spans="1:8">
      <c r="A10" s="423"/>
      <c r="B10" s="193">
        <v>30</v>
      </c>
      <c r="C10" s="80">
        <v>3</v>
      </c>
      <c r="F10" s="192">
        <v>5</v>
      </c>
      <c r="G10" t="s">
        <v>779</v>
      </c>
    </row>
    <row r="11" spans="1:8">
      <c r="A11" s="423"/>
      <c r="B11" s="184">
        <v>31</v>
      </c>
      <c r="C11" s="80">
        <v>4</v>
      </c>
      <c r="F11" s="192">
        <v>6</v>
      </c>
    </row>
    <row r="12" spans="1:8">
      <c r="A12" s="423" t="s">
        <v>645</v>
      </c>
      <c r="B12" s="184">
        <v>1</v>
      </c>
      <c r="C12" s="80">
        <v>5</v>
      </c>
      <c r="F12" s="192">
        <v>7</v>
      </c>
    </row>
    <row r="13" spans="1:8">
      <c r="A13" s="423"/>
      <c r="B13" s="184">
        <v>2</v>
      </c>
      <c r="C13" s="80">
        <v>6</v>
      </c>
      <c r="F13" s="192">
        <v>8</v>
      </c>
    </row>
    <row r="14" spans="1:8">
      <c r="A14" s="423"/>
      <c r="B14" s="184">
        <v>3</v>
      </c>
      <c r="C14" s="80">
        <v>7</v>
      </c>
      <c r="F14" s="192">
        <v>9</v>
      </c>
    </row>
    <row r="15" spans="1:8">
      <c r="A15" s="423"/>
      <c r="B15" s="184">
        <v>4</v>
      </c>
      <c r="C15" s="80">
        <v>8</v>
      </c>
      <c r="F15" s="192">
        <v>10</v>
      </c>
      <c r="G15" t="s">
        <v>728</v>
      </c>
    </row>
    <row r="16" spans="1:8">
      <c r="A16" s="423"/>
      <c r="B16" s="193">
        <v>5</v>
      </c>
      <c r="C16" s="80" t="s">
        <v>726</v>
      </c>
      <c r="E16" t="s">
        <v>727</v>
      </c>
    </row>
    <row r="17" spans="1:4">
      <c r="A17" s="423"/>
      <c r="B17" s="193">
        <v>6</v>
      </c>
      <c r="D17" t="s">
        <v>646</v>
      </c>
    </row>
    <row r="18" spans="1:4">
      <c r="A18" s="423"/>
      <c r="B18" s="194">
        <v>7</v>
      </c>
      <c r="D18" t="s">
        <v>647</v>
      </c>
    </row>
    <row r="24" spans="1:4">
      <c r="C24" s="80"/>
      <c r="D24" t="s">
        <v>648</v>
      </c>
    </row>
    <row r="25" spans="1:4">
      <c r="C25" s="192"/>
      <c r="D25" t="s">
        <v>729</v>
      </c>
    </row>
  </sheetData>
  <mergeCells count="2">
    <mergeCell ref="A2:A11"/>
    <mergeCell ref="A12:A1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43613</v>
      </c>
      <c r="B1" s="21"/>
    </row>
    <row r="2" spans="1:11" ht="16.5" thickBot="1">
      <c r="B2" t="s">
        <v>88</v>
      </c>
      <c r="C2" s="5" t="s">
        <v>89</v>
      </c>
      <c r="D2" s="14" t="s">
        <v>57</v>
      </c>
      <c r="E2" s="14" t="s">
        <v>58</v>
      </c>
      <c r="F2" s="14" t="s">
        <v>59</v>
      </c>
      <c r="G2" s="14" t="s">
        <v>68</v>
      </c>
      <c r="H2" s="15" t="s">
        <v>72</v>
      </c>
    </row>
    <row r="3" spans="1:11">
      <c r="B3" s="395" t="s">
        <v>51</v>
      </c>
      <c r="C3" s="31" t="s">
        <v>46</v>
      </c>
      <c r="D3" s="32" t="s">
        <v>60</v>
      </c>
      <c r="E3" s="32" t="s">
        <v>70</v>
      </c>
      <c r="F3" s="32" t="s">
        <v>63</v>
      </c>
      <c r="G3" s="32" t="s">
        <v>69</v>
      </c>
      <c r="H3" s="33">
        <v>350</v>
      </c>
      <c r="J3" s="11"/>
    </row>
    <row r="4" spans="1:11">
      <c r="A4" t="s">
        <v>48</v>
      </c>
      <c r="B4" s="396"/>
      <c r="C4" s="34" t="s">
        <v>47</v>
      </c>
      <c r="D4" s="35" t="s">
        <v>64</v>
      </c>
      <c r="E4" s="35" t="s">
        <v>60</v>
      </c>
      <c r="F4" s="35" t="s">
        <v>61</v>
      </c>
      <c r="G4" s="35" t="s">
        <v>69</v>
      </c>
      <c r="H4" s="36">
        <v>1000</v>
      </c>
      <c r="I4" s="12" t="s">
        <v>87</v>
      </c>
      <c r="J4" s="11"/>
    </row>
    <row r="5" spans="1:11">
      <c r="B5" s="396"/>
      <c r="C5" s="8" t="s">
        <v>52</v>
      </c>
      <c r="D5" s="9" t="s">
        <v>64</v>
      </c>
      <c r="E5" s="9" t="s">
        <v>60</v>
      </c>
      <c r="F5" s="9" t="s">
        <v>62</v>
      </c>
      <c r="G5" s="9" t="s">
        <v>69</v>
      </c>
      <c r="H5" s="16">
        <v>3000</v>
      </c>
      <c r="J5" s="11" t="s">
        <v>92</v>
      </c>
      <c r="K5" s="24" t="s">
        <v>93</v>
      </c>
    </row>
    <row r="6" spans="1:11">
      <c r="B6" s="396"/>
      <c r="C6" s="8" t="s">
        <v>50</v>
      </c>
      <c r="D6" s="9" t="s">
        <v>60</v>
      </c>
      <c r="E6" s="9" t="s">
        <v>71</v>
      </c>
      <c r="F6" s="9" t="s">
        <v>62</v>
      </c>
      <c r="G6" s="9" t="s">
        <v>67</v>
      </c>
      <c r="H6" s="16">
        <v>2000</v>
      </c>
      <c r="J6" s="11" t="s">
        <v>100</v>
      </c>
    </row>
    <row r="7" spans="1:11">
      <c r="B7" s="396"/>
      <c r="C7" s="8" t="s">
        <v>49</v>
      </c>
      <c r="D7" s="9" t="s">
        <v>60</v>
      </c>
      <c r="E7" s="9" t="s">
        <v>71</v>
      </c>
      <c r="F7" s="9" t="s">
        <v>63</v>
      </c>
      <c r="G7" s="9" t="s">
        <v>69</v>
      </c>
      <c r="H7" s="16">
        <v>3300</v>
      </c>
      <c r="J7" s="11" t="s">
        <v>100</v>
      </c>
    </row>
    <row r="8" spans="1:11">
      <c r="B8" s="397"/>
      <c r="C8" s="25" t="s">
        <v>65</v>
      </c>
      <c r="D8" s="26" t="s">
        <v>95</v>
      </c>
      <c r="E8" s="26" t="s">
        <v>71</v>
      </c>
      <c r="F8" s="26" t="s">
        <v>63</v>
      </c>
      <c r="G8" s="26" t="s">
        <v>96</v>
      </c>
      <c r="H8" s="27">
        <v>0</v>
      </c>
      <c r="I8" s="5" t="s">
        <v>90</v>
      </c>
      <c r="J8" s="11"/>
    </row>
    <row r="9" spans="1:11" ht="16.5" thickBot="1">
      <c r="B9" s="398"/>
      <c r="C9" s="28" t="s">
        <v>97</v>
      </c>
      <c r="D9" s="29" t="s">
        <v>60</v>
      </c>
      <c r="E9" s="29" t="s">
        <v>71</v>
      </c>
      <c r="F9" s="29" t="s">
        <v>61</v>
      </c>
      <c r="G9" s="29" t="s">
        <v>98</v>
      </c>
      <c r="H9" s="30">
        <v>400</v>
      </c>
      <c r="I9" s="12" t="s">
        <v>99</v>
      </c>
      <c r="J9" s="11"/>
    </row>
    <row r="10" spans="1:11">
      <c r="B10" s="392" t="s">
        <v>53</v>
      </c>
      <c r="C10" s="31" t="s">
        <v>54</v>
      </c>
      <c r="D10" s="32" t="s">
        <v>60</v>
      </c>
      <c r="E10" s="32" t="s">
        <v>71</v>
      </c>
      <c r="F10" s="32" t="s">
        <v>63</v>
      </c>
      <c r="G10" s="32" t="s">
        <v>69</v>
      </c>
      <c r="H10" s="33">
        <v>2000</v>
      </c>
      <c r="J10" s="11"/>
    </row>
    <row r="11" spans="1:11">
      <c r="B11" s="393"/>
      <c r="C11" s="8" t="s">
        <v>55</v>
      </c>
      <c r="D11" s="9" t="s">
        <v>64</v>
      </c>
      <c r="E11" s="9" t="s">
        <v>60</v>
      </c>
      <c r="F11" s="9" t="s">
        <v>62</v>
      </c>
      <c r="G11" s="9" t="s">
        <v>69</v>
      </c>
      <c r="H11" s="16">
        <v>1300</v>
      </c>
      <c r="J11" s="11" t="s">
        <v>92</v>
      </c>
      <c r="K11" s="24" t="s">
        <v>93</v>
      </c>
    </row>
    <row r="12" spans="1:11">
      <c r="B12" s="393"/>
      <c r="C12" s="8" t="s">
        <v>56</v>
      </c>
      <c r="D12" s="9" t="s">
        <v>64</v>
      </c>
      <c r="E12" s="9" t="s">
        <v>60</v>
      </c>
      <c r="F12" s="9" t="s">
        <v>64</v>
      </c>
      <c r="G12" s="9" t="s">
        <v>69</v>
      </c>
      <c r="H12" s="16">
        <v>2200</v>
      </c>
      <c r="I12" s="11" t="s">
        <v>83</v>
      </c>
      <c r="J12" s="11" t="s">
        <v>91</v>
      </c>
    </row>
    <row r="13" spans="1:11" ht="16.5" thickBot="1">
      <c r="B13" s="394"/>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399" t="s">
        <v>76</v>
      </c>
      <c r="C19" s="400"/>
      <c r="D19" s="23" t="s">
        <v>84</v>
      </c>
    </row>
    <row r="20" spans="2:4">
      <c r="B20" s="22" t="s">
        <v>51</v>
      </c>
      <c r="C20" s="13" t="s">
        <v>82</v>
      </c>
      <c r="D20" s="20" t="s">
        <v>94</v>
      </c>
    </row>
    <row r="21" spans="2:4">
      <c r="B21" s="401" t="s">
        <v>53</v>
      </c>
      <c r="C21" s="8" t="s">
        <v>77</v>
      </c>
      <c r="D21" s="20" t="s">
        <v>85</v>
      </c>
    </row>
    <row r="22" spans="2:4">
      <c r="B22" s="402"/>
      <c r="C22" s="8" t="s">
        <v>78</v>
      </c>
      <c r="D22" s="20" t="s">
        <v>85</v>
      </c>
    </row>
    <row r="23" spans="2:4">
      <c r="B23" s="403"/>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7"/>
  <sheetViews>
    <sheetView tabSelected="1" zoomScale="85" zoomScaleNormal="85" workbookViewId="0">
      <pane ySplit="1" topLeftCell="A164" activePane="bottomLeft" state="frozen"/>
      <selection pane="bottomLeft" activeCell="D200" sqref="D200"/>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21875" bestFit="1" customWidth="1"/>
    <col min="12" max="12" width="8.21875" bestFit="1" customWidth="1"/>
    <col min="13" max="13" width="15.77734375" customWidth="1"/>
    <col min="14" max="14" width="15.77734375" style="37" customWidth="1"/>
    <col min="15" max="15" width="8.88671875" style="20"/>
  </cols>
  <sheetData>
    <row r="1" spans="1:16" ht="16.5" thickBot="1">
      <c r="A1" s="182" t="s">
        <v>110</v>
      </c>
      <c r="B1" s="182" t="s">
        <v>163</v>
      </c>
      <c r="C1" s="182" t="s">
        <v>162</v>
      </c>
      <c r="D1" s="182" t="s">
        <v>111</v>
      </c>
      <c r="E1" s="183" t="s">
        <v>109</v>
      </c>
      <c r="F1" s="182" t="s">
        <v>105</v>
      </c>
      <c r="G1" s="184"/>
      <c r="H1" s="159" t="s">
        <v>597</v>
      </c>
      <c r="I1" s="185" t="s">
        <v>682</v>
      </c>
      <c r="J1" s="186" t="s">
        <v>700</v>
      </c>
      <c r="K1" s="231"/>
      <c r="L1" s="187"/>
      <c r="M1" s="187" t="s">
        <v>701</v>
      </c>
    </row>
    <row r="2" spans="1:16" ht="17.25" thickTop="1" thickBot="1">
      <c r="A2" s="418" t="s">
        <v>1143</v>
      </c>
      <c r="B2" s="419"/>
      <c r="C2" s="420"/>
      <c r="D2" s="250"/>
      <c r="E2" s="251"/>
      <c r="F2" s="250"/>
      <c r="G2" s="252"/>
      <c r="H2" s="254" t="s">
        <v>1151</v>
      </c>
      <c r="I2" s="255">
        <f>SUM(E3:E31)</f>
        <v>35162</v>
      </c>
      <c r="J2" s="253"/>
      <c r="K2" s="250"/>
      <c r="L2" t="s">
        <v>702</v>
      </c>
      <c r="M2" s="112" t="s">
        <v>764</v>
      </c>
      <c r="N2" s="113"/>
      <c r="O2" s="20">
        <v>1</v>
      </c>
      <c r="P2" t="s">
        <v>735</v>
      </c>
    </row>
    <row r="3" spans="1:16" ht="16.5" thickTop="1">
      <c r="A3" s="41" t="s">
        <v>121</v>
      </c>
      <c r="B3" s="41" t="s">
        <v>168</v>
      </c>
      <c r="C3" s="41" t="s">
        <v>177</v>
      </c>
      <c r="D3" s="41" t="s">
        <v>1008</v>
      </c>
      <c r="E3" s="232" t="s">
        <v>995</v>
      </c>
      <c r="F3" s="41">
        <v>1</v>
      </c>
      <c r="G3" s="211" t="s">
        <v>464</v>
      </c>
      <c r="H3" s="158"/>
      <c r="I3" s="41" t="s">
        <v>997</v>
      </c>
      <c r="J3" s="177"/>
      <c r="K3" s="41"/>
      <c r="L3" t="s">
        <v>707</v>
      </c>
      <c r="M3" s="96" t="s">
        <v>112</v>
      </c>
      <c r="N3" s="97">
        <v>3000</v>
      </c>
    </row>
    <row r="4" spans="1:16">
      <c r="A4" s="108" t="s">
        <v>434</v>
      </c>
      <c r="B4" s="108" t="s">
        <v>168</v>
      </c>
      <c r="C4" s="108" t="s">
        <v>1457</v>
      </c>
      <c r="D4" s="108" t="s">
        <v>436</v>
      </c>
      <c r="E4" s="109">
        <v>1496</v>
      </c>
      <c r="F4" s="108">
        <v>1</v>
      </c>
      <c r="G4" s="233" t="s">
        <v>126</v>
      </c>
      <c r="H4" s="48"/>
      <c r="I4" s="41" t="s">
        <v>717</v>
      </c>
      <c r="J4" s="176"/>
      <c r="K4" s="111"/>
      <c r="M4" s="96" t="s">
        <v>281</v>
      </c>
      <c r="N4" s="98">
        <v>500</v>
      </c>
    </row>
    <row r="5" spans="1:16">
      <c r="A5" s="41" t="s">
        <v>677</v>
      </c>
      <c r="B5" s="108" t="s">
        <v>168</v>
      </c>
      <c r="C5" s="108" t="s">
        <v>435</v>
      </c>
      <c r="D5" s="41" t="s">
        <v>676</v>
      </c>
      <c r="E5" s="42">
        <v>695</v>
      </c>
      <c r="F5" s="108">
        <v>1</v>
      </c>
      <c r="G5" s="233" t="s">
        <v>126</v>
      </c>
      <c r="H5" s="158">
        <v>43390</v>
      </c>
      <c r="I5" s="41" t="s">
        <v>716</v>
      </c>
      <c r="J5" s="176"/>
      <c r="K5" s="48"/>
      <c r="M5" s="99" t="s">
        <v>286</v>
      </c>
      <c r="N5" s="100">
        <v>-2500</v>
      </c>
    </row>
    <row r="6" spans="1:16">
      <c r="A6" s="41" t="s">
        <v>1476</v>
      </c>
      <c r="B6" s="41" t="s">
        <v>168</v>
      </c>
      <c r="C6" s="41" t="s">
        <v>170</v>
      </c>
      <c r="D6" s="41" t="s">
        <v>1475</v>
      </c>
      <c r="E6" s="42">
        <v>4621</v>
      </c>
      <c r="F6" s="41">
        <v>1</v>
      </c>
      <c r="G6" s="378" t="s">
        <v>476</v>
      </c>
      <c r="H6" s="158">
        <v>43604</v>
      </c>
      <c r="I6" s="41"/>
      <c r="J6" s="177"/>
      <c r="K6" s="41"/>
      <c r="M6" s="101" t="s">
        <v>284</v>
      </c>
      <c r="N6" s="102">
        <f>SUM(N3:N5)</f>
        <v>1000</v>
      </c>
    </row>
    <row r="7" spans="1:16">
      <c r="A7" s="41" t="s">
        <v>121</v>
      </c>
      <c r="B7" s="41" t="s">
        <v>168</v>
      </c>
      <c r="C7" s="41" t="s">
        <v>170</v>
      </c>
      <c r="D7" s="41" t="s">
        <v>123</v>
      </c>
      <c r="E7" s="42">
        <v>363</v>
      </c>
      <c r="F7" s="41">
        <v>1</v>
      </c>
      <c r="G7" s="233" t="s">
        <v>126</v>
      </c>
      <c r="H7" s="48"/>
      <c r="I7" s="41" t="s">
        <v>685</v>
      </c>
      <c r="J7" s="176"/>
      <c r="K7" s="48"/>
      <c r="M7" s="103" t="s">
        <v>282</v>
      </c>
      <c r="N7" s="97">
        <v>1700</v>
      </c>
    </row>
    <row r="8" spans="1:16">
      <c r="A8" s="41" t="s">
        <v>1006</v>
      </c>
      <c r="B8" s="41" t="s">
        <v>168</v>
      </c>
      <c r="C8" s="41" t="s">
        <v>994</v>
      </c>
      <c r="D8" s="41" t="s">
        <v>1007</v>
      </c>
      <c r="E8" s="232" t="s">
        <v>995</v>
      </c>
      <c r="F8" s="41">
        <v>1</v>
      </c>
      <c r="G8" s="233" t="s">
        <v>464</v>
      </c>
      <c r="H8" s="48"/>
      <c r="I8" s="41" t="s">
        <v>717</v>
      </c>
      <c r="J8" s="177"/>
      <c r="K8" s="41"/>
      <c r="M8" s="103" t="s">
        <v>287</v>
      </c>
      <c r="N8" s="97">
        <v>5000</v>
      </c>
    </row>
    <row r="9" spans="1:16">
      <c r="A9" s="41" t="s">
        <v>121</v>
      </c>
      <c r="B9" s="41" t="s">
        <v>168</v>
      </c>
      <c r="C9" s="41" t="s">
        <v>543</v>
      </c>
      <c r="D9" s="41" t="s">
        <v>544</v>
      </c>
      <c r="E9" s="42">
        <v>3300</v>
      </c>
      <c r="F9" s="41">
        <v>1</v>
      </c>
      <c r="G9" s="233" t="s">
        <v>545</v>
      </c>
      <c r="H9" s="48"/>
      <c r="I9" s="41" t="s">
        <v>717</v>
      </c>
      <c r="J9" s="176" t="s">
        <v>1147</v>
      </c>
      <c r="K9" s="41"/>
      <c r="M9" s="103" t="s">
        <v>285</v>
      </c>
      <c r="N9" s="97">
        <v>150</v>
      </c>
    </row>
    <row r="10" spans="1:16">
      <c r="A10" s="41" t="s">
        <v>1097</v>
      </c>
      <c r="B10" s="41" t="s">
        <v>168</v>
      </c>
      <c r="C10" s="41" t="s">
        <v>993</v>
      </c>
      <c r="D10" s="41" t="s">
        <v>1098</v>
      </c>
      <c r="E10" s="232" t="s">
        <v>995</v>
      </c>
      <c r="F10" s="41">
        <v>1</v>
      </c>
      <c r="G10" s="233" t="s">
        <v>464</v>
      </c>
      <c r="H10" s="158"/>
      <c r="I10" s="41" t="s">
        <v>997</v>
      </c>
      <c r="J10" s="177"/>
      <c r="K10" s="41"/>
      <c r="M10" s="104" t="s">
        <v>288</v>
      </c>
      <c r="N10" s="100">
        <v>-1250</v>
      </c>
    </row>
    <row r="11" spans="1:16" ht="16.5" thickBot="1">
      <c r="A11" s="41" t="s">
        <v>998</v>
      </c>
      <c r="B11" s="41" t="s">
        <v>168</v>
      </c>
      <c r="C11" s="41" t="s">
        <v>996</v>
      </c>
      <c r="D11" s="41" t="s">
        <v>1009</v>
      </c>
      <c r="E11" s="232" t="s">
        <v>995</v>
      </c>
      <c r="F11" s="41">
        <v>1</v>
      </c>
      <c r="G11" s="233" t="s">
        <v>464</v>
      </c>
      <c r="H11" s="158"/>
      <c r="I11" s="41" t="s">
        <v>1144</v>
      </c>
      <c r="J11" s="177"/>
      <c r="K11" s="41"/>
      <c r="M11" s="105" t="s">
        <v>283</v>
      </c>
      <c r="N11" s="106">
        <f>SUM(N6:N10)</f>
        <v>6600</v>
      </c>
    </row>
    <row r="12" spans="1:16" ht="16.5" thickBot="1">
      <c r="A12" s="41" t="s">
        <v>515</v>
      </c>
      <c r="B12" s="41" t="s">
        <v>168</v>
      </c>
      <c r="C12" s="41" t="s">
        <v>438</v>
      </c>
      <c r="D12" s="41" t="s">
        <v>869</v>
      </c>
      <c r="E12" s="42">
        <v>4500</v>
      </c>
      <c r="F12" s="41">
        <v>3</v>
      </c>
      <c r="G12" s="233" t="s">
        <v>548</v>
      </c>
      <c r="H12" s="158">
        <v>43449</v>
      </c>
      <c r="I12" s="41" t="s">
        <v>1145</v>
      </c>
      <c r="J12" s="177"/>
      <c r="K12" s="41"/>
    </row>
    <row r="13" spans="1:16" ht="16.5" thickBot="1">
      <c r="A13" s="41" t="s">
        <v>609</v>
      </c>
      <c r="B13" s="41" t="s">
        <v>610</v>
      </c>
      <c r="C13" s="41" t="s">
        <v>611</v>
      </c>
      <c r="D13" s="41" t="s">
        <v>612</v>
      </c>
      <c r="E13" s="42">
        <v>4300</v>
      </c>
      <c r="F13" s="41">
        <v>1</v>
      </c>
      <c r="G13" s="233" t="s">
        <v>614</v>
      </c>
      <c r="H13" s="158">
        <v>43362</v>
      </c>
      <c r="I13" s="41" t="s">
        <v>717</v>
      </c>
      <c r="J13" s="177"/>
      <c r="K13" s="41"/>
      <c r="L13" t="s">
        <v>703</v>
      </c>
      <c r="M13" s="112" t="s">
        <v>374</v>
      </c>
      <c r="N13" s="113"/>
      <c r="O13" s="20">
        <v>2</v>
      </c>
      <c r="P13" t="s">
        <v>735</v>
      </c>
    </row>
    <row r="14" spans="1:16" ht="16.5" thickTop="1">
      <c r="A14" s="41" t="s">
        <v>437</v>
      </c>
      <c r="B14" s="41" t="s">
        <v>168</v>
      </c>
      <c r="C14" s="41" t="s">
        <v>438</v>
      </c>
      <c r="D14" s="41" t="s">
        <v>439</v>
      </c>
      <c r="E14" s="42">
        <v>1274</v>
      </c>
      <c r="F14" s="41">
        <v>1</v>
      </c>
      <c r="G14" s="233" t="s">
        <v>126</v>
      </c>
      <c r="H14" s="48"/>
      <c r="I14" s="41" t="s">
        <v>717</v>
      </c>
      <c r="J14" s="180" t="s">
        <v>1010</v>
      </c>
      <c r="K14" s="41"/>
      <c r="M14" s="96" t="s">
        <v>372</v>
      </c>
      <c r="N14" s="97">
        <v>3000</v>
      </c>
    </row>
    <row r="15" spans="1:16">
      <c r="A15" s="108" t="s">
        <v>289</v>
      </c>
      <c r="B15" s="108" t="s">
        <v>168</v>
      </c>
      <c r="C15" s="108" t="s">
        <v>172</v>
      </c>
      <c r="D15" s="108" t="s">
        <v>291</v>
      </c>
      <c r="E15" s="109">
        <v>1288</v>
      </c>
      <c r="F15" s="108">
        <v>1</v>
      </c>
      <c r="G15" s="175" t="s">
        <v>290</v>
      </c>
      <c r="H15" s="48"/>
      <c r="I15" s="41" t="s">
        <v>717</v>
      </c>
      <c r="J15" s="176" t="s">
        <v>1148</v>
      </c>
      <c r="K15" s="41"/>
      <c r="M15" s="96" t="s">
        <v>373</v>
      </c>
      <c r="N15" s="97">
        <v>1000</v>
      </c>
    </row>
    <row r="16" spans="1:16" ht="16.5" thickBot="1">
      <c r="A16" s="41" t="s">
        <v>378</v>
      </c>
      <c r="B16" s="41" t="s">
        <v>380</v>
      </c>
      <c r="C16" s="41" t="s">
        <v>379</v>
      </c>
      <c r="D16" s="41" t="s">
        <v>381</v>
      </c>
      <c r="E16" s="42">
        <v>1361</v>
      </c>
      <c r="F16" s="41">
        <v>1</v>
      </c>
      <c r="G16" s="48" t="s">
        <v>124</v>
      </c>
      <c r="H16" s="48"/>
      <c r="I16" s="41" t="s">
        <v>1378</v>
      </c>
      <c r="J16" s="177"/>
      <c r="K16" s="41"/>
      <c r="M16" s="114" t="s">
        <v>283</v>
      </c>
      <c r="N16" s="115">
        <f>SUM(N14:N15)</f>
        <v>4000</v>
      </c>
    </row>
    <row r="17" spans="1:16" ht="16.5" thickBot="1">
      <c r="A17" s="108" t="s">
        <v>121</v>
      </c>
      <c r="B17" s="108" t="s">
        <v>168</v>
      </c>
      <c r="C17" s="108" t="s">
        <v>171</v>
      </c>
      <c r="D17" s="108" t="s">
        <v>128</v>
      </c>
      <c r="E17" s="109">
        <v>1180</v>
      </c>
      <c r="F17" s="108">
        <v>1</v>
      </c>
      <c r="G17" s="111" t="s">
        <v>129</v>
      </c>
      <c r="H17" s="48"/>
      <c r="I17" s="41" t="s">
        <v>1377</v>
      </c>
      <c r="J17" s="176"/>
      <c r="K17" s="41"/>
    </row>
    <row r="18" spans="1:16" ht="16.5" thickBot="1">
      <c r="A18" s="41" t="s">
        <v>183</v>
      </c>
      <c r="B18" s="41" t="s">
        <v>168</v>
      </c>
      <c r="C18" s="41" t="s">
        <v>184</v>
      </c>
      <c r="D18" s="41" t="s">
        <v>186</v>
      </c>
      <c r="E18" s="232" t="s">
        <v>185</v>
      </c>
      <c r="F18" s="41">
        <v>1</v>
      </c>
      <c r="G18" s="233" t="s">
        <v>464</v>
      </c>
      <c r="H18" s="48"/>
      <c r="I18" s="41" t="s">
        <v>717</v>
      </c>
      <c r="J18" s="177"/>
      <c r="K18" s="41"/>
      <c r="M18" s="112" t="s">
        <v>431</v>
      </c>
      <c r="N18" s="113"/>
      <c r="O18" s="20">
        <v>3</v>
      </c>
      <c r="P18" t="s">
        <v>735</v>
      </c>
    </row>
    <row r="19" spans="1:16" ht="16.5" thickTop="1">
      <c r="A19" s="108" t="s">
        <v>145</v>
      </c>
      <c r="B19" s="108" t="s">
        <v>174</v>
      </c>
      <c r="C19" s="108" t="s">
        <v>175</v>
      </c>
      <c r="D19" s="108" t="s">
        <v>147</v>
      </c>
      <c r="E19" s="109">
        <v>2480</v>
      </c>
      <c r="F19" s="108">
        <v>1</v>
      </c>
      <c r="G19" s="175" t="s">
        <v>146</v>
      </c>
      <c r="H19" s="48"/>
      <c r="I19" s="41" t="s">
        <v>716</v>
      </c>
      <c r="J19" s="177"/>
      <c r="K19" s="41"/>
      <c r="M19" s="96" t="s">
        <v>112</v>
      </c>
      <c r="N19" s="97">
        <v>2500</v>
      </c>
    </row>
    <row r="20" spans="1:16">
      <c r="A20" s="308" t="s">
        <v>515</v>
      </c>
      <c r="B20" s="308" t="s">
        <v>174</v>
      </c>
      <c r="C20" s="308" t="s">
        <v>175</v>
      </c>
      <c r="D20" s="308" t="s">
        <v>1346</v>
      </c>
      <c r="E20" s="313" t="s">
        <v>1332</v>
      </c>
      <c r="F20" s="308">
        <v>1</v>
      </c>
      <c r="G20" s="310" t="s">
        <v>1345</v>
      </c>
      <c r="H20" s="311"/>
      <c r="I20" s="308"/>
      <c r="J20" s="312"/>
      <c r="K20" s="308"/>
      <c r="M20" s="96" t="s">
        <v>373</v>
      </c>
      <c r="N20" s="97">
        <v>500</v>
      </c>
    </row>
    <row r="21" spans="1:16" ht="16.5" thickBot="1">
      <c r="A21" s="41" t="s">
        <v>152</v>
      </c>
      <c r="B21" s="41" t="s">
        <v>168</v>
      </c>
      <c r="C21" s="41" t="s">
        <v>177</v>
      </c>
      <c r="D21" s="41" t="s">
        <v>153</v>
      </c>
      <c r="E21" s="42">
        <v>750</v>
      </c>
      <c r="F21" s="41">
        <v>1</v>
      </c>
      <c r="G21" s="5" t="s">
        <v>124</v>
      </c>
      <c r="H21" s="48"/>
      <c r="I21" s="41"/>
      <c r="J21" s="176"/>
      <c r="K21" s="41"/>
      <c r="M21" s="114" t="s">
        <v>283</v>
      </c>
      <c r="N21" s="115">
        <f>SUM(N19:N20)</f>
        <v>3000</v>
      </c>
    </row>
    <row r="22" spans="1:16" ht="16.5" thickBot="1">
      <c r="A22" s="108" t="s">
        <v>292</v>
      </c>
      <c r="B22" s="108" t="s">
        <v>168</v>
      </c>
      <c r="C22" s="108" t="s">
        <v>169</v>
      </c>
      <c r="D22" s="108" t="s">
        <v>294</v>
      </c>
      <c r="E22" s="109">
        <v>999</v>
      </c>
      <c r="F22" s="108">
        <v>1</v>
      </c>
      <c r="G22" s="175" t="s">
        <v>290</v>
      </c>
      <c r="H22" s="48"/>
      <c r="I22" s="41"/>
      <c r="J22" s="176"/>
      <c r="K22" s="48"/>
    </row>
    <row r="23" spans="1:16" ht="16.5" thickBot="1">
      <c r="A23" s="41" t="s">
        <v>121</v>
      </c>
      <c r="B23" s="41" t="s">
        <v>168</v>
      </c>
      <c r="C23" s="41" t="s">
        <v>170</v>
      </c>
      <c r="D23" s="41" t="s">
        <v>591</v>
      </c>
      <c r="E23" s="42">
        <v>426</v>
      </c>
      <c r="F23" s="41">
        <v>1</v>
      </c>
      <c r="G23" s="233" t="s">
        <v>476</v>
      </c>
      <c r="H23" s="48"/>
      <c r="I23" s="41"/>
      <c r="J23" s="177"/>
      <c r="K23" s="48"/>
      <c r="M23" s="112" t="s">
        <v>450</v>
      </c>
      <c r="N23" s="113"/>
      <c r="O23" s="20">
        <v>4</v>
      </c>
      <c r="P23" t="s">
        <v>735</v>
      </c>
    </row>
    <row r="24" spans="1:16" ht="16.5" thickTop="1">
      <c r="A24" s="41" t="s">
        <v>601</v>
      </c>
      <c r="B24" s="41" t="s">
        <v>168</v>
      </c>
      <c r="C24" s="41" t="s">
        <v>170</v>
      </c>
      <c r="D24" s="41" t="s">
        <v>1167</v>
      </c>
      <c r="E24" s="42">
        <v>500</v>
      </c>
      <c r="F24" s="41">
        <v>1</v>
      </c>
      <c r="G24" s="233" t="s">
        <v>126</v>
      </c>
      <c r="H24" s="158">
        <v>43357</v>
      </c>
      <c r="I24" s="41"/>
      <c r="J24" s="176"/>
      <c r="K24" s="48"/>
      <c r="M24" s="96" t="s">
        <v>112</v>
      </c>
      <c r="N24" s="97">
        <v>1900</v>
      </c>
    </row>
    <row r="25" spans="1:16">
      <c r="A25" s="41" t="s">
        <v>135</v>
      </c>
      <c r="B25" s="41" t="s">
        <v>168</v>
      </c>
      <c r="C25" s="41" t="s">
        <v>173</v>
      </c>
      <c r="D25" s="41" t="s">
        <v>137</v>
      </c>
      <c r="E25" s="42">
        <v>3258</v>
      </c>
      <c r="F25" s="41">
        <v>1</v>
      </c>
      <c r="G25" s="233" t="s">
        <v>136</v>
      </c>
      <c r="H25" s="48"/>
      <c r="I25" s="41"/>
      <c r="J25" s="176" t="s">
        <v>1146</v>
      </c>
      <c r="K25" s="41"/>
      <c r="M25" s="96" t="s">
        <v>373</v>
      </c>
      <c r="N25" s="97">
        <v>500</v>
      </c>
    </row>
    <row r="26" spans="1:16" ht="16.5" thickBot="1">
      <c r="A26" s="116" t="s">
        <v>121</v>
      </c>
      <c r="B26" s="117" t="s">
        <v>168</v>
      </c>
      <c r="C26" s="117" t="s">
        <v>413</v>
      </c>
      <c r="D26" s="117" t="s">
        <v>458</v>
      </c>
      <c r="E26" s="118">
        <v>163</v>
      </c>
      <c r="F26" s="117">
        <v>1</v>
      </c>
      <c r="G26" s="119" t="s">
        <v>126</v>
      </c>
      <c r="H26" s="48"/>
      <c r="I26" s="41"/>
      <c r="J26" s="177"/>
      <c r="K26" s="41"/>
      <c r="M26" s="114" t="s">
        <v>283</v>
      </c>
      <c r="N26" s="115">
        <f>SUM(N24:N25)</f>
        <v>2400</v>
      </c>
    </row>
    <row r="27" spans="1:16" ht="16.5" thickBot="1">
      <c r="A27" s="84" t="s">
        <v>121</v>
      </c>
      <c r="B27" s="84" t="s">
        <v>168</v>
      </c>
      <c r="C27" s="84" t="s">
        <v>169</v>
      </c>
      <c r="D27" s="84" t="s">
        <v>122</v>
      </c>
      <c r="E27" s="85">
        <v>150</v>
      </c>
      <c r="F27" s="84">
        <v>1</v>
      </c>
      <c r="G27" s="87" t="s">
        <v>126</v>
      </c>
      <c r="H27" s="48"/>
      <c r="I27" s="179" t="s">
        <v>684</v>
      </c>
      <c r="J27" s="176"/>
      <c r="K27" s="41"/>
    </row>
    <row r="28" spans="1:16" ht="16.5" thickBot="1">
      <c r="A28" s="137" t="s">
        <v>150</v>
      </c>
      <c r="B28" s="138" t="s">
        <v>168</v>
      </c>
      <c r="C28" s="138" t="s">
        <v>176</v>
      </c>
      <c r="D28" s="138" t="s">
        <v>151</v>
      </c>
      <c r="E28" s="139">
        <v>1480</v>
      </c>
      <c r="F28" s="138">
        <v>1</v>
      </c>
      <c r="G28" s="331" t="s">
        <v>124</v>
      </c>
      <c r="H28" s="48"/>
      <c r="I28" s="332" t="s">
        <v>1361</v>
      </c>
      <c r="J28" s="176"/>
      <c r="K28" s="41"/>
      <c r="M28" s="112" t="s">
        <v>488</v>
      </c>
      <c r="N28" s="113"/>
      <c r="O28" s="20">
        <v>5</v>
      </c>
      <c r="P28" t="s">
        <v>733</v>
      </c>
    </row>
    <row r="29" spans="1:16" ht="16.5" thickTop="1">
      <c r="A29" s="84" t="s">
        <v>132</v>
      </c>
      <c r="B29" s="84" t="s">
        <v>168</v>
      </c>
      <c r="C29" s="84" t="s">
        <v>172</v>
      </c>
      <c r="D29" s="84" t="s">
        <v>133</v>
      </c>
      <c r="E29" s="85">
        <v>578</v>
      </c>
      <c r="F29" s="84">
        <v>1</v>
      </c>
      <c r="G29" s="86" t="s">
        <v>126</v>
      </c>
      <c r="H29" s="48"/>
      <c r="I29" s="179" t="s">
        <v>684</v>
      </c>
      <c r="J29" s="180" t="s">
        <v>1172</v>
      </c>
      <c r="K29" s="41"/>
      <c r="M29" s="96" t="s">
        <v>112</v>
      </c>
      <c r="N29" s="97">
        <v>3000</v>
      </c>
    </row>
    <row r="30" spans="1:16">
      <c r="A30" s="213" t="s">
        <v>463</v>
      </c>
      <c r="B30" s="224" t="s">
        <v>168</v>
      </c>
      <c r="C30" s="224" t="s">
        <v>438</v>
      </c>
      <c r="D30" s="224" t="s">
        <v>462</v>
      </c>
      <c r="E30" s="216" t="s">
        <v>64</v>
      </c>
      <c r="F30" s="224">
        <v>1</v>
      </c>
      <c r="G30" s="215"/>
      <c r="H30" s="48"/>
      <c r="I30" s="41" t="s">
        <v>1001</v>
      </c>
      <c r="J30" s="177"/>
      <c r="K30" s="41"/>
      <c r="M30" s="96" t="s">
        <v>465</v>
      </c>
      <c r="N30" s="97">
        <v>2500</v>
      </c>
    </row>
    <row r="31" spans="1:16" ht="16.5" thickBot="1">
      <c r="A31" s="41"/>
      <c r="B31" s="41"/>
      <c r="C31" s="41"/>
      <c r="D31" s="41"/>
      <c r="E31" s="42"/>
      <c r="F31" s="41"/>
      <c r="G31" s="249"/>
      <c r="H31" s="158"/>
      <c r="I31" s="41"/>
      <c r="J31" s="177"/>
      <c r="K31" s="41"/>
      <c r="M31" s="114" t="s">
        <v>283</v>
      </c>
      <c r="N31" s="115">
        <f>SUM(N29:N30)</f>
        <v>5500</v>
      </c>
    </row>
    <row r="32" spans="1:16" ht="16.5" thickBot="1">
      <c r="A32" s="404" t="s">
        <v>733</v>
      </c>
      <c r="B32" s="405"/>
      <c r="C32" s="406"/>
      <c r="D32" s="250"/>
      <c r="E32" s="251"/>
      <c r="F32" s="250"/>
      <c r="G32" s="252"/>
      <c r="H32" s="254" t="s">
        <v>1150</v>
      </c>
      <c r="I32" s="255">
        <f>SUM(E33:E42)</f>
        <v>57923</v>
      </c>
      <c r="J32" s="253"/>
      <c r="K32" s="250"/>
    </row>
    <row r="33" spans="1:16" ht="16.5" thickBot="1">
      <c r="A33" s="125" t="s">
        <v>102</v>
      </c>
      <c r="B33" s="125" t="s">
        <v>164</v>
      </c>
      <c r="C33" s="125" t="s">
        <v>165</v>
      </c>
      <c r="D33" s="125" t="s">
        <v>1173</v>
      </c>
      <c r="E33" s="126">
        <v>38000</v>
      </c>
      <c r="F33" s="125">
        <v>1</v>
      </c>
      <c r="G33" s="127" t="s">
        <v>613</v>
      </c>
      <c r="H33" s="48"/>
      <c r="I33" s="41" t="s">
        <v>686</v>
      </c>
      <c r="J33" s="177"/>
      <c r="K33" s="41"/>
      <c r="M33" s="112" t="s">
        <v>513</v>
      </c>
      <c r="N33" s="113"/>
      <c r="O33" s="20">
        <v>6</v>
      </c>
      <c r="P33" t="s">
        <v>732</v>
      </c>
    </row>
    <row r="34" spans="1:16" ht="16.5" thickTop="1">
      <c r="A34" s="125" t="s">
        <v>103</v>
      </c>
      <c r="B34" s="125" t="s">
        <v>164</v>
      </c>
      <c r="C34" s="125" t="s">
        <v>158</v>
      </c>
      <c r="D34" s="125" t="s">
        <v>104</v>
      </c>
      <c r="E34" s="128" t="s">
        <v>64</v>
      </c>
      <c r="F34" s="125">
        <v>2</v>
      </c>
      <c r="G34" s="127"/>
      <c r="H34" s="48"/>
      <c r="I34" s="41" t="s">
        <v>686</v>
      </c>
      <c r="J34" s="177"/>
      <c r="K34" s="41"/>
      <c r="M34" s="96" t="s">
        <v>112</v>
      </c>
      <c r="N34" s="97">
        <v>2500</v>
      </c>
    </row>
    <row r="35" spans="1:16">
      <c r="A35" s="41" t="s">
        <v>103</v>
      </c>
      <c r="B35" s="41" t="s">
        <v>164</v>
      </c>
      <c r="C35" s="41" t="s">
        <v>505</v>
      </c>
      <c r="D35" s="41" t="s">
        <v>104</v>
      </c>
      <c r="E35" s="42">
        <v>2500</v>
      </c>
      <c r="F35" s="41">
        <v>2</v>
      </c>
      <c r="G35" s="233" t="s">
        <v>517</v>
      </c>
      <c r="H35" s="48"/>
      <c r="I35" s="41" t="s">
        <v>686</v>
      </c>
      <c r="J35" s="177"/>
      <c r="K35" s="41"/>
      <c r="M35" s="96" t="s">
        <v>373</v>
      </c>
      <c r="N35" s="97">
        <v>1000</v>
      </c>
    </row>
    <row r="36" spans="1:16" s="61" customFormat="1" ht="16.5" thickBot="1">
      <c r="A36" s="41" t="s">
        <v>103</v>
      </c>
      <c r="B36" s="41" t="s">
        <v>164</v>
      </c>
      <c r="C36" s="41" t="s">
        <v>158</v>
      </c>
      <c r="D36" s="41" t="s">
        <v>149</v>
      </c>
      <c r="E36" s="42">
        <v>2724</v>
      </c>
      <c r="F36" s="41">
        <v>1</v>
      </c>
      <c r="G36" s="233" t="s">
        <v>124</v>
      </c>
      <c r="H36" s="48"/>
      <c r="I36" s="41" t="s">
        <v>686</v>
      </c>
      <c r="J36" s="177"/>
      <c r="K36" s="41"/>
      <c r="M36" s="114" t="s">
        <v>283</v>
      </c>
      <c r="N36" s="115">
        <f>SUM(N34:N35)</f>
        <v>3500</v>
      </c>
      <c r="O36" s="20"/>
    </row>
    <row r="37" spans="1:16" ht="16.5" thickBot="1">
      <c r="A37" s="41" t="s">
        <v>375</v>
      </c>
      <c r="B37" s="41" t="s">
        <v>164</v>
      </c>
      <c r="C37" s="41" t="s">
        <v>376</v>
      </c>
      <c r="D37" s="41" t="s">
        <v>377</v>
      </c>
      <c r="E37" s="42">
        <v>9526</v>
      </c>
      <c r="F37" s="41">
        <v>1</v>
      </c>
      <c r="G37" s="53" t="s">
        <v>124</v>
      </c>
      <c r="H37" s="48"/>
      <c r="I37" s="41" t="s">
        <v>686</v>
      </c>
      <c r="J37" s="180" t="s">
        <v>1149</v>
      </c>
      <c r="K37" s="41"/>
      <c r="M37" s="61"/>
      <c r="N37" s="62"/>
      <c r="O37" s="163"/>
    </row>
    <row r="38" spans="1:16" ht="16.5" thickBot="1">
      <c r="A38" s="41" t="s">
        <v>474</v>
      </c>
      <c r="B38" s="41" t="s">
        <v>475</v>
      </c>
      <c r="C38" s="41" t="s">
        <v>376</v>
      </c>
      <c r="D38" s="41" t="s">
        <v>477</v>
      </c>
      <c r="E38" s="42">
        <v>293</v>
      </c>
      <c r="F38" s="41">
        <v>4</v>
      </c>
      <c r="G38" s="233" t="s">
        <v>476</v>
      </c>
      <c r="H38" s="48"/>
      <c r="I38" s="41" t="s">
        <v>850</v>
      </c>
      <c r="J38" s="177"/>
      <c r="K38" s="41"/>
      <c r="M38" s="112" t="s">
        <v>777</v>
      </c>
      <c r="N38" s="113"/>
      <c r="O38" s="20">
        <v>7</v>
      </c>
      <c r="P38" t="s">
        <v>731</v>
      </c>
    </row>
    <row r="39" spans="1:16" ht="16.5" thickTop="1">
      <c r="A39" s="41" t="s">
        <v>480</v>
      </c>
      <c r="B39" s="41" t="s">
        <v>496</v>
      </c>
      <c r="C39" s="41" t="s">
        <v>500</v>
      </c>
      <c r="D39" s="41" t="s">
        <v>481</v>
      </c>
      <c r="E39" s="42">
        <v>2830</v>
      </c>
      <c r="F39" s="41">
        <v>1</v>
      </c>
      <c r="G39" s="233" t="s">
        <v>126</v>
      </c>
      <c r="H39" s="111"/>
      <c r="I39" s="41" t="s">
        <v>686</v>
      </c>
      <c r="J39" s="180" t="s">
        <v>1152</v>
      </c>
      <c r="K39" s="41"/>
      <c r="M39" s="96" t="s">
        <v>112</v>
      </c>
      <c r="N39" s="97">
        <v>3500</v>
      </c>
    </row>
    <row r="40" spans="1:16">
      <c r="A40" s="41" t="s">
        <v>478</v>
      </c>
      <c r="B40" s="41" t="s">
        <v>475</v>
      </c>
      <c r="C40" s="41" t="s">
        <v>479</v>
      </c>
      <c r="D40" s="41" t="s">
        <v>599</v>
      </c>
      <c r="E40" s="42">
        <v>800</v>
      </c>
      <c r="F40" s="41">
        <v>1</v>
      </c>
      <c r="G40" s="233" t="s">
        <v>126</v>
      </c>
      <c r="H40" s="48"/>
      <c r="I40" s="41" t="s">
        <v>686</v>
      </c>
      <c r="J40" s="177"/>
      <c r="K40" s="41"/>
      <c r="M40" s="96" t="s">
        <v>373</v>
      </c>
      <c r="N40" s="97">
        <v>500</v>
      </c>
    </row>
    <row r="41" spans="1:16" ht="16.5" thickBot="1">
      <c r="A41" s="41" t="s">
        <v>364</v>
      </c>
      <c r="B41" s="41" t="s">
        <v>164</v>
      </c>
      <c r="C41" s="41" t="s">
        <v>366</v>
      </c>
      <c r="D41" s="41" t="s">
        <v>367</v>
      </c>
      <c r="E41" s="42">
        <v>1250</v>
      </c>
      <c r="F41" s="41">
        <v>1</v>
      </c>
      <c r="G41" s="11" t="s">
        <v>368</v>
      </c>
      <c r="H41" s="48"/>
      <c r="I41" s="41" t="s">
        <v>686</v>
      </c>
      <c r="J41" s="180" t="s">
        <v>1153</v>
      </c>
      <c r="K41" s="41"/>
      <c r="M41" s="114" t="s">
        <v>283</v>
      </c>
      <c r="N41" s="115">
        <f>SUM(N39:N40)</f>
        <v>4000</v>
      </c>
    </row>
    <row r="42" spans="1:16" ht="16.5" thickBot="1">
      <c r="A42" s="41"/>
      <c r="B42" s="41"/>
      <c r="C42" s="41"/>
      <c r="D42" s="41"/>
      <c r="E42" s="42"/>
      <c r="F42" s="41"/>
      <c r="G42" s="249"/>
      <c r="H42" s="158"/>
      <c r="I42" s="41"/>
      <c r="J42" s="177"/>
      <c r="K42" s="41"/>
    </row>
    <row r="43" spans="1:16" ht="16.5" thickBot="1">
      <c r="A43" s="404" t="s">
        <v>1180</v>
      </c>
      <c r="B43" s="405"/>
      <c r="C43" s="406"/>
      <c r="D43" s="250"/>
      <c r="E43" s="251"/>
      <c r="F43" s="250"/>
      <c r="G43" s="252"/>
      <c r="H43" s="254" t="s">
        <v>1150</v>
      </c>
      <c r="I43" s="255">
        <f>SUM(E44:E50)</f>
        <v>15247</v>
      </c>
      <c r="J43" s="253"/>
      <c r="K43" s="250"/>
      <c r="L43" t="s">
        <v>704</v>
      </c>
      <c r="M43" s="112" t="s">
        <v>607</v>
      </c>
      <c r="N43" s="113"/>
      <c r="O43" s="20">
        <v>8</v>
      </c>
      <c r="P43" t="s">
        <v>734</v>
      </c>
    </row>
    <row r="44" spans="1:16" ht="16.5" thickTop="1">
      <c r="A44" s="213" t="s">
        <v>455</v>
      </c>
      <c r="B44" s="213" t="s">
        <v>164</v>
      </c>
      <c r="C44" s="213" t="s">
        <v>456</v>
      </c>
      <c r="D44" s="213" t="s">
        <v>457</v>
      </c>
      <c r="E44" s="214">
        <v>11000</v>
      </c>
      <c r="F44" s="213">
        <v>1</v>
      </c>
      <c r="G44" s="215" t="s">
        <v>127</v>
      </c>
      <c r="H44" s="48"/>
      <c r="I44" s="318" t="s">
        <v>1001</v>
      </c>
      <c r="J44" s="177"/>
      <c r="K44" s="41"/>
      <c r="M44" s="96" t="s">
        <v>112</v>
      </c>
      <c r="N44" s="97">
        <v>3500</v>
      </c>
    </row>
    <row r="45" spans="1:16">
      <c r="A45" s="213" t="s">
        <v>103</v>
      </c>
      <c r="B45" s="213" t="s">
        <v>164</v>
      </c>
      <c r="C45" s="213" t="s">
        <v>158</v>
      </c>
      <c r="D45" s="213" t="s">
        <v>459</v>
      </c>
      <c r="E45" s="216" t="s">
        <v>64</v>
      </c>
      <c r="F45" s="213">
        <v>2</v>
      </c>
      <c r="G45" s="215"/>
      <c r="H45" s="48"/>
      <c r="I45" s="318" t="s">
        <v>1001</v>
      </c>
      <c r="J45" s="177"/>
      <c r="K45" s="41"/>
      <c r="M45" s="96" t="s">
        <v>373</v>
      </c>
      <c r="N45" s="97">
        <v>500</v>
      </c>
    </row>
    <row r="46" spans="1:16" ht="16.5" thickBot="1">
      <c r="A46" s="213" t="s">
        <v>103</v>
      </c>
      <c r="B46" s="213" t="s">
        <v>164</v>
      </c>
      <c r="C46" s="213" t="s">
        <v>158</v>
      </c>
      <c r="D46" s="213" t="s">
        <v>460</v>
      </c>
      <c r="E46" s="216" t="s">
        <v>64</v>
      </c>
      <c r="F46" s="213">
        <v>2</v>
      </c>
      <c r="G46" s="215"/>
      <c r="H46" s="48"/>
      <c r="I46" s="318" t="s">
        <v>1001</v>
      </c>
      <c r="J46" s="177"/>
      <c r="K46" s="41"/>
      <c r="M46" s="161" t="s">
        <v>608</v>
      </c>
      <c r="N46" s="162">
        <v>200</v>
      </c>
    </row>
    <row r="47" spans="1:16" ht="16.5" thickBot="1">
      <c r="A47" s="217" t="s">
        <v>506</v>
      </c>
      <c r="B47" s="217" t="s">
        <v>164</v>
      </c>
      <c r="C47" s="217" t="s">
        <v>505</v>
      </c>
      <c r="D47" s="217" t="s">
        <v>507</v>
      </c>
      <c r="E47" s="218">
        <v>1047</v>
      </c>
      <c r="F47" s="217">
        <v>1</v>
      </c>
      <c r="G47" s="219" t="s">
        <v>504</v>
      </c>
      <c r="H47" s="48"/>
      <c r="I47" s="318" t="s">
        <v>1001</v>
      </c>
      <c r="J47" s="177"/>
      <c r="K47" s="41"/>
      <c r="M47" s="105" t="s">
        <v>283</v>
      </c>
      <c r="N47" s="106">
        <f>SUM(N44:N46)</f>
        <v>4200</v>
      </c>
    </row>
    <row r="48" spans="1:16" ht="16.5" thickBot="1">
      <c r="A48" s="220" t="s">
        <v>103</v>
      </c>
      <c r="B48" s="220" t="s">
        <v>164</v>
      </c>
      <c r="C48" s="220" t="s">
        <v>505</v>
      </c>
      <c r="D48" s="220" t="s">
        <v>547</v>
      </c>
      <c r="E48" s="221">
        <v>3200</v>
      </c>
      <c r="F48" s="220">
        <v>1</v>
      </c>
      <c r="G48" s="222" t="s">
        <v>548</v>
      </c>
      <c r="H48" s="48"/>
      <c r="I48" s="318" t="s">
        <v>1001</v>
      </c>
      <c r="J48" s="177"/>
      <c r="K48" s="41"/>
    </row>
    <row r="49" spans="1:16" ht="16.5" thickBot="1">
      <c r="A49" s="220" t="s">
        <v>103</v>
      </c>
      <c r="B49" s="220" t="s">
        <v>164</v>
      </c>
      <c r="C49" s="220" t="s">
        <v>549</v>
      </c>
      <c r="D49" s="220" t="s">
        <v>550</v>
      </c>
      <c r="E49" s="223" t="s">
        <v>551</v>
      </c>
      <c r="F49" s="220">
        <v>1</v>
      </c>
      <c r="G49" s="222" t="s">
        <v>548</v>
      </c>
      <c r="H49" s="48"/>
      <c r="I49" s="318" t="s">
        <v>1001</v>
      </c>
      <c r="J49" s="177"/>
      <c r="K49" s="41"/>
      <c r="L49" t="s">
        <v>706</v>
      </c>
      <c r="M49" s="112" t="s">
        <v>615</v>
      </c>
      <c r="N49" s="113"/>
      <c r="O49" s="20">
        <v>9</v>
      </c>
      <c r="P49" t="s">
        <v>737</v>
      </c>
    </row>
    <row r="50" spans="1:16" ht="16.5" thickTop="1">
      <c r="A50" s="41"/>
      <c r="B50" s="41"/>
      <c r="C50" s="41"/>
      <c r="D50" s="41"/>
      <c r="E50" s="42"/>
      <c r="F50" s="41"/>
      <c r="G50" s="249"/>
      <c r="H50" s="158"/>
      <c r="I50" s="41"/>
      <c r="J50" s="177"/>
      <c r="K50" s="41"/>
      <c r="M50" s="96" t="s">
        <v>112</v>
      </c>
      <c r="N50" s="97">
        <v>4500</v>
      </c>
      <c r="O50" s="20" t="s">
        <v>650</v>
      </c>
    </row>
    <row r="51" spans="1:16">
      <c r="A51" s="404" t="s">
        <v>1154</v>
      </c>
      <c r="B51" s="405"/>
      <c r="C51" s="406"/>
      <c r="D51" s="250"/>
      <c r="E51" s="251"/>
      <c r="F51" s="250"/>
      <c r="G51" s="252"/>
      <c r="H51" s="254" t="s">
        <v>1150</v>
      </c>
      <c r="I51" s="255">
        <f>SUM(E52:E57)</f>
        <v>15089</v>
      </c>
      <c r="J51" s="253"/>
      <c r="K51" s="250"/>
      <c r="M51" s="96" t="s">
        <v>373</v>
      </c>
      <c r="N51" s="97">
        <v>0</v>
      </c>
    </row>
    <row r="52" spans="1:16" ht="16.5" thickBot="1">
      <c r="A52" s="131" t="s">
        <v>103</v>
      </c>
      <c r="B52" s="131" t="s">
        <v>164</v>
      </c>
      <c r="C52" s="131" t="s">
        <v>165</v>
      </c>
      <c r="D52" s="131" t="s">
        <v>490</v>
      </c>
      <c r="E52" s="132">
        <v>10000</v>
      </c>
      <c r="F52" s="131">
        <v>1</v>
      </c>
      <c r="G52" s="133" t="s">
        <v>491</v>
      </c>
      <c r="H52" s="48"/>
      <c r="I52" s="41" t="s">
        <v>688</v>
      </c>
      <c r="J52" s="177"/>
      <c r="K52" s="41"/>
      <c r="M52" s="161" t="s">
        <v>608</v>
      </c>
      <c r="N52" s="162">
        <v>400</v>
      </c>
      <c r="O52" s="20" t="s">
        <v>651</v>
      </c>
    </row>
    <row r="53" spans="1:16" ht="16.5" thickBot="1">
      <c r="A53" s="131" t="s">
        <v>103</v>
      </c>
      <c r="B53" s="131" t="s">
        <v>164</v>
      </c>
      <c r="C53" s="131" t="s">
        <v>508</v>
      </c>
      <c r="D53" s="131" t="s">
        <v>509</v>
      </c>
      <c r="E53" s="134" t="s">
        <v>64</v>
      </c>
      <c r="F53" s="131">
        <v>1</v>
      </c>
      <c r="G53" s="133"/>
      <c r="H53" s="48"/>
      <c r="I53" s="41" t="s">
        <v>688</v>
      </c>
      <c r="J53" s="177"/>
      <c r="K53" s="41"/>
      <c r="M53" s="105" t="s">
        <v>283</v>
      </c>
      <c r="N53" s="106">
        <f>SUM(N50:N52)</f>
        <v>4900</v>
      </c>
    </row>
    <row r="54" spans="1:16" ht="16.5" thickBot="1">
      <c r="A54" s="41" t="s">
        <v>103</v>
      </c>
      <c r="B54" s="41" t="s">
        <v>164</v>
      </c>
      <c r="C54" s="41" t="s">
        <v>505</v>
      </c>
      <c r="D54" s="41" t="s">
        <v>598</v>
      </c>
      <c r="E54" s="42">
        <v>2000</v>
      </c>
      <c r="F54" s="41">
        <v>3</v>
      </c>
      <c r="G54" s="233" t="s">
        <v>548</v>
      </c>
      <c r="H54" s="48"/>
      <c r="I54" s="41" t="s">
        <v>688</v>
      </c>
      <c r="J54" s="177"/>
      <c r="K54" s="41"/>
    </row>
    <row r="55" spans="1:16" ht="16.5" thickBot="1">
      <c r="A55" s="41" t="s">
        <v>893</v>
      </c>
      <c r="B55" s="41" t="s">
        <v>891</v>
      </c>
      <c r="C55" s="41" t="s">
        <v>890</v>
      </c>
      <c r="D55" s="41" t="s">
        <v>889</v>
      </c>
      <c r="E55" s="42">
        <v>2490</v>
      </c>
      <c r="F55" s="41">
        <v>1</v>
      </c>
      <c r="G55" s="210" t="s">
        <v>892</v>
      </c>
      <c r="H55" s="158">
        <v>43476</v>
      </c>
      <c r="I55" s="41" t="s">
        <v>1005</v>
      </c>
      <c r="J55" s="180" t="s">
        <v>1155</v>
      </c>
      <c r="K55" s="41"/>
      <c r="L55" t="s">
        <v>706</v>
      </c>
      <c r="M55" s="112" t="s">
        <v>679</v>
      </c>
      <c r="N55" s="113"/>
      <c r="O55" s="20">
        <v>10</v>
      </c>
      <c r="P55" t="s">
        <v>738</v>
      </c>
    </row>
    <row r="56" spans="1:16" ht="16.5" thickTop="1">
      <c r="A56" s="108" t="s">
        <v>121</v>
      </c>
      <c r="B56" s="41" t="s">
        <v>164</v>
      </c>
      <c r="C56" s="41" t="s">
        <v>479</v>
      </c>
      <c r="D56" s="41" t="s">
        <v>600</v>
      </c>
      <c r="E56" s="42">
        <v>599</v>
      </c>
      <c r="F56" s="41">
        <v>3</v>
      </c>
      <c r="G56" s="233" t="s">
        <v>517</v>
      </c>
      <c r="H56" s="48"/>
      <c r="I56" s="41" t="s">
        <v>714</v>
      </c>
      <c r="J56" s="180" t="s">
        <v>715</v>
      </c>
      <c r="K56" s="41"/>
      <c r="M56" s="96" t="s">
        <v>112</v>
      </c>
      <c r="N56" s="97">
        <v>0</v>
      </c>
      <c r="O56" s="20" t="s">
        <v>765</v>
      </c>
    </row>
    <row r="57" spans="1:16">
      <c r="A57" s="41"/>
      <c r="B57" s="41"/>
      <c r="C57" s="41"/>
      <c r="D57" s="41"/>
      <c r="E57" s="42"/>
      <c r="F57" s="41"/>
      <c r="G57" s="249"/>
      <c r="H57" s="158"/>
      <c r="I57" s="41"/>
      <c r="J57" s="177"/>
      <c r="K57" s="41"/>
      <c r="M57" s="96" t="s">
        <v>373</v>
      </c>
      <c r="N57" s="97">
        <v>1000</v>
      </c>
    </row>
    <row r="58" spans="1:16" ht="16.5" thickBot="1">
      <c r="A58" s="404" t="s">
        <v>1156</v>
      </c>
      <c r="B58" s="405"/>
      <c r="C58" s="406"/>
      <c r="D58" s="250"/>
      <c r="E58" s="251"/>
      <c r="F58" s="250"/>
      <c r="G58" s="252"/>
      <c r="H58" s="254" t="s">
        <v>1150</v>
      </c>
      <c r="I58" s="255">
        <f>SUM(E59:E69)</f>
        <v>22576</v>
      </c>
      <c r="J58" s="253"/>
      <c r="K58" s="250"/>
      <c r="M58" s="114" t="s">
        <v>283</v>
      </c>
      <c r="N58" s="115">
        <f>SUM(N56:N57)</f>
        <v>1000</v>
      </c>
    </row>
    <row r="59" spans="1:16" ht="16.5" thickBot="1">
      <c r="A59" s="166" t="s">
        <v>1313</v>
      </c>
      <c r="B59" s="166" t="s">
        <v>616</v>
      </c>
      <c r="C59" s="166" t="s">
        <v>165</v>
      </c>
      <c r="D59" s="166" t="s">
        <v>620</v>
      </c>
      <c r="E59" s="167">
        <v>5999</v>
      </c>
      <c r="F59" s="166">
        <v>1</v>
      </c>
      <c r="G59" s="168" t="s">
        <v>619</v>
      </c>
      <c r="H59" s="158">
        <v>43374</v>
      </c>
      <c r="I59" s="41" t="s">
        <v>691</v>
      </c>
      <c r="J59" s="177"/>
      <c r="K59" s="41"/>
    </row>
    <row r="60" spans="1:16" ht="16.5" thickBot="1">
      <c r="A60" s="166" t="s">
        <v>1313</v>
      </c>
      <c r="B60" s="166" t="s">
        <v>616</v>
      </c>
      <c r="C60" s="166" t="s">
        <v>617</v>
      </c>
      <c r="D60" s="166" t="s">
        <v>621</v>
      </c>
      <c r="E60" s="169" t="s">
        <v>618</v>
      </c>
      <c r="F60" s="166">
        <v>1</v>
      </c>
      <c r="G60" s="168" t="s">
        <v>619</v>
      </c>
      <c r="H60" s="48"/>
      <c r="I60" s="41" t="s">
        <v>691</v>
      </c>
      <c r="J60" s="177"/>
      <c r="K60" s="41"/>
      <c r="L60" t="s">
        <v>705</v>
      </c>
      <c r="M60" s="112" t="s">
        <v>680</v>
      </c>
      <c r="N60" s="113"/>
      <c r="O60" s="20">
        <v>11</v>
      </c>
      <c r="P60" t="s">
        <v>736</v>
      </c>
    </row>
    <row r="61" spans="1:16" ht="16.5" thickTop="1">
      <c r="A61" s="108" t="s">
        <v>1313</v>
      </c>
      <c r="B61" s="108" t="s">
        <v>164</v>
      </c>
      <c r="C61" s="108" t="s">
        <v>505</v>
      </c>
      <c r="D61" s="108" t="s">
        <v>1314</v>
      </c>
      <c r="E61" s="109">
        <v>4860</v>
      </c>
      <c r="F61" s="108">
        <v>3</v>
      </c>
      <c r="G61" s="175" t="s">
        <v>1315</v>
      </c>
      <c r="H61" s="260">
        <v>43556</v>
      </c>
      <c r="I61" s="41" t="s">
        <v>691</v>
      </c>
      <c r="J61" s="178"/>
      <c r="K61" s="108"/>
      <c r="M61" s="96" t="s">
        <v>112</v>
      </c>
      <c r="N61" s="97">
        <v>0</v>
      </c>
      <c r="O61" s="20" t="s">
        <v>649</v>
      </c>
    </row>
    <row r="62" spans="1:16">
      <c r="A62" s="108" t="s">
        <v>121</v>
      </c>
      <c r="B62" s="41" t="s">
        <v>164</v>
      </c>
      <c r="C62" s="41" t="s">
        <v>593</v>
      </c>
      <c r="D62" s="41" t="s">
        <v>640</v>
      </c>
      <c r="E62" s="42">
        <v>579</v>
      </c>
      <c r="F62" s="41">
        <v>1</v>
      </c>
      <c r="G62" s="11" t="s">
        <v>444</v>
      </c>
      <c r="H62" s="158">
        <v>43376</v>
      </c>
      <c r="I62" s="41" t="s">
        <v>691</v>
      </c>
      <c r="J62" s="177"/>
      <c r="K62" s="41"/>
      <c r="M62" s="96" t="s">
        <v>373</v>
      </c>
      <c r="N62" s="97">
        <v>0</v>
      </c>
      <c r="O62" s="20" t="s">
        <v>709</v>
      </c>
    </row>
    <row r="63" spans="1:16" ht="16.5" thickBot="1">
      <c r="A63" s="108" t="s">
        <v>449</v>
      </c>
      <c r="B63" s="108" t="s">
        <v>164</v>
      </c>
      <c r="C63" s="108" t="s">
        <v>447</v>
      </c>
      <c r="D63" s="108" t="s">
        <v>448</v>
      </c>
      <c r="E63" s="109">
        <v>1880</v>
      </c>
      <c r="F63" s="108">
        <v>1</v>
      </c>
      <c r="G63" s="175" t="s">
        <v>126</v>
      </c>
      <c r="H63" s="48"/>
      <c r="I63" s="41" t="s">
        <v>691</v>
      </c>
      <c r="J63" s="177"/>
      <c r="K63" s="41"/>
      <c r="M63" s="114" t="s">
        <v>283</v>
      </c>
      <c r="N63" s="115">
        <f>SUM(N61:N62)</f>
        <v>0</v>
      </c>
    </row>
    <row r="64" spans="1:16" ht="16.5" thickBot="1">
      <c r="A64" s="108" t="s">
        <v>1264</v>
      </c>
      <c r="B64" s="108" t="s">
        <v>164</v>
      </c>
      <c r="C64" s="108" t="s">
        <v>1265</v>
      </c>
      <c r="D64" s="108" t="s">
        <v>1266</v>
      </c>
      <c r="E64" s="261">
        <v>1520</v>
      </c>
      <c r="F64" s="108">
        <v>1</v>
      </c>
      <c r="G64" s="11" t="s">
        <v>444</v>
      </c>
      <c r="H64" s="260">
        <v>43531</v>
      </c>
      <c r="I64" s="41" t="s">
        <v>691</v>
      </c>
      <c r="J64" s="262"/>
      <c r="K64" s="108"/>
    </row>
    <row r="65" spans="1:16" ht="16.5" thickBot="1">
      <c r="A65" s="41" t="s">
        <v>1268</v>
      </c>
      <c r="B65" s="108" t="s">
        <v>164</v>
      </c>
      <c r="C65" s="41" t="s">
        <v>1269</v>
      </c>
      <c r="D65" s="41" t="s">
        <v>1267</v>
      </c>
      <c r="E65" s="42">
        <v>1728</v>
      </c>
      <c r="F65" s="108">
        <v>1</v>
      </c>
      <c r="G65" s="277" t="s">
        <v>1270</v>
      </c>
      <c r="H65" s="158">
        <v>43535</v>
      </c>
      <c r="I65" s="41" t="s">
        <v>691</v>
      </c>
      <c r="J65" s="177"/>
      <c r="K65" s="41"/>
      <c r="M65" s="112" t="s">
        <v>724</v>
      </c>
      <c r="N65" s="113"/>
      <c r="O65" s="20">
        <v>12</v>
      </c>
      <c r="P65" t="s">
        <v>730</v>
      </c>
    </row>
    <row r="66" spans="1:16" ht="16.5" thickTop="1">
      <c r="A66" s="108" t="s">
        <v>1348</v>
      </c>
      <c r="B66" s="108" t="s">
        <v>164</v>
      </c>
      <c r="C66" s="108" t="s">
        <v>1272</v>
      </c>
      <c r="D66" s="108" t="s">
        <v>1285</v>
      </c>
      <c r="E66" s="261">
        <v>2500</v>
      </c>
      <c r="F66" s="108">
        <v>3</v>
      </c>
      <c r="G66" s="175" t="s">
        <v>1286</v>
      </c>
      <c r="H66" s="260">
        <v>43539</v>
      </c>
      <c r="I66" s="41" t="s">
        <v>1291</v>
      </c>
      <c r="J66" s="262" t="s">
        <v>1287</v>
      </c>
      <c r="K66" s="108"/>
      <c r="M66" s="96" t="s">
        <v>112</v>
      </c>
      <c r="N66" s="97">
        <v>3300</v>
      </c>
      <c r="O66" s="20" t="s">
        <v>719</v>
      </c>
    </row>
    <row r="67" spans="1:16">
      <c r="A67" s="41" t="s">
        <v>893</v>
      </c>
      <c r="B67" s="41" t="s">
        <v>164</v>
      </c>
      <c r="C67" s="41" t="s">
        <v>890</v>
      </c>
      <c r="D67" s="41" t="s">
        <v>1091</v>
      </c>
      <c r="E67" s="109">
        <v>3090</v>
      </c>
      <c r="F67" s="41">
        <v>1</v>
      </c>
      <c r="G67" s="286" t="s">
        <v>491</v>
      </c>
      <c r="H67" s="158">
        <v>43537</v>
      </c>
      <c r="I67" s="41" t="s">
        <v>691</v>
      </c>
      <c r="J67" s="180" t="s">
        <v>1155</v>
      </c>
      <c r="K67" s="41"/>
      <c r="M67" s="96" t="s">
        <v>718</v>
      </c>
      <c r="N67" s="97">
        <v>1700</v>
      </c>
    </row>
    <row r="68" spans="1:16" ht="16.5" thickBot="1">
      <c r="A68" s="108" t="s">
        <v>114</v>
      </c>
      <c r="B68" s="108" t="s">
        <v>164</v>
      </c>
      <c r="C68" s="108" t="s">
        <v>161</v>
      </c>
      <c r="D68" s="108" t="s">
        <v>130</v>
      </c>
      <c r="E68" s="109">
        <v>420</v>
      </c>
      <c r="F68" s="108">
        <v>1</v>
      </c>
      <c r="G68" s="175" t="s">
        <v>126</v>
      </c>
      <c r="H68" s="48"/>
      <c r="I68" s="41" t="s">
        <v>691</v>
      </c>
      <c r="J68" s="296"/>
      <c r="K68" s="41"/>
      <c r="M68" s="114" t="s">
        <v>283</v>
      </c>
      <c r="N68" s="115">
        <f>SUM(N66:N67)</f>
        <v>5000</v>
      </c>
    </row>
    <row r="69" spans="1:16" ht="16.5" thickBot="1">
      <c r="A69" s="41"/>
      <c r="B69" s="41"/>
      <c r="C69" s="41"/>
      <c r="D69" s="41"/>
      <c r="E69" s="42"/>
      <c r="F69" s="41"/>
      <c r="G69" s="249"/>
      <c r="H69" s="158"/>
      <c r="I69" s="41"/>
      <c r="J69" s="177"/>
      <c r="K69" s="41"/>
    </row>
    <row r="70" spans="1:16" ht="16.5" thickBot="1">
      <c r="A70" s="404" t="s">
        <v>1157</v>
      </c>
      <c r="B70" s="405"/>
      <c r="C70" s="406"/>
      <c r="D70" s="250"/>
      <c r="E70" s="251"/>
      <c r="F70" s="250"/>
      <c r="G70" s="252"/>
      <c r="H70" s="254" t="s">
        <v>1150</v>
      </c>
      <c r="I70" s="255">
        <f>SUM(E71:E86)</f>
        <v>43892</v>
      </c>
      <c r="J70" s="253"/>
      <c r="K70" s="250"/>
      <c r="L70" s="4" t="s">
        <v>741</v>
      </c>
      <c r="M70" s="112" t="s">
        <v>739</v>
      </c>
      <c r="N70" s="113"/>
      <c r="O70" s="20">
        <v>13</v>
      </c>
      <c r="P70" s="6" t="s">
        <v>766</v>
      </c>
    </row>
    <row r="71" spans="1:16" ht="16.5" thickTop="1">
      <c r="A71" s="171" t="s">
        <v>103</v>
      </c>
      <c r="B71" s="171" t="s">
        <v>164</v>
      </c>
      <c r="C71" s="171" t="s">
        <v>652</v>
      </c>
      <c r="D71" s="171" t="s">
        <v>657</v>
      </c>
      <c r="E71" s="172">
        <v>20000</v>
      </c>
      <c r="F71" s="171">
        <v>1</v>
      </c>
      <c r="G71" s="173" t="s">
        <v>548</v>
      </c>
      <c r="H71" s="158">
        <v>43383</v>
      </c>
      <c r="I71" s="41" t="s">
        <v>692</v>
      </c>
      <c r="J71" s="177"/>
      <c r="K71" s="41"/>
      <c r="L71" t="s">
        <v>866</v>
      </c>
      <c r="M71" s="96" t="s">
        <v>112</v>
      </c>
      <c r="N71" s="97">
        <v>3500</v>
      </c>
      <c r="P71" t="s">
        <v>774</v>
      </c>
    </row>
    <row r="72" spans="1:16">
      <c r="A72" s="171" t="s">
        <v>103</v>
      </c>
      <c r="B72" s="171" t="s">
        <v>164</v>
      </c>
      <c r="C72" s="171" t="s">
        <v>653</v>
      </c>
      <c r="D72" s="171" t="s">
        <v>659</v>
      </c>
      <c r="E72" s="174" t="s">
        <v>655</v>
      </c>
      <c r="F72" s="171">
        <v>1</v>
      </c>
      <c r="G72" s="173" t="s">
        <v>548</v>
      </c>
      <c r="H72" s="48"/>
      <c r="I72" s="41" t="s">
        <v>692</v>
      </c>
      <c r="J72" s="177"/>
      <c r="K72" s="41"/>
      <c r="M72" s="96" t="s">
        <v>718</v>
      </c>
      <c r="N72" s="98" t="s">
        <v>740</v>
      </c>
    </row>
    <row r="73" spans="1:16" ht="16.5" thickBot="1">
      <c r="A73" s="171" t="s">
        <v>103</v>
      </c>
      <c r="B73" s="171" t="s">
        <v>164</v>
      </c>
      <c r="C73" s="171" t="s">
        <v>654</v>
      </c>
      <c r="D73" s="171" t="s">
        <v>658</v>
      </c>
      <c r="E73" s="174" t="s">
        <v>656</v>
      </c>
      <c r="F73" s="171">
        <v>2</v>
      </c>
      <c r="G73" s="173" t="s">
        <v>548</v>
      </c>
      <c r="H73" s="48"/>
      <c r="I73" s="41" t="s">
        <v>692</v>
      </c>
      <c r="J73" s="177"/>
      <c r="K73" s="41"/>
      <c r="M73" s="114" t="s">
        <v>283</v>
      </c>
      <c r="N73" s="115">
        <f>SUM(N71:N72)</f>
        <v>3500</v>
      </c>
    </row>
    <row r="74" spans="1:16" ht="16.5" thickBot="1">
      <c r="A74" s="41" t="s">
        <v>753</v>
      </c>
      <c r="B74" s="41" t="s">
        <v>164</v>
      </c>
      <c r="C74" s="41" t="s">
        <v>759</v>
      </c>
      <c r="D74" s="41" t="s">
        <v>752</v>
      </c>
      <c r="E74" s="42">
        <v>688</v>
      </c>
      <c r="F74" s="41">
        <v>1</v>
      </c>
      <c r="G74" s="11" t="s">
        <v>124</v>
      </c>
      <c r="H74" s="158">
        <v>43405</v>
      </c>
      <c r="I74" s="41" t="s">
        <v>692</v>
      </c>
      <c r="J74" s="177"/>
      <c r="K74" s="41"/>
    </row>
    <row r="75" spans="1:16" ht="16.5" thickBot="1">
      <c r="A75" s="41" t="s">
        <v>755</v>
      </c>
      <c r="B75" s="41" t="s">
        <v>164</v>
      </c>
      <c r="C75" s="41" t="s">
        <v>759</v>
      </c>
      <c r="D75" s="41" t="s">
        <v>754</v>
      </c>
      <c r="E75" s="42">
        <v>2430</v>
      </c>
      <c r="F75" s="41">
        <v>2</v>
      </c>
      <c r="G75" s="11" t="s">
        <v>124</v>
      </c>
      <c r="H75" s="158">
        <v>43405</v>
      </c>
      <c r="I75" s="41" t="s">
        <v>692</v>
      </c>
      <c r="J75" s="177"/>
      <c r="K75" s="41"/>
      <c r="M75" s="112" t="s">
        <v>710</v>
      </c>
      <c r="N75" s="113"/>
      <c r="O75" s="20">
        <v>14</v>
      </c>
      <c r="P75" t="s">
        <v>806</v>
      </c>
    </row>
    <row r="76" spans="1:16" ht="16.5" thickTop="1">
      <c r="A76" s="41" t="s">
        <v>749</v>
      </c>
      <c r="B76" s="41" t="s">
        <v>164</v>
      </c>
      <c r="C76" s="41" t="s">
        <v>760</v>
      </c>
      <c r="D76" s="41" t="s">
        <v>748</v>
      </c>
      <c r="E76" s="42">
        <v>2873</v>
      </c>
      <c r="F76" s="41">
        <v>1</v>
      </c>
      <c r="G76" s="11" t="s">
        <v>124</v>
      </c>
      <c r="H76" s="158">
        <v>43405</v>
      </c>
      <c r="I76" s="41" t="s">
        <v>692</v>
      </c>
      <c r="J76" s="177"/>
      <c r="K76" s="41"/>
      <c r="M76" s="96" t="s">
        <v>112</v>
      </c>
      <c r="N76" s="97">
        <v>3000</v>
      </c>
      <c r="P76" t="s">
        <v>807</v>
      </c>
    </row>
    <row r="77" spans="1:16">
      <c r="A77" s="41" t="s">
        <v>747</v>
      </c>
      <c r="B77" s="41" t="s">
        <v>164</v>
      </c>
      <c r="C77" s="41" t="s">
        <v>723</v>
      </c>
      <c r="D77" s="41" t="s">
        <v>746</v>
      </c>
      <c r="E77" s="42">
        <v>2480</v>
      </c>
      <c r="F77" s="41">
        <v>1</v>
      </c>
      <c r="G77" s="233" t="s">
        <v>126</v>
      </c>
      <c r="H77" s="158">
        <v>43405</v>
      </c>
      <c r="I77" s="41" t="s">
        <v>692</v>
      </c>
      <c r="J77" s="177"/>
      <c r="K77" s="41"/>
      <c r="M77" s="96" t="s">
        <v>373</v>
      </c>
      <c r="N77" s="97">
        <v>500</v>
      </c>
    </row>
    <row r="78" spans="1:16" ht="16.5" thickBot="1">
      <c r="A78" s="41" t="s">
        <v>745</v>
      </c>
      <c r="B78" s="41" t="s">
        <v>164</v>
      </c>
      <c r="C78" s="41" t="s">
        <v>454</v>
      </c>
      <c r="D78" s="41" t="s">
        <v>744</v>
      </c>
      <c r="E78" s="42">
        <v>5720</v>
      </c>
      <c r="F78" s="41">
        <v>1</v>
      </c>
      <c r="G78" s="11" t="s">
        <v>124</v>
      </c>
      <c r="H78" s="158">
        <v>43405</v>
      </c>
      <c r="I78" s="41" t="s">
        <v>692</v>
      </c>
      <c r="J78" s="180"/>
      <c r="K78" s="41"/>
      <c r="M78" s="114" t="s">
        <v>283</v>
      </c>
      <c r="N78" s="115">
        <f>SUM(N76:N77)</f>
        <v>3500</v>
      </c>
      <c r="P78" t="s">
        <v>840</v>
      </c>
    </row>
    <row r="79" spans="1:16" ht="16.5" thickBot="1">
      <c r="A79" s="41" t="s">
        <v>743</v>
      </c>
      <c r="B79" s="41" t="s">
        <v>164</v>
      </c>
      <c r="C79" s="41" t="s">
        <v>758</v>
      </c>
      <c r="D79" s="41" t="s">
        <v>742</v>
      </c>
      <c r="E79" s="42">
        <v>1380</v>
      </c>
      <c r="F79" s="41">
        <v>1</v>
      </c>
      <c r="G79" s="196" t="s">
        <v>491</v>
      </c>
      <c r="H79" s="158">
        <v>43405</v>
      </c>
      <c r="I79" s="41" t="s">
        <v>692</v>
      </c>
      <c r="J79" s="177"/>
      <c r="K79" s="41"/>
    </row>
    <row r="80" spans="1:16" ht="16.5" thickBot="1">
      <c r="A80" s="41" t="s">
        <v>893</v>
      </c>
      <c r="B80" s="41" t="s">
        <v>164</v>
      </c>
      <c r="C80" s="41" t="s">
        <v>890</v>
      </c>
      <c r="D80" s="41" t="s">
        <v>1091</v>
      </c>
      <c r="E80" s="109">
        <v>3190</v>
      </c>
      <c r="F80" s="41">
        <v>1</v>
      </c>
      <c r="G80" s="229" t="s">
        <v>491</v>
      </c>
      <c r="H80" s="158">
        <v>43493</v>
      </c>
      <c r="I80" s="41" t="s">
        <v>692</v>
      </c>
      <c r="J80" s="180" t="s">
        <v>1155</v>
      </c>
      <c r="K80" s="41"/>
      <c r="L80" t="s">
        <v>762</v>
      </c>
      <c r="M80" s="112" t="s">
        <v>761</v>
      </c>
      <c r="N80" s="113"/>
      <c r="O80" s="20">
        <v>15</v>
      </c>
      <c r="P80" t="s">
        <v>763</v>
      </c>
    </row>
    <row r="81" spans="1:16" ht="16.5" thickTop="1">
      <c r="A81" s="108" t="s">
        <v>121</v>
      </c>
      <c r="B81" s="41" t="s">
        <v>1136</v>
      </c>
      <c r="C81" s="41" t="s">
        <v>1138</v>
      </c>
      <c r="D81" s="41" t="s">
        <v>1137</v>
      </c>
      <c r="E81" s="42">
        <v>440</v>
      </c>
      <c r="F81" s="41">
        <v>1</v>
      </c>
      <c r="G81" s="11" t="s">
        <v>444</v>
      </c>
      <c r="H81" s="158">
        <v>43499</v>
      </c>
      <c r="I81" s="41" t="s">
        <v>692</v>
      </c>
      <c r="J81" s="180"/>
      <c r="K81" s="41"/>
      <c r="M81" s="96" t="s">
        <v>112</v>
      </c>
      <c r="N81" s="97">
        <v>2500</v>
      </c>
      <c r="P81" t="s">
        <v>867</v>
      </c>
    </row>
    <row r="82" spans="1:16">
      <c r="A82" s="41" t="s">
        <v>1141</v>
      </c>
      <c r="B82" s="41" t="s">
        <v>1136</v>
      </c>
      <c r="C82" s="41" t="s">
        <v>1440</v>
      </c>
      <c r="D82" s="41" t="s">
        <v>1139</v>
      </c>
      <c r="E82" s="42">
        <v>2808</v>
      </c>
      <c r="F82" s="41">
        <v>1</v>
      </c>
      <c r="G82" s="249" t="s">
        <v>1140</v>
      </c>
      <c r="H82" s="158">
        <v>43497</v>
      </c>
      <c r="I82" s="41" t="s">
        <v>692</v>
      </c>
      <c r="J82" s="180"/>
      <c r="K82" s="41"/>
      <c r="M82" s="96" t="s">
        <v>373</v>
      </c>
      <c r="N82" s="97">
        <v>400</v>
      </c>
    </row>
    <row r="83" spans="1:16" ht="16.5" thickBot="1">
      <c r="A83" s="41" t="s">
        <v>641</v>
      </c>
      <c r="B83" s="41" t="s">
        <v>164</v>
      </c>
      <c r="C83" s="41" t="s">
        <v>643</v>
      </c>
      <c r="D83" s="41" t="s">
        <v>642</v>
      </c>
      <c r="E83" s="42">
        <v>678</v>
      </c>
      <c r="F83" s="41">
        <v>1</v>
      </c>
      <c r="G83" s="11" t="s">
        <v>444</v>
      </c>
      <c r="H83" s="158">
        <v>43381</v>
      </c>
      <c r="I83" s="41" t="s">
        <v>692</v>
      </c>
      <c r="J83" s="177"/>
      <c r="K83" s="41"/>
      <c r="M83" s="114" t="s">
        <v>283</v>
      </c>
      <c r="N83" s="115">
        <f>SUM(N81:N82)</f>
        <v>2900</v>
      </c>
    </row>
    <row r="84" spans="1:16" ht="16.5" thickBot="1">
      <c r="A84" s="41" t="s">
        <v>999</v>
      </c>
      <c r="B84" s="41" t="s">
        <v>164</v>
      </c>
      <c r="C84" s="41" t="s">
        <v>589</v>
      </c>
      <c r="D84" s="41" t="s">
        <v>1000</v>
      </c>
      <c r="E84" s="42">
        <v>500</v>
      </c>
      <c r="F84" s="41">
        <v>1</v>
      </c>
      <c r="G84" s="233" t="s">
        <v>517</v>
      </c>
      <c r="H84" s="158">
        <v>43481</v>
      </c>
      <c r="I84" s="41" t="s">
        <v>692</v>
      </c>
      <c r="J84" s="177"/>
      <c r="K84" s="41"/>
    </row>
    <row r="85" spans="1:16" ht="16.5" thickBot="1">
      <c r="A85" s="108" t="s">
        <v>121</v>
      </c>
      <c r="B85" s="108" t="s">
        <v>164</v>
      </c>
      <c r="C85" s="108" t="s">
        <v>180</v>
      </c>
      <c r="D85" s="41" t="s">
        <v>771</v>
      </c>
      <c r="E85" s="42">
        <v>705</v>
      </c>
      <c r="F85" s="41">
        <v>1</v>
      </c>
      <c r="G85" s="11" t="s">
        <v>444</v>
      </c>
      <c r="H85" s="158">
        <v>43416</v>
      </c>
      <c r="I85" s="41" t="s">
        <v>692</v>
      </c>
      <c r="J85" s="177"/>
      <c r="K85" s="41"/>
      <c r="L85" t="s">
        <v>776</v>
      </c>
      <c r="M85" s="112" t="s">
        <v>775</v>
      </c>
      <c r="N85" s="113"/>
      <c r="O85" s="20">
        <v>16</v>
      </c>
      <c r="P85" t="s">
        <v>763</v>
      </c>
    </row>
    <row r="86" spans="1:16" ht="16.5" thickTop="1">
      <c r="A86" s="41"/>
      <c r="B86" s="41"/>
      <c r="C86" s="41"/>
      <c r="D86" s="41"/>
      <c r="E86" s="42"/>
      <c r="F86" s="41"/>
      <c r="G86" s="249"/>
      <c r="H86" s="158"/>
      <c r="I86" s="41"/>
      <c r="J86" s="177"/>
      <c r="K86" s="41"/>
      <c r="L86" t="s">
        <v>865</v>
      </c>
      <c r="M86" s="96" t="s">
        <v>112</v>
      </c>
      <c r="N86" s="97">
        <v>3500</v>
      </c>
      <c r="P86" t="s">
        <v>864</v>
      </c>
    </row>
    <row r="87" spans="1:16">
      <c r="A87" s="404" t="s">
        <v>1158</v>
      </c>
      <c r="B87" s="405"/>
      <c r="C87" s="406"/>
      <c r="D87" s="250"/>
      <c r="E87" s="251"/>
      <c r="F87" s="250"/>
      <c r="G87" s="252"/>
      <c r="H87" s="254" t="s">
        <v>1150</v>
      </c>
      <c r="I87" s="255">
        <f>SUM(E88:E97)</f>
        <v>42130</v>
      </c>
      <c r="J87" s="253"/>
      <c r="K87" s="250"/>
      <c r="M87" s="96" t="s">
        <v>718</v>
      </c>
      <c r="N87" s="98" t="s">
        <v>740</v>
      </c>
    </row>
    <row r="88" spans="1:16" ht="16.5" thickBot="1">
      <c r="A88" s="204" t="s">
        <v>834</v>
      </c>
      <c r="B88" s="204" t="s">
        <v>164</v>
      </c>
      <c r="C88" s="204" t="s">
        <v>835</v>
      </c>
      <c r="D88" s="238" t="s">
        <v>836</v>
      </c>
      <c r="E88" s="205">
        <v>26000</v>
      </c>
      <c r="F88" s="204">
        <v>1</v>
      </c>
      <c r="G88" s="206" t="s">
        <v>491</v>
      </c>
      <c r="H88" s="158">
        <v>43426</v>
      </c>
      <c r="I88" s="41" t="s">
        <v>839</v>
      </c>
      <c r="J88" s="180" t="s">
        <v>1387</v>
      </c>
      <c r="K88" s="41"/>
      <c r="M88" s="114" t="s">
        <v>283</v>
      </c>
      <c r="N88" s="115">
        <f>SUM(N86:N87)</f>
        <v>3500</v>
      </c>
    </row>
    <row r="89" spans="1:16" ht="16.5" thickBot="1">
      <c r="A89" s="204" t="s">
        <v>834</v>
      </c>
      <c r="B89" s="204" t="s">
        <v>164</v>
      </c>
      <c r="C89" s="204" t="s">
        <v>837</v>
      </c>
      <c r="D89" s="204" t="s">
        <v>849</v>
      </c>
      <c r="E89" s="207" t="s">
        <v>838</v>
      </c>
      <c r="F89" s="204">
        <v>1</v>
      </c>
      <c r="G89" s="206" t="s">
        <v>491</v>
      </c>
      <c r="H89" s="158"/>
      <c r="I89" s="41" t="s">
        <v>839</v>
      </c>
      <c r="J89" s="177"/>
      <c r="K89" s="41"/>
    </row>
    <row r="90" spans="1:16" ht="16.5" thickBot="1">
      <c r="A90" s="41" t="s">
        <v>877</v>
      </c>
      <c r="B90" s="41" t="s">
        <v>888</v>
      </c>
      <c r="C90" s="41" t="s">
        <v>887</v>
      </c>
      <c r="D90" s="41" t="s">
        <v>876</v>
      </c>
      <c r="E90" s="42">
        <v>1047</v>
      </c>
      <c r="F90" s="41">
        <v>1</v>
      </c>
      <c r="G90" s="11" t="s">
        <v>124</v>
      </c>
      <c r="H90" s="158">
        <v>43459</v>
      </c>
      <c r="I90" s="41" t="s">
        <v>839</v>
      </c>
      <c r="J90" s="177"/>
      <c r="K90" s="41"/>
      <c r="M90" s="112" t="s">
        <v>848</v>
      </c>
      <c r="N90" s="113"/>
      <c r="O90" s="20">
        <v>17</v>
      </c>
      <c r="P90" t="s">
        <v>851</v>
      </c>
    </row>
    <row r="91" spans="1:16" ht="16.5" thickTop="1">
      <c r="A91" s="41" t="s">
        <v>878</v>
      </c>
      <c r="B91" s="41" t="s">
        <v>888</v>
      </c>
      <c r="C91" s="41" t="s">
        <v>884</v>
      </c>
      <c r="D91" s="41" t="s">
        <v>879</v>
      </c>
      <c r="E91" s="42">
        <v>3402</v>
      </c>
      <c r="F91" s="41">
        <v>1</v>
      </c>
      <c r="G91" s="11" t="s">
        <v>124</v>
      </c>
      <c r="H91" s="158">
        <v>43459</v>
      </c>
      <c r="I91" s="41" t="s">
        <v>839</v>
      </c>
      <c r="J91" s="177"/>
      <c r="K91" s="41"/>
      <c r="M91" s="96" t="s">
        <v>112</v>
      </c>
      <c r="N91" s="97">
        <v>3000</v>
      </c>
    </row>
    <row r="92" spans="1:16">
      <c r="A92" s="41" t="s">
        <v>881</v>
      </c>
      <c r="B92" s="41" t="s">
        <v>888</v>
      </c>
      <c r="C92" s="41" t="s">
        <v>885</v>
      </c>
      <c r="D92" s="41" t="s">
        <v>880</v>
      </c>
      <c r="E92" s="42">
        <v>750</v>
      </c>
      <c r="F92" s="41">
        <v>1</v>
      </c>
      <c r="G92" s="11" t="s">
        <v>124</v>
      </c>
      <c r="H92" s="158">
        <v>43459</v>
      </c>
      <c r="I92" s="41" t="s">
        <v>839</v>
      </c>
      <c r="J92" s="177"/>
      <c r="K92" s="41"/>
      <c r="M92" s="96" t="s">
        <v>373</v>
      </c>
      <c r="N92" s="97">
        <v>500</v>
      </c>
    </row>
    <row r="93" spans="1:16" ht="16.5" thickBot="1">
      <c r="A93" s="41" t="s">
        <v>992</v>
      </c>
      <c r="B93" s="41" t="s">
        <v>164</v>
      </c>
      <c r="C93" s="41" t="s">
        <v>758</v>
      </c>
      <c r="D93" s="41" t="s">
        <v>1115</v>
      </c>
      <c r="E93" s="42">
        <v>485</v>
      </c>
      <c r="F93" s="41">
        <v>1</v>
      </c>
      <c r="G93" s="11" t="s">
        <v>504</v>
      </c>
      <c r="H93" s="158">
        <v>43494</v>
      </c>
      <c r="I93" s="41" t="s">
        <v>839</v>
      </c>
      <c r="J93" s="177"/>
      <c r="K93" s="41"/>
      <c r="M93" s="114" t="s">
        <v>283</v>
      </c>
      <c r="N93" s="115">
        <f>SUM(N91:N92)</f>
        <v>3500</v>
      </c>
    </row>
    <row r="94" spans="1:16" ht="16.5" thickBot="1">
      <c r="A94" s="41" t="s">
        <v>588</v>
      </c>
      <c r="B94" s="41" t="s">
        <v>164</v>
      </c>
      <c r="C94" s="41" t="s">
        <v>589</v>
      </c>
      <c r="D94" s="41" t="s">
        <v>590</v>
      </c>
      <c r="E94" s="42">
        <v>300</v>
      </c>
      <c r="F94" s="41">
        <v>1</v>
      </c>
      <c r="G94" s="233" t="s">
        <v>517</v>
      </c>
      <c r="H94" s="48"/>
      <c r="I94" s="41" t="s">
        <v>839</v>
      </c>
      <c r="J94" s="177"/>
      <c r="K94" s="41"/>
    </row>
    <row r="95" spans="1:16" ht="16.5" thickBot="1">
      <c r="A95" s="41" t="s">
        <v>1203</v>
      </c>
      <c r="B95" s="41" t="s">
        <v>164</v>
      </c>
      <c r="C95" s="41" t="s">
        <v>1219</v>
      </c>
      <c r="D95" s="41" t="s">
        <v>1220</v>
      </c>
      <c r="E95" s="42">
        <v>210</v>
      </c>
      <c r="F95" s="41">
        <v>1</v>
      </c>
      <c r="G95" s="263" t="s">
        <v>1221</v>
      </c>
      <c r="H95" s="158">
        <v>43527</v>
      </c>
      <c r="I95" s="41" t="s">
        <v>839</v>
      </c>
      <c r="J95" s="177"/>
      <c r="K95" s="41"/>
      <c r="L95" t="s">
        <v>874</v>
      </c>
      <c r="M95" s="112" t="s">
        <v>1013</v>
      </c>
      <c r="N95" s="113"/>
      <c r="O95" s="20">
        <v>18</v>
      </c>
      <c r="P95" t="s">
        <v>871</v>
      </c>
    </row>
    <row r="96" spans="1:16" ht="16.5" thickTop="1">
      <c r="A96" s="41" t="s">
        <v>1382</v>
      </c>
      <c r="B96" s="41" t="s">
        <v>164</v>
      </c>
      <c r="C96" s="41" t="s">
        <v>1385</v>
      </c>
      <c r="D96" s="41" t="s">
        <v>1383</v>
      </c>
      <c r="E96" s="42">
        <v>9936</v>
      </c>
      <c r="F96" s="41">
        <v>1</v>
      </c>
      <c r="G96" s="330" t="s">
        <v>1384</v>
      </c>
      <c r="H96" s="158" t="s">
        <v>1404</v>
      </c>
      <c r="I96" s="41" t="s">
        <v>839</v>
      </c>
      <c r="J96" s="180" t="s">
        <v>1386</v>
      </c>
      <c r="K96" s="41"/>
      <c r="M96" s="96" t="s">
        <v>112</v>
      </c>
      <c r="N96" s="97">
        <v>4500</v>
      </c>
    </row>
    <row r="97" spans="1:16">
      <c r="A97" s="41"/>
      <c r="B97" s="41"/>
      <c r="C97" s="41"/>
      <c r="D97" s="41"/>
      <c r="E97" s="42"/>
      <c r="F97" s="41"/>
      <c r="G97" s="249"/>
      <c r="H97" s="158"/>
      <c r="I97" s="41"/>
      <c r="J97" s="177"/>
      <c r="K97" s="41"/>
      <c r="M97" s="96" t="s">
        <v>373</v>
      </c>
      <c r="N97" s="97"/>
    </row>
    <row r="98" spans="1:16" ht="16.5" thickBot="1">
      <c r="A98" s="404" t="s">
        <v>1296</v>
      </c>
      <c r="B98" s="405"/>
      <c r="C98" s="406"/>
      <c r="D98" s="250"/>
      <c r="E98" s="251"/>
      <c r="F98" s="250"/>
      <c r="G98" s="252"/>
      <c r="H98" s="254" t="s">
        <v>1150</v>
      </c>
      <c r="I98" s="255">
        <f>SUM(E99:E114)</f>
        <v>44651</v>
      </c>
      <c r="J98" s="253"/>
      <c r="K98" s="250"/>
      <c r="M98" s="114" t="s">
        <v>283</v>
      </c>
      <c r="N98" s="115">
        <f>SUM(N96:N97)</f>
        <v>4500</v>
      </c>
    </row>
    <row r="99" spans="1:16" ht="16.5" thickBot="1">
      <c r="A99" s="41" t="s">
        <v>1092</v>
      </c>
      <c r="B99" s="41" t="s">
        <v>164</v>
      </c>
      <c r="C99" s="41" t="s">
        <v>1093</v>
      </c>
      <c r="D99" s="41" t="s">
        <v>1094</v>
      </c>
      <c r="E99" s="42">
        <v>13000</v>
      </c>
      <c r="F99" s="41">
        <v>1</v>
      </c>
      <c r="G99" s="229" t="s">
        <v>1095</v>
      </c>
      <c r="H99" s="158">
        <v>43492</v>
      </c>
      <c r="I99" s="41" t="s">
        <v>1142</v>
      </c>
      <c r="J99" s="177"/>
      <c r="K99" s="41"/>
    </row>
    <row r="100" spans="1:16" ht="16.5" thickBot="1">
      <c r="A100" s="41" t="s">
        <v>1135</v>
      </c>
      <c r="B100" s="41" t="s">
        <v>1136</v>
      </c>
      <c r="C100" s="41" t="s">
        <v>1057</v>
      </c>
      <c r="D100" s="41" t="s">
        <v>1134</v>
      </c>
      <c r="E100" s="42">
        <v>3960</v>
      </c>
      <c r="F100" s="41">
        <v>1</v>
      </c>
      <c r="G100" s="11" t="s">
        <v>444</v>
      </c>
      <c r="H100" s="158">
        <v>43497</v>
      </c>
      <c r="I100" s="41" t="s">
        <v>1142</v>
      </c>
      <c r="J100" s="177"/>
      <c r="K100" s="41"/>
      <c r="L100" t="s">
        <v>896</v>
      </c>
      <c r="M100" s="112" t="s">
        <v>873</v>
      </c>
      <c r="N100" s="113"/>
      <c r="O100" s="20">
        <v>19</v>
      </c>
      <c r="P100" t="s">
        <v>894</v>
      </c>
    </row>
    <row r="101" spans="1:16" ht="16.5" thickTop="1">
      <c r="A101" s="41" t="s">
        <v>877</v>
      </c>
      <c r="B101" s="41" t="s">
        <v>164</v>
      </c>
      <c r="C101" s="41" t="s">
        <v>887</v>
      </c>
      <c r="D101" s="41" t="s">
        <v>876</v>
      </c>
      <c r="E101" s="42">
        <v>1166</v>
      </c>
      <c r="F101" s="41">
        <v>1</v>
      </c>
      <c r="G101" s="11" t="s">
        <v>124</v>
      </c>
      <c r="H101" s="158">
        <v>43497</v>
      </c>
      <c r="I101" s="41" t="s">
        <v>1142</v>
      </c>
      <c r="J101" s="177"/>
      <c r="K101" s="41"/>
      <c r="L101" t="s">
        <v>897</v>
      </c>
      <c r="M101" s="96" t="s">
        <v>112</v>
      </c>
      <c r="N101" s="97">
        <v>3000</v>
      </c>
    </row>
    <row r="102" spans="1:16">
      <c r="A102" s="41" t="s">
        <v>881</v>
      </c>
      <c r="B102" s="41" t="s">
        <v>164</v>
      </c>
      <c r="C102" s="41" t="s">
        <v>885</v>
      </c>
      <c r="D102" s="41" t="s">
        <v>880</v>
      </c>
      <c r="E102" s="42">
        <v>698</v>
      </c>
      <c r="F102" s="41">
        <v>1</v>
      </c>
      <c r="G102" s="11" t="s">
        <v>124</v>
      </c>
      <c r="H102" s="158">
        <v>43497</v>
      </c>
      <c r="I102" s="41" t="s">
        <v>1142</v>
      </c>
      <c r="J102" s="177"/>
      <c r="K102" s="41"/>
      <c r="M102" s="96" t="s">
        <v>373</v>
      </c>
      <c r="N102" s="97">
        <v>500</v>
      </c>
    </row>
    <row r="103" spans="1:16" ht="16.5" thickBot="1">
      <c r="A103" s="41" t="s">
        <v>474</v>
      </c>
      <c r="B103" s="41" t="s">
        <v>722</v>
      </c>
      <c r="C103" s="41" t="s">
        <v>723</v>
      </c>
      <c r="D103" s="41" t="s">
        <v>721</v>
      </c>
      <c r="E103" s="42">
        <v>1292</v>
      </c>
      <c r="F103" s="41">
        <v>1</v>
      </c>
      <c r="G103" s="233" t="s">
        <v>720</v>
      </c>
      <c r="H103" s="158">
        <v>43398</v>
      </c>
      <c r="I103" s="41" t="s">
        <v>1142</v>
      </c>
      <c r="J103" s="177"/>
      <c r="K103" s="41"/>
      <c r="M103" s="114" t="s">
        <v>283</v>
      </c>
      <c r="N103" s="115">
        <f>SUM(N101:N102)</f>
        <v>3500</v>
      </c>
    </row>
    <row r="104" spans="1:16" ht="16.5" thickBot="1">
      <c r="A104" s="41" t="s">
        <v>1181</v>
      </c>
      <c r="B104" s="41" t="s">
        <v>164</v>
      </c>
      <c r="C104" s="41" t="s">
        <v>1184</v>
      </c>
      <c r="D104" s="41" t="s">
        <v>1185</v>
      </c>
      <c r="E104" s="42">
        <v>4200</v>
      </c>
      <c r="F104" s="41">
        <v>1</v>
      </c>
      <c r="G104" s="257" t="s">
        <v>1178</v>
      </c>
      <c r="H104" s="158">
        <v>43505</v>
      </c>
      <c r="I104" s="41" t="s">
        <v>1142</v>
      </c>
      <c r="J104" s="177"/>
      <c r="K104" s="41"/>
      <c r="L104" t="s">
        <v>1014</v>
      </c>
    </row>
    <row r="105" spans="1:16" ht="16.5" thickBot="1">
      <c r="A105" s="41" t="s">
        <v>1175</v>
      </c>
      <c r="B105" s="41" t="s">
        <v>164</v>
      </c>
      <c r="C105" s="41" t="s">
        <v>1176</v>
      </c>
      <c r="D105" s="41" t="s">
        <v>1177</v>
      </c>
      <c r="E105" s="42">
        <v>2400</v>
      </c>
      <c r="F105" s="41">
        <v>1</v>
      </c>
      <c r="G105" s="257" t="s">
        <v>517</v>
      </c>
      <c r="H105" s="158">
        <v>43506</v>
      </c>
      <c r="I105" s="41" t="s">
        <v>1142</v>
      </c>
      <c r="J105" s="177"/>
      <c r="K105" s="41"/>
      <c r="L105" t="s">
        <v>1015</v>
      </c>
      <c r="M105" s="112" t="s">
        <v>1019</v>
      </c>
      <c r="N105" s="113"/>
      <c r="O105" s="20">
        <v>20</v>
      </c>
      <c r="P105" t="s">
        <v>894</v>
      </c>
    </row>
    <row r="106" spans="1:16" ht="16.5" thickTop="1">
      <c r="A106" s="41" t="s">
        <v>1181</v>
      </c>
      <c r="B106" s="41" t="s">
        <v>164</v>
      </c>
      <c r="C106" s="41" t="s">
        <v>1182</v>
      </c>
      <c r="D106" s="41" t="s">
        <v>1183</v>
      </c>
      <c r="E106" s="42">
        <v>1185</v>
      </c>
      <c r="F106" s="41">
        <v>1</v>
      </c>
      <c r="G106" s="258" t="s">
        <v>504</v>
      </c>
      <c r="H106" s="158">
        <v>43512</v>
      </c>
      <c r="I106" s="41" t="s">
        <v>1142</v>
      </c>
      <c r="J106" s="177"/>
      <c r="K106" s="41"/>
      <c r="M106" s="96" t="s">
        <v>112</v>
      </c>
      <c r="N106" s="97">
        <v>3000</v>
      </c>
    </row>
    <row r="107" spans="1:16">
      <c r="A107" s="108" t="s">
        <v>1186</v>
      </c>
      <c r="B107" s="108" t="s">
        <v>1188</v>
      </c>
      <c r="C107" s="108" t="s">
        <v>1187</v>
      </c>
      <c r="D107" s="108" t="s">
        <v>1209</v>
      </c>
      <c r="E107" s="109">
        <v>3480</v>
      </c>
      <c r="F107" s="108">
        <v>1</v>
      </c>
      <c r="G107" s="175" t="s">
        <v>1194</v>
      </c>
      <c r="H107" s="260">
        <v>43525</v>
      </c>
      <c r="I107" s="41" t="s">
        <v>1142</v>
      </c>
      <c r="J107" s="178"/>
      <c r="K107" s="108"/>
      <c r="M107" s="96" t="s">
        <v>373</v>
      </c>
      <c r="N107" s="97">
        <v>500</v>
      </c>
    </row>
    <row r="108" spans="1:16" ht="16.5" thickBot="1">
      <c r="A108" s="108" t="s">
        <v>1189</v>
      </c>
      <c r="B108" s="108" t="s">
        <v>1188</v>
      </c>
      <c r="C108" s="108" t="s">
        <v>1190</v>
      </c>
      <c r="D108" s="108" t="s">
        <v>1201</v>
      </c>
      <c r="E108" s="109">
        <v>890</v>
      </c>
      <c r="F108" s="108">
        <v>1</v>
      </c>
      <c r="G108" s="175" t="s">
        <v>1195</v>
      </c>
      <c r="H108" s="260">
        <v>43525</v>
      </c>
      <c r="I108" s="41" t="s">
        <v>1142</v>
      </c>
      <c r="J108" s="178"/>
      <c r="K108" s="108"/>
      <c r="M108" s="114" t="s">
        <v>283</v>
      </c>
      <c r="N108" s="115">
        <f>SUM(N106:N107)</f>
        <v>3500</v>
      </c>
    </row>
    <row r="109" spans="1:16" ht="16.5" thickBot="1">
      <c r="A109" s="108" t="s">
        <v>1227</v>
      </c>
      <c r="B109" s="108" t="s">
        <v>1188</v>
      </c>
      <c r="C109" s="108" t="s">
        <v>1191</v>
      </c>
      <c r="D109" s="108" t="s">
        <v>1228</v>
      </c>
      <c r="E109" s="109">
        <v>2869</v>
      </c>
      <c r="F109" s="108">
        <v>1</v>
      </c>
      <c r="G109" s="175" t="s">
        <v>1196</v>
      </c>
      <c r="H109" s="260">
        <v>43528</v>
      </c>
      <c r="I109" s="41" t="s">
        <v>1142</v>
      </c>
      <c r="J109" s="178"/>
      <c r="K109" s="108"/>
    </row>
    <row r="110" spans="1:16" ht="16.5" thickBot="1">
      <c r="A110" s="108" t="s">
        <v>1192</v>
      </c>
      <c r="B110" s="108" t="s">
        <v>164</v>
      </c>
      <c r="C110" s="108" t="s">
        <v>1193</v>
      </c>
      <c r="D110" s="108" t="s">
        <v>1202</v>
      </c>
      <c r="E110" s="109">
        <v>5720</v>
      </c>
      <c r="F110" s="108">
        <v>1</v>
      </c>
      <c r="G110" s="175" t="s">
        <v>124</v>
      </c>
      <c r="H110" s="260">
        <v>43521</v>
      </c>
      <c r="I110" s="41" t="s">
        <v>1142</v>
      </c>
      <c r="J110" s="178"/>
      <c r="K110" s="108"/>
      <c r="L110" t="s">
        <v>707</v>
      </c>
      <c r="M110" s="112" t="s">
        <v>870</v>
      </c>
      <c r="N110" s="113"/>
      <c r="O110" s="20">
        <v>21</v>
      </c>
      <c r="P110" t="s">
        <v>1016</v>
      </c>
    </row>
    <row r="111" spans="1:16" ht="16.5" thickTop="1">
      <c r="A111" s="108" t="s">
        <v>1197</v>
      </c>
      <c r="B111" s="108" t="s">
        <v>164</v>
      </c>
      <c r="C111" s="108" t="s">
        <v>1198</v>
      </c>
      <c r="D111" s="108" t="s">
        <v>1200</v>
      </c>
      <c r="E111" s="109">
        <v>2901</v>
      </c>
      <c r="F111" s="108">
        <v>1</v>
      </c>
      <c r="G111" s="175" t="s">
        <v>1199</v>
      </c>
      <c r="H111" s="158">
        <v>43515</v>
      </c>
      <c r="I111" s="41" t="s">
        <v>1142</v>
      </c>
      <c r="J111" s="178"/>
      <c r="K111" s="108"/>
      <c r="M111" s="96" t="s">
        <v>112</v>
      </c>
      <c r="N111" s="97">
        <v>3000</v>
      </c>
    </row>
    <row r="112" spans="1:16">
      <c r="A112" s="41" t="s">
        <v>1222</v>
      </c>
      <c r="B112" s="41" t="s">
        <v>1223</v>
      </c>
      <c r="C112" s="41" t="s">
        <v>1224</v>
      </c>
      <c r="D112" s="41" t="s">
        <v>1225</v>
      </c>
      <c r="E112" s="42">
        <v>200</v>
      </c>
      <c r="F112" s="41">
        <v>2</v>
      </c>
      <c r="G112" s="259" t="s">
        <v>1221</v>
      </c>
      <c r="H112" s="158">
        <v>43527</v>
      </c>
      <c r="I112" s="41" t="s">
        <v>1226</v>
      </c>
      <c r="J112" s="177"/>
      <c r="K112" s="41"/>
      <c r="M112" s="96" t="s">
        <v>373</v>
      </c>
      <c r="N112" s="97">
        <v>500</v>
      </c>
    </row>
    <row r="113" spans="1:16" ht="16.5" thickBot="1">
      <c r="A113" s="41" t="s">
        <v>883</v>
      </c>
      <c r="B113" s="41" t="s">
        <v>888</v>
      </c>
      <c r="C113" s="41" t="s">
        <v>886</v>
      </c>
      <c r="D113" s="41" t="s">
        <v>882</v>
      </c>
      <c r="E113" s="42">
        <v>690</v>
      </c>
      <c r="F113" s="41">
        <v>1</v>
      </c>
      <c r="G113" s="11" t="s">
        <v>126</v>
      </c>
      <c r="H113" s="158">
        <v>43463</v>
      </c>
      <c r="I113" s="41" t="s">
        <v>1142</v>
      </c>
      <c r="J113" s="177"/>
      <c r="K113" s="41"/>
      <c r="M113" s="114" t="s">
        <v>283</v>
      </c>
      <c r="N113" s="115">
        <f>SUM(N111:N112)</f>
        <v>3500</v>
      </c>
    </row>
    <row r="114" spans="1:16" ht="16.5" thickBot="1">
      <c r="A114" s="41"/>
      <c r="B114" s="41"/>
      <c r="C114" s="41"/>
      <c r="D114" s="41"/>
      <c r="E114" s="42"/>
      <c r="F114" s="41"/>
      <c r="G114" s="249"/>
      <c r="H114" s="158"/>
      <c r="I114" s="41"/>
      <c r="J114" s="177"/>
      <c r="K114" s="41"/>
    </row>
    <row r="115" spans="1:16" ht="16.5" thickBot="1">
      <c r="A115" s="404" t="s">
        <v>1331</v>
      </c>
      <c r="B115" s="405"/>
      <c r="C115" s="406"/>
      <c r="D115" s="250"/>
      <c r="E115" s="251"/>
      <c r="F115" s="250"/>
      <c r="G115" s="252"/>
      <c r="H115" s="254" t="s">
        <v>1150</v>
      </c>
      <c r="I115" s="255">
        <f>SUM(E116:E132)</f>
        <v>30255</v>
      </c>
      <c r="J115" s="253"/>
      <c r="K115" s="250"/>
      <c r="L115" t="s">
        <v>872</v>
      </c>
      <c r="M115" s="112" t="s">
        <v>1017</v>
      </c>
      <c r="N115" s="113"/>
      <c r="O115" s="20">
        <v>22</v>
      </c>
      <c r="P115" t="s">
        <v>763</v>
      </c>
    </row>
    <row r="116" spans="1:16" ht="16.5" thickTop="1">
      <c r="A116" s="308" t="s">
        <v>1327</v>
      </c>
      <c r="B116" s="308" t="s">
        <v>164</v>
      </c>
      <c r="C116" s="308" t="s">
        <v>1328</v>
      </c>
      <c r="D116" s="308" t="s">
        <v>1329</v>
      </c>
      <c r="E116" s="309">
        <v>7000</v>
      </c>
      <c r="F116" s="308">
        <v>1</v>
      </c>
      <c r="G116" s="310" t="s">
        <v>517</v>
      </c>
      <c r="H116" s="311">
        <v>43553</v>
      </c>
      <c r="I116" s="308" t="s">
        <v>1342</v>
      </c>
      <c r="J116" s="327" t="s">
        <v>1360</v>
      </c>
      <c r="K116" s="308"/>
      <c r="L116" t="s">
        <v>898</v>
      </c>
      <c r="M116" s="96" t="s">
        <v>112</v>
      </c>
      <c r="N116" s="97">
        <v>2500</v>
      </c>
      <c r="P116" t="s">
        <v>1073</v>
      </c>
    </row>
    <row r="117" spans="1:16">
      <c r="A117" s="308" t="s">
        <v>1340</v>
      </c>
      <c r="B117" s="308" t="s">
        <v>164</v>
      </c>
      <c r="C117" s="308" t="s">
        <v>1333</v>
      </c>
      <c r="D117" s="308" t="s">
        <v>1341</v>
      </c>
      <c r="E117" s="313" t="s">
        <v>1332</v>
      </c>
      <c r="F117" s="308">
        <v>1</v>
      </c>
      <c r="G117" s="310" t="s">
        <v>491</v>
      </c>
      <c r="H117" s="311"/>
      <c r="I117" s="308" t="s">
        <v>1342</v>
      </c>
      <c r="J117" s="312"/>
      <c r="K117" s="308"/>
      <c r="M117" s="96" t="s">
        <v>373</v>
      </c>
      <c r="N117" s="97">
        <v>500</v>
      </c>
    </row>
    <row r="118" spans="1:16" ht="16.5" thickBot="1">
      <c r="A118" s="41" t="s">
        <v>1405</v>
      </c>
      <c r="B118" s="41" t="s">
        <v>1406</v>
      </c>
      <c r="C118" s="41" t="s">
        <v>1407</v>
      </c>
      <c r="D118" s="41" t="s">
        <v>1408</v>
      </c>
      <c r="E118" s="42">
        <v>3000</v>
      </c>
      <c r="F118" s="41">
        <v>3</v>
      </c>
      <c r="G118" s="356" t="s">
        <v>1409</v>
      </c>
      <c r="H118" s="158">
        <v>43577</v>
      </c>
      <c r="I118" s="108" t="s">
        <v>1342</v>
      </c>
      <c r="J118" s="177"/>
      <c r="K118" s="41"/>
      <c r="M118" s="114" t="s">
        <v>283</v>
      </c>
      <c r="N118" s="115">
        <f>SUM(N116:N117)</f>
        <v>3000</v>
      </c>
    </row>
    <row r="119" spans="1:16" ht="16.5" thickBot="1">
      <c r="A119" s="308" t="s">
        <v>1338</v>
      </c>
      <c r="B119" s="308" t="s">
        <v>164</v>
      </c>
      <c r="C119" s="308" t="s">
        <v>1334</v>
      </c>
      <c r="D119" s="308" t="s">
        <v>1339</v>
      </c>
      <c r="E119" s="313" t="s">
        <v>1332</v>
      </c>
      <c r="F119" s="308">
        <v>1</v>
      </c>
      <c r="G119" s="310" t="s">
        <v>491</v>
      </c>
      <c r="H119" s="311"/>
      <c r="I119" s="325" t="s">
        <v>1359</v>
      </c>
      <c r="J119" s="256" t="s">
        <v>1174</v>
      </c>
      <c r="K119" s="308"/>
    </row>
    <row r="120" spans="1:16" ht="16.5" thickBot="1">
      <c r="A120" s="308" t="s">
        <v>1336</v>
      </c>
      <c r="B120" s="308" t="s">
        <v>164</v>
      </c>
      <c r="C120" s="308" t="s">
        <v>1335</v>
      </c>
      <c r="D120" s="308" t="s">
        <v>1337</v>
      </c>
      <c r="E120" s="313" t="s">
        <v>1332</v>
      </c>
      <c r="F120" s="308">
        <v>1</v>
      </c>
      <c r="G120" s="310" t="s">
        <v>491</v>
      </c>
      <c r="H120" s="311"/>
      <c r="I120" s="326" t="s">
        <v>687</v>
      </c>
      <c r="J120" s="312"/>
      <c r="K120" s="308"/>
      <c r="L120" t="s">
        <v>1012</v>
      </c>
      <c r="M120" s="112" t="s">
        <v>1018</v>
      </c>
      <c r="N120" s="113"/>
      <c r="O120" s="20">
        <v>23</v>
      </c>
      <c r="P120" t="s">
        <v>782</v>
      </c>
    </row>
    <row r="121" spans="1:16" ht="16.5" thickTop="1">
      <c r="A121" s="108" t="s">
        <v>121</v>
      </c>
      <c r="B121" s="41" t="s">
        <v>164</v>
      </c>
      <c r="C121" s="41" t="s">
        <v>1323</v>
      </c>
      <c r="D121" s="41" t="s">
        <v>1321</v>
      </c>
      <c r="E121" s="42">
        <v>551</v>
      </c>
      <c r="F121" s="41">
        <v>1</v>
      </c>
      <c r="G121" s="297" t="s">
        <v>1325</v>
      </c>
      <c r="H121" s="158">
        <v>43556</v>
      </c>
      <c r="I121" s="108" t="s">
        <v>1342</v>
      </c>
      <c r="J121" s="180" t="s">
        <v>1365</v>
      </c>
      <c r="K121" s="41"/>
      <c r="M121" s="96" t="s">
        <v>112</v>
      </c>
      <c r="N121" s="97">
        <v>3000</v>
      </c>
    </row>
    <row r="122" spans="1:16">
      <c r="A122" s="84" t="s">
        <v>121</v>
      </c>
      <c r="B122" s="84" t="s">
        <v>164</v>
      </c>
      <c r="C122" s="84" t="s">
        <v>1324</v>
      </c>
      <c r="D122" s="84" t="s">
        <v>1320</v>
      </c>
      <c r="E122" s="85">
        <v>1075</v>
      </c>
      <c r="F122" s="84">
        <v>1</v>
      </c>
      <c r="G122" s="86" t="s">
        <v>1325</v>
      </c>
      <c r="H122" s="319">
        <v>43556</v>
      </c>
      <c r="I122" s="324" t="s">
        <v>1364</v>
      </c>
      <c r="J122" s="256" t="s">
        <v>1370</v>
      </c>
      <c r="K122" s="41"/>
      <c r="M122" s="96" t="s">
        <v>373</v>
      </c>
      <c r="N122" s="97">
        <v>500</v>
      </c>
    </row>
    <row r="123" spans="1:16" ht="16.5" thickBot="1">
      <c r="A123" s="137" t="s">
        <v>1319</v>
      </c>
      <c r="B123" s="138" t="s">
        <v>164</v>
      </c>
      <c r="C123" s="138" t="s">
        <v>1323</v>
      </c>
      <c r="D123" s="138" t="s">
        <v>1322</v>
      </c>
      <c r="E123" s="139">
        <v>1047</v>
      </c>
      <c r="F123" s="138">
        <v>1</v>
      </c>
      <c r="G123" s="140" t="s">
        <v>1325</v>
      </c>
      <c r="H123" s="344">
        <v>43556</v>
      </c>
      <c r="I123" s="345" t="s">
        <v>1371</v>
      </c>
      <c r="J123" s="262" t="s">
        <v>1372</v>
      </c>
      <c r="K123" s="41"/>
      <c r="M123" s="114" t="s">
        <v>283</v>
      </c>
      <c r="N123" s="115">
        <f>SUM(N121:N122)</f>
        <v>3500</v>
      </c>
    </row>
    <row r="124" spans="1:16" ht="16.5" thickBot="1">
      <c r="A124" s="108" t="s">
        <v>1186</v>
      </c>
      <c r="B124" s="108" t="s">
        <v>164</v>
      </c>
      <c r="C124" s="108" t="s">
        <v>1274</v>
      </c>
      <c r="D124" s="108" t="s">
        <v>1273</v>
      </c>
      <c r="E124" s="261">
        <v>5480</v>
      </c>
      <c r="F124" s="108">
        <v>1</v>
      </c>
      <c r="G124" s="175" t="s">
        <v>1271</v>
      </c>
      <c r="H124" s="260">
        <v>43539</v>
      </c>
      <c r="I124" s="108" t="s">
        <v>1342</v>
      </c>
      <c r="J124" s="262" t="s">
        <v>1451</v>
      </c>
      <c r="K124" s="108"/>
    </row>
    <row r="125" spans="1:16" ht="16.5" thickBot="1">
      <c r="A125" s="41" t="s">
        <v>103</v>
      </c>
      <c r="B125" s="41" t="s">
        <v>164</v>
      </c>
      <c r="C125" s="41" t="s">
        <v>1352</v>
      </c>
      <c r="D125" s="41" t="s">
        <v>1353</v>
      </c>
      <c r="E125" s="42">
        <v>1961</v>
      </c>
      <c r="F125" s="108">
        <v>1</v>
      </c>
      <c r="G125" s="175" t="s">
        <v>504</v>
      </c>
      <c r="H125" s="158">
        <v>43562</v>
      </c>
      <c r="I125" s="108" t="s">
        <v>1342</v>
      </c>
      <c r="J125" s="177"/>
      <c r="K125" s="41"/>
      <c r="L125" t="s">
        <v>1208</v>
      </c>
      <c r="M125" s="112" t="s">
        <v>1206</v>
      </c>
      <c r="N125" s="113"/>
      <c r="O125" s="20">
        <v>24</v>
      </c>
      <c r="P125" t="s">
        <v>1207</v>
      </c>
    </row>
    <row r="126" spans="1:16" ht="16.5" thickTop="1">
      <c r="A126" s="41" t="s">
        <v>881</v>
      </c>
      <c r="B126" s="41" t="s">
        <v>164</v>
      </c>
      <c r="C126" s="41" t="s">
        <v>885</v>
      </c>
      <c r="D126" s="41" t="s">
        <v>1311</v>
      </c>
      <c r="E126" s="42">
        <v>450</v>
      </c>
      <c r="F126" s="41">
        <v>1</v>
      </c>
      <c r="G126" s="11" t="s">
        <v>1310</v>
      </c>
      <c r="H126" s="158">
        <v>43555</v>
      </c>
      <c r="I126" s="108" t="s">
        <v>1342</v>
      </c>
      <c r="J126" s="302" t="s">
        <v>1312</v>
      </c>
      <c r="K126" s="41"/>
      <c r="M126" s="96" t="s">
        <v>112</v>
      </c>
      <c r="N126" s="97">
        <v>3000</v>
      </c>
    </row>
    <row r="127" spans="1:16">
      <c r="A127" s="41" t="s">
        <v>1355</v>
      </c>
      <c r="B127" s="41" t="s">
        <v>1356</v>
      </c>
      <c r="C127" s="41" t="s">
        <v>1357</v>
      </c>
      <c r="D127" s="41" t="s">
        <v>1358</v>
      </c>
      <c r="E127" s="42">
        <v>1500</v>
      </c>
      <c r="F127" s="41">
        <v>1</v>
      </c>
      <c r="G127" s="321" t="s">
        <v>548</v>
      </c>
      <c r="H127" s="158">
        <v>43565</v>
      </c>
      <c r="I127" s="108" t="s">
        <v>1342</v>
      </c>
      <c r="J127" s="177"/>
      <c r="K127" s="41"/>
      <c r="M127" s="96" t="s">
        <v>373</v>
      </c>
      <c r="N127" s="97">
        <v>600</v>
      </c>
    </row>
    <row r="128" spans="1:16" ht="16.5" thickBot="1">
      <c r="A128" s="41" t="s">
        <v>1379</v>
      </c>
      <c r="B128" s="41" t="s">
        <v>164</v>
      </c>
      <c r="C128" s="41" t="s">
        <v>1380</v>
      </c>
      <c r="D128" s="41" t="s">
        <v>1445</v>
      </c>
      <c r="E128" s="42">
        <v>2289</v>
      </c>
      <c r="F128" s="41">
        <v>1</v>
      </c>
      <c r="G128" s="330" t="s">
        <v>1381</v>
      </c>
      <c r="H128" s="158">
        <v>43571</v>
      </c>
      <c r="I128" s="108" t="s">
        <v>1342</v>
      </c>
      <c r="J128" s="177"/>
      <c r="K128" s="41"/>
      <c r="M128" s="114" t="s">
        <v>283</v>
      </c>
      <c r="N128" s="115">
        <f>SUM(N126:N127)</f>
        <v>3600</v>
      </c>
    </row>
    <row r="129" spans="1:16" ht="16.5" thickBot="1">
      <c r="A129" s="41" t="s">
        <v>893</v>
      </c>
      <c r="B129" s="41" t="s">
        <v>164</v>
      </c>
      <c r="C129" s="41" t="s">
        <v>1393</v>
      </c>
      <c r="D129" s="41" t="s">
        <v>1091</v>
      </c>
      <c r="E129" s="42">
        <v>3090</v>
      </c>
      <c r="F129" s="41">
        <v>1</v>
      </c>
      <c r="G129" s="351" t="s">
        <v>548</v>
      </c>
      <c r="H129" s="158">
        <v>43573</v>
      </c>
      <c r="I129" s="108" t="s">
        <v>1342</v>
      </c>
      <c r="J129" s="180" t="s">
        <v>1394</v>
      </c>
      <c r="K129" s="41"/>
    </row>
    <row r="130" spans="1:16" ht="16.5" thickBot="1">
      <c r="A130" s="84" t="s">
        <v>1436</v>
      </c>
      <c r="B130" s="84" t="s">
        <v>164</v>
      </c>
      <c r="C130" s="84" t="s">
        <v>1438</v>
      </c>
      <c r="D130" s="84" t="s">
        <v>1434</v>
      </c>
      <c r="E130" s="85">
        <v>480</v>
      </c>
      <c r="F130" s="84">
        <v>1</v>
      </c>
      <c r="G130" s="86" t="s">
        <v>124</v>
      </c>
      <c r="H130" s="319">
        <v>43586</v>
      </c>
      <c r="I130" s="373" t="s">
        <v>1449</v>
      </c>
      <c r="J130" s="180" t="s">
        <v>1450</v>
      </c>
      <c r="K130" s="41"/>
      <c r="L130" t="s">
        <v>1258</v>
      </c>
      <c r="M130" s="112" t="s">
        <v>1259</v>
      </c>
      <c r="N130" s="113"/>
      <c r="O130" s="20">
        <v>25</v>
      </c>
      <c r="P130" t="s">
        <v>1207</v>
      </c>
    </row>
    <row r="131" spans="1:16" ht="16.5" thickTop="1">
      <c r="A131" s="41" t="s">
        <v>1437</v>
      </c>
      <c r="B131" s="41" t="s">
        <v>164</v>
      </c>
      <c r="C131" s="41" t="s">
        <v>1439</v>
      </c>
      <c r="D131" s="41" t="s">
        <v>1435</v>
      </c>
      <c r="E131" s="42">
        <v>2332</v>
      </c>
      <c r="F131" s="41">
        <v>1</v>
      </c>
      <c r="G131" s="368" t="s">
        <v>124</v>
      </c>
      <c r="H131" s="158">
        <v>43586</v>
      </c>
      <c r="I131" s="108" t="s">
        <v>1342</v>
      </c>
      <c r="J131" s="177"/>
      <c r="K131" s="41"/>
      <c r="M131" s="96" t="s">
        <v>112</v>
      </c>
      <c r="N131" s="97">
        <v>3500</v>
      </c>
    </row>
    <row r="132" spans="1:16">
      <c r="A132" s="41"/>
      <c r="B132" s="41"/>
      <c r="C132" s="41"/>
      <c r="D132" s="41"/>
      <c r="E132" s="42"/>
      <c r="F132" s="41"/>
      <c r="G132" s="301"/>
      <c r="H132" s="158"/>
      <c r="I132" s="41"/>
      <c r="J132" s="177"/>
      <c r="K132" s="41"/>
      <c r="M132" s="96" t="s">
        <v>373</v>
      </c>
      <c r="N132" s="97">
        <v>1000</v>
      </c>
    </row>
    <row r="133" spans="1:16">
      <c r="A133" s="404" t="s">
        <v>1484</v>
      </c>
      <c r="B133" s="405"/>
      <c r="C133" s="406"/>
      <c r="D133" s="250"/>
      <c r="E133" s="251"/>
      <c r="F133" s="250"/>
      <c r="G133" s="252"/>
      <c r="H133" s="254" t="s">
        <v>1150</v>
      </c>
      <c r="I133" s="255">
        <f>SUM(E134:E139)</f>
        <v>11282</v>
      </c>
      <c r="J133" s="253"/>
      <c r="K133" s="250"/>
      <c r="M133" s="96" t="s">
        <v>1260</v>
      </c>
      <c r="N133" s="97">
        <v>500</v>
      </c>
    </row>
    <row r="134" spans="1:16" ht="16.5" thickBot="1">
      <c r="A134" s="41" t="s">
        <v>1427</v>
      </c>
      <c r="B134" s="41" t="s">
        <v>1428</v>
      </c>
      <c r="C134" s="41" t="s">
        <v>1429</v>
      </c>
      <c r="D134" s="41" t="s">
        <v>1430</v>
      </c>
      <c r="E134" s="42">
        <v>5000</v>
      </c>
      <c r="F134" s="41">
        <v>1</v>
      </c>
      <c r="G134" s="366" t="s">
        <v>548</v>
      </c>
      <c r="H134" s="158">
        <v>43588</v>
      </c>
      <c r="I134" s="41" t="s">
        <v>1489</v>
      </c>
      <c r="J134" s="177"/>
      <c r="K134" s="41"/>
      <c r="M134" s="114" t="s">
        <v>283</v>
      </c>
      <c r="N134" s="115">
        <f>SUM(N131:N133)</f>
        <v>5000</v>
      </c>
    </row>
    <row r="135" spans="1:16" ht="16.5" thickBot="1">
      <c r="A135" s="108" t="s">
        <v>121</v>
      </c>
      <c r="B135" s="41" t="s">
        <v>1428</v>
      </c>
      <c r="C135" s="41" t="s">
        <v>1432</v>
      </c>
      <c r="D135" s="41" t="s">
        <v>1431</v>
      </c>
      <c r="E135" s="42">
        <v>498</v>
      </c>
      <c r="F135" s="41">
        <v>1</v>
      </c>
      <c r="G135" s="366" t="s">
        <v>1433</v>
      </c>
      <c r="H135" s="158">
        <v>43589</v>
      </c>
      <c r="I135" s="41" t="s">
        <v>1489</v>
      </c>
      <c r="J135" s="177"/>
      <c r="K135" s="41"/>
    </row>
    <row r="136" spans="1:16" ht="16.5" thickBot="1">
      <c r="A136" s="108" t="s">
        <v>893</v>
      </c>
      <c r="B136" s="41" t="s">
        <v>164</v>
      </c>
      <c r="C136" s="41" t="s">
        <v>1393</v>
      </c>
      <c r="D136" s="41" t="s">
        <v>1091</v>
      </c>
      <c r="E136" s="42">
        <v>3090</v>
      </c>
      <c r="F136" s="41">
        <v>1</v>
      </c>
      <c r="G136" s="375" t="s">
        <v>548</v>
      </c>
      <c r="H136" s="158">
        <v>43598</v>
      </c>
      <c r="I136" s="41" t="s">
        <v>1489</v>
      </c>
      <c r="J136" s="177" t="s">
        <v>1394</v>
      </c>
      <c r="K136" s="41"/>
      <c r="L136" t="s">
        <v>1292</v>
      </c>
      <c r="M136" s="112" t="s">
        <v>1293</v>
      </c>
      <c r="N136" s="113"/>
      <c r="O136" s="20">
        <v>26</v>
      </c>
      <c r="P136" t="s">
        <v>1294</v>
      </c>
    </row>
    <row r="137" spans="1:16" ht="16.5" thickTop="1">
      <c r="A137" s="108" t="s">
        <v>1477</v>
      </c>
      <c r="B137" s="41" t="s">
        <v>1478</v>
      </c>
      <c r="C137" s="41" t="s">
        <v>1479</v>
      </c>
      <c r="D137" s="41" t="s">
        <v>1481</v>
      </c>
      <c r="E137" s="42">
        <v>2064</v>
      </c>
      <c r="F137" s="41">
        <v>2</v>
      </c>
      <c r="G137" s="380" t="s">
        <v>1480</v>
      </c>
      <c r="H137" s="158">
        <v>43612</v>
      </c>
      <c r="I137" s="41" t="s">
        <v>1489</v>
      </c>
      <c r="J137" s="177"/>
      <c r="K137" s="41"/>
      <c r="M137" s="96" t="s">
        <v>112</v>
      </c>
      <c r="N137" s="97">
        <v>3500</v>
      </c>
    </row>
    <row r="138" spans="1:16">
      <c r="A138" s="41" t="s">
        <v>1485</v>
      </c>
      <c r="B138" s="41" t="s">
        <v>164</v>
      </c>
      <c r="C138" s="41" t="s">
        <v>1486</v>
      </c>
      <c r="D138" s="41" t="s">
        <v>1488</v>
      </c>
      <c r="E138" s="42">
        <v>630</v>
      </c>
      <c r="F138" s="41">
        <v>1</v>
      </c>
      <c r="G138" s="382" t="s">
        <v>1487</v>
      </c>
      <c r="H138" s="158">
        <v>43605</v>
      </c>
      <c r="I138" s="41" t="s">
        <v>1489</v>
      </c>
      <c r="J138" s="177"/>
      <c r="K138" s="41"/>
      <c r="M138" s="96" t="s">
        <v>373</v>
      </c>
      <c r="N138" s="97">
        <v>800</v>
      </c>
    </row>
    <row r="139" spans="1:16" ht="16.5" thickBot="1">
      <c r="A139" s="41"/>
      <c r="B139" s="41"/>
      <c r="C139" s="41"/>
      <c r="D139" s="41"/>
      <c r="E139" s="42"/>
      <c r="F139" s="41"/>
      <c r="G139" s="382"/>
      <c r="H139" s="158"/>
      <c r="I139" s="41"/>
      <c r="J139" s="177"/>
      <c r="K139" s="41"/>
    </row>
    <row r="140" spans="1:16" ht="16.5" thickBot="1">
      <c r="A140" s="404" t="s">
        <v>1159</v>
      </c>
      <c r="B140" s="405"/>
      <c r="C140" s="406"/>
      <c r="D140" s="250"/>
      <c r="E140" s="251"/>
      <c r="F140" s="250"/>
      <c r="G140" s="252"/>
      <c r="H140" s="254" t="s">
        <v>1150</v>
      </c>
      <c r="I140" s="255">
        <f>SUM(E141:E157)</f>
        <v>13927</v>
      </c>
      <c r="J140" s="253"/>
      <c r="K140" s="250"/>
      <c r="M140" s="112" t="s">
        <v>1326</v>
      </c>
      <c r="N140" s="113"/>
      <c r="O140" s="20">
        <v>27</v>
      </c>
      <c r="P140" t="s">
        <v>1330</v>
      </c>
    </row>
    <row r="141" spans="1:16" ht="16.5" thickTop="1">
      <c r="A141" s="124" t="s">
        <v>768</v>
      </c>
      <c r="B141" s="120" t="s">
        <v>496</v>
      </c>
      <c r="C141" s="120" t="s">
        <v>501</v>
      </c>
      <c r="D141" s="120" t="s">
        <v>461</v>
      </c>
      <c r="E141" s="123" t="s">
        <v>64</v>
      </c>
      <c r="F141" s="120">
        <v>1</v>
      </c>
      <c r="G141" s="122"/>
      <c r="H141" s="48"/>
      <c r="I141" s="236" t="s">
        <v>1490</v>
      </c>
      <c r="J141" s="177"/>
      <c r="K141" s="41"/>
      <c r="M141" s="96" t="s">
        <v>112</v>
      </c>
      <c r="N141" s="97">
        <v>3000</v>
      </c>
    </row>
    <row r="142" spans="1:16">
      <c r="A142" s="41" t="s">
        <v>515</v>
      </c>
      <c r="B142" s="41" t="s">
        <v>496</v>
      </c>
      <c r="C142" s="41" t="s">
        <v>500</v>
      </c>
      <c r="D142" s="41" t="s">
        <v>516</v>
      </c>
      <c r="E142" s="42">
        <v>2000</v>
      </c>
      <c r="F142" s="41">
        <v>1</v>
      </c>
      <c r="G142" s="233" t="s">
        <v>517</v>
      </c>
      <c r="H142" s="48"/>
      <c r="I142" s="41" t="s">
        <v>1491</v>
      </c>
      <c r="J142" s="177"/>
      <c r="K142" s="41"/>
      <c r="M142" s="96" t="s">
        <v>373</v>
      </c>
      <c r="N142" s="97">
        <v>700</v>
      </c>
    </row>
    <row r="143" spans="1:16" ht="16.5" thickBot="1">
      <c r="A143" s="41" t="s">
        <v>483</v>
      </c>
      <c r="B143" s="41" t="s">
        <v>496</v>
      </c>
      <c r="C143" s="41" t="s">
        <v>500</v>
      </c>
      <c r="D143" s="41" t="s">
        <v>484</v>
      </c>
      <c r="E143" s="42">
        <v>1750</v>
      </c>
      <c r="F143" s="41">
        <v>2</v>
      </c>
      <c r="G143" s="233" t="s">
        <v>485</v>
      </c>
      <c r="H143" s="48"/>
      <c r="I143" s="41" t="s">
        <v>1493</v>
      </c>
      <c r="J143" s="177"/>
      <c r="K143" s="41"/>
      <c r="M143" s="114" t="s">
        <v>283</v>
      </c>
      <c r="N143" s="115">
        <f>SUM(N140:N142)</f>
        <v>3700</v>
      </c>
    </row>
    <row r="144" spans="1:16" ht="16.5" thickBot="1">
      <c r="A144" s="41" t="s">
        <v>596</v>
      </c>
      <c r="B144" s="41" t="s">
        <v>496</v>
      </c>
      <c r="C144" s="41" t="s">
        <v>1473</v>
      </c>
      <c r="D144" s="41" t="s">
        <v>595</v>
      </c>
      <c r="E144" s="42">
        <v>1270</v>
      </c>
      <c r="F144" s="41">
        <v>1</v>
      </c>
      <c r="G144" s="11" t="s">
        <v>124</v>
      </c>
      <c r="H144" s="48"/>
      <c r="I144" s="41" t="s">
        <v>1493</v>
      </c>
      <c r="J144" s="177"/>
      <c r="K144" s="41"/>
    </row>
    <row r="145" spans="1:16" ht="16.5" thickBot="1">
      <c r="A145" s="41" t="s">
        <v>1470</v>
      </c>
      <c r="B145" s="41" t="s">
        <v>159</v>
      </c>
      <c r="C145" s="41" t="s">
        <v>500</v>
      </c>
      <c r="D145" s="41" t="s">
        <v>1469</v>
      </c>
      <c r="E145" s="42">
        <v>1348</v>
      </c>
      <c r="F145" s="41">
        <v>1</v>
      </c>
      <c r="G145" s="378" t="s">
        <v>1471</v>
      </c>
      <c r="H145" s="158">
        <v>43609</v>
      </c>
      <c r="I145" s="41" t="s">
        <v>1492</v>
      </c>
      <c r="J145" s="177"/>
      <c r="K145" s="41"/>
      <c r="M145" s="112" t="s">
        <v>1354</v>
      </c>
      <c r="N145" s="113"/>
      <c r="O145" s="20">
        <v>28</v>
      </c>
      <c r="P145" t="s">
        <v>1294</v>
      </c>
    </row>
    <row r="146" spans="1:16" ht="16.5" thickTop="1">
      <c r="A146" s="41" t="s">
        <v>474</v>
      </c>
      <c r="B146" s="41" t="s">
        <v>496</v>
      </c>
      <c r="C146" s="41" t="s">
        <v>1474</v>
      </c>
      <c r="D146" s="41" t="s">
        <v>486</v>
      </c>
      <c r="E146" s="42">
        <v>453</v>
      </c>
      <c r="F146" s="41">
        <v>1</v>
      </c>
      <c r="G146" s="233" t="s">
        <v>487</v>
      </c>
      <c r="H146" s="48"/>
      <c r="I146" s="41" t="s">
        <v>690</v>
      </c>
      <c r="J146" s="177"/>
      <c r="K146" s="41"/>
      <c r="M146" s="96" t="s">
        <v>112</v>
      </c>
      <c r="N146" s="97">
        <v>3000</v>
      </c>
    </row>
    <row r="147" spans="1:16">
      <c r="A147" s="108" t="s">
        <v>121</v>
      </c>
      <c r="B147" s="41" t="s">
        <v>496</v>
      </c>
      <c r="C147" s="41" t="s">
        <v>1472</v>
      </c>
      <c r="D147" s="41" t="s">
        <v>499</v>
      </c>
      <c r="E147" s="42">
        <v>360</v>
      </c>
      <c r="F147" s="41">
        <v>1</v>
      </c>
      <c r="G147" s="233" t="s">
        <v>494</v>
      </c>
      <c r="H147" s="48"/>
      <c r="I147" s="41" t="s">
        <v>690</v>
      </c>
      <c r="J147" s="177"/>
      <c r="K147" s="41"/>
      <c r="M147" s="96" t="s">
        <v>373</v>
      </c>
      <c r="N147" s="97">
        <v>500</v>
      </c>
    </row>
    <row r="148" spans="1:16" ht="16.5" thickBot="1">
      <c r="A148" s="41" t="s">
        <v>103</v>
      </c>
      <c r="B148" s="41" t="s">
        <v>159</v>
      </c>
      <c r="C148" s="41" t="s">
        <v>160</v>
      </c>
      <c r="D148" s="41" t="s">
        <v>156</v>
      </c>
      <c r="E148" s="42">
        <v>1940</v>
      </c>
      <c r="F148" s="41">
        <v>1</v>
      </c>
      <c r="G148" s="11" t="s">
        <v>124</v>
      </c>
      <c r="H148" s="48"/>
      <c r="I148" s="236" t="s">
        <v>1490</v>
      </c>
      <c r="J148" s="177"/>
      <c r="K148" s="41"/>
      <c r="M148" s="114" t="s">
        <v>283</v>
      </c>
      <c r="N148" s="115">
        <f>SUM(N145:N147)</f>
        <v>3500</v>
      </c>
    </row>
    <row r="149" spans="1:16" ht="16.5" thickBot="1">
      <c r="A149" s="41" t="s">
        <v>495</v>
      </c>
      <c r="B149" s="41" t="s">
        <v>496</v>
      </c>
      <c r="C149" s="41" t="s">
        <v>503</v>
      </c>
      <c r="D149" s="41" t="s">
        <v>497</v>
      </c>
      <c r="E149" s="42">
        <v>2600</v>
      </c>
      <c r="F149" s="41">
        <v>1</v>
      </c>
      <c r="G149" s="233" t="s">
        <v>494</v>
      </c>
      <c r="H149" s="48"/>
      <c r="I149" s="41" t="s">
        <v>690</v>
      </c>
      <c r="J149" s="177"/>
      <c r="K149" s="41"/>
    </row>
    <row r="150" spans="1:16" ht="16.5" thickBot="1">
      <c r="A150" s="108" t="s">
        <v>121</v>
      </c>
      <c r="B150" s="41" t="s">
        <v>496</v>
      </c>
      <c r="C150" s="41" t="s">
        <v>503</v>
      </c>
      <c r="D150" s="41" t="s">
        <v>498</v>
      </c>
      <c r="E150" s="42">
        <v>599</v>
      </c>
      <c r="F150" s="41">
        <v>1</v>
      </c>
      <c r="G150" s="233" t="s">
        <v>494</v>
      </c>
      <c r="H150" s="48"/>
      <c r="I150" s="41" t="s">
        <v>690</v>
      </c>
      <c r="J150" s="177"/>
      <c r="K150" s="41"/>
      <c r="L150" t="s">
        <v>1363</v>
      </c>
      <c r="M150" s="112" t="s">
        <v>1362</v>
      </c>
      <c r="N150" s="113"/>
      <c r="O150" s="20">
        <v>29</v>
      </c>
      <c r="P150" t="s">
        <v>1417</v>
      </c>
    </row>
    <row r="151" spans="1:16" ht="16.5" thickTop="1">
      <c r="A151" s="171" t="s">
        <v>103</v>
      </c>
      <c r="B151" s="171" t="s">
        <v>496</v>
      </c>
      <c r="C151" s="171" t="s">
        <v>664</v>
      </c>
      <c r="D151" s="171" t="s">
        <v>663</v>
      </c>
      <c r="E151" s="174" t="s">
        <v>618</v>
      </c>
      <c r="F151" s="171">
        <v>1</v>
      </c>
      <c r="G151" s="173" t="s">
        <v>548</v>
      </c>
      <c r="H151" s="48"/>
      <c r="I151" s="236" t="s">
        <v>1490</v>
      </c>
      <c r="J151" s="180" t="s">
        <v>1160</v>
      </c>
      <c r="K151" s="41"/>
      <c r="M151" s="96" t="s">
        <v>112</v>
      </c>
      <c r="N151" s="97">
        <v>4500</v>
      </c>
      <c r="P151" s="357" t="s">
        <v>1482</v>
      </c>
    </row>
    <row r="152" spans="1:16">
      <c r="A152" s="171" t="s">
        <v>666</v>
      </c>
      <c r="B152" s="171" t="s">
        <v>496</v>
      </c>
      <c r="C152" s="171" t="s">
        <v>664</v>
      </c>
      <c r="D152" s="171" t="s">
        <v>665</v>
      </c>
      <c r="E152" s="174" t="s">
        <v>618</v>
      </c>
      <c r="F152" s="171">
        <v>1</v>
      </c>
      <c r="G152" s="173" t="s">
        <v>548</v>
      </c>
      <c r="H152" s="48"/>
      <c r="I152" s="236" t="s">
        <v>1490</v>
      </c>
      <c r="J152" s="180" t="s">
        <v>1160</v>
      </c>
      <c r="K152" s="41"/>
      <c r="M152" s="96" t="s">
        <v>373</v>
      </c>
      <c r="N152" s="97">
        <v>0</v>
      </c>
    </row>
    <row r="153" spans="1:16" ht="16.5" thickBot="1">
      <c r="A153" s="84" t="s">
        <v>603</v>
      </c>
      <c r="B153" s="84" t="s">
        <v>496</v>
      </c>
      <c r="C153" s="84" t="s">
        <v>160</v>
      </c>
      <c r="D153" s="84" t="s">
        <v>602</v>
      </c>
      <c r="E153" s="85">
        <v>410</v>
      </c>
      <c r="F153" s="84">
        <v>1</v>
      </c>
      <c r="G153" s="86" t="s">
        <v>494</v>
      </c>
      <c r="H153" s="158">
        <v>43357</v>
      </c>
      <c r="I153" s="179" t="s">
        <v>684</v>
      </c>
      <c r="J153" s="178"/>
      <c r="K153" s="41"/>
      <c r="M153" s="114" t="s">
        <v>283</v>
      </c>
      <c r="N153" s="115">
        <f>SUM(N150:N152)</f>
        <v>4500</v>
      </c>
    </row>
    <row r="154" spans="1:16" ht="16.5" thickBot="1">
      <c r="A154" s="84" t="s">
        <v>606</v>
      </c>
      <c r="B154" s="84" t="s">
        <v>174</v>
      </c>
      <c r="C154" s="84" t="s">
        <v>605</v>
      </c>
      <c r="D154" s="84" t="s">
        <v>604</v>
      </c>
      <c r="E154" s="85">
        <v>297</v>
      </c>
      <c r="F154" s="84">
        <v>1</v>
      </c>
      <c r="G154" s="87" t="s">
        <v>125</v>
      </c>
      <c r="H154" s="48"/>
      <c r="I154" s="179" t="s">
        <v>684</v>
      </c>
      <c r="J154" s="178"/>
      <c r="K154" s="41"/>
    </row>
    <row r="155" spans="1:16" ht="16.5" thickBot="1">
      <c r="A155" s="141" t="s">
        <v>102</v>
      </c>
      <c r="B155" s="142" t="s">
        <v>502</v>
      </c>
      <c r="C155" s="142" t="s">
        <v>501</v>
      </c>
      <c r="D155" s="142" t="s">
        <v>155</v>
      </c>
      <c r="E155" s="143" t="s">
        <v>662</v>
      </c>
      <c r="F155" s="142">
        <v>2</v>
      </c>
      <c r="G155" s="144"/>
      <c r="H155" s="48"/>
      <c r="I155" s="318" t="s">
        <v>689</v>
      </c>
      <c r="J155" s="178"/>
      <c r="K155" s="108"/>
      <c r="L155" t="s">
        <v>1420</v>
      </c>
      <c r="M155" s="112" t="s">
        <v>1419</v>
      </c>
      <c r="N155" s="113"/>
      <c r="O155" s="20">
        <v>30</v>
      </c>
      <c r="P155" t="s">
        <v>1294</v>
      </c>
    </row>
    <row r="156" spans="1:16" ht="16.5" thickTop="1">
      <c r="A156" s="137" t="s">
        <v>102</v>
      </c>
      <c r="B156" s="138" t="s">
        <v>496</v>
      </c>
      <c r="C156" s="138" t="s">
        <v>160</v>
      </c>
      <c r="D156" s="138" t="s">
        <v>108</v>
      </c>
      <c r="E156" s="139">
        <v>900</v>
      </c>
      <c r="F156" s="138">
        <v>1</v>
      </c>
      <c r="G156" s="140" t="s">
        <v>126</v>
      </c>
      <c r="H156" s="48"/>
      <c r="I156" s="318" t="s">
        <v>689</v>
      </c>
      <c r="J156" s="177"/>
      <c r="K156" s="41"/>
      <c r="M156" s="96" t="s">
        <v>112</v>
      </c>
      <c r="N156" s="97">
        <v>3000</v>
      </c>
      <c r="P156" s="357"/>
    </row>
    <row r="157" spans="1:16">
      <c r="A157" s="41"/>
      <c r="B157" s="41"/>
      <c r="C157" s="41"/>
      <c r="D157" s="41"/>
      <c r="E157" s="42"/>
      <c r="F157" s="41"/>
      <c r="G157" s="249"/>
      <c r="H157" s="158"/>
      <c r="I157" s="41"/>
      <c r="J157" s="177"/>
      <c r="K157" s="41"/>
      <c r="M157" s="96" t="s">
        <v>373</v>
      </c>
      <c r="N157" s="97">
        <v>1000</v>
      </c>
    </row>
    <row r="158" spans="1:16" ht="16.5" thickBot="1">
      <c r="A158" s="404" t="s">
        <v>1161</v>
      </c>
      <c r="B158" s="405"/>
      <c r="C158" s="406"/>
      <c r="D158" s="250"/>
      <c r="E158" s="251"/>
      <c r="F158" s="250"/>
      <c r="G158" s="252"/>
      <c r="H158" s="254" t="s">
        <v>1150</v>
      </c>
      <c r="I158" s="255">
        <f>SUM(E159:E174)</f>
        <v>23204</v>
      </c>
      <c r="J158" s="253"/>
      <c r="K158" s="250"/>
      <c r="M158" s="114" t="s">
        <v>283</v>
      </c>
      <c r="N158" s="115">
        <f>SUM(N155:N157)</f>
        <v>4000</v>
      </c>
    </row>
    <row r="159" spans="1:16" ht="16.5" thickBot="1">
      <c r="A159" s="108" t="s">
        <v>121</v>
      </c>
      <c r="B159" s="41" t="s">
        <v>164</v>
      </c>
      <c r="C159" s="41" t="s">
        <v>510</v>
      </c>
      <c r="D159" s="41" t="s">
        <v>511</v>
      </c>
      <c r="E159" s="42">
        <v>2182</v>
      </c>
      <c r="F159" s="108">
        <v>1</v>
      </c>
      <c r="G159" s="11" t="s">
        <v>444</v>
      </c>
      <c r="H159" s="48"/>
      <c r="I159" s="41" t="s">
        <v>693</v>
      </c>
      <c r="J159" s="177"/>
      <c r="K159" s="41"/>
    </row>
    <row r="160" spans="1:16" ht="16.5" thickBot="1">
      <c r="A160" s="41" t="s">
        <v>772</v>
      </c>
      <c r="B160" s="41" t="s">
        <v>164</v>
      </c>
      <c r="C160" s="41" t="s">
        <v>510</v>
      </c>
      <c r="D160" s="41" t="s">
        <v>773</v>
      </c>
      <c r="E160" s="42">
        <v>2882</v>
      </c>
      <c r="F160" s="41">
        <v>1</v>
      </c>
      <c r="G160" s="11" t="s">
        <v>444</v>
      </c>
      <c r="H160" s="158">
        <v>43416</v>
      </c>
      <c r="I160" s="41" t="s">
        <v>693</v>
      </c>
      <c r="J160" s="180" t="s">
        <v>1456</v>
      </c>
      <c r="K160" s="41"/>
      <c r="M160" s="112" t="s">
        <v>1423</v>
      </c>
      <c r="N160" s="113"/>
      <c r="O160" s="20">
        <v>31</v>
      </c>
      <c r="P160" t="s">
        <v>1455</v>
      </c>
    </row>
    <row r="161" spans="1:16" ht="16.5" thickTop="1">
      <c r="A161" s="41" t="s">
        <v>592</v>
      </c>
      <c r="B161" s="41" t="s">
        <v>164</v>
      </c>
      <c r="C161" s="41" t="s">
        <v>593</v>
      </c>
      <c r="D161" s="41" t="s">
        <v>594</v>
      </c>
      <c r="E161" s="42">
        <v>307</v>
      </c>
      <c r="F161" s="41">
        <v>1</v>
      </c>
      <c r="G161" s="11" t="s">
        <v>444</v>
      </c>
      <c r="H161" s="48"/>
      <c r="I161" s="41" t="s">
        <v>693</v>
      </c>
      <c r="J161" s="177"/>
      <c r="K161" s="41"/>
      <c r="M161" s="96" t="s">
        <v>112</v>
      </c>
      <c r="N161" s="97">
        <v>3000</v>
      </c>
      <c r="P161" s="357"/>
    </row>
    <row r="162" spans="1:16">
      <c r="A162" s="84" t="s">
        <v>468</v>
      </c>
      <c r="B162" s="84" t="s">
        <v>164</v>
      </c>
      <c r="C162" s="84" t="s">
        <v>447</v>
      </c>
      <c r="D162" s="84" t="s">
        <v>469</v>
      </c>
      <c r="E162" s="85">
        <v>1791</v>
      </c>
      <c r="F162" s="84">
        <v>1</v>
      </c>
      <c r="G162" s="87" t="s">
        <v>444</v>
      </c>
      <c r="H162" s="48"/>
      <c r="I162" s="179" t="s">
        <v>684</v>
      </c>
      <c r="J162" s="177"/>
      <c r="K162" s="41"/>
      <c r="M162" s="96" t="s">
        <v>373</v>
      </c>
      <c r="N162" s="97">
        <v>500</v>
      </c>
    </row>
    <row r="163" spans="1:16" ht="16.5" thickBot="1">
      <c r="A163" s="84" t="s">
        <v>142</v>
      </c>
      <c r="B163" s="84" t="s">
        <v>164</v>
      </c>
      <c r="C163" s="84" t="s">
        <v>181</v>
      </c>
      <c r="D163" s="84" t="s">
        <v>143</v>
      </c>
      <c r="E163" s="85">
        <v>1500</v>
      </c>
      <c r="F163" s="84">
        <v>1</v>
      </c>
      <c r="G163" s="87" t="s">
        <v>129</v>
      </c>
      <c r="H163" s="48"/>
      <c r="I163" s="179" t="s">
        <v>684</v>
      </c>
      <c r="J163" s="177"/>
      <c r="K163" s="41"/>
      <c r="M163" s="114" t="s">
        <v>283</v>
      </c>
      <c r="N163" s="115">
        <f>SUM(N160:N162)</f>
        <v>3500</v>
      </c>
    </row>
    <row r="164" spans="1:16" ht="16.5" thickBot="1">
      <c r="A164" s="84" t="s">
        <v>442</v>
      </c>
      <c r="B164" s="84" t="s">
        <v>164</v>
      </c>
      <c r="C164" s="84" t="s">
        <v>443</v>
      </c>
      <c r="D164" s="84" t="s">
        <v>441</v>
      </c>
      <c r="E164" s="85">
        <v>1386</v>
      </c>
      <c r="F164" s="84">
        <v>1</v>
      </c>
      <c r="G164" s="87" t="s">
        <v>444</v>
      </c>
      <c r="H164" s="48"/>
      <c r="I164" s="179" t="s">
        <v>684</v>
      </c>
      <c r="J164" s="177"/>
      <c r="K164" s="41"/>
    </row>
    <row r="165" spans="1:16" ht="16.5" thickBot="1">
      <c r="A165" s="41" t="s">
        <v>471</v>
      </c>
      <c r="B165" s="41" t="s">
        <v>472</v>
      </c>
      <c r="C165" s="41" t="s">
        <v>473</v>
      </c>
      <c r="D165" s="41" t="s">
        <v>470</v>
      </c>
      <c r="E165" s="42">
        <v>324</v>
      </c>
      <c r="F165" s="41">
        <v>3</v>
      </c>
      <c r="G165" s="233" t="s">
        <v>1309</v>
      </c>
      <c r="H165" s="48"/>
      <c r="I165" s="41" t="s">
        <v>696</v>
      </c>
      <c r="J165" s="180" t="s">
        <v>1168</v>
      </c>
      <c r="K165" s="41"/>
      <c r="M165" s="112" t="s">
        <v>1459</v>
      </c>
      <c r="N165" s="113"/>
      <c r="O165" s="20">
        <v>32</v>
      </c>
      <c r="P165" t="s">
        <v>1465</v>
      </c>
    </row>
    <row r="166" spans="1:16" ht="16.5" thickTop="1">
      <c r="A166" s="314" t="s">
        <v>772</v>
      </c>
      <c r="B166" s="217" t="s">
        <v>164</v>
      </c>
      <c r="C166" s="217" t="s">
        <v>510</v>
      </c>
      <c r="D166" s="217" t="s">
        <v>1401</v>
      </c>
      <c r="E166" s="218">
        <v>1923</v>
      </c>
      <c r="F166" s="217">
        <v>1</v>
      </c>
      <c r="G166" s="346" t="s">
        <v>444</v>
      </c>
      <c r="H166" s="347">
        <v>43553</v>
      </c>
      <c r="I166" s="318" t="s">
        <v>1400</v>
      </c>
      <c r="J166" s="177"/>
      <c r="K166" s="41"/>
      <c r="M166" s="96" t="s">
        <v>112</v>
      </c>
      <c r="N166" s="97">
        <v>3000</v>
      </c>
    </row>
    <row r="167" spans="1:16">
      <c r="A167" s="314" t="s">
        <v>1413</v>
      </c>
      <c r="B167" s="217" t="s">
        <v>164</v>
      </c>
      <c r="C167" s="217" t="s">
        <v>510</v>
      </c>
      <c r="D167" s="217" t="s">
        <v>1424</v>
      </c>
      <c r="E167" s="218">
        <v>1923</v>
      </c>
      <c r="F167" s="217">
        <v>1</v>
      </c>
      <c r="G167" s="219" t="s">
        <v>1205</v>
      </c>
      <c r="H167" s="347">
        <v>43553</v>
      </c>
      <c r="I167" s="318" t="s">
        <v>1425</v>
      </c>
      <c r="J167" s="177"/>
      <c r="K167" s="41"/>
      <c r="M167" s="96" t="s">
        <v>373</v>
      </c>
      <c r="N167" s="97">
        <v>0</v>
      </c>
    </row>
    <row r="168" spans="1:16" ht="16.5" thickBot="1">
      <c r="A168" s="314" t="s">
        <v>1413</v>
      </c>
      <c r="B168" s="217" t="s">
        <v>164</v>
      </c>
      <c r="C168" s="217" t="s">
        <v>510</v>
      </c>
      <c r="D168" s="217" t="s">
        <v>1466</v>
      </c>
      <c r="E168" s="218">
        <v>1923</v>
      </c>
      <c r="F168" s="217">
        <v>1</v>
      </c>
      <c r="G168" s="219" t="s">
        <v>1205</v>
      </c>
      <c r="H168" s="347">
        <v>43553</v>
      </c>
      <c r="I168" s="318" t="s">
        <v>1467</v>
      </c>
      <c r="J168" s="177"/>
      <c r="K168" s="41"/>
      <c r="M168" s="114" t="s">
        <v>283</v>
      </c>
      <c r="N168" s="115">
        <f>SUM(N165:N167)</f>
        <v>3000</v>
      </c>
    </row>
    <row r="169" spans="1:16" ht="16.5" thickBot="1">
      <c r="A169" s="314" t="s">
        <v>772</v>
      </c>
      <c r="B169" s="217" t="s">
        <v>164</v>
      </c>
      <c r="C169" s="217" t="s">
        <v>510</v>
      </c>
      <c r="D169" s="217" t="s">
        <v>1500</v>
      </c>
      <c r="E169" s="218">
        <v>1923</v>
      </c>
      <c r="F169" s="217">
        <v>1</v>
      </c>
      <c r="G169" s="346" t="s">
        <v>444</v>
      </c>
      <c r="H169" s="347">
        <v>43553</v>
      </c>
      <c r="I169" s="318" t="s">
        <v>1502</v>
      </c>
      <c r="J169" s="177" t="s">
        <v>1501</v>
      </c>
      <c r="K169" s="41"/>
    </row>
    <row r="170" spans="1:16" ht="16.5" thickBot="1">
      <c r="A170" s="314" t="s">
        <v>772</v>
      </c>
      <c r="B170" s="217" t="s">
        <v>164</v>
      </c>
      <c r="C170" s="217" t="s">
        <v>510</v>
      </c>
      <c r="D170" s="217" t="s">
        <v>1376</v>
      </c>
      <c r="E170" s="218">
        <v>1285</v>
      </c>
      <c r="F170" s="217">
        <v>1</v>
      </c>
      <c r="G170" s="346" t="s">
        <v>444</v>
      </c>
      <c r="H170" s="347">
        <v>43553</v>
      </c>
      <c r="I170" s="318" t="s">
        <v>1375</v>
      </c>
      <c r="J170" s="177"/>
      <c r="K170" s="41"/>
      <c r="L170" t="s">
        <v>1499</v>
      </c>
      <c r="M170" s="112" t="s">
        <v>1460</v>
      </c>
      <c r="N170" s="113"/>
      <c r="O170" s="20">
        <v>33</v>
      </c>
      <c r="P170" t="s">
        <v>1464</v>
      </c>
    </row>
    <row r="171" spans="1:16" ht="16.5" thickTop="1">
      <c r="A171" s="314" t="s">
        <v>1413</v>
      </c>
      <c r="B171" s="217" t="s">
        <v>164</v>
      </c>
      <c r="C171" s="217" t="s">
        <v>510</v>
      </c>
      <c r="D171" s="217" t="s">
        <v>1414</v>
      </c>
      <c r="E171" s="218">
        <v>1285</v>
      </c>
      <c r="F171" s="217">
        <v>1</v>
      </c>
      <c r="G171" s="219" t="s">
        <v>1205</v>
      </c>
      <c r="H171" s="347">
        <v>43553</v>
      </c>
      <c r="I171" s="318" t="s">
        <v>1415</v>
      </c>
      <c r="J171" s="177"/>
      <c r="K171" s="41"/>
      <c r="M171" s="96" t="s">
        <v>112</v>
      </c>
      <c r="N171" s="97">
        <v>3000</v>
      </c>
    </row>
    <row r="172" spans="1:16">
      <c r="A172" s="314" t="s">
        <v>1413</v>
      </c>
      <c r="B172" s="217" t="s">
        <v>164</v>
      </c>
      <c r="C172" s="217" t="s">
        <v>510</v>
      </c>
      <c r="D172" s="217" t="s">
        <v>1421</v>
      </c>
      <c r="E172" s="218">
        <v>1285</v>
      </c>
      <c r="F172" s="217">
        <v>1</v>
      </c>
      <c r="G172" s="219" t="s">
        <v>1205</v>
      </c>
      <c r="H172" s="347">
        <v>43553</v>
      </c>
      <c r="I172" s="318" t="s">
        <v>1422</v>
      </c>
      <c r="J172" s="177"/>
      <c r="K172" s="41"/>
      <c r="M172" s="96" t="s">
        <v>373</v>
      </c>
      <c r="N172" s="97">
        <v>600</v>
      </c>
    </row>
    <row r="173" spans="1:16" ht="16.5" thickBot="1">
      <c r="A173" s="314" t="s">
        <v>772</v>
      </c>
      <c r="B173" s="217" t="s">
        <v>164</v>
      </c>
      <c r="C173" s="217" t="s">
        <v>510</v>
      </c>
      <c r="D173" s="217" t="s">
        <v>1443</v>
      </c>
      <c r="E173" s="218">
        <v>1285</v>
      </c>
      <c r="F173" s="217">
        <v>1</v>
      </c>
      <c r="G173" s="346" t="s">
        <v>444</v>
      </c>
      <c r="H173" s="347">
        <v>43553</v>
      </c>
      <c r="I173" s="318" t="s">
        <v>1442</v>
      </c>
      <c r="J173" s="177" t="s">
        <v>1441</v>
      </c>
      <c r="K173" s="41"/>
      <c r="M173" s="114" t="s">
        <v>283</v>
      </c>
      <c r="N173" s="115">
        <f>SUM(N170:N172)</f>
        <v>3600</v>
      </c>
    </row>
    <row r="174" spans="1:16" ht="16.5" thickBot="1">
      <c r="A174" s="41"/>
      <c r="B174" s="41"/>
      <c r="C174" s="41"/>
      <c r="D174" s="41"/>
      <c r="E174" s="42"/>
      <c r="F174" s="41"/>
      <c r="G174" s="249"/>
      <c r="H174" s="158"/>
      <c r="I174" s="41"/>
      <c r="J174" s="177"/>
      <c r="K174" s="41"/>
    </row>
    <row r="175" spans="1:16" ht="16.5" thickBot="1">
      <c r="A175" s="404" t="s">
        <v>1164</v>
      </c>
      <c r="B175" s="405"/>
      <c r="C175" s="406"/>
      <c r="D175" s="250"/>
      <c r="E175" s="251"/>
      <c r="F175" s="250"/>
      <c r="G175" s="252"/>
      <c r="H175" s="254" t="s">
        <v>1150</v>
      </c>
      <c r="I175" s="255">
        <f>SUM(E176:E190)</f>
        <v>15803</v>
      </c>
      <c r="J175" s="253"/>
      <c r="K175" s="250"/>
      <c r="L175" t="s">
        <v>1462</v>
      </c>
      <c r="M175" s="112" t="s">
        <v>1461</v>
      </c>
      <c r="N175" s="113"/>
      <c r="O175" s="20">
        <v>34</v>
      </c>
      <c r="P175" t="s">
        <v>1483</v>
      </c>
    </row>
    <row r="176" spans="1:16" ht="16.5" thickTop="1">
      <c r="A176" s="41" t="s">
        <v>103</v>
      </c>
      <c r="B176" s="41" t="s">
        <v>164</v>
      </c>
      <c r="C176" s="41" t="s">
        <v>454</v>
      </c>
      <c r="D176" s="41" t="s">
        <v>453</v>
      </c>
      <c r="E176" s="42">
        <v>2138</v>
      </c>
      <c r="F176" s="41">
        <v>1</v>
      </c>
      <c r="G176" s="233" t="s">
        <v>452</v>
      </c>
      <c r="H176" s="48"/>
      <c r="I176" s="48"/>
      <c r="J176" s="180" t="s">
        <v>1494</v>
      </c>
      <c r="K176" s="41"/>
      <c r="M176" s="96" t="s">
        <v>112</v>
      </c>
      <c r="N176" s="97">
        <v>3500</v>
      </c>
    </row>
    <row r="177" spans="1:15">
      <c r="A177" s="41" t="s">
        <v>992</v>
      </c>
      <c r="B177" s="41" t="s">
        <v>164</v>
      </c>
      <c r="C177" s="41" t="s">
        <v>758</v>
      </c>
      <c r="D177" s="41" t="s">
        <v>991</v>
      </c>
      <c r="E177" s="42">
        <v>478</v>
      </c>
      <c r="F177" s="41">
        <v>1</v>
      </c>
      <c r="G177" s="11" t="s">
        <v>1011</v>
      </c>
      <c r="H177" s="158">
        <v>43480</v>
      </c>
      <c r="I177" s="236" t="s">
        <v>687</v>
      </c>
      <c r="J177" s="177"/>
      <c r="K177" s="41"/>
      <c r="M177" s="96" t="s">
        <v>373</v>
      </c>
      <c r="N177" s="97">
        <v>0</v>
      </c>
    </row>
    <row r="178" spans="1:15" ht="16.5" thickBot="1">
      <c r="A178" s="120" t="s">
        <v>121</v>
      </c>
      <c r="B178" s="120" t="s">
        <v>164</v>
      </c>
      <c r="C178" s="120" t="s">
        <v>180</v>
      </c>
      <c r="D178" s="120" t="s">
        <v>467</v>
      </c>
      <c r="E178" s="121" t="s">
        <v>466</v>
      </c>
      <c r="F178" s="120">
        <v>1</v>
      </c>
      <c r="G178" s="122"/>
      <c r="H178" s="48"/>
      <c r="I178" s="236" t="s">
        <v>687</v>
      </c>
      <c r="J178" s="177"/>
      <c r="K178" s="41"/>
      <c r="M178" s="114" t="s">
        <v>283</v>
      </c>
      <c r="N178" s="115">
        <f>SUM(N175:N177)</f>
        <v>3500</v>
      </c>
    </row>
    <row r="179" spans="1:15" ht="16.5" thickBot="1">
      <c r="A179" s="171" t="s">
        <v>103</v>
      </c>
      <c r="B179" s="171" t="s">
        <v>667</v>
      </c>
      <c r="C179" s="171" t="s">
        <v>668</v>
      </c>
      <c r="D179" s="171" t="s">
        <v>670</v>
      </c>
      <c r="E179" s="174" t="s">
        <v>655</v>
      </c>
      <c r="F179" s="171">
        <v>1</v>
      </c>
      <c r="G179" s="237" t="s">
        <v>669</v>
      </c>
      <c r="H179" s="48"/>
      <c r="I179" s="48"/>
      <c r="J179" s="180" t="s">
        <v>1494</v>
      </c>
      <c r="K179" s="41"/>
    </row>
    <row r="180" spans="1:15" ht="16.5" thickBot="1">
      <c r="A180" s="266" t="s">
        <v>1203</v>
      </c>
      <c r="B180" s="267" t="s">
        <v>164</v>
      </c>
      <c r="C180" s="267" t="s">
        <v>1204</v>
      </c>
      <c r="D180" s="267" t="s">
        <v>1366</v>
      </c>
      <c r="E180" s="268">
        <v>2900</v>
      </c>
      <c r="F180" s="267">
        <v>1</v>
      </c>
      <c r="G180" s="269" t="s">
        <v>1205</v>
      </c>
      <c r="H180" s="158">
        <v>43515</v>
      </c>
      <c r="I180" s="318" t="s">
        <v>1229</v>
      </c>
      <c r="J180" s="177"/>
      <c r="K180" s="41"/>
      <c r="M180" s="112" t="s">
        <v>1463</v>
      </c>
      <c r="N180" s="113"/>
      <c r="O180" s="20">
        <v>35</v>
      </c>
    </row>
    <row r="181" spans="1:15" ht="16.5" thickTop="1">
      <c r="A181" s="266" t="s">
        <v>1203</v>
      </c>
      <c r="B181" s="267" t="s">
        <v>164</v>
      </c>
      <c r="C181" s="267" t="s">
        <v>1204</v>
      </c>
      <c r="D181" s="267" t="s">
        <v>1367</v>
      </c>
      <c r="E181" s="268">
        <v>2900</v>
      </c>
      <c r="F181" s="267">
        <v>1</v>
      </c>
      <c r="G181" s="269" t="s">
        <v>1205</v>
      </c>
      <c r="H181" s="158">
        <v>43515</v>
      </c>
      <c r="I181" s="318" t="s">
        <v>1261</v>
      </c>
      <c r="J181" s="177"/>
      <c r="K181" s="41"/>
      <c r="M181" s="96" t="s">
        <v>112</v>
      </c>
      <c r="N181" s="97">
        <v>0</v>
      </c>
    </row>
    <row r="182" spans="1:15">
      <c r="A182" s="314" t="s">
        <v>1203</v>
      </c>
      <c r="B182" s="217" t="s">
        <v>164</v>
      </c>
      <c r="C182" s="217" t="s">
        <v>1204</v>
      </c>
      <c r="D182" s="217" t="s">
        <v>1368</v>
      </c>
      <c r="E182" s="218">
        <v>2900</v>
      </c>
      <c r="F182" s="217">
        <v>1</v>
      </c>
      <c r="G182" s="219" t="s">
        <v>1205</v>
      </c>
      <c r="H182" s="158">
        <v>43515</v>
      </c>
      <c r="I182" s="318" t="s">
        <v>1343</v>
      </c>
      <c r="J182" s="262"/>
      <c r="K182" s="41"/>
      <c r="M182" s="96" t="s">
        <v>373</v>
      </c>
      <c r="N182" s="97">
        <v>0</v>
      </c>
    </row>
    <row r="183" spans="1:15" ht="16.5" thickBot="1">
      <c r="A183" s="108" t="s">
        <v>121</v>
      </c>
      <c r="B183" s="41" t="s">
        <v>1398</v>
      </c>
      <c r="C183" s="41" t="s">
        <v>1397</v>
      </c>
      <c r="D183" s="41" t="s">
        <v>1395</v>
      </c>
      <c r="E183" s="42">
        <v>1190</v>
      </c>
      <c r="F183" s="41">
        <v>1</v>
      </c>
      <c r="G183" s="349" t="s">
        <v>1396</v>
      </c>
      <c r="H183" s="158">
        <v>43573</v>
      </c>
      <c r="I183" s="236" t="s">
        <v>687</v>
      </c>
      <c r="J183" s="177"/>
      <c r="K183" s="41"/>
      <c r="M183" s="114" t="s">
        <v>283</v>
      </c>
      <c r="N183" s="115">
        <f>SUM(N180:N182)</f>
        <v>0</v>
      </c>
    </row>
    <row r="184" spans="1:15">
      <c r="A184" s="84" t="s">
        <v>769</v>
      </c>
      <c r="B184" s="84" t="s">
        <v>164</v>
      </c>
      <c r="C184" s="84" t="s">
        <v>770</v>
      </c>
      <c r="D184" s="84" t="s">
        <v>767</v>
      </c>
      <c r="E184" s="85">
        <v>388</v>
      </c>
      <c r="F184" s="84">
        <v>1</v>
      </c>
      <c r="G184" s="86" t="s">
        <v>720</v>
      </c>
      <c r="H184" s="158">
        <v>43416</v>
      </c>
      <c r="I184" s="179" t="s">
        <v>684</v>
      </c>
      <c r="J184" s="177"/>
      <c r="K184" s="41"/>
    </row>
    <row r="185" spans="1:15">
      <c r="A185" s="84" t="s">
        <v>121</v>
      </c>
      <c r="B185" s="84" t="s">
        <v>164</v>
      </c>
      <c r="C185" s="84" t="s">
        <v>180</v>
      </c>
      <c r="D185" s="84" t="s">
        <v>120</v>
      </c>
      <c r="E185" s="85">
        <v>1280</v>
      </c>
      <c r="F185" s="84">
        <v>1</v>
      </c>
      <c r="G185" s="87" t="s">
        <v>124</v>
      </c>
      <c r="H185" s="48"/>
      <c r="I185" s="179" t="s">
        <v>684</v>
      </c>
      <c r="J185" s="177"/>
      <c r="K185" s="41"/>
    </row>
    <row r="186" spans="1:15">
      <c r="A186" s="84" t="s">
        <v>139</v>
      </c>
      <c r="B186" s="84" t="s">
        <v>164</v>
      </c>
      <c r="C186" s="84" t="s">
        <v>161</v>
      </c>
      <c r="D186" s="84" t="s">
        <v>140</v>
      </c>
      <c r="E186" s="85">
        <v>929</v>
      </c>
      <c r="F186" s="84">
        <v>1</v>
      </c>
      <c r="G186" s="86" t="s">
        <v>126</v>
      </c>
      <c r="H186" s="48"/>
      <c r="I186" s="179" t="s">
        <v>684</v>
      </c>
      <c r="J186" s="177"/>
      <c r="K186" s="41"/>
    </row>
    <row r="187" spans="1:15">
      <c r="A187" s="171" t="s">
        <v>474</v>
      </c>
      <c r="B187" s="171" t="s">
        <v>164</v>
      </c>
      <c r="C187" s="171" t="s">
        <v>661</v>
      </c>
      <c r="D187" s="171" t="s">
        <v>130</v>
      </c>
      <c r="E187" s="174" t="s">
        <v>660</v>
      </c>
      <c r="F187" s="171">
        <v>1</v>
      </c>
      <c r="G187" s="173" t="s">
        <v>548</v>
      </c>
      <c r="H187" s="48"/>
      <c r="I187" s="179" t="s">
        <v>684</v>
      </c>
      <c r="J187" s="177"/>
      <c r="K187" s="41"/>
    </row>
    <row r="188" spans="1:15">
      <c r="A188" s="84" t="s">
        <v>121</v>
      </c>
      <c r="B188" s="84" t="s">
        <v>164</v>
      </c>
      <c r="C188" s="84" t="s">
        <v>161</v>
      </c>
      <c r="D188" s="84" t="s">
        <v>134</v>
      </c>
      <c r="E188" s="85">
        <v>430</v>
      </c>
      <c r="F188" s="84">
        <v>1</v>
      </c>
      <c r="G188" s="86" t="s">
        <v>126</v>
      </c>
      <c r="H188" s="48"/>
      <c r="I188" s="179" t="s">
        <v>684</v>
      </c>
      <c r="J188" s="177"/>
      <c r="K188" s="41"/>
    </row>
    <row r="189" spans="1:15">
      <c r="A189" s="84" t="s">
        <v>121</v>
      </c>
      <c r="B189" s="84" t="s">
        <v>164</v>
      </c>
      <c r="C189" s="84" t="s">
        <v>161</v>
      </c>
      <c r="D189" s="84" t="s">
        <v>293</v>
      </c>
      <c r="E189" s="85">
        <v>270</v>
      </c>
      <c r="F189" s="84">
        <v>6</v>
      </c>
      <c r="G189" s="86" t="s">
        <v>126</v>
      </c>
      <c r="H189" s="48"/>
      <c r="I189" s="179" t="s">
        <v>684</v>
      </c>
      <c r="J189" s="177"/>
      <c r="K189" s="41"/>
    </row>
    <row r="190" spans="1:15">
      <c r="A190" s="41"/>
      <c r="B190" s="41"/>
      <c r="C190" s="41"/>
      <c r="D190" s="41"/>
      <c r="E190" s="42"/>
      <c r="F190" s="41"/>
      <c r="G190" s="249"/>
      <c r="H190" s="158"/>
      <c r="I190" s="41"/>
      <c r="J190" s="177"/>
      <c r="K190" s="41"/>
    </row>
    <row r="191" spans="1:15">
      <c r="A191" s="404" t="s">
        <v>1163</v>
      </c>
      <c r="B191" s="405"/>
      <c r="C191" s="406"/>
      <c r="D191" s="250"/>
      <c r="E191" s="251"/>
      <c r="F191" s="250"/>
      <c r="G191" s="252"/>
      <c r="H191" s="254" t="s">
        <v>1150</v>
      </c>
      <c r="I191" s="255">
        <f>SUM(E192:E195)</f>
        <v>9576</v>
      </c>
      <c r="J191" s="253"/>
      <c r="K191" s="250"/>
    </row>
    <row r="192" spans="1:15">
      <c r="A192" s="41" t="s">
        <v>103</v>
      </c>
      <c r="B192" s="41" t="s">
        <v>167</v>
      </c>
      <c r="C192" s="41" t="s">
        <v>165</v>
      </c>
      <c r="D192" s="41" t="s">
        <v>157</v>
      </c>
      <c r="E192" s="42">
        <v>6716</v>
      </c>
      <c r="F192" s="41">
        <v>1</v>
      </c>
      <c r="G192" s="233" t="s">
        <v>127</v>
      </c>
      <c r="H192" s="48"/>
      <c r="I192" s="41" t="s">
        <v>694</v>
      </c>
      <c r="J192" s="177"/>
      <c r="K192" s="41"/>
    </row>
    <row r="193" spans="1:15">
      <c r="A193" s="41" t="s">
        <v>103</v>
      </c>
      <c r="B193" s="41" t="s">
        <v>167</v>
      </c>
      <c r="C193" s="41" t="s">
        <v>178</v>
      </c>
      <c r="D193" s="41" t="s">
        <v>148</v>
      </c>
      <c r="E193" s="42">
        <v>1080</v>
      </c>
      <c r="F193" s="41">
        <v>1</v>
      </c>
      <c r="G193" s="233" t="s">
        <v>124</v>
      </c>
      <c r="H193" s="48"/>
      <c r="I193" s="41" t="s">
        <v>699</v>
      </c>
      <c r="J193" s="177"/>
      <c r="K193" s="41"/>
    </row>
    <row r="194" spans="1:15">
      <c r="A194" s="108" t="s">
        <v>121</v>
      </c>
      <c r="B194" s="41" t="s">
        <v>167</v>
      </c>
      <c r="C194" s="41" t="s">
        <v>433</v>
      </c>
      <c r="D194" s="41" t="s">
        <v>432</v>
      </c>
      <c r="E194" s="42">
        <v>1780</v>
      </c>
      <c r="F194" s="41">
        <v>1</v>
      </c>
      <c r="G194" s="233" t="s">
        <v>126</v>
      </c>
      <c r="H194" s="48"/>
      <c r="I194" s="41" t="s">
        <v>694</v>
      </c>
      <c r="J194" s="177"/>
      <c r="K194" s="41"/>
    </row>
    <row r="195" spans="1:15">
      <c r="A195" s="41"/>
      <c r="B195" s="41"/>
      <c r="C195" s="41"/>
      <c r="D195" s="41"/>
      <c r="E195" s="42"/>
      <c r="F195" s="41"/>
      <c r="G195" s="249"/>
      <c r="H195" s="158"/>
      <c r="I195" s="41"/>
      <c r="J195" s="177"/>
      <c r="K195" s="41"/>
    </row>
    <row r="196" spans="1:15">
      <c r="A196" s="404" t="s">
        <v>1165</v>
      </c>
      <c r="B196" s="405"/>
      <c r="C196" s="406"/>
      <c r="D196" s="250"/>
      <c r="E196" s="251"/>
      <c r="F196" s="250"/>
      <c r="G196" s="252"/>
      <c r="H196" s="254" t="s">
        <v>1150</v>
      </c>
      <c r="I196" s="255">
        <f>SUM(E197:E214)</f>
        <v>22652</v>
      </c>
      <c r="J196" s="253"/>
      <c r="K196" s="250"/>
    </row>
    <row r="197" spans="1:15">
      <c r="A197" s="41" t="s">
        <v>751</v>
      </c>
      <c r="B197" s="41" t="s">
        <v>174</v>
      </c>
      <c r="C197" s="41" t="s">
        <v>757</v>
      </c>
      <c r="D197" s="41" t="s">
        <v>750</v>
      </c>
      <c r="E197" s="42">
        <v>6399</v>
      </c>
      <c r="F197" s="41">
        <v>1</v>
      </c>
      <c r="G197" s="11" t="s">
        <v>124</v>
      </c>
      <c r="H197" s="158">
        <v>43405</v>
      </c>
      <c r="I197" s="41" t="s">
        <v>756</v>
      </c>
      <c r="J197" s="177"/>
      <c r="K197" s="41"/>
    </row>
    <row r="198" spans="1:15">
      <c r="A198" s="288" t="s">
        <v>106</v>
      </c>
      <c r="B198" s="288" t="s">
        <v>174</v>
      </c>
      <c r="C198" s="288" t="s">
        <v>166</v>
      </c>
      <c r="D198" s="288" t="s">
        <v>107</v>
      </c>
      <c r="E198" s="289">
        <v>1166</v>
      </c>
      <c r="F198" s="288">
        <v>4000</v>
      </c>
      <c r="G198" s="290" t="s">
        <v>126</v>
      </c>
      <c r="H198" s="293"/>
      <c r="I198" s="288" t="s">
        <v>1277</v>
      </c>
      <c r="J198" s="292"/>
      <c r="K198" s="288"/>
    </row>
    <row r="199" spans="1:15">
      <c r="A199" s="288" t="s">
        <v>106</v>
      </c>
      <c r="B199" s="288" t="s">
        <v>174</v>
      </c>
      <c r="C199" s="288" t="s">
        <v>166</v>
      </c>
      <c r="D199" s="288" t="s">
        <v>875</v>
      </c>
      <c r="E199" s="289">
        <v>980</v>
      </c>
      <c r="F199" s="288">
        <v>4000</v>
      </c>
      <c r="G199" s="294" t="s">
        <v>124</v>
      </c>
      <c r="H199" s="291">
        <v>43459</v>
      </c>
      <c r="I199" s="288" t="s">
        <v>1277</v>
      </c>
      <c r="J199" s="292"/>
      <c r="K199" s="288"/>
    </row>
    <row r="200" spans="1:15">
      <c r="A200" s="288" t="s">
        <v>445</v>
      </c>
      <c r="B200" s="288" t="s">
        <v>174</v>
      </c>
      <c r="C200" s="288" t="s">
        <v>166</v>
      </c>
      <c r="D200" s="288" t="s">
        <v>446</v>
      </c>
      <c r="E200" s="289">
        <v>999</v>
      </c>
      <c r="F200" s="288">
        <v>4000</v>
      </c>
      <c r="G200" s="290" t="s">
        <v>126</v>
      </c>
      <c r="H200" s="293"/>
      <c r="I200" s="288" t="s">
        <v>1277</v>
      </c>
      <c r="J200" s="292"/>
      <c r="K200" s="288"/>
      <c r="O200" s="37"/>
    </row>
    <row r="201" spans="1:15">
      <c r="A201" s="288" t="s">
        <v>445</v>
      </c>
      <c r="B201" s="288" t="s">
        <v>174</v>
      </c>
      <c r="C201" s="288" t="s">
        <v>166</v>
      </c>
      <c r="D201" s="288" t="s">
        <v>446</v>
      </c>
      <c r="E201" s="289">
        <v>999</v>
      </c>
      <c r="F201" s="288">
        <v>4000</v>
      </c>
      <c r="G201" s="290" t="s">
        <v>126</v>
      </c>
      <c r="H201" s="293"/>
      <c r="I201" s="288" t="s">
        <v>1277</v>
      </c>
      <c r="J201" s="292"/>
      <c r="K201" s="288"/>
      <c r="O201" s="315"/>
    </row>
    <row r="202" spans="1:15">
      <c r="A202" s="288" t="s">
        <v>445</v>
      </c>
      <c r="B202" s="288" t="s">
        <v>174</v>
      </c>
      <c r="C202" s="288" t="s">
        <v>166</v>
      </c>
      <c r="D202" s="288" t="s">
        <v>446</v>
      </c>
      <c r="E202" s="289">
        <v>999</v>
      </c>
      <c r="F202" s="288">
        <v>4000</v>
      </c>
      <c r="G202" s="290" t="s">
        <v>126</v>
      </c>
      <c r="H202" s="291">
        <v>43381</v>
      </c>
      <c r="I202" s="288" t="s">
        <v>1277</v>
      </c>
      <c r="J202" s="292"/>
      <c r="K202" s="288"/>
    </row>
    <row r="203" spans="1:15">
      <c r="A203" s="288" t="s">
        <v>445</v>
      </c>
      <c r="B203" s="288" t="s">
        <v>174</v>
      </c>
      <c r="C203" s="288" t="s">
        <v>166</v>
      </c>
      <c r="D203" s="288" t="s">
        <v>446</v>
      </c>
      <c r="E203" s="289">
        <v>999</v>
      </c>
      <c r="F203" s="288">
        <v>4000</v>
      </c>
      <c r="G203" s="290" t="s">
        <v>126</v>
      </c>
      <c r="H203" s="291">
        <v>43423</v>
      </c>
      <c r="I203" s="288" t="s">
        <v>1277</v>
      </c>
      <c r="J203" s="292"/>
      <c r="K203" s="288"/>
    </row>
    <row r="204" spans="1:15">
      <c r="A204" s="386" t="s">
        <v>445</v>
      </c>
      <c r="B204" s="387" t="s">
        <v>174</v>
      </c>
      <c r="C204" s="387" t="s">
        <v>166</v>
      </c>
      <c r="D204" s="387" t="s">
        <v>446</v>
      </c>
      <c r="E204" s="388">
        <v>1950</v>
      </c>
      <c r="F204" s="387">
        <v>8000</v>
      </c>
      <c r="G204" s="389" t="s">
        <v>126</v>
      </c>
      <c r="H204" s="390">
        <v>43525</v>
      </c>
      <c r="I204" s="387" t="s">
        <v>696</v>
      </c>
      <c r="J204" s="391"/>
      <c r="K204" s="387"/>
    </row>
    <row r="205" spans="1:15">
      <c r="A205" s="41" t="s">
        <v>671</v>
      </c>
      <c r="B205" s="41" t="s">
        <v>174</v>
      </c>
      <c r="C205" s="41" t="s">
        <v>166</v>
      </c>
      <c r="D205" s="41" t="s">
        <v>1495</v>
      </c>
      <c r="E205" s="42">
        <v>999</v>
      </c>
      <c r="F205" s="41">
        <v>4000</v>
      </c>
      <c r="G205" s="382" t="s">
        <v>672</v>
      </c>
      <c r="H205" s="158">
        <v>43603</v>
      </c>
      <c r="I205" s="41" t="s">
        <v>696</v>
      </c>
      <c r="J205" s="177"/>
      <c r="K205" s="41"/>
    </row>
    <row r="206" spans="1:15">
      <c r="A206" s="288" t="s">
        <v>671</v>
      </c>
      <c r="B206" s="288" t="s">
        <v>174</v>
      </c>
      <c r="C206" s="288" t="s">
        <v>166</v>
      </c>
      <c r="D206" s="288" t="s">
        <v>673</v>
      </c>
      <c r="E206" s="289">
        <v>999</v>
      </c>
      <c r="F206" s="288">
        <v>5000</v>
      </c>
      <c r="G206" s="290" t="s">
        <v>672</v>
      </c>
      <c r="H206" s="291">
        <v>43390</v>
      </c>
      <c r="I206" s="288" t="s">
        <v>1277</v>
      </c>
      <c r="J206" s="292"/>
      <c r="K206" s="288"/>
    </row>
    <row r="207" spans="1:15">
      <c r="A207" s="288" t="s">
        <v>671</v>
      </c>
      <c r="B207" s="288" t="s">
        <v>174</v>
      </c>
      <c r="C207" s="288" t="s">
        <v>166</v>
      </c>
      <c r="D207" s="288" t="s">
        <v>673</v>
      </c>
      <c r="E207" s="289">
        <v>999</v>
      </c>
      <c r="F207" s="288">
        <v>5000</v>
      </c>
      <c r="G207" s="290" t="s">
        <v>672</v>
      </c>
      <c r="H207" s="291">
        <v>43423</v>
      </c>
      <c r="I207" s="288" t="s">
        <v>1277</v>
      </c>
      <c r="J207" s="292"/>
      <c r="K207" s="288"/>
    </row>
    <row r="208" spans="1:15">
      <c r="A208" s="41" t="s">
        <v>671</v>
      </c>
      <c r="B208" s="41" t="s">
        <v>174</v>
      </c>
      <c r="C208" s="41" t="s">
        <v>166</v>
      </c>
      <c r="D208" s="41" t="s">
        <v>673</v>
      </c>
      <c r="E208" s="42">
        <v>1000</v>
      </c>
      <c r="F208" s="41">
        <v>5000</v>
      </c>
      <c r="G208" s="233" t="s">
        <v>895</v>
      </c>
      <c r="H208" s="158">
        <v>43478</v>
      </c>
      <c r="I208" s="41" t="s">
        <v>696</v>
      </c>
      <c r="J208" s="180" t="s">
        <v>1166</v>
      </c>
      <c r="K208" s="41"/>
    </row>
    <row r="209" spans="1:15">
      <c r="A209" s="41" t="s">
        <v>675</v>
      </c>
      <c r="B209" s="41" t="s">
        <v>174</v>
      </c>
      <c r="C209" s="41" t="s">
        <v>166</v>
      </c>
      <c r="D209" s="41" t="s">
        <v>674</v>
      </c>
      <c r="E209" s="42">
        <v>1480</v>
      </c>
      <c r="F209" s="41">
        <v>2000</v>
      </c>
      <c r="G209" s="233" t="s">
        <v>672</v>
      </c>
      <c r="H209" s="158">
        <v>43390</v>
      </c>
      <c r="I209" s="41" t="s">
        <v>696</v>
      </c>
      <c r="J209" s="177"/>
      <c r="K209" s="41"/>
    </row>
    <row r="210" spans="1:15">
      <c r="A210" s="41" t="s">
        <v>542</v>
      </c>
      <c r="B210" s="41" t="s">
        <v>174</v>
      </c>
      <c r="C210" s="41" t="s">
        <v>166</v>
      </c>
      <c r="D210" s="41" t="s">
        <v>451</v>
      </c>
      <c r="E210" s="42">
        <v>268</v>
      </c>
      <c r="F210" s="41">
        <v>1</v>
      </c>
      <c r="G210" s="233" t="s">
        <v>1497</v>
      </c>
      <c r="H210" s="48"/>
      <c r="I210" s="41" t="s">
        <v>683</v>
      </c>
      <c r="J210" s="180" t="s">
        <v>1347</v>
      </c>
      <c r="K210" s="41"/>
      <c r="O210" s="299"/>
    </row>
    <row r="211" spans="1:15">
      <c r="A211" s="41" t="s">
        <v>103</v>
      </c>
      <c r="B211" s="41" t="s">
        <v>174</v>
      </c>
      <c r="C211" s="41" t="s">
        <v>179</v>
      </c>
      <c r="D211" s="41" t="s">
        <v>154</v>
      </c>
      <c r="E211" s="42">
        <v>1400</v>
      </c>
      <c r="F211" s="41">
        <v>1</v>
      </c>
      <c r="G211" s="11" t="s">
        <v>124</v>
      </c>
      <c r="H211" s="48"/>
      <c r="I211" s="41" t="s">
        <v>683</v>
      </c>
      <c r="J211" s="177"/>
      <c r="K211" s="41"/>
      <c r="O211" s="299"/>
    </row>
    <row r="212" spans="1:15">
      <c r="A212" s="84" t="s">
        <v>295</v>
      </c>
      <c r="B212" s="84" t="s">
        <v>174</v>
      </c>
      <c r="C212" s="84" t="s">
        <v>166</v>
      </c>
      <c r="D212" s="84" t="s">
        <v>296</v>
      </c>
      <c r="E212" s="85">
        <v>216</v>
      </c>
      <c r="F212" s="84">
        <v>2</v>
      </c>
      <c r="G212" s="87" t="s">
        <v>452</v>
      </c>
      <c r="H212" s="48"/>
      <c r="I212" s="179" t="s">
        <v>684</v>
      </c>
      <c r="J212" s="177"/>
      <c r="K212" s="41"/>
      <c r="O212" s="299"/>
    </row>
    <row r="213" spans="1:15">
      <c r="A213" s="41" t="s">
        <v>825</v>
      </c>
      <c r="B213" s="41" t="s">
        <v>174</v>
      </c>
      <c r="C213" s="41" t="s">
        <v>826</v>
      </c>
      <c r="D213" s="41" t="s">
        <v>824</v>
      </c>
      <c r="E213" s="42">
        <v>800</v>
      </c>
      <c r="F213" s="41">
        <v>10</v>
      </c>
      <c r="G213" s="201" t="s">
        <v>494</v>
      </c>
      <c r="H213" s="158">
        <v>43423</v>
      </c>
      <c r="I213" s="41" t="s">
        <v>827</v>
      </c>
      <c r="J213" s="177"/>
      <c r="K213" s="41"/>
      <c r="O213" s="299"/>
    </row>
    <row r="214" spans="1:15">
      <c r="A214" s="41"/>
      <c r="B214" s="41"/>
      <c r="C214" s="41"/>
      <c r="D214" s="41"/>
      <c r="E214" s="42"/>
      <c r="F214" s="41"/>
      <c r="G214" s="249"/>
      <c r="H214" s="158"/>
      <c r="I214" s="41"/>
      <c r="J214" s="177"/>
      <c r="K214" s="41"/>
      <c r="O214" s="299"/>
    </row>
    <row r="215" spans="1:15">
      <c r="A215" s="404" t="s">
        <v>1162</v>
      </c>
      <c r="B215" s="405"/>
      <c r="C215" s="406"/>
      <c r="D215" s="250"/>
      <c r="E215" s="251"/>
      <c r="F215" s="250"/>
      <c r="G215" s="252"/>
      <c r="H215" s="254" t="s">
        <v>1150</v>
      </c>
      <c r="I215" s="255">
        <f>SUM(E216:E250)</f>
        <v>9257</v>
      </c>
      <c r="J215" s="253"/>
      <c r="K215" s="250"/>
      <c r="O215" s="299"/>
    </row>
    <row r="216" spans="1:15">
      <c r="A216" s="41" t="s">
        <v>115</v>
      </c>
      <c r="B216" s="41" t="s">
        <v>174</v>
      </c>
      <c r="C216" s="41" t="s">
        <v>182</v>
      </c>
      <c r="D216" s="41" t="s">
        <v>119</v>
      </c>
      <c r="E216" s="42">
        <v>682</v>
      </c>
      <c r="F216" s="41">
        <v>1</v>
      </c>
      <c r="G216" s="53" t="s">
        <v>125</v>
      </c>
      <c r="H216" s="158">
        <v>43353</v>
      </c>
      <c r="I216" s="41" t="s">
        <v>695</v>
      </c>
      <c r="J216" s="177"/>
      <c r="K216" s="41"/>
      <c r="O216" s="299"/>
    </row>
    <row r="217" spans="1:15">
      <c r="A217" s="41" t="s">
        <v>518</v>
      </c>
      <c r="B217" s="41" t="s">
        <v>174</v>
      </c>
      <c r="C217" s="41" t="s">
        <v>182</v>
      </c>
      <c r="D217" s="41" t="s">
        <v>519</v>
      </c>
      <c r="E217" s="42">
        <v>266</v>
      </c>
      <c r="F217" s="41">
        <v>1</v>
      </c>
      <c r="G217" s="53" t="s">
        <v>520</v>
      </c>
      <c r="H217" s="48"/>
      <c r="I217" s="41" t="s">
        <v>695</v>
      </c>
      <c r="J217" s="177"/>
      <c r="K217" s="41"/>
      <c r="O217" s="300"/>
    </row>
    <row r="218" spans="1:15">
      <c r="A218" s="41" t="s">
        <v>524</v>
      </c>
      <c r="B218" s="41" t="s">
        <v>521</v>
      </c>
      <c r="C218" s="41" t="s">
        <v>526</v>
      </c>
      <c r="D218" s="41" t="s">
        <v>525</v>
      </c>
      <c r="E218" s="42">
        <v>388</v>
      </c>
      <c r="F218" s="41">
        <v>1</v>
      </c>
      <c r="G218" s="233" t="s">
        <v>126</v>
      </c>
      <c r="H218" s="48"/>
      <c r="I218" s="41" t="s">
        <v>695</v>
      </c>
      <c r="J218" s="177"/>
      <c r="K218" s="41"/>
      <c r="O218" s="300"/>
    </row>
    <row r="219" spans="1:15">
      <c r="A219" s="41" t="s">
        <v>559</v>
      </c>
      <c r="B219" s="41" t="s">
        <v>174</v>
      </c>
      <c r="C219" s="41" t="s">
        <v>182</v>
      </c>
      <c r="D219" s="41" t="s">
        <v>560</v>
      </c>
      <c r="E219" s="42">
        <v>51</v>
      </c>
      <c r="F219" s="41">
        <v>1</v>
      </c>
      <c r="G219" s="53" t="s">
        <v>125</v>
      </c>
      <c r="H219" s="48"/>
      <c r="I219" s="41" t="s">
        <v>695</v>
      </c>
      <c r="J219" s="177"/>
      <c r="K219" s="41"/>
      <c r="O219" s="304"/>
    </row>
    <row r="220" spans="1:15">
      <c r="A220" s="108" t="s">
        <v>528</v>
      </c>
      <c r="B220" s="41" t="s">
        <v>521</v>
      </c>
      <c r="C220" s="41" t="s">
        <v>529</v>
      </c>
      <c r="D220" s="41" t="s">
        <v>530</v>
      </c>
      <c r="E220" s="42">
        <v>144</v>
      </c>
      <c r="F220" s="41">
        <v>4</v>
      </c>
      <c r="G220" s="233" t="s">
        <v>1498</v>
      </c>
      <c r="H220" s="48"/>
      <c r="I220" s="41" t="s">
        <v>697</v>
      </c>
      <c r="J220" s="177"/>
      <c r="K220" s="41"/>
      <c r="O220" s="304"/>
    </row>
    <row r="221" spans="1:15">
      <c r="A221" s="41" t="s">
        <v>832</v>
      </c>
      <c r="B221" s="41" t="s">
        <v>174</v>
      </c>
      <c r="C221" s="41" t="s">
        <v>833</v>
      </c>
      <c r="D221" s="41" t="s">
        <v>831</v>
      </c>
      <c r="E221" s="42">
        <v>160</v>
      </c>
      <c r="F221" s="41">
        <v>10</v>
      </c>
      <c r="G221" s="53" t="s">
        <v>125</v>
      </c>
      <c r="H221" s="158">
        <v>43423</v>
      </c>
      <c r="I221" s="41" t="s">
        <v>696</v>
      </c>
      <c r="J221" s="177"/>
      <c r="K221" s="41"/>
      <c r="O221" s="304"/>
    </row>
    <row r="222" spans="1:15">
      <c r="A222" s="41" t="s">
        <v>492</v>
      </c>
      <c r="B222" s="41" t="s">
        <v>636</v>
      </c>
      <c r="C222" s="41" t="s">
        <v>633</v>
      </c>
      <c r="D222" s="41" t="s">
        <v>493</v>
      </c>
      <c r="E222" s="42">
        <v>421</v>
      </c>
      <c r="F222" s="41">
        <v>1</v>
      </c>
      <c r="G222" s="233" t="s">
        <v>494</v>
      </c>
      <c r="H222" s="48"/>
      <c r="I222" s="41" t="s">
        <v>697</v>
      </c>
      <c r="J222" s="177"/>
      <c r="K222" s="41"/>
      <c r="O222" s="304"/>
    </row>
    <row r="223" spans="1:15">
      <c r="A223" s="41" t="s">
        <v>103</v>
      </c>
      <c r="B223" s="41" t="s">
        <v>636</v>
      </c>
      <c r="C223" s="41" t="s">
        <v>633</v>
      </c>
      <c r="D223" s="41" t="s">
        <v>493</v>
      </c>
      <c r="E223" s="42">
        <v>363</v>
      </c>
      <c r="F223" s="41">
        <v>1</v>
      </c>
      <c r="G223" s="297" t="s">
        <v>124</v>
      </c>
      <c r="H223" s="158">
        <v>43556</v>
      </c>
      <c r="I223" s="41" t="s">
        <v>697</v>
      </c>
      <c r="J223" s="177"/>
      <c r="K223" s="41"/>
      <c r="O223" s="317"/>
    </row>
    <row r="224" spans="1:15">
      <c r="A224" s="108" t="s">
        <v>121</v>
      </c>
      <c r="B224" s="41" t="s">
        <v>636</v>
      </c>
      <c r="C224" s="41" t="s">
        <v>634</v>
      </c>
      <c r="D224" s="41" t="s">
        <v>512</v>
      </c>
      <c r="E224" s="42">
        <v>564</v>
      </c>
      <c r="F224" s="41">
        <v>1</v>
      </c>
      <c r="G224" s="11" t="s">
        <v>444</v>
      </c>
      <c r="H224" s="48"/>
      <c r="I224" s="41" t="s">
        <v>697</v>
      </c>
      <c r="J224" s="177"/>
      <c r="K224" s="41"/>
      <c r="O224" s="320"/>
    </row>
    <row r="225" spans="1:15">
      <c r="A225" s="41" t="s">
        <v>632</v>
      </c>
      <c r="B225" s="41" t="s">
        <v>636</v>
      </c>
      <c r="C225" s="41" t="s">
        <v>635</v>
      </c>
      <c r="D225" s="41" t="s">
        <v>630</v>
      </c>
      <c r="E225" s="42">
        <v>350</v>
      </c>
      <c r="F225" s="41">
        <v>1</v>
      </c>
      <c r="G225" s="233" t="s">
        <v>494</v>
      </c>
      <c r="H225" s="158">
        <v>43381</v>
      </c>
      <c r="I225" s="41" t="s">
        <v>697</v>
      </c>
      <c r="J225" s="177"/>
      <c r="K225" s="41"/>
      <c r="O225" s="329"/>
    </row>
    <row r="226" spans="1:15">
      <c r="A226" s="41" t="s">
        <v>638</v>
      </c>
      <c r="B226" s="41" t="s">
        <v>636</v>
      </c>
      <c r="C226" s="41" t="s">
        <v>639</v>
      </c>
      <c r="D226" s="41" t="s">
        <v>637</v>
      </c>
      <c r="E226" s="42">
        <v>510</v>
      </c>
      <c r="F226" s="41">
        <v>1</v>
      </c>
      <c r="G226" s="233" t="s">
        <v>494</v>
      </c>
      <c r="H226" s="158">
        <v>43381</v>
      </c>
      <c r="I226" s="41" t="s">
        <v>697</v>
      </c>
      <c r="J226" s="177"/>
      <c r="K226" s="41"/>
      <c r="O226" s="329"/>
    </row>
    <row r="227" spans="1:15">
      <c r="A227" s="288" t="s">
        <v>121</v>
      </c>
      <c r="B227" s="288" t="s">
        <v>521</v>
      </c>
      <c r="C227" s="288" t="s">
        <v>527</v>
      </c>
      <c r="D227" s="288" t="s">
        <v>522</v>
      </c>
      <c r="E227" s="289">
        <v>720</v>
      </c>
      <c r="F227" s="288">
        <v>10</v>
      </c>
      <c r="G227" s="290" t="s">
        <v>523</v>
      </c>
      <c r="H227" s="293"/>
      <c r="I227" s="288" t="s">
        <v>697</v>
      </c>
      <c r="J227" s="292" t="s">
        <v>1447</v>
      </c>
      <c r="K227" s="288"/>
      <c r="O227" s="329"/>
    </row>
    <row r="228" spans="1:15">
      <c r="A228" s="41" t="s">
        <v>474</v>
      </c>
      <c r="B228" s="41" t="s">
        <v>174</v>
      </c>
      <c r="C228" s="41" t="s">
        <v>527</v>
      </c>
      <c r="D228" s="41" t="s">
        <v>1458</v>
      </c>
      <c r="E228" s="42">
        <v>231</v>
      </c>
      <c r="F228" s="41">
        <v>5</v>
      </c>
      <c r="G228" s="375" t="s">
        <v>476</v>
      </c>
      <c r="H228" s="158">
        <v>43595</v>
      </c>
      <c r="I228" s="41" t="s">
        <v>697</v>
      </c>
      <c r="J228" s="177"/>
      <c r="K228" s="41"/>
      <c r="O228" s="348"/>
    </row>
    <row r="229" spans="1:15">
      <c r="A229" s="288" t="s">
        <v>531</v>
      </c>
      <c r="B229" s="288" t="s">
        <v>174</v>
      </c>
      <c r="C229" s="288" t="s">
        <v>562</v>
      </c>
      <c r="D229" s="288" t="s">
        <v>561</v>
      </c>
      <c r="E229" s="289">
        <v>143</v>
      </c>
      <c r="F229" s="288">
        <v>5</v>
      </c>
      <c r="G229" s="294" t="s">
        <v>125</v>
      </c>
      <c r="H229" s="293"/>
      <c r="I229" s="288" t="s">
        <v>1278</v>
      </c>
      <c r="J229" s="292" t="s">
        <v>1446</v>
      </c>
      <c r="K229" s="288"/>
      <c r="O229" s="350"/>
    </row>
    <row r="230" spans="1:15">
      <c r="A230" s="288" t="s">
        <v>531</v>
      </c>
      <c r="B230" s="288" t="s">
        <v>174</v>
      </c>
      <c r="C230" s="288" t="s">
        <v>562</v>
      </c>
      <c r="D230" s="288" t="s">
        <v>561</v>
      </c>
      <c r="E230" s="289">
        <v>143</v>
      </c>
      <c r="F230" s="288">
        <v>5</v>
      </c>
      <c r="G230" s="294" t="s">
        <v>125</v>
      </c>
      <c r="H230" s="291">
        <v>43497</v>
      </c>
      <c r="I230" s="288" t="s">
        <v>1102</v>
      </c>
      <c r="J230" s="292" t="s">
        <v>1446</v>
      </c>
      <c r="K230" s="288"/>
      <c r="O230" s="348"/>
    </row>
    <row r="231" spans="1:15">
      <c r="A231" s="41" t="s">
        <v>1452</v>
      </c>
      <c r="B231" s="41" t="s">
        <v>174</v>
      </c>
      <c r="C231" s="41" t="s">
        <v>562</v>
      </c>
      <c r="D231" s="41" t="s">
        <v>1453</v>
      </c>
      <c r="E231" s="42">
        <v>143</v>
      </c>
      <c r="F231" s="41">
        <v>5</v>
      </c>
      <c r="G231" s="368" t="s">
        <v>1454</v>
      </c>
      <c r="H231" s="158">
        <v>43592</v>
      </c>
      <c r="I231" s="41" t="s">
        <v>1102</v>
      </c>
      <c r="J231" s="177"/>
      <c r="K231" s="41"/>
      <c r="O231" s="353"/>
    </row>
    <row r="232" spans="1:15">
      <c r="A232" s="288" t="s">
        <v>531</v>
      </c>
      <c r="B232" s="288" t="s">
        <v>174</v>
      </c>
      <c r="C232" s="288" t="s">
        <v>562</v>
      </c>
      <c r="D232" s="288" t="s">
        <v>823</v>
      </c>
      <c r="E232" s="289">
        <v>129</v>
      </c>
      <c r="F232" s="288">
        <v>5</v>
      </c>
      <c r="G232" s="290" t="s">
        <v>494</v>
      </c>
      <c r="H232" s="291">
        <v>43423</v>
      </c>
      <c r="I232" s="288" t="s">
        <v>696</v>
      </c>
      <c r="J232" s="292" t="s">
        <v>1446</v>
      </c>
      <c r="K232" s="288"/>
      <c r="O232" s="355"/>
    </row>
    <row r="233" spans="1:15">
      <c r="A233" s="41" t="s">
        <v>829</v>
      </c>
      <c r="B233" s="41" t="s">
        <v>174</v>
      </c>
      <c r="C233" s="41" t="s">
        <v>830</v>
      </c>
      <c r="D233" s="41" t="s">
        <v>828</v>
      </c>
      <c r="E233" s="42">
        <v>182</v>
      </c>
      <c r="F233" s="41">
        <v>15</v>
      </c>
      <c r="G233" s="53" t="s">
        <v>125</v>
      </c>
      <c r="H233" s="158">
        <v>43423</v>
      </c>
      <c r="I233" s="41" t="s">
        <v>696</v>
      </c>
      <c r="J233" s="177"/>
      <c r="K233" s="41"/>
      <c r="O233" s="362"/>
    </row>
    <row r="234" spans="1:15">
      <c r="A234" s="288" t="s">
        <v>531</v>
      </c>
      <c r="B234" s="288" t="s">
        <v>174</v>
      </c>
      <c r="C234" s="288" t="s">
        <v>532</v>
      </c>
      <c r="D234" s="288" t="s">
        <v>535</v>
      </c>
      <c r="E234" s="289">
        <v>117</v>
      </c>
      <c r="F234" s="288">
        <v>2</v>
      </c>
      <c r="G234" s="294" t="s">
        <v>125</v>
      </c>
      <c r="H234" s="293"/>
      <c r="I234" s="288" t="s">
        <v>1278</v>
      </c>
      <c r="J234" s="292"/>
      <c r="K234" s="288"/>
      <c r="O234" s="365"/>
    </row>
    <row r="235" spans="1:15">
      <c r="A235" s="41" t="s">
        <v>531</v>
      </c>
      <c r="B235" s="41" t="s">
        <v>174</v>
      </c>
      <c r="C235" s="41" t="s">
        <v>532</v>
      </c>
      <c r="D235" s="41" t="s">
        <v>1101</v>
      </c>
      <c r="E235" s="42">
        <v>110</v>
      </c>
      <c r="F235" s="41">
        <v>2</v>
      </c>
      <c r="G235" s="53" t="s">
        <v>125</v>
      </c>
      <c r="H235" s="158">
        <v>43494</v>
      </c>
      <c r="I235" s="41" t="s">
        <v>1102</v>
      </c>
      <c r="J235" s="177"/>
      <c r="K235" s="41"/>
      <c r="O235" s="365"/>
    </row>
    <row r="236" spans="1:15">
      <c r="A236" s="41" t="s">
        <v>531</v>
      </c>
      <c r="B236" s="41" t="s">
        <v>174</v>
      </c>
      <c r="C236" s="41" t="s">
        <v>541</v>
      </c>
      <c r="D236" s="41" t="s">
        <v>553</v>
      </c>
      <c r="E236" s="42">
        <v>224</v>
      </c>
      <c r="F236" s="41">
        <v>1</v>
      </c>
      <c r="G236" s="53" t="s">
        <v>125</v>
      </c>
      <c r="H236" s="158">
        <v>43358</v>
      </c>
      <c r="I236" s="41" t="s">
        <v>1102</v>
      </c>
      <c r="J236" s="177"/>
      <c r="K236" s="41"/>
      <c r="O236" s="365"/>
    </row>
    <row r="237" spans="1:15">
      <c r="A237" s="41" t="s">
        <v>1388</v>
      </c>
      <c r="B237" s="41" t="s">
        <v>1389</v>
      </c>
      <c r="C237" s="41" t="s">
        <v>1390</v>
      </c>
      <c r="D237" s="41" t="s">
        <v>1391</v>
      </c>
      <c r="E237" s="42">
        <v>190</v>
      </c>
      <c r="F237" s="41">
        <v>1</v>
      </c>
      <c r="G237" s="349" t="s">
        <v>1392</v>
      </c>
      <c r="H237" s="158">
        <v>43572</v>
      </c>
      <c r="I237" s="41"/>
      <c r="J237" s="177" t="s">
        <v>1448</v>
      </c>
      <c r="K237" s="41"/>
      <c r="O237" s="365"/>
    </row>
    <row r="238" spans="1:15">
      <c r="A238" s="41" t="s">
        <v>1170</v>
      </c>
      <c r="B238" s="41" t="s">
        <v>174</v>
      </c>
      <c r="C238" s="41" t="s">
        <v>585</v>
      </c>
      <c r="D238" s="41" t="s">
        <v>586</v>
      </c>
      <c r="E238" s="42">
        <v>432</v>
      </c>
      <c r="F238" s="41">
        <v>2</v>
      </c>
      <c r="G238" s="53" t="s">
        <v>587</v>
      </c>
      <c r="H238" s="48"/>
      <c r="I238" s="41" t="s">
        <v>698</v>
      </c>
      <c r="J238" s="177"/>
      <c r="K238" s="41"/>
      <c r="O238" s="367"/>
    </row>
    <row r="239" spans="1:15">
      <c r="A239" s="41" t="s">
        <v>622</v>
      </c>
      <c r="B239" s="41" t="s">
        <v>174</v>
      </c>
      <c r="C239" s="41" t="s">
        <v>623</v>
      </c>
      <c r="D239" s="41" t="s">
        <v>624</v>
      </c>
      <c r="E239" s="42">
        <v>291</v>
      </c>
      <c r="F239" s="41">
        <v>1</v>
      </c>
      <c r="G239" s="53" t="s">
        <v>125</v>
      </c>
      <c r="H239" s="158">
        <v>43377</v>
      </c>
      <c r="I239" s="41" t="s">
        <v>708</v>
      </c>
      <c r="J239" s="177"/>
      <c r="K239" s="41"/>
      <c r="O239" s="367"/>
    </row>
    <row r="240" spans="1:15">
      <c r="A240" s="41" t="s">
        <v>626</v>
      </c>
      <c r="B240" s="41" t="s">
        <v>174</v>
      </c>
      <c r="C240" s="41" t="s">
        <v>623</v>
      </c>
      <c r="D240" s="41" t="s">
        <v>625</v>
      </c>
      <c r="E240" s="42">
        <v>397</v>
      </c>
      <c r="F240" s="41">
        <v>1</v>
      </c>
      <c r="G240" s="53" t="s">
        <v>125</v>
      </c>
      <c r="H240" s="158">
        <v>43378</v>
      </c>
      <c r="I240" s="41" t="s">
        <v>708</v>
      </c>
      <c r="J240" s="177"/>
      <c r="K240" s="41"/>
      <c r="O240" s="367"/>
    </row>
    <row r="241" spans="1:15">
      <c r="A241" s="41" t="s">
        <v>631</v>
      </c>
      <c r="B241" s="41" t="s">
        <v>174</v>
      </c>
      <c r="C241" s="41" t="s">
        <v>627</v>
      </c>
      <c r="D241" s="41" t="s">
        <v>628</v>
      </c>
      <c r="E241" s="42">
        <v>360</v>
      </c>
      <c r="F241" s="41">
        <v>20</v>
      </c>
      <c r="G241" s="165" t="s">
        <v>629</v>
      </c>
      <c r="H241" s="158">
        <v>43381</v>
      </c>
      <c r="I241" s="41" t="s">
        <v>696</v>
      </c>
      <c r="J241" s="177"/>
      <c r="K241" s="41"/>
      <c r="O241" s="372"/>
    </row>
    <row r="242" spans="1:15">
      <c r="A242" s="108" t="s">
        <v>121</v>
      </c>
      <c r="B242" s="41" t="s">
        <v>174</v>
      </c>
      <c r="C242" s="41" t="s">
        <v>1021</v>
      </c>
      <c r="D242" s="41" t="s">
        <v>1020</v>
      </c>
      <c r="E242" s="42">
        <v>172</v>
      </c>
      <c r="F242" s="41">
        <v>1</v>
      </c>
      <c r="G242" s="233" t="s">
        <v>494</v>
      </c>
      <c r="H242" s="158">
        <v>43486</v>
      </c>
      <c r="I242" s="41" t="s">
        <v>696</v>
      </c>
      <c r="J242" s="177"/>
      <c r="K242" s="41"/>
      <c r="O242" s="374"/>
    </row>
    <row r="243" spans="1:15">
      <c r="A243" s="41" t="s">
        <v>1276</v>
      </c>
      <c r="B243" s="41" t="s">
        <v>174</v>
      </c>
      <c r="C243" s="41" t="s">
        <v>1021</v>
      </c>
      <c r="D243" s="41" t="s">
        <v>1275</v>
      </c>
      <c r="E243" s="42">
        <v>100</v>
      </c>
      <c r="F243" s="41">
        <v>1</v>
      </c>
      <c r="G243" s="53" t="s">
        <v>125</v>
      </c>
      <c r="H243" s="158">
        <v>43531</v>
      </c>
      <c r="I243" s="41" t="s">
        <v>696</v>
      </c>
      <c r="J243" s="177"/>
      <c r="K243" s="41"/>
      <c r="O243" s="374"/>
    </row>
    <row r="244" spans="1:15">
      <c r="A244" s="84" t="s">
        <v>1280</v>
      </c>
      <c r="B244" s="84" t="s">
        <v>1281</v>
      </c>
      <c r="C244" s="84" t="s">
        <v>1282</v>
      </c>
      <c r="D244" s="84" t="s">
        <v>1279</v>
      </c>
      <c r="E244" s="85">
        <v>170</v>
      </c>
      <c r="F244" s="84">
        <v>1</v>
      </c>
      <c r="G244" s="86" t="s">
        <v>1283</v>
      </c>
      <c r="H244" s="158">
        <v>43538</v>
      </c>
      <c r="I244" s="179" t="s">
        <v>684</v>
      </c>
      <c r="J244" s="177"/>
      <c r="K244" s="41"/>
      <c r="O244" s="377"/>
    </row>
    <row r="245" spans="1:15">
      <c r="A245" s="84" t="s">
        <v>369</v>
      </c>
      <c r="B245" s="84" t="s">
        <v>365</v>
      </c>
      <c r="C245" s="84" t="s">
        <v>370</v>
      </c>
      <c r="D245" s="84" t="s">
        <v>371</v>
      </c>
      <c r="E245" s="85">
        <v>175</v>
      </c>
      <c r="F245" s="84">
        <v>50</v>
      </c>
      <c r="G245" s="87" t="s">
        <v>125</v>
      </c>
      <c r="H245" s="48"/>
      <c r="I245" s="179" t="s">
        <v>684</v>
      </c>
      <c r="J245" s="177"/>
      <c r="K245" s="41"/>
      <c r="O245" s="377"/>
    </row>
    <row r="246" spans="1:15">
      <c r="A246" s="84" t="s">
        <v>531</v>
      </c>
      <c r="B246" s="84" t="s">
        <v>174</v>
      </c>
      <c r="C246" s="84" t="s">
        <v>562</v>
      </c>
      <c r="D246" s="84" t="s">
        <v>533</v>
      </c>
      <c r="E246" s="85">
        <v>132</v>
      </c>
      <c r="F246" s="84">
        <v>5</v>
      </c>
      <c r="G246" s="87" t="s">
        <v>125</v>
      </c>
      <c r="H246" s="48"/>
      <c r="I246" s="179" t="s">
        <v>684</v>
      </c>
      <c r="J246" s="177"/>
      <c r="K246" s="41"/>
      <c r="O246" s="377"/>
    </row>
    <row r="247" spans="1:15">
      <c r="A247" s="84" t="s">
        <v>1100</v>
      </c>
      <c r="B247" s="84" t="s">
        <v>174</v>
      </c>
      <c r="C247" s="84" t="s">
        <v>562</v>
      </c>
      <c r="D247" s="84" t="s">
        <v>1099</v>
      </c>
      <c r="E247" s="85">
        <v>270</v>
      </c>
      <c r="F247" s="84">
        <v>20</v>
      </c>
      <c r="G247" s="87" t="s">
        <v>125</v>
      </c>
      <c r="H247" s="158">
        <v>43494</v>
      </c>
      <c r="I247" s="179" t="s">
        <v>684</v>
      </c>
      <c r="J247" s="177"/>
      <c r="K247" s="41"/>
      <c r="O247" s="379"/>
    </row>
    <row r="248" spans="1:15">
      <c r="A248" s="84" t="s">
        <v>531</v>
      </c>
      <c r="B248" s="84" t="s">
        <v>174</v>
      </c>
      <c r="C248" s="84" t="s">
        <v>532</v>
      </c>
      <c r="D248" s="84" t="s">
        <v>534</v>
      </c>
      <c r="E248" s="85">
        <v>246</v>
      </c>
      <c r="F248" s="84">
        <v>1</v>
      </c>
      <c r="G248" s="87" t="s">
        <v>125</v>
      </c>
      <c r="H248" s="48"/>
      <c r="I248" s="179" t="s">
        <v>684</v>
      </c>
      <c r="J248" s="177" t="s">
        <v>1349</v>
      </c>
      <c r="K248" s="41"/>
      <c r="O248" s="381"/>
    </row>
    <row r="249" spans="1:15">
      <c r="A249" s="84" t="s">
        <v>531</v>
      </c>
      <c r="B249" s="84" t="s">
        <v>174</v>
      </c>
      <c r="C249" s="84" t="s">
        <v>541</v>
      </c>
      <c r="D249" s="84" t="s">
        <v>540</v>
      </c>
      <c r="E249" s="85">
        <v>281</v>
      </c>
      <c r="F249" s="84">
        <v>1</v>
      </c>
      <c r="G249" s="87" t="s">
        <v>125</v>
      </c>
      <c r="H249" s="48"/>
      <c r="I249" s="179" t="s">
        <v>684</v>
      </c>
      <c r="J249" s="177"/>
      <c r="K249" s="41"/>
      <c r="O249" s="381"/>
    </row>
    <row r="250" spans="1:15">
      <c r="A250" s="41"/>
      <c r="B250" s="41"/>
      <c r="C250" s="41"/>
      <c r="D250" s="41"/>
      <c r="E250" s="42"/>
      <c r="F250" s="41"/>
      <c r="G250" s="249"/>
      <c r="H250" s="158"/>
      <c r="I250" s="41"/>
      <c r="J250" s="177"/>
      <c r="K250" s="41"/>
      <c r="O250" s="381"/>
    </row>
    <row r="251" spans="1:15">
      <c r="A251" s="404" t="s">
        <v>1169</v>
      </c>
      <c r="B251" s="405"/>
      <c r="C251" s="406"/>
      <c r="D251" s="250"/>
      <c r="E251" s="251"/>
      <c r="F251" s="250"/>
      <c r="G251" s="252"/>
      <c r="H251" s="254" t="s">
        <v>1369</v>
      </c>
      <c r="I251" s="255">
        <f>SUM(E252:E253)</f>
        <v>218</v>
      </c>
      <c r="J251" s="253"/>
      <c r="K251" s="250"/>
      <c r="O251" s="381"/>
    </row>
    <row r="252" spans="1:15">
      <c r="A252" s="41" t="s">
        <v>1317</v>
      </c>
      <c r="B252" s="41" t="s">
        <v>164</v>
      </c>
      <c r="C252" s="41" t="s">
        <v>1318</v>
      </c>
      <c r="D252" s="41" t="s">
        <v>1316</v>
      </c>
      <c r="E252" s="42">
        <v>218</v>
      </c>
      <c r="F252" s="41">
        <v>1</v>
      </c>
      <c r="G252" s="297" t="s">
        <v>1315</v>
      </c>
      <c r="H252" s="158">
        <v>43556</v>
      </c>
      <c r="I252" s="41"/>
      <c r="J252" s="177"/>
      <c r="K252" s="41"/>
      <c r="O252" s="381"/>
    </row>
    <row r="253" spans="1:15">
      <c r="A253" s="41"/>
      <c r="B253" s="41"/>
      <c r="C253" s="41"/>
      <c r="D253" s="41"/>
      <c r="E253" s="42"/>
      <c r="F253" s="41"/>
      <c r="G253" s="286"/>
      <c r="H253" s="158"/>
      <c r="I253" s="41"/>
      <c r="J253" s="177"/>
      <c r="K253" s="41"/>
    </row>
    <row r="254" spans="1:15">
      <c r="A254" s="41"/>
      <c r="B254" s="41"/>
      <c r="C254" s="412" t="s">
        <v>536</v>
      </c>
      <c r="D254" s="413"/>
      <c r="E254" s="414"/>
      <c r="F254" s="339"/>
      <c r="G254" s="340"/>
      <c r="H254" s="341" t="s">
        <v>1369</v>
      </c>
      <c r="I254" s="342">
        <f>SUM(E255:E274)</f>
        <v>-50997</v>
      </c>
      <c r="J254" s="343"/>
      <c r="K254" s="339"/>
    </row>
    <row r="255" spans="1:15">
      <c r="A255" s="41"/>
      <c r="B255" s="41"/>
      <c r="C255" s="338"/>
      <c r="D255" s="41" t="s">
        <v>537</v>
      </c>
      <c r="E255" s="42"/>
      <c r="F255" s="41"/>
      <c r="G255" s="136"/>
      <c r="H255" s="48"/>
      <c r="I255" s="41"/>
      <c r="J255" s="177"/>
      <c r="K255" s="41"/>
    </row>
    <row r="256" spans="1:15">
      <c r="A256" s="41"/>
      <c r="B256" s="41"/>
      <c r="C256" s="338"/>
      <c r="D256" s="41" t="s">
        <v>538</v>
      </c>
      <c r="E256" s="411">
        <v>-1895</v>
      </c>
      <c r="F256" s="41"/>
      <c r="G256" s="136"/>
      <c r="H256" s="48"/>
      <c r="I256" s="41"/>
      <c r="J256" s="177"/>
      <c r="K256" s="41"/>
    </row>
    <row r="257" spans="1:15">
      <c r="A257" s="41"/>
      <c r="B257" s="41"/>
      <c r="C257" s="338"/>
      <c r="D257" s="41" t="s">
        <v>539</v>
      </c>
      <c r="E257" s="411"/>
      <c r="F257" s="41"/>
      <c r="H257" s="48"/>
      <c r="I257" s="41"/>
      <c r="J257" s="177"/>
      <c r="K257" s="41"/>
    </row>
    <row r="258" spans="1:15">
      <c r="A258" s="41"/>
      <c r="B258" s="41"/>
      <c r="C258" s="338"/>
      <c r="D258" s="41" t="s">
        <v>1263</v>
      </c>
      <c r="E258" s="264">
        <v>-3335</v>
      </c>
      <c r="F258" s="41"/>
      <c r="G258" s="265"/>
      <c r="H258" s="48"/>
      <c r="I258" s="41"/>
      <c r="J258" s="177"/>
      <c r="K258" s="41"/>
    </row>
    <row r="259" spans="1:15">
      <c r="A259" s="41"/>
      <c r="B259" s="41"/>
      <c r="C259" s="338"/>
      <c r="D259" s="41" t="s">
        <v>1262</v>
      </c>
      <c r="E259" s="276">
        <v>-3335</v>
      </c>
      <c r="F259" s="41"/>
      <c r="G259" s="277"/>
      <c r="H259" s="48"/>
      <c r="I259" s="41"/>
      <c r="J259" s="177"/>
      <c r="K259" s="41"/>
    </row>
    <row r="260" spans="1:15">
      <c r="A260" s="41"/>
      <c r="B260" s="41"/>
      <c r="C260" s="338"/>
      <c r="D260" s="41" t="s">
        <v>1344</v>
      </c>
      <c r="E260" s="303">
        <v>-3440</v>
      </c>
      <c r="F260" s="41"/>
      <c r="G260" s="305"/>
      <c r="H260" s="48"/>
      <c r="I260" s="41"/>
      <c r="J260" s="177"/>
      <c r="K260" s="41"/>
      <c r="O260" s="304"/>
    </row>
    <row r="261" spans="1:15">
      <c r="A261" s="41"/>
      <c r="B261" s="41"/>
      <c r="C261" s="338"/>
      <c r="D261" s="41" t="s">
        <v>1374</v>
      </c>
      <c r="E261" s="328">
        <v>-1460</v>
      </c>
      <c r="F261" s="41"/>
      <c r="G261" s="323"/>
      <c r="H261" s="48"/>
      <c r="I261" s="41"/>
      <c r="J261" s="177"/>
      <c r="K261" s="41"/>
      <c r="O261" s="322"/>
    </row>
    <row r="262" spans="1:15">
      <c r="A262" s="41"/>
      <c r="B262" s="41"/>
      <c r="C262" s="338"/>
      <c r="D262" s="41" t="s">
        <v>1373</v>
      </c>
      <c r="E262" s="328">
        <v>-650</v>
      </c>
      <c r="F262" s="41"/>
      <c r="G262" s="330"/>
      <c r="H262" s="48"/>
      <c r="I262" s="41"/>
      <c r="J262" s="177"/>
      <c r="K262" s="41"/>
      <c r="O262" s="329"/>
    </row>
    <row r="263" spans="1:15">
      <c r="A263" s="41"/>
      <c r="B263" s="41"/>
      <c r="C263" s="338"/>
      <c r="D263" s="41" t="s">
        <v>1403</v>
      </c>
      <c r="E263" s="328">
        <v>-2740</v>
      </c>
      <c r="F263" s="41"/>
      <c r="G263" s="330"/>
      <c r="H263" s="48"/>
      <c r="I263" s="41"/>
      <c r="J263" s="177"/>
      <c r="K263" s="41"/>
      <c r="O263" s="329"/>
    </row>
    <row r="264" spans="1:15">
      <c r="A264" s="41"/>
      <c r="B264" s="41"/>
      <c r="C264" s="338"/>
      <c r="D264" s="41" t="s">
        <v>1416</v>
      </c>
      <c r="E264" s="361">
        <v>-2920</v>
      </c>
      <c r="F264" s="41"/>
      <c r="G264" s="363"/>
      <c r="H264" s="48"/>
      <c r="I264" s="41"/>
      <c r="J264" s="177"/>
      <c r="K264" s="41"/>
      <c r="O264" s="362"/>
    </row>
    <row r="265" spans="1:15">
      <c r="A265" s="41"/>
      <c r="B265" s="41"/>
      <c r="C265" s="338"/>
      <c r="D265" s="41" t="s">
        <v>1418</v>
      </c>
      <c r="E265" s="369">
        <v>-2920</v>
      </c>
      <c r="F265" s="41"/>
      <c r="G265" s="371"/>
      <c r="H265" s="48"/>
      <c r="I265" s="41"/>
      <c r="J265" s="177"/>
      <c r="K265" s="41"/>
      <c r="O265" s="370"/>
    </row>
    <row r="266" spans="1:15">
      <c r="A266" s="41"/>
      <c r="B266" s="41"/>
      <c r="C266" s="338"/>
      <c r="D266" s="41" t="s">
        <v>1444</v>
      </c>
      <c r="E266" s="364">
        <v>-2920</v>
      </c>
      <c r="F266" s="41"/>
      <c r="G266" s="366"/>
      <c r="H266" s="48"/>
      <c r="I266" s="41"/>
      <c r="J266" s="177"/>
      <c r="K266" s="41"/>
      <c r="O266" s="365"/>
    </row>
    <row r="267" spans="1:15">
      <c r="A267" s="41"/>
      <c r="B267" s="41"/>
      <c r="C267" s="338"/>
      <c r="D267" s="41" t="s">
        <v>1402</v>
      </c>
      <c r="E267" s="364">
        <v>-3260</v>
      </c>
      <c r="F267" s="41"/>
      <c r="G267" s="366"/>
      <c r="H267" s="48"/>
      <c r="I267" s="41"/>
      <c r="J267" s="177"/>
      <c r="K267" s="41"/>
      <c r="O267" s="365"/>
    </row>
    <row r="268" spans="1:15">
      <c r="A268" s="41"/>
      <c r="B268" s="41"/>
      <c r="C268" s="338"/>
      <c r="D268" s="41" t="s">
        <v>1426</v>
      </c>
      <c r="E268" s="352">
        <v>-3260</v>
      </c>
      <c r="F268" s="41"/>
      <c r="G268" s="354"/>
      <c r="H268" s="48"/>
      <c r="I268" s="41"/>
      <c r="J268" s="177"/>
      <c r="K268" s="41"/>
      <c r="O268" s="353"/>
    </row>
    <row r="269" spans="1:15">
      <c r="A269" s="41"/>
      <c r="B269" s="41"/>
      <c r="C269" s="338"/>
      <c r="D269" s="41" t="s">
        <v>1468</v>
      </c>
      <c r="E269" s="376">
        <v>-3242</v>
      </c>
      <c r="F269" s="41"/>
      <c r="G269" s="378"/>
      <c r="H269" s="48"/>
      <c r="I269" s="41"/>
      <c r="J269" s="177"/>
      <c r="K269" s="41"/>
      <c r="O269" s="377"/>
    </row>
    <row r="270" spans="1:15">
      <c r="A270" s="41"/>
      <c r="B270" s="41"/>
      <c r="C270" s="338"/>
      <c r="D270" s="41" t="s">
        <v>1503</v>
      </c>
      <c r="E270" s="383">
        <v>-3260</v>
      </c>
      <c r="F270" s="41"/>
      <c r="G270" s="385"/>
      <c r="H270" s="48"/>
      <c r="I270" s="41"/>
      <c r="J270" s="177"/>
      <c r="K270" s="41"/>
      <c r="O270" s="384"/>
    </row>
    <row r="271" spans="1:15">
      <c r="A271" s="41"/>
      <c r="B271" s="41"/>
      <c r="C271" s="338"/>
      <c r="D271" s="41"/>
      <c r="E271" s="376"/>
      <c r="F271" s="41"/>
      <c r="G271" s="378"/>
      <c r="H271" s="48"/>
      <c r="I271" s="41"/>
      <c r="J271" s="177"/>
      <c r="K271" s="41"/>
      <c r="O271" s="377"/>
    </row>
    <row r="272" spans="1:15">
      <c r="A272" s="41"/>
      <c r="B272" s="41"/>
      <c r="C272" s="338"/>
      <c r="D272" s="41" t="s">
        <v>1003</v>
      </c>
      <c r="E272" s="43"/>
      <c r="F272" s="41"/>
      <c r="G272" s="212"/>
      <c r="H272" s="48"/>
      <c r="I272" s="41"/>
      <c r="J272" s="177"/>
      <c r="K272" s="41"/>
    </row>
    <row r="273" spans="1:15">
      <c r="A273" s="41"/>
      <c r="B273" s="41"/>
      <c r="C273" s="338"/>
      <c r="D273" s="41" t="s">
        <v>1002</v>
      </c>
      <c r="E273" s="42">
        <v>-12360</v>
      </c>
      <c r="F273" s="41"/>
      <c r="G273" s="212"/>
      <c r="H273" s="48"/>
      <c r="I273" s="41"/>
      <c r="J273" s="177"/>
      <c r="K273" s="41"/>
    </row>
    <row r="274" spans="1:15">
      <c r="A274" s="41"/>
      <c r="B274" s="41"/>
      <c r="C274" s="338"/>
      <c r="D274" s="150"/>
      <c r="E274" s="336"/>
      <c r="F274" s="41"/>
      <c r="G274" s="323"/>
      <c r="H274" s="48"/>
      <c r="I274" s="41"/>
      <c r="J274" s="177"/>
      <c r="K274" s="41"/>
      <c r="O274" s="322"/>
    </row>
    <row r="275" spans="1:15">
      <c r="A275" s="41"/>
      <c r="B275" s="41"/>
      <c r="C275" s="415" t="s">
        <v>118</v>
      </c>
      <c r="D275" s="416"/>
      <c r="E275" s="417"/>
      <c r="F275" s="316"/>
      <c r="G275" s="333"/>
      <c r="H275" s="335" t="s">
        <v>1369</v>
      </c>
      <c r="I275" s="337">
        <f>SUM(E276:E291)</f>
        <v>-85370</v>
      </c>
      <c r="J275" s="334"/>
      <c r="K275" s="316"/>
    </row>
    <row r="276" spans="1:15">
      <c r="A276" s="41"/>
      <c r="B276" s="41"/>
      <c r="C276" s="316"/>
      <c r="D276" s="41" t="s">
        <v>116</v>
      </c>
      <c r="E276" s="42">
        <v>-23900</v>
      </c>
      <c r="F276" s="41"/>
      <c r="G276" s="305"/>
      <c r="H276" s="48"/>
      <c r="I276" s="41"/>
      <c r="J276" s="176"/>
      <c r="K276" s="41"/>
      <c r="O276" s="304"/>
    </row>
    <row r="277" spans="1:15">
      <c r="A277" s="41"/>
      <c r="B277" s="41"/>
      <c r="C277" s="316"/>
      <c r="D277" s="41" t="s">
        <v>138</v>
      </c>
      <c r="E277" s="42">
        <v>-2811</v>
      </c>
      <c r="F277" s="41"/>
      <c r="H277" s="48"/>
      <c r="I277" s="41"/>
      <c r="J277" s="176"/>
      <c r="K277" s="41"/>
    </row>
    <row r="278" spans="1:15">
      <c r="A278" s="41"/>
      <c r="B278" s="41"/>
      <c r="C278" s="316"/>
      <c r="D278" s="41" t="s">
        <v>117</v>
      </c>
      <c r="E278" s="42">
        <v>-440</v>
      </c>
      <c r="F278" s="41"/>
      <c r="H278" s="48"/>
      <c r="I278" s="41"/>
      <c r="J278" s="176"/>
      <c r="K278" s="41"/>
    </row>
    <row r="279" spans="1:15">
      <c r="A279" s="41"/>
      <c r="B279" s="41"/>
      <c r="C279" s="316"/>
      <c r="D279" s="41" t="s">
        <v>546</v>
      </c>
      <c r="E279" s="42">
        <v>-535</v>
      </c>
      <c r="F279" s="41"/>
      <c r="G279" s="145"/>
      <c r="H279" s="48"/>
      <c r="I279" s="41"/>
      <c r="J279" s="176"/>
      <c r="K279" s="41"/>
    </row>
    <row r="280" spans="1:15">
      <c r="A280" s="41"/>
      <c r="B280" s="41"/>
      <c r="C280" s="316"/>
      <c r="D280" s="41" t="s">
        <v>1179</v>
      </c>
      <c r="E280" s="42">
        <v>-3990</v>
      </c>
      <c r="F280" s="41"/>
      <c r="G280" s="257"/>
      <c r="H280" s="48"/>
      <c r="I280" s="41"/>
      <c r="J280" s="176"/>
      <c r="K280" s="41"/>
    </row>
    <row r="281" spans="1:15">
      <c r="A281" s="41"/>
      <c r="B281" s="41"/>
      <c r="C281" s="316"/>
      <c r="D281" s="41" t="s">
        <v>131</v>
      </c>
      <c r="E281" s="42">
        <v>-1600</v>
      </c>
      <c r="F281" s="41"/>
      <c r="H281" s="48"/>
      <c r="I281" s="41"/>
      <c r="J281" s="176"/>
      <c r="K281" s="41"/>
    </row>
    <row r="282" spans="1:15">
      <c r="A282" s="41"/>
      <c r="B282" s="41"/>
      <c r="C282" s="316"/>
      <c r="D282" s="41" t="s">
        <v>144</v>
      </c>
      <c r="E282" s="42">
        <v>-1300</v>
      </c>
      <c r="F282" s="41"/>
      <c r="H282" s="48"/>
      <c r="I282" s="41"/>
      <c r="J282" s="176"/>
      <c r="K282" s="41"/>
    </row>
    <row r="283" spans="1:15">
      <c r="A283" s="41"/>
      <c r="B283" s="41"/>
      <c r="C283" s="316"/>
      <c r="D283" s="41" t="s">
        <v>1096</v>
      </c>
      <c r="E283" s="42">
        <v>-1886</v>
      </c>
      <c r="F283" s="41"/>
      <c r="G283" s="229"/>
      <c r="H283" s="48"/>
      <c r="I283" s="41"/>
      <c r="J283" s="176"/>
      <c r="K283" s="41"/>
    </row>
    <row r="284" spans="1:15">
      <c r="A284" s="41"/>
      <c r="B284" s="41"/>
      <c r="C284" s="316"/>
      <c r="D284" s="41" t="s">
        <v>1284</v>
      </c>
      <c r="E284" s="42">
        <v>-1267</v>
      </c>
      <c r="F284" s="41"/>
      <c r="G284" s="287"/>
      <c r="H284" s="48"/>
      <c r="I284" s="41"/>
      <c r="J284" s="176"/>
      <c r="K284" s="41"/>
    </row>
    <row r="285" spans="1:15">
      <c r="A285" s="41"/>
      <c r="B285" s="41"/>
      <c r="C285" s="316"/>
      <c r="D285" s="41" t="s">
        <v>141</v>
      </c>
      <c r="E285" s="42">
        <v>-4528</v>
      </c>
      <c r="F285" s="41"/>
      <c r="G285" s="129"/>
      <c r="H285" s="48"/>
      <c r="I285" s="41"/>
      <c r="J285" s="176"/>
      <c r="K285" s="41"/>
    </row>
    <row r="286" spans="1:15">
      <c r="A286" s="41"/>
      <c r="B286" s="41"/>
      <c r="C286" s="316"/>
      <c r="D286" s="41" t="s">
        <v>678</v>
      </c>
      <c r="E286" s="42">
        <v>-3138</v>
      </c>
      <c r="F286" s="41"/>
      <c r="G286" s="170"/>
      <c r="H286" s="48"/>
      <c r="I286" s="41"/>
      <c r="J286" s="176"/>
      <c r="K286" s="41"/>
    </row>
    <row r="287" spans="1:15">
      <c r="A287" s="41"/>
      <c r="B287" s="41"/>
      <c r="C287" s="316"/>
      <c r="D287" s="41" t="s">
        <v>482</v>
      </c>
      <c r="E287" s="42">
        <v>-73</v>
      </c>
      <c r="F287" s="41"/>
      <c r="H287" s="48"/>
      <c r="I287" s="41"/>
      <c r="J287" s="176"/>
      <c r="K287" s="41"/>
    </row>
    <row r="288" spans="1:15">
      <c r="A288" s="41"/>
      <c r="B288" s="41"/>
      <c r="C288" s="316"/>
      <c r="D288" s="41" t="s">
        <v>440</v>
      </c>
      <c r="E288" s="42">
        <v>-562</v>
      </c>
      <c r="F288" s="41"/>
      <c r="G288" s="130"/>
      <c r="H288" s="48"/>
      <c r="I288" s="41"/>
      <c r="J288" s="176"/>
      <c r="K288" s="41"/>
    </row>
    <row r="289" spans="1:17">
      <c r="A289" s="41"/>
      <c r="B289" s="41"/>
      <c r="C289" s="316"/>
      <c r="D289" s="41" t="s">
        <v>489</v>
      </c>
      <c r="E289" s="42">
        <v>-2461</v>
      </c>
      <c r="F289" s="41"/>
      <c r="G289" s="135"/>
      <c r="H289" s="48"/>
      <c r="I289" s="41"/>
      <c r="J289" s="176"/>
      <c r="K289" s="41"/>
    </row>
    <row r="290" spans="1:17">
      <c r="A290" s="41"/>
      <c r="B290" s="41"/>
      <c r="C290" s="316"/>
      <c r="D290" s="41" t="s">
        <v>552</v>
      </c>
      <c r="E290" s="42">
        <v>-34529</v>
      </c>
      <c r="F290" s="41"/>
      <c r="G290" s="145"/>
      <c r="H290" s="48"/>
      <c r="I290" s="41"/>
      <c r="J290" s="176"/>
      <c r="K290" s="41"/>
    </row>
    <row r="291" spans="1:17">
      <c r="A291" s="41"/>
      <c r="B291" s="41"/>
      <c r="C291" s="316"/>
      <c r="D291" s="41" t="s">
        <v>514</v>
      </c>
      <c r="E291" s="42">
        <v>-2350</v>
      </c>
      <c r="F291" s="41"/>
      <c r="H291" s="48"/>
      <c r="I291" s="41"/>
      <c r="J291" s="176"/>
      <c r="K291" s="41"/>
    </row>
    <row r="292" spans="1:17" s="38" customFormat="1">
      <c r="A292" s="44"/>
      <c r="B292" s="44"/>
      <c r="C292" s="44"/>
      <c r="D292" s="45" t="s">
        <v>113</v>
      </c>
      <c r="E292" s="46">
        <f>SUM(E2:E291)</f>
        <v>276477</v>
      </c>
      <c r="F292" s="47"/>
      <c r="G292" s="51"/>
      <c r="H292" s="50"/>
      <c r="I292" s="49">
        <f>SUM(I275,I254,I215,I196,I191,I175,I158,I140,I115,I98,I87,I70,I58,I51,I43,I32,I2,I251,I133)</f>
        <v>276477</v>
      </c>
      <c r="J292" s="46"/>
      <c r="K292" s="44"/>
      <c r="L292" s="38" t="s">
        <v>681</v>
      </c>
      <c r="M292" s="40">
        <f>E292</f>
        <v>276477</v>
      </c>
      <c r="N292" s="39"/>
      <c r="O292" s="164"/>
    </row>
    <row r="294" spans="1:17">
      <c r="L294" s="407" t="s">
        <v>554</v>
      </c>
      <c r="M294" s="53" t="s">
        <v>555</v>
      </c>
      <c r="N294" s="146">
        <v>2500</v>
      </c>
    </row>
    <row r="295" spans="1:17" ht="16.5" thickBot="1">
      <c r="B295" s="52"/>
      <c r="D295" s="52" t="s">
        <v>841</v>
      </c>
      <c r="H295" s="160"/>
      <c r="I295" s="160"/>
      <c r="J295" s="160"/>
      <c r="L295" s="407"/>
      <c r="M295" s="53" t="s">
        <v>558</v>
      </c>
      <c r="N295" s="146">
        <v>500</v>
      </c>
    </row>
    <row r="296" spans="1:17" ht="16.5" thickTop="1">
      <c r="A296" t="s">
        <v>1297</v>
      </c>
      <c r="D296" t="s">
        <v>842</v>
      </c>
      <c r="L296" s="408"/>
      <c r="M296" s="147" t="s">
        <v>556</v>
      </c>
      <c r="N296" s="148">
        <v>1000</v>
      </c>
      <c r="O296" s="20" t="s">
        <v>564</v>
      </c>
    </row>
    <row r="297" spans="1:17">
      <c r="A297" t="s">
        <v>1298</v>
      </c>
      <c r="B297" t="s">
        <v>1301</v>
      </c>
      <c r="D297" s="198" t="s">
        <v>843</v>
      </c>
      <c r="L297" t="s">
        <v>557</v>
      </c>
      <c r="M297" s="149">
        <f>M292/SUM(N294:N296)</f>
        <v>69.119249999999994</v>
      </c>
      <c r="N297" s="37" t="s">
        <v>563</v>
      </c>
    </row>
    <row r="298" spans="1:17">
      <c r="A298" t="s">
        <v>1299</v>
      </c>
      <c r="B298" t="s">
        <v>1302</v>
      </c>
      <c r="D298" t="s">
        <v>844</v>
      </c>
      <c r="O298" s="409">
        <v>43612</v>
      </c>
      <c r="P298" s="410"/>
      <c r="Q298" t="s">
        <v>778</v>
      </c>
    </row>
    <row r="299" spans="1:17">
      <c r="A299" t="s">
        <v>1300</v>
      </c>
      <c r="B299" t="s">
        <v>1303</v>
      </c>
      <c r="D299" t="s">
        <v>845</v>
      </c>
      <c r="L299" s="189" t="s">
        <v>711</v>
      </c>
      <c r="M299" s="190">
        <f>P299/M297</f>
        <v>0.47743573606484452</v>
      </c>
      <c r="N299" s="190"/>
      <c r="O299" s="75" t="s">
        <v>712</v>
      </c>
      <c r="P299" s="181">
        <v>33</v>
      </c>
      <c r="Q299" t="s">
        <v>713</v>
      </c>
    </row>
    <row r="300" spans="1:17">
      <c r="D300" t="s">
        <v>846</v>
      </c>
    </row>
    <row r="301" spans="1:17">
      <c r="D301" t="s">
        <v>847</v>
      </c>
      <c r="H301" s="188"/>
    </row>
    <row r="302" spans="1:17">
      <c r="D302" t="s">
        <v>1295</v>
      </c>
      <c r="H302" s="191"/>
    </row>
    <row r="303" spans="1:17">
      <c r="D303" t="s">
        <v>1399</v>
      </c>
      <c r="H303" s="191"/>
    </row>
    <row r="304" spans="1:17">
      <c r="D304" t="s">
        <v>1496</v>
      </c>
      <c r="H304" s="191"/>
    </row>
    <row r="306" spans="8:8">
      <c r="H306" s="195"/>
    </row>
    <row r="307" spans="8:8">
      <c r="H307" s="195"/>
    </row>
  </sheetData>
  <autoFilter ref="A1:Q131"/>
  <sortState ref="A1:K149">
    <sortCondition descending="1" ref="B2:B25"/>
    <sortCondition ref="C2:C25"/>
    <sortCondition descending="1" ref="D2:D25"/>
  </sortState>
  <mergeCells count="22">
    <mergeCell ref="A175:C175"/>
    <mergeCell ref="A191:C191"/>
    <mergeCell ref="A196:C196"/>
    <mergeCell ref="A70:C70"/>
    <mergeCell ref="A87:C87"/>
    <mergeCell ref="A140:C140"/>
    <mergeCell ref="A98:C98"/>
    <mergeCell ref="A158:C158"/>
    <mergeCell ref="A115:C115"/>
    <mergeCell ref="A133:C133"/>
    <mergeCell ref="A2:C2"/>
    <mergeCell ref="A32:C32"/>
    <mergeCell ref="A43:C43"/>
    <mergeCell ref="A51:C51"/>
    <mergeCell ref="A58:C58"/>
    <mergeCell ref="A215:C215"/>
    <mergeCell ref="A251:C251"/>
    <mergeCell ref="L294:L296"/>
    <mergeCell ref="O298:P298"/>
    <mergeCell ref="E256:E257"/>
    <mergeCell ref="C254:E254"/>
    <mergeCell ref="C275:E275"/>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85" zoomScaleNormal="85" workbookViewId="0">
      <selection activeCell="C7" sqref="C7"/>
    </sheetView>
  </sheetViews>
  <sheetFormatPr defaultRowHeight="15.75"/>
  <cols>
    <col min="3" max="3" width="6.33203125" style="197" bestFit="1" customWidth="1"/>
    <col min="4" max="4" width="4.6640625" bestFit="1" customWidth="1"/>
    <col min="5" max="5" width="5.5546875" style="197" bestFit="1" customWidth="1"/>
    <col min="6" max="6" width="4.77734375" bestFit="1" customWidth="1"/>
    <col min="7" max="7" width="21.77734375" bestFit="1" customWidth="1"/>
    <col min="8" max="8" width="17.109375" style="197" bestFit="1" customWidth="1"/>
    <col min="9" max="15" width="15.6640625" customWidth="1"/>
  </cols>
  <sheetData>
    <row r="1" spans="1:18">
      <c r="A1" t="s">
        <v>792</v>
      </c>
      <c r="B1" s="202" t="s">
        <v>821</v>
      </c>
      <c r="C1" s="424" t="s">
        <v>783</v>
      </c>
      <c r="D1" s="424"/>
      <c r="E1" s="424" t="s">
        <v>791</v>
      </c>
      <c r="F1" s="424"/>
      <c r="G1" s="203" t="s">
        <v>820</v>
      </c>
      <c r="H1" s="203" t="s">
        <v>800</v>
      </c>
      <c r="I1" s="424" t="s">
        <v>797</v>
      </c>
      <c r="J1" s="424"/>
      <c r="K1" s="424"/>
      <c r="L1" s="424"/>
      <c r="M1" s="424"/>
      <c r="N1" s="424"/>
      <c r="O1" s="424"/>
      <c r="P1" s="424" t="s">
        <v>794</v>
      </c>
      <c r="Q1" s="424"/>
      <c r="R1" s="425"/>
    </row>
    <row r="2" spans="1:18">
      <c r="A2" t="s">
        <v>856</v>
      </c>
      <c r="B2" s="200" t="s">
        <v>782</v>
      </c>
      <c r="C2" s="199">
        <v>93</v>
      </c>
      <c r="D2" s="200" t="s">
        <v>784</v>
      </c>
      <c r="E2" s="199">
        <v>14.3</v>
      </c>
      <c r="F2" s="200" t="s">
        <v>785</v>
      </c>
      <c r="G2" s="423" t="s">
        <v>853</v>
      </c>
      <c r="H2" s="7">
        <v>38000</v>
      </c>
      <c r="I2" s="421" t="s">
        <v>805</v>
      </c>
      <c r="J2" s="421"/>
      <c r="K2" s="421"/>
      <c r="L2" s="421"/>
      <c r="M2" s="421"/>
      <c r="N2" s="421"/>
      <c r="O2" s="421"/>
      <c r="P2" t="s">
        <v>795</v>
      </c>
    </row>
    <row r="3" spans="1:18">
      <c r="A3" t="s">
        <v>856</v>
      </c>
      <c r="B3" s="200" t="s">
        <v>793</v>
      </c>
      <c r="C3" s="199" t="s">
        <v>786</v>
      </c>
      <c r="D3" s="200" t="s">
        <v>784</v>
      </c>
      <c r="E3" s="199">
        <v>21.4</v>
      </c>
      <c r="F3" s="200" t="s">
        <v>785</v>
      </c>
      <c r="G3" s="423"/>
      <c r="H3" s="7">
        <v>19000</v>
      </c>
      <c r="I3" s="421" t="s">
        <v>1305</v>
      </c>
      <c r="J3" s="421"/>
      <c r="K3" s="421"/>
      <c r="L3" s="421"/>
      <c r="M3" s="421"/>
      <c r="N3" s="421"/>
      <c r="O3" s="421"/>
      <c r="P3" s="198" t="s">
        <v>796</v>
      </c>
    </row>
    <row r="4" spans="1:18">
      <c r="A4" t="s">
        <v>856</v>
      </c>
      <c r="B4" s="200" t="s">
        <v>787</v>
      </c>
      <c r="C4" s="199" t="s">
        <v>1004</v>
      </c>
      <c r="D4" s="200" t="s">
        <v>784</v>
      </c>
      <c r="E4" s="199">
        <v>13.3</v>
      </c>
      <c r="F4" s="200" t="s">
        <v>785</v>
      </c>
      <c r="G4" s="423"/>
      <c r="H4" s="7">
        <v>9250</v>
      </c>
      <c r="I4" s="421" t="s">
        <v>1304</v>
      </c>
      <c r="J4" s="421"/>
      <c r="K4" s="421"/>
      <c r="L4" s="421"/>
      <c r="M4" s="421"/>
      <c r="N4" s="421"/>
      <c r="O4" s="421"/>
      <c r="P4" s="198" t="s">
        <v>801</v>
      </c>
    </row>
    <row r="5" spans="1:18" s="198" customFormat="1">
      <c r="A5" s="226" t="s">
        <v>868</v>
      </c>
      <c r="B5" s="140" t="s">
        <v>788</v>
      </c>
      <c r="C5" s="227" t="s">
        <v>789</v>
      </c>
      <c r="D5" s="140" t="s">
        <v>784</v>
      </c>
      <c r="E5" s="227">
        <v>15.7</v>
      </c>
      <c r="F5" s="140" t="s">
        <v>785</v>
      </c>
      <c r="G5" s="423"/>
      <c r="H5" s="228">
        <v>11000</v>
      </c>
      <c r="I5" s="226" t="s">
        <v>822</v>
      </c>
      <c r="J5" s="226"/>
      <c r="K5" s="226"/>
      <c r="L5" s="226"/>
      <c r="M5" s="226"/>
      <c r="N5" s="226"/>
      <c r="O5" s="226"/>
      <c r="P5" s="226" t="s">
        <v>798</v>
      </c>
      <c r="Q5" s="226"/>
      <c r="R5" s="226"/>
    </row>
    <row r="6" spans="1:18" ht="138" customHeight="1">
      <c r="A6" t="s">
        <v>1308</v>
      </c>
      <c r="B6" s="200" t="s">
        <v>790</v>
      </c>
      <c r="C6" s="295" t="s">
        <v>1412</v>
      </c>
      <c r="D6" s="200" t="s">
        <v>784</v>
      </c>
      <c r="E6" s="199">
        <v>11.3</v>
      </c>
      <c r="F6" s="200" t="s">
        <v>785</v>
      </c>
      <c r="G6" s="295" t="s">
        <v>1288</v>
      </c>
      <c r="H6" s="7">
        <v>5999</v>
      </c>
      <c r="I6" s="422" t="s">
        <v>1289</v>
      </c>
      <c r="J6" s="422"/>
      <c r="K6" s="422"/>
      <c r="L6" s="422"/>
      <c r="M6" s="422"/>
      <c r="N6" s="422"/>
      <c r="O6" s="422"/>
      <c r="P6" t="s">
        <v>799</v>
      </c>
    </row>
    <row r="7" spans="1:18">
      <c r="A7" t="s">
        <v>855</v>
      </c>
      <c r="B7" s="209" t="s">
        <v>851</v>
      </c>
      <c r="C7" s="208" t="s">
        <v>852</v>
      </c>
      <c r="D7" s="209" t="s">
        <v>784</v>
      </c>
      <c r="E7" s="208">
        <v>16.2</v>
      </c>
      <c r="F7" s="209" t="s">
        <v>785</v>
      </c>
      <c r="G7" s="209" t="s">
        <v>854</v>
      </c>
      <c r="H7" s="7">
        <v>24700</v>
      </c>
      <c r="I7" s="421" t="s">
        <v>1290</v>
      </c>
      <c r="J7" s="421"/>
      <c r="K7" s="421"/>
      <c r="L7" s="421"/>
      <c r="M7" s="421"/>
      <c r="N7" s="421"/>
      <c r="O7" s="421"/>
    </row>
    <row r="8" spans="1:18" ht="31.5">
      <c r="A8" t="s">
        <v>1350</v>
      </c>
      <c r="B8" s="307" t="s">
        <v>1351</v>
      </c>
      <c r="C8" s="359" t="s">
        <v>1410</v>
      </c>
      <c r="D8" s="307" t="s">
        <v>784</v>
      </c>
      <c r="E8" s="358">
        <v>12.3</v>
      </c>
      <c r="F8" s="307" t="s">
        <v>785</v>
      </c>
      <c r="G8" s="360" t="s">
        <v>1411</v>
      </c>
      <c r="H8" s="7">
        <v>6650</v>
      </c>
      <c r="I8" s="306"/>
      <c r="J8" s="306"/>
      <c r="K8" s="306"/>
      <c r="L8" s="306"/>
      <c r="M8" s="306"/>
      <c r="N8" s="306"/>
      <c r="O8" s="306"/>
    </row>
    <row r="10" spans="1:18">
      <c r="B10" t="s">
        <v>802</v>
      </c>
    </row>
    <row r="11" spans="1:18">
      <c r="B11" t="s">
        <v>818</v>
      </c>
    </row>
    <row r="12" spans="1:18">
      <c r="B12" t="s">
        <v>1306</v>
      </c>
      <c r="I12" s="198" t="s">
        <v>857</v>
      </c>
    </row>
    <row r="13" spans="1:18">
      <c r="I13" s="225" t="s">
        <v>858</v>
      </c>
    </row>
    <row r="14" spans="1:18">
      <c r="B14" t="s">
        <v>804</v>
      </c>
      <c r="I14" s="225" t="s">
        <v>859</v>
      </c>
    </row>
    <row r="15" spans="1:18">
      <c r="B15" t="s">
        <v>803</v>
      </c>
    </row>
    <row r="16" spans="1:18">
      <c r="I16" t="s">
        <v>860</v>
      </c>
    </row>
    <row r="17" spans="2:12">
      <c r="B17" t="s">
        <v>816</v>
      </c>
    </row>
    <row r="18" spans="2:12">
      <c r="B18" t="s">
        <v>808</v>
      </c>
    </row>
    <row r="19" spans="2:12">
      <c r="B19" t="s">
        <v>809</v>
      </c>
      <c r="I19" t="s">
        <v>1116</v>
      </c>
      <c r="K19" s="240" t="s">
        <v>1124</v>
      </c>
    </row>
    <row r="20" spans="2:12">
      <c r="B20" t="s">
        <v>817</v>
      </c>
      <c r="I20" t="s">
        <v>1119</v>
      </c>
      <c r="K20" s="239" t="s">
        <v>1120</v>
      </c>
    </row>
    <row r="21" spans="2:12">
      <c r="I21" t="s">
        <v>1121</v>
      </c>
      <c r="K21" s="239" t="s">
        <v>1122</v>
      </c>
    </row>
    <row r="22" spans="2:12">
      <c r="B22" t="s">
        <v>810</v>
      </c>
      <c r="I22" t="s">
        <v>1117</v>
      </c>
      <c r="K22" s="239" t="s">
        <v>1123</v>
      </c>
      <c r="L22" t="s">
        <v>1125</v>
      </c>
    </row>
    <row r="23" spans="2:12">
      <c r="B23" t="s">
        <v>811</v>
      </c>
      <c r="I23" t="s">
        <v>1118</v>
      </c>
      <c r="K23" s="248" t="s">
        <v>1171</v>
      </c>
    </row>
    <row r="24" spans="2:12">
      <c r="B24" t="s">
        <v>813</v>
      </c>
    </row>
    <row r="25" spans="2:12">
      <c r="B25" t="s">
        <v>812</v>
      </c>
    </row>
    <row r="26" spans="2:12">
      <c r="B26" t="s">
        <v>814</v>
      </c>
    </row>
    <row r="27" spans="2:12">
      <c r="B27" t="s">
        <v>815</v>
      </c>
    </row>
    <row r="28" spans="2:12">
      <c r="B28" t="s">
        <v>819</v>
      </c>
    </row>
    <row r="31" spans="2:12">
      <c r="B31" t="s">
        <v>1230</v>
      </c>
    </row>
    <row r="32" spans="2:12">
      <c r="B32" s="6"/>
      <c r="C32" s="298" t="s">
        <v>1231</v>
      </c>
    </row>
    <row r="33" spans="2:2">
      <c r="B33" t="s">
        <v>1307</v>
      </c>
    </row>
  </sheetData>
  <mergeCells count="10">
    <mergeCell ref="P1:R1"/>
    <mergeCell ref="I1:O1"/>
    <mergeCell ref="I3:O3"/>
    <mergeCell ref="I4:O4"/>
    <mergeCell ref="I2:O2"/>
    <mergeCell ref="I7:O7"/>
    <mergeCell ref="I6:O6"/>
    <mergeCell ref="G2:G5"/>
    <mergeCell ref="C1:D1"/>
    <mergeCell ref="E1:F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16"/>
  <sheetViews>
    <sheetView topLeftCell="A91" workbookViewId="0">
      <selection activeCell="C124" sqref="C124"/>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1022</v>
      </c>
    </row>
    <row r="4" spans="2:2">
      <c r="B4" t="s">
        <v>1023</v>
      </c>
    </row>
    <row r="5" spans="2:2">
      <c r="B5" t="s">
        <v>1027</v>
      </c>
    </row>
    <row r="7" spans="2:2">
      <c r="B7" t="s">
        <v>1024</v>
      </c>
    </row>
    <row r="8" spans="2:2">
      <c r="B8" t="s">
        <v>1025</v>
      </c>
    </row>
    <row r="9" spans="2:2">
      <c r="B9" t="s">
        <v>1026</v>
      </c>
    </row>
    <row r="11" spans="2:2">
      <c r="B11" t="s">
        <v>1029</v>
      </c>
    </row>
    <row r="12" spans="2:2">
      <c r="B12" t="s">
        <v>1028</v>
      </c>
    </row>
    <row r="14" spans="2:2">
      <c r="B14" t="s">
        <v>1030</v>
      </c>
    </row>
    <row r="15" spans="2:2">
      <c r="B15" t="s">
        <v>1031</v>
      </c>
    </row>
    <row r="17" spans="2:3">
      <c r="B17" t="s">
        <v>1032</v>
      </c>
    </row>
    <row r="18" spans="2:3">
      <c r="B18" t="s">
        <v>1033</v>
      </c>
    </row>
    <row r="21" spans="2:3">
      <c r="B21" t="s">
        <v>1034</v>
      </c>
    </row>
    <row r="22" spans="2:3">
      <c r="C22" t="s">
        <v>1035</v>
      </c>
    </row>
    <row r="23" spans="2:3">
      <c r="C23" t="s">
        <v>1038</v>
      </c>
    </row>
    <row r="24" spans="2:3">
      <c r="C24" t="s">
        <v>1039</v>
      </c>
    </row>
    <row r="25" spans="2:3">
      <c r="C25" t="s">
        <v>1040</v>
      </c>
    </row>
    <row r="26" spans="2:3">
      <c r="C26" t="s">
        <v>1041</v>
      </c>
    </row>
    <row r="27" spans="2:3">
      <c r="C27" t="s">
        <v>1042</v>
      </c>
    </row>
    <row r="28" spans="2:3">
      <c r="C28" t="s">
        <v>1036</v>
      </c>
    </row>
    <row r="29" spans="2:3">
      <c r="C29" t="s">
        <v>1037</v>
      </c>
    </row>
    <row r="31" spans="2:3">
      <c r="B31" s="83" t="s">
        <v>1043</v>
      </c>
    </row>
    <row r="34" spans="2:12">
      <c r="B34" s="37"/>
      <c r="D34" s="37"/>
      <c r="E34" s="37"/>
    </row>
    <row r="35" spans="2:12">
      <c r="B35" s="37"/>
      <c r="D35" s="37"/>
      <c r="E35" s="37"/>
    </row>
    <row r="36" spans="2:12">
      <c r="B36" s="37"/>
      <c r="D36" s="37"/>
      <c r="E36" s="37"/>
      <c r="J36" t="s">
        <v>1074</v>
      </c>
    </row>
    <row r="37" spans="2:12">
      <c r="B37" s="37">
        <v>6280</v>
      </c>
      <c r="C37">
        <v>0.9</v>
      </c>
      <c r="D37" s="230">
        <f>B37*C37+B38</f>
        <v>6652</v>
      </c>
      <c r="J37" s="37">
        <v>12815</v>
      </c>
      <c r="K37" s="37">
        <v>185</v>
      </c>
    </row>
    <row r="38" spans="2:12">
      <c r="B38" s="37">
        <v>1000</v>
      </c>
      <c r="J38" s="79">
        <f>J40-J37</f>
        <v>-1282</v>
      </c>
    </row>
    <row r="39" spans="2:12">
      <c r="J39" t="s">
        <v>1075</v>
      </c>
    </row>
    <row r="40" spans="2:12">
      <c r="J40" s="234">
        <f>ROUNDDOWN(J37*0.9,0)</f>
        <v>11533</v>
      </c>
      <c r="K40" t="s">
        <v>1078</v>
      </c>
      <c r="L40" s="235">
        <f>J40+K37</f>
        <v>11718</v>
      </c>
    </row>
    <row r="41" spans="2:12">
      <c r="C41" t="s">
        <v>1044</v>
      </c>
      <c r="D41" s="37">
        <v>2500</v>
      </c>
      <c r="E41" t="s">
        <v>1072</v>
      </c>
      <c r="J41" s="79"/>
    </row>
    <row r="42" spans="2:12">
      <c r="C42" t="s">
        <v>1045</v>
      </c>
      <c r="D42" s="37">
        <v>1200</v>
      </c>
      <c r="E42" t="s">
        <v>1064</v>
      </c>
      <c r="J42" t="s">
        <v>1076</v>
      </c>
    </row>
    <row r="43" spans="2:12">
      <c r="C43" t="s">
        <v>1046</v>
      </c>
      <c r="D43" s="37">
        <v>2000</v>
      </c>
      <c r="E43" t="s">
        <v>1065</v>
      </c>
      <c r="J43">
        <f>ROUND(J40*0.1,0)</f>
        <v>1153</v>
      </c>
      <c r="K43" t="s">
        <v>1077</v>
      </c>
      <c r="L43" s="79">
        <f>L40-J43</f>
        <v>10565</v>
      </c>
    </row>
    <row r="44" spans="2:12">
      <c r="C44" t="s">
        <v>1047</v>
      </c>
      <c r="D44" s="37">
        <v>1000</v>
      </c>
      <c r="E44" t="s">
        <v>1066</v>
      </c>
    </row>
    <row r="45" spans="2:12">
      <c r="C45" t="s">
        <v>1049</v>
      </c>
      <c r="D45" s="37">
        <v>500</v>
      </c>
      <c r="E45" t="s">
        <v>1067</v>
      </c>
      <c r="J45" t="s">
        <v>1079</v>
      </c>
    </row>
    <row r="46" spans="2:12">
      <c r="C46" t="s">
        <v>1050</v>
      </c>
      <c r="D46">
        <v>100</v>
      </c>
    </row>
    <row r="47" spans="2:12">
      <c r="C47" t="s">
        <v>1051</v>
      </c>
      <c r="D47">
        <v>100</v>
      </c>
      <c r="K47" t="s">
        <v>1085</v>
      </c>
    </row>
    <row r="48" spans="2:12">
      <c r="C48" t="s">
        <v>1052</v>
      </c>
      <c r="D48" s="37">
        <v>200</v>
      </c>
      <c r="K48" t="s">
        <v>1080</v>
      </c>
    </row>
    <row r="49" spans="2:12">
      <c r="C49" t="s">
        <v>1053</v>
      </c>
      <c r="D49" s="37">
        <v>50</v>
      </c>
      <c r="K49" t="s">
        <v>1081</v>
      </c>
    </row>
    <row r="50" spans="2:12">
      <c r="C50" t="s">
        <v>1054</v>
      </c>
      <c r="D50" s="37">
        <v>50</v>
      </c>
      <c r="K50" t="s">
        <v>1082</v>
      </c>
    </row>
    <row r="51" spans="2:12">
      <c r="C51" t="s">
        <v>1063</v>
      </c>
      <c r="D51" s="37">
        <v>300</v>
      </c>
      <c r="K51" t="s">
        <v>1083</v>
      </c>
    </row>
    <row r="52" spans="2:12">
      <c r="K52" t="s">
        <v>1084</v>
      </c>
    </row>
    <row r="53" spans="2:12">
      <c r="C53" t="s">
        <v>1055</v>
      </c>
      <c r="D53" t="s">
        <v>1069</v>
      </c>
    </row>
    <row r="54" spans="2:12">
      <c r="C54" t="s">
        <v>1056</v>
      </c>
      <c r="D54" t="s">
        <v>1071</v>
      </c>
    </row>
    <row r="55" spans="2:12">
      <c r="C55" t="s">
        <v>1057</v>
      </c>
      <c r="D55" t="s">
        <v>1069</v>
      </c>
      <c r="J55" t="s">
        <v>1086</v>
      </c>
      <c r="L55">
        <v>6000</v>
      </c>
    </row>
    <row r="56" spans="2:12">
      <c r="C56" t="s">
        <v>1058</v>
      </c>
      <c r="D56" t="s">
        <v>1069</v>
      </c>
      <c r="J56" t="s">
        <v>1087</v>
      </c>
      <c r="L56">
        <v>2500</v>
      </c>
    </row>
    <row r="57" spans="2:12">
      <c r="C57" t="s">
        <v>1059</v>
      </c>
      <c r="D57" t="s">
        <v>1070</v>
      </c>
      <c r="J57" t="s">
        <v>1088</v>
      </c>
      <c r="L57">
        <v>1500</v>
      </c>
    </row>
    <row r="58" spans="2:12">
      <c r="C58" t="s">
        <v>1060</v>
      </c>
      <c r="D58" t="s">
        <v>1068</v>
      </c>
      <c r="J58" t="s">
        <v>1089</v>
      </c>
      <c r="L58">
        <v>1000</v>
      </c>
    </row>
    <row r="59" spans="2:12">
      <c r="C59" t="s">
        <v>1061</v>
      </c>
      <c r="D59" t="s">
        <v>1068</v>
      </c>
      <c r="J59" t="s">
        <v>1090</v>
      </c>
      <c r="L59">
        <v>1000</v>
      </c>
    </row>
    <row r="60" spans="2:12">
      <c r="C60" t="s">
        <v>1062</v>
      </c>
      <c r="D60" t="s">
        <v>1069</v>
      </c>
    </row>
    <row r="61" spans="2:12">
      <c r="C61" t="s">
        <v>1048</v>
      </c>
      <c r="D61" t="s">
        <v>1068</v>
      </c>
    </row>
    <row r="64" spans="2:12">
      <c r="B64" t="s">
        <v>1105</v>
      </c>
    </row>
    <row r="65" spans="3:11">
      <c r="J65" t="s">
        <v>1112</v>
      </c>
    </row>
    <row r="66" spans="3:11">
      <c r="C66" t="s">
        <v>1106</v>
      </c>
      <c r="K66" s="37">
        <v>5760</v>
      </c>
    </row>
    <row r="67" spans="3:11">
      <c r="C67" t="s">
        <v>1108</v>
      </c>
    </row>
    <row r="68" spans="3:11">
      <c r="C68" t="s">
        <v>1107</v>
      </c>
      <c r="J68" t="s">
        <v>1113</v>
      </c>
    </row>
    <row r="69" spans="3:11">
      <c r="C69" t="s">
        <v>1109</v>
      </c>
      <c r="K69" s="37">
        <v>4200</v>
      </c>
    </row>
    <row r="70" spans="3:11">
      <c r="C70" t="s">
        <v>1110</v>
      </c>
    </row>
    <row r="71" spans="3:11">
      <c r="J71" t="s">
        <v>1114</v>
      </c>
    </row>
    <row r="72" spans="3:11">
      <c r="K72" s="37">
        <v>3600</v>
      </c>
    </row>
    <row r="73" spans="3:11">
      <c r="C73" t="s">
        <v>1111</v>
      </c>
    </row>
    <row r="74" spans="3:11">
      <c r="J74" t="s">
        <v>1127</v>
      </c>
    </row>
    <row r="75" spans="3:11">
      <c r="J75" t="s">
        <v>1128</v>
      </c>
      <c r="K75" s="37">
        <v>8000</v>
      </c>
    </row>
    <row r="76" spans="3:11">
      <c r="J76" t="s">
        <v>1129</v>
      </c>
      <c r="K76" s="37">
        <v>2000</v>
      </c>
    </row>
    <row r="78" spans="3:11">
      <c r="J78" t="s">
        <v>1130</v>
      </c>
      <c r="K78" s="37">
        <v>3500</v>
      </c>
    </row>
    <row r="80" spans="3:11">
      <c r="J80" t="s">
        <v>1131</v>
      </c>
    </row>
    <row r="81" spans="2:10">
      <c r="J81" t="s">
        <v>1132</v>
      </c>
    </row>
    <row r="82" spans="2:10">
      <c r="J82" t="s">
        <v>1133</v>
      </c>
    </row>
    <row r="91" spans="2:10">
      <c r="B91" t="s">
        <v>1210</v>
      </c>
      <c r="C91" t="s">
        <v>1211</v>
      </c>
    </row>
    <row r="93" spans="2:10">
      <c r="B93" t="s">
        <v>1212</v>
      </c>
    </row>
    <row r="95" spans="2:10">
      <c r="B95" t="s">
        <v>1213</v>
      </c>
      <c r="C95" t="s">
        <v>1216</v>
      </c>
    </row>
    <row r="96" spans="2:10">
      <c r="B96" t="s">
        <v>1214</v>
      </c>
      <c r="C96" t="s">
        <v>1217</v>
      </c>
    </row>
    <row r="97" spans="2:14">
      <c r="B97" t="s">
        <v>1215</v>
      </c>
      <c r="C97" t="s">
        <v>1218</v>
      </c>
      <c r="J97" s="278" t="s">
        <v>1249</v>
      </c>
      <c r="K97" s="278"/>
      <c r="L97" s="278"/>
      <c r="M97" s="278"/>
      <c r="N97" s="278"/>
    </row>
    <row r="98" spans="2:14">
      <c r="J98" s="278"/>
      <c r="K98" s="281">
        <v>20</v>
      </c>
      <c r="L98" s="280">
        <f>K98*112</f>
        <v>2240</v>
      </c>
      <c r="M98" s="278"/>
      <c r="N98" s="278"/>
    </row>
    <row r="99" spans="2:14">
      <c r="C99" s="278"/>
      <c r="D99" s="278"/>
      <c r="E99" s="278" t="s">
        <v>1235</v>
      </c>
      <c r="J99" s="282" t="s">
        <v>1234</v>
      </c>
      <c r="K99" s="283">
        <v>15</v>
      </c>
      <c r="L99" s="284">
        <f t="shared" ref="L99" si="0">K99*112</f>
        <v>1680</v>
      </c>
      <c r="M99" s="278"/>
      <c r="N99" s="278"/>
    </row>
    <row r="100" spans="2:14">
      <c r="C100" s="278" t="s">
        <v>1232</v>
      </c>
      <c r="D100" s="279">
        <v>59.5</v>
      </c>
      <c r="E100" s="280">
        <f>D100*112</f>
        <v>6664</v>
      </c>
      <c r="J100" s="278"/>
      <c r="K100" s="278"/>
      <c r="L100" s="285">
        <f>SUM(L98:L99)</f>
        <v>3920</v>
      </c>
      <c r="M100" s="278"/>
      <c r="N100" s="278"/>
    </row>
    <row r="101" spans="2:14">
      <c r="C101" s="278" t="s">
        <v>1233</v>
      </c>
      <c r="D101" s="281">
        <v>15</v>
      </c>
      <c r="E101" s="280">
        <f t="shared" ref="E101:E102" si="1">D101*112</f>
        <v>1680</v>
      </c>
    </row>
    <row r="102" spans="2:14">
      <c r="C102" s="282" t="s">
        <v>1234</v>
      </c>
      <c r="D102" s="283">
        <v>15</v>
      </c>
      <c r="E102" s="284">
        <f t="shared" si="1"/>
        <v>1680</v>
      </c>
      <c r="L102" t="s">
        <v>1235</v>
      </c>
    </row>
    <row r="103" spans="2:14">
      <c r="C103" s="278"/>
      <c r="D103" s="278"/>
      <c r="E103" s="280">
        <f>SUM(E100:E102)</f>
        <v>10024</v>
      </c>
      <c r="J103" t="s">
        <v>1233</v>
      </c>
      <c r="K103" s="271">
        <v>15</v>
      </c>
      <c r="L103" s="37">
        <f t="shared" ref="L103" si="2">K103*112</f>
        <v>1680</v>
      </c>
      <c r="M103" t="s">
        <v>1254</v>
      </c>
    </row>
    <row r="104" spans="2:14">
      <c r="C104" t="s">
        <v>1238</v>
      </c>
      <c r="E104" s="37"/>
      <c r="J104" t="s">
        <v>1249</v>
      </c>
      <c r="K104" s="271">
        <v>10</v>
      </c>
      <c r="L104" s="37">
        <f t="shared" ref="L104" si="3">K104*112</f>
        <v>1120</v>
      </c>
    </row>
    <row r="105" spans="2:14">
      <c r="C105" t="s">
        <v>1247</v>
      </c>
      <c r="D105" t="s">
        <v>1241</v>
      </c>
      <c r="E105" s="37"/>
      <c r="F105" t="s">
        <v>1248</v>
      </c>
      <c r="J105" s="59" t="s">
        <v>1234</v>
      </c>
      <c r="K105" s="272">
        <v>15</v>
      </c>
      <c r="L105" s="60">
        <f t="shared" ref="L105" si="4">K105*112</f>
        <v>1680</v>
      </c>
    </row>
    <row r="106" spans="2:14">
      <c r="C106" t="s">
        <v>1236</v>
      </c>
      <c r="E106" s="37">
        <v>1728</v>
      </c>
      <c r="F106" s="6" t="s">
        <v>1252</v>
      </c>
      <c r="L106" s="79">
        <f>SUM(L103:L105)</f>
        <v>4480</v>
      </c>
    </row>
    <row r="107" spans="2:14">
      <c r="C107" t="s">
        <v>1237</v>
      </c>
      <c r="E107" s="37">
        <v>3180</v>
      </c>
      <c r="F107" t="s">
        <v>1245</v>
      </c>
    </row>
    <row r="108" spans="2:14">
      <c r="C108" t="s">
        <v>1250</v>
      </c>
      <c r="E108" s="37">
        <v>1600</v>
      </c>
      <c r="F108" t="s">
        <v>1253</v>
      </c>
      <c r="J108" t="s">
        <v>1232</v>
      </c>
      <c r="K108" s="270">
        <v>59.5</v>
      </c>
      <c r="L108" s="37">
        <f>K108*112</f>
        <v>6664</v>
      </c>
      <c r="M108" t="s">
        <v>1255</v>
      </c>
    </row>
    <row r="109" spans="2:14">
      <c r="C109" t="s">
        <v>1251</v>
      </c>
      <c r="E109" s="37">
        <v>1180</v>
      </c>
      <c r="F109" t="s">
        <v>1257</v>
      </c>
      <c r="J109" t="s">
        <v>1249</v>
      </c>
      <c r="K109" s="271">
        <v>10</v>
      </c>
      <c r="L109" s="37">
        <f t="shared" ref="L109:L110" si="5">K109*112</f>
        <v>1120</v>
      </c>
    </row>
    <row r="110" spans="2:14">
      <c r="C110" t="s">
        <v>1239</v>
      </c>
      <c r="D110" t="s">
        <v>1241</v>
      </c>
      <c r="E110" s="37"/>
      <c r="F110" t="s">
        <v>1242</v>
      </c>
      <c r="J110" s="59" t="s">
        <v>1234</v>
      </c>
      <c r="K110" s="272">
        <v>15</v>
      </c>
      <c r="L110" s="60">
        <f t="shared" si="5"/>
        <v>1680</v>
      </c>
    </row>
    <row r="111" spans="2:14">
      <c r="C111" t="s">
        <v>1240</v>
      </c>
      <c r="D111" t="s">
        <v>1241</v>
      </c>
      <c r="E111" s="37"/>
      <c r="F111" t="s">
        <v>1242</v>
      </c>
      <c r="L111" s="79">
        <f>SUM(L108:L110)</f>
        <v>9464</v>
      </c>
    </row>
    <row r="112" spans="2:14">
      <c r="C112" s="273" t="s">
        <v>1243</v>
      </c>
      <c r="D112" s="274" t="s">
        <v>1244</v>
      </c>
      <c r="E112" s="275">
        <v>5500</v>
      </c>
      <c r="F112" t="s">
        <v>1246</v>
      </c>
    </row>
    <row r="113" spans="4:5">
      <c r="E113" s="37">
        <f>SUM(E106:E112)</f>
        <v>13188</v>
      </c>
    </row>
    <row r="116" spans="4:5">
      <c r="D116" t="s">
        <v>1256</v>
      </c>
      <c r="E116" s="37">
        <v>8458</v>
      </c>
    </row>
  </sheetData>
  <phoneticPr fontId="2"/>
  <hyperlinks>
    <hyperlink ref="B3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0"/>
  <sheetViews>
    <sheetView zoomScaleNormal="100" workbookViewId="0">
      <selection activeCell="Q18" sqref="Q18"/>
    </sheetView>
  </sheetViews>
  <sheetFormatPr defaultRowHeight="15.75"/>
  <cols>
    <col min="1" max="1" width="3.77734375" style="107" customWidth="1"/>
    <col min="2" max="16384" width="8.88671875" style="107"/>
  </cols>
  <sheetData>
    <row r="2" spans="2:22" ht="16.5" thickBot="1"/>
    <row r="3" spans="2:22" ht="17.25" thickTop="1" thickBot="1">
      <c r="B3" s="241" t="s">
        <v>899</v>
      </c>
      <c r="C3" s="241" t="s">
        <v>900</v>
      </c>
      <c r="D3" s="241" t="s">
        <v>901</v>
      </c>
      <c r="E3" s="241" t="s">
        <v>902</v>
      </c>
      <c r="F3" s="241" t="s">
        <v>903</v>
      </c>
      <c r="G3" s="241" t="s">
        <v>904</v>
      </c>
      <c r="H3" s="241" t="s">
        <v>905</v>
      </c>
      <c r="I3" s="241" t="s">
        <v>906</v>
      </c>
      <c r="J3" s="241" t="s">
        <v>907</v>
      </c>
      <c r="K3" s="241" t="s">
        <v>908</v>
      </c>
      <c r="L3" s="241" t="s">
        <v>909</v>
      </c>
    </row>
    <row r="4" spans="2:22" ht="17.25" thickTop="1" thickBot="1">
      <c r="B4" s="241" t="s">
        <v>910</v>
      </c>
      <c r="C4" s="242" t="s">
        <v>911</v>
      </c>
      <c r="D4" s="242" t="s">
        <v>912</v>
      </c>
      <c r="E4" s="242" t="s">
        <v>913</v>
      </c>
      <c r="F4" s="242" t="s">
        <v>914</v>
      </c>
      <c r="G4" s="242" t="s">
        <v>915</v>
      </c>
      <c r="H4" s="242" t="s">
        <v>916</v>
      </c>
      <c r="I4" s="242" t="s">
        <v>917</v>
      </c>
      <c r="J4" s="242" t="s">
        <v>918</v>
      </c>
      <c r="K4" s="242" t="s">
        <v>919</v>
      </c>
      <c r="L4" s="242" t="s">
        <v>920</v>
      </c>
    </row>
    <row r="5" spans="2:22" ht="17.25" thickTop="1" thickBot="1">
      <c r="B5" s="241" t="s">
        <v>921</v>
      </c>
      <c r="C5" s="242" t="s">
        <v>922</v>
      </c>
      <c r="D5" s="242" t="s">
        <v>923</v>
      </c>
      <c r="E5" s="242" t="s">
        <v>924</v>
      </c>
      <c r="F5" s="242" t="s">
        <v>925</v>
      </c>
      <c r="G5" s="242" t="s">
        <v>926</v>
      </c>
      <c r="H5" s="242" t="s">
        <v>927</v>
      </c>
      <c r="I5" s="242" t="s">
        <v>928</v>
      </c>
      <c r="J5" s="242" t="s">
        <v>929</v>
      </c>
      <c r="K5" s="242" t="s">
        <v>930</v>
      </c>
      <c r="L5" s="242" t="s">
        <v>931</v>
      </c>
    </row>
    <row r="6" spans="2:22" ht="17.25" thickTop="1" thickBot="1"/>
    <row r="7" spans="2:22" ht="17.25" thickTop="1" thickBot="1">
      <c r="B7" s="241" t="s">
        <v>899</v>
      </c>
      <c r="C7" s="241" t="s">
        <v>935</v>
      </c>
      <c r="D7" s="241" t="s">
        <v>936</v>
      </c>
      <c r="E7" s="241" t="s">
        <v>937</v>
      </c>
      <c r="F7" s="241" t="s">
        <v>938</v>
      </c>
      <c r="G7" s="241" t="s">
        <v>939</v>
      </c>
      <c r="H7" s="241" t="s">
        <v>940</v>
      </c>
      <c r="I7" s="241" t="s">
        <v>941</v>
      </c>
      <c r="J7" s="241" t="s">
        <v>942</v>
      </c>
      <c r="K7" s="241" t="s">
        <v>943</v>
      </c>
      <c r="L7" s="241" t="s">
        <v>944</v>
      </c>
      <c r="M7" s="241" t="s">
        <v>965</v>
      </c>
      <c r="N7" s="241" t="s">
        <v>966</v>
      </c>
      <c r="O7" s="241" t="s">
        <v>967</v>
      </c>
      <c r="P7" s="241" t="s">
        <v>968</v>
      </c>
      <c r="Q7" s="241" t="s">
        <v>969</v>
      </c>
      <c r="R7" s="241" t="s">
        <v>970</v>
      </c>
      <c r="S7" s="241" t="s">
        <v>971</v>
      </c>
      <c r="T7" s="241" t="s">
        <v>972</v>
      </c>
      <c r="U7" s="241" t="s">
        <v>973</v>
      </c>
      <c r="V7" s="241" t="s">
        <v>974</v>
      </c>
    </row>
    <row r="8" spans="2:22" ht="17.25" thickTop="1" thickBot="1">
      <c r="B8" s="241" t="s">
        <v>910</v>
      </c>
      <c r="C8" s="242" t="s">
        <v>945</v>
      </c>
      <c r="D8" s="242" t="s">
        <v>946</v>
      </c>
      <c r="E8" s="242" t="s">
        <v>947</v>
      </c>
      <c r="F8" s="242" t="s">
        <v>948</v>
      </c>
      <c r="G8" s="242" t="s">
        <v>949</v>
      </c>
      <c r="H8" s="242" t="s">
        <v>950</v>
      </c>
      <c r="I8" s="242" t="s">
        <v>951</v>
      </c>
      <c r="J8" s="242" t="s">
        <v>952</v>
      </c>
      <c r="K8" s="242" t="s">
        <v>953</v>
      </c>
      <c r="L8" s="243" t="s">
        <v>954</v>
      </c>
      <c r="M8" s="242" t="s">
        <v>975</v>
      </c>
      <c r="N8" s="242" t="s">
        <v>976</v>
      </c>
      <c r="O8" s="242" t="s">
        <v>977</v>
      </c>
      <c r="P8" s="244" t="s">
        <v>978</v>
      </c>
      <c r="Q8" s="244" t="s">
        <v>959</v>
      </c>
      <c r="R8" s="244" t="s">
        <v>979</v>
      </c>
      <c r="S8" s="244" t="s">
        <v>980</v>
      </c>
      <c r="T8" s="245" t="s">
        <v>932</v>
      </c>
      <c r="U8" s="247" t="s">
        <v>981</v>
      </c>
      <c r="V8" s="247" t="s">
        <v>982</v>
      </c>
    </row>
    <row r="9" spans="2:22" ht="17.25" thickTop="1" thickBot="1">
      <c r="B9" s="241" t="s">
        <v>921</v>
      </c>
      <c r="C9" s="242" t="s">
        <v>955</v>
      </c>
      <c r="D9" s="242" t="s">
        <v>956</v>
      </c>
      <c r="E9" s="242" t="s">
        <v>957</v>
      </c>
      <c r="F9" s="242" t="s">
        <v>958</v>
      </c>
      <c r="G9" s="244" t="s">
        <v>959</v>
      </c>
      <c r="H9" s="244" t="s">
        <v>960</v>
      </c>
      <c r="I9" s="244" t="s">
        <v>961</v>
      </c>
      <c r="J9" s="245" t="s">
        <v>962</v>
      </c>
      <c r="K9" s="247" t="s">
        <v>963</v>
      </c>
      <c r="L9" s="247" t="s">
        <v>933</v>
      </c>
      <c r="M9" s="247" t="s">
        <v>983</v>
      </c>
      <c r="N9" s="247" t="s">
        <v>964</v>
      </c>
      <c r="O9" s="247" t="s">
        <v>984</v>
      </c>
      <c r="P9" s="247" t="s">
        <v>985</v>
      </c>
      <c r="Q9" s="247" t="s">
        <v>986</v>
      </c>
      <c r="R9" s="247" t="s">
        <v>934</v>
      </c>
      <c r="S9" s="247" t="s">
        <v>987</v>
      </c>
      <c r="T9" s="247" t="s">
        <v>988</v>
      </c>
      <c r="U9" s="247" t="s">
        <v>989</v>
      </c>
      <c r="V9" s="247" t="s">
        <v>990</v>
      </c>
    </row>
    <row r="10" spans="2:22" ht="17.25" thickTop="1">
      <c r="B10" s="246"/>
      <c r="J10" s="107" t="s">
        <v>1103</v>
      </c>
      <c r="L10" s="107" t="s">
        <v>1126</v>
      </c>
      <c r="T10" s="107" t="s">
        <v>1104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189</v>
      </c>
    </row>
    <row r="2" spans="2:17">
      <c r="C2" t="s">
        <v>187</v>
      </c>
      <c r="D2" s="37">
        <f>5*4+2</f>
        <v>22</v>
      </c>
      <c r="E2" t="s">
        <v>191</v>
      </c>
      <c r="I2" t="s">
        <v>223</v>
      </c>
    </row>
    <row r="3" spans="2:17">
      <c r="C3" t="s">
        <v>188</v>
      </c>
      <c r="D3" s="37">
        <f>2*4+1</f>
        <v>9</v>
      </c>
      <c r="E3" t="s">
        <v>191</v>
      </c>
      <c r="I3" t="s">
        <v>221</v>
      </c>
    </row>
    <row r="4" spans="2:17">
      <c r="C4" s="54" t="s">
        <v>194</v>
      </c>
      <c r="D4" s="55">
        <v>230000</v>
      </c>
      <c r="E4" s="54" t="s">
        <v>190</v>
      </c>
      <c r="I4" t="s">
        <v>222</v>
      </c>
      <c r="N4" t="s">
        <v>215</v>
      </c>
      <c r="O4" t="s">
        <v>216</v>
      </c>
    </row>
    <row r="5" spans="2:17" s="61" customFormat="1">
      <c r="B5" s="61" t="s">
        <v>220</v>
      </c>
      <c r="C5" s="56"/>
      <c r="D5" s="57"/>
      <c r="E5" s="56"/>
      <c r="F5" s="62"/>
      <c r="O5" s="61" t="s">
        <v>217</v>
      </c>
    </row>
    <row r="6" spans="2:17">
      <c r="B6" s="68" t="s">
        <v>199</v>
      </c>
      <c r="C6" s="68"/>
      <c r="D6" s="69"/>
      <c r="E6" s="68"/>
      <c r="F6" s="70" t="s">
        <v>192</v>
      </c>
      <c r="G6" s="71" t="s">
        <v>213</v>
      </c>
      <c r="N6" t="s">
        <v>205</v>
      </c>
    </row>
    <row r="7" spans="2:17">
      <c r="C7" t="s">
        <v>209</v>
      </c>
      <c r="D7" s="37">
        <v>900</v>
      </c>
      <c r="F7" s="37">
        <f>D7*D2</f>
        <v>19800</v>
      </c>
      <c r="G7" t="s">
        <v>212</v>
      </c>
      <c r="H7" s="37"/>
      <c r="J7" t="s">
        <v>204</v>
      </c>
      <c r="N7" t="s">
        <v>206</v>
      </c>
    </row>
    <row r="8" spans="2:17">
      <c r="C8" t="s">
        <v>208</v>
      </c>
      <c r="D8" s="37">
        <v>500</v>
      </c>
      <c r="F8" s="37">
        <f>D8*D2</f>
        <v>11000</v>
      </c>
      <c r="G8" t="s">
        <v>212</v>
      </c>
      <c r="J8" s="63" t="s">
        <v>202</v>
      </c>
      <c r="K8" s="64">
        <v>78</v>
      </c>
      <c r="L8" s="66">
        <f>K8*D2</f>
        <v>1716</v>
      </c>
      <c r="N8" t="s">
        <v>218</v>
      </c>
    </row>
    <row r="9" spans="2:17">
      <c r="C9" t="s">
        <v>207</v>
      </c>
      <c r="D9" s="37">
        <v>2000</v>
      </c>
      <c r="F9" s="37">
        <f>D9*D3</f>
        <v>18000</v>
      </c>
      <c r="G9" t="s">
        <v>214</v>
      </c>
      <c r="J9" s="65" t="s">
        <v>203</v>
      </c>
      <c r="K9" s="59">
        <v>108</v>
      </c>
      <c r="L9" s="67">
        <f>K9*D2</f>
        <v>2376</v>
      </c>
      <c r="N9" t="s">
        <v>219</v>
      </c>
      <c r="Q9" t="s">
        <v>259</v>
      </c>
    </row>
    <row r="10" spans="2:17">
      <c r="C10" t="s">
        <v>193</v>
      </c>
      <c r="D10" s="37">
        <v>98000</v>
      </c>
      <c r="F10" s="37">
        <f>D10</f>
        <v>98000</v>
      </c>
      <c r="L10" s="37">
        <f>SUM(L8:L9)</f>
        <v>4092</v>
      </c>
      <c r="N10" t="s">
        <v>41</v>
      </c>
    </row>
    <row r="11" spans="2:17">
      <c r="C11" t="s">
        <v>195</v>
      </c>
      <c r="D11" s="37">
        <v>5000</v>
      </c>
      <c r="F11" s="37">
        <f>D11</f>
        <v>5000</v>
      </c>
      <c r="N11" t="s">
        <v>227</v>
      </c>
    </row>
    <row r="12" spans="2:17">
      <c r="C12" t="s">
        <v>197</v>
      </c>
      <c r="D12" s="37">
        <v>3000</v>
      </c>
      <c r="F12" s="37">
        <f>D12</f>
        <v>3000</v>
      </c>
      <c r="N12" t="s">
        <v>232</v>
      </c>
    </row>
    <row r="13" spans="2:17">
      <c r="C13" s="59" t="s">
        <v>196</v>
      </c>
      <c r="D13" s="60">
        <v>2000</v>
      </c>
      <c r="E13" s="59"/>
      <c r="F13" s="60">
        <f>D13</f>
        <v>2000</v>
      </c>
      <c r="G13" s="59"/>
      <c r="H13" s="59"/>
    </row>
    <row r="14" spans="2:17">
      <c r="F14" s="37">
        <f>SUM(F7:F13)</f>
        <v>156800</v>
      </c>
      <c r="G14" s="58">
        <f>F14/D4</f>
        <v>0.68173913043478263</v>
      </c>
    </row>
    <row r="16" spans="2:17">
      <c r="B16" s="68" t="s">
        <v>198</v>
      </c>
      <c r="C16" s="68"/>
      <c r="D16" s="69"/>
      <c r="E16" s="68"/>
      <c r="F16" s="69"/>
      <c r="G16" s="68"/>
    </row>
    <row r="17" spans="2:14">
      <c r="C17" t="s">
        <v>200</v>
      </c>
      <c r="D17" s="37">
        <v>1050</v>
      </c>
      <c r="F17" s="37">
        <v>1050</v>
      </c>
      <c r="J17" t="s">
        <v>41</v>
      </c>
      <c r="K17" t="s">
        <v>224</v>
      </c>
      <c r="N17" t="s">
        <v>242</v>
      </c>
    </row>
    <row r="18" spans="2:14">
      <c r="C18" t="s">
        <v>201</v>
      </c>
      <c r="D18" s="37">
        <v>2000</v>
      </c>
      <c r="F18" s="37">
        <f>D18*2</f>
        <v>4000</v>
      </c>
      <c r="G18" t="s">
        <v>211</v>
      </c>
      <c r="J18" t="s">
        <v>205</v>
      </c>
      <c r="K18" t="s">
        <v>225</v>
      </c>
    </row>
    <row r="19" spans="2:14">
      <c r="J19" t="s">
        <v>206</v>
      </c>
      <c r="K19" t="s">
        <v>226</v>
      </c>
    </row>
    <row r="20" spans="2:14">
      <c r="J20" t="s">
        <v>229</v>
      </c>
      <c r="K20" t="s">
        <v>228</v>
      </c>
    </row>
    <row r="21" spans="2:14">
      <c r="C21" s="59"/>
      <c r="D21" s="60"/>
      <c r="E21" s="59"/>
      <c r="F21" s="60"/>
      <c r="G21" s="59"/>
      <c r="H21" s="59"/>
    </row>
    <row r="22" spans="2:14">
      <c r="F22" s="37">
        <f>SUM(F17:F21)</f>
        <v>5050</v>
      </c>
      <c r="G22" s="58">
        <f>F22/D4</f>
        <v>2.1956521739130434E-2</v>
      </c>
    </row>
    <row r="25" spans="2:14">
      <c r="D25" s="76" t="s">
        <v>239</v>
      </c>
      <c r="E25" s="77" t="s">
        <v>210</v>
      </c>
      <c r="F25" s="76">
        <f>D4-F14-F22</f>
        <v>68150</v>
      </c>
      <c r="G25" s="78">
        <f>1-G14-G22</f>
        <v>0.29630434782608694</v>
      </c>
      <c r="H25" t="s">
        <v>240</v>
      </c>
    </row>
    <row r="27" spans="2:14">
      <c r="B27" s="68" t="s">
        <v>241</v>
      </c>
      <c r="C27" s="68"/>
      <c r="D27" s="69"/>
      <c r="E27" s="68"/>
      <c r="F27" s="69"/>
      <c r="G27" s="68"/>
    </row>
    <row r="28" spans="2:14">
      <c r="B28" t="s">
        <v>245</v>
      </c>
      <c r="C28" t="s">
        <v>228</v>
      </c>
      <c r="D28" s="37">
        <v>5000</v>
      </c>
      <c r="F28" s="37">
        <f>D28*D3*0.8</f>
        <v>36000</v>
      </c>
      <c r="G28" t="s">
        <v>249</v>
      </c>
    </row>
    <row r="29" spans="2:14">
      <c r="B29" t="s">
        <v>245</v>
      </c>
      <c r="C29" t="s">
        <v>224</v>
      </c>
      <c r="D29" s="37">
        <v>1500</v>
      </c>
      <c r="F29" s="37">
        <f>D29</f>
        <v>1500</v>
      </c>
    </row>
    <row r="30" spans="2:14">
      <c r="B30" t="s">
        <v>245</v>
      </c>
      <c r="C30" t="s">
        <v>230</v>
      </c>
      <c r="D30" s="37">
        <v>5000</v>
      </c>
      <c r="F30" s="37">
        <f>D30*2</f>
        <v>10000</v>
      </c>
      <c r="G30" t="s">
        <v>211</v>
      </c>
    </row>
    <row r="31" spans="2:14">
      <c r="B31" t="s">
        <v>245</v>
      </c>
      <c r="C31" t="s">
        <v>231</v>
      </c>
      <c r="D31" s="37">
        <v>2000</v>
      </c>
      <c r="F31" s="37">
        <f>D31*2</f>
        <v>4000</v>
      </c>
      <c r="G31" t="s">
        <v>211</v>
      </c>
    </row>
    <row r="32" spans="2:14">
      <c r="C32" s="59"/>
      <c r="D32" s="60"/>
      <c r="E32" s="59"/>
      <c r="F32" s="60"/>
      <c r="G32" s="59"/>
    </row>
    <row r="33" spans="4:14">
      <c r="F33" s="37">
        <f>SUM(F28:F32)</f>
        <v>51500</v>
      </c>
      <c r="G33" s="58">
        <f>F33/F25</f>
        <v>0.75568598679383714</v>
      </c>
      <c r="H33" t="s">
        <v>248</v>
      </c>
    </row>
    <row r="35" spans="4:14">
      <c r="D35" s="73" t="s">
        <v>236</v>
      </c>
      <c r="E35" s="72" t="s">
        <v>210</v>
      </c>
      <c r="F35" s="73">
        <f>F25-F33</f>
        <v>16650</v>
      </c>
      <c r="G35" s="74">
        <f>1-G33</f>
        <v>0.24431401320616286</v>
      </c>
      <c r="H35" t="s">
        <v>247</v>
      </c>
    </row>
    <row r="36" spans="4:14">
      <c r="E36" s="75" t="s">
        <v>233</v>
      </c>
      <c r="F36" s="37" t="s">
        <v>234</v>
      </c>
    </row>
    <row r="38" spans="4:14">
      <c r="F38" s="37">
        <f>F35*12</f>
        <v>199800</v>
      </c>
      <c r="G38" t="s">
        <v>235</v>
      </c>
    </row>
    <row r="39" spans="4:14">
      <c r="E39" t="s">
        <v>237</v>
      </c>
      <c r="F39" s="37">
        <f>900000-200000</f>
        <v>700000</v>
      </c>
      <c r="G39" t="s">
        <v>246</v>
      </c>
    </row>
    <row r="40" spans="4:14">
      <c r="D40" s="60" t="s">
        <v>243</v>
      </c>
      <c r="E40" s="59" t="s">
        <v>238</v>
      </c>
      <c r="F40" s="60">
        <f>SUM(F38:F39)</f>
        <v>899800</v>
      </c>
    </row>
    <row r="41" spans="4:14">
      <c r="D41" s="37">
        <v>1</v>
      </c>
      <c r="E41" t="s">
        <v>244</v>
      </c>
      <c r="F41" s="37">
        <f>$F$40*D41</f>
        <v>899800</v>
      </c>
    </row>
    <row r="42" spans="4:14">
      <c r="D42" s="37">
        <v>2</v>
      </c>
      <c r="E42" t="s">
        <v>244</v>
      </c>
      <c r="F42" s="37">
        <f t="shared" ref="F42:F45" si="0">$F$40*D42</f>
        <v>1799600</v>
      </c>
      <c r="K42" t="s">
        <v>255</v>
      </c>
      <c r="L42" s="37"/>
      <c r="M42" t="s">
        <v>256</v>
      </c>
      <c r="N42" t="s">
        <v>257</v>
      </c>
    </row>
    <row r="43" spans="4:14">
      <c r="D43" s="37">
        <v>3</v>
      </c>
      <c r="E43" t="s">
        <v>244</v>
      </c>
      <c r="F43" s="37">
        <f t="shared" si="0"/>
        <v>2699400</v>
      </c>
      <c r="K43" t="s">
        <v>250</v>
      </c>
      <c r="L43" s="37">
        <v>490000</v>
      </c>
    </row>
    <row r="44" spans="4:14">
      <c r="D44" s="37">
        <v>4</v>
      </c>
      <c r="E44" t="s">
        <v>244</v>
      </c>
      <c r="F44" s="37">
        <f t="shared" si="0"/>
        <v>3599200</v>
      </c>
      <c r="H44" t="s">
        <v>258</v>
      </c>
      <c r="J44" s="37">
        <f>SUM(L43:L46)</f>
        <v>2584000</v>
      </c>
      <c r="K44" s="80" t="s">
        <v>254</v>
      </c>
      <c r="L44" s="81">
        <v>1410000</v>
      </c>
      <c r="M44" s="81">
        <v>2790000</v>
      </c>
      <c r="N44" s="82">
        <f>L44-M44</f>
        <v>-1380000</v>
      </c>
    </row>
    <row r="45" spans="4:14">
      <c r="D45" s="37">
        <v>5</v>
      </c>
      <c r="E45" t="s">
        <v>244</v>
      </c>
      <c r="F45" s="37">
        <f t="shared" si="0"/>
        <v>4499000</v>
      </c>
      <c r="I45" t="s">
        <v>252</v>
      </c>
      <c r="J45" s="79">
        <f>J44-F44</f>
        <v>-1015200</v>
      </c>
      <c r="K45" s="80" t="s">
        <v>253</v>
      </c>
      <c r="L45" s="81">
        <v>534000</v>
      </c>
      <c r="M45" s="81">
        <v>660000</v>
      </c>
      <c r="N45" s="82">
        <f>L45-M45</f>
        <v>-126000</v>
      </c>
    </row>
    <row r="46" spans="4:14">
      <c r="K46" t="s">
        <v>251</v>
      </c>
      <c r="L46" s="37">
        <v>150000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270</v>
      </c>
    </row>
    <row r="4" spans="2:12">
      <c r="B4" s="21">
        <v>43125</v>
      </c>
      <c r="C4" t="s">
        <v>297</v>
      </c>
      <c r="D4" t="s">
        <v>298</v>
      </c>
      <c r="F4" s="83" t="s">
        <v>299</v>
      </c>
      <c r="K4" t="s">
        <v>300</v>
      </c>
    </row>
    <row r="8" spans="2:12">
      <c r="B8" s="21">
        <v>43128</v>
      </c>
      <c r="C8" t="s">
        <v>271</v>
      </c>
      <c r="D8" t="s">
        <v>262</v>
      </c>
    </row>
    <row r="9" spans="2:12">
      <c r="E9" t="s">
        <v>263</v>
      </c>
    </row>
    <row r="11" spans="2:12">
      <c r="B11" s="21">
        <v>43147</v>
      </c>
      <c r="C11" t="s">
        <v>260</v>
      </c>
      <c r="D11" t="s">
        <v>264</v>
      </c>
      <c r="I11" t="s">
        <v>272</v>
      </c>
      <c r="J11" t="s">
        <v>273</v>
      </c>
    </row>
    <row r="12" spans="2:12">
      <c r="E12" t="s">
        <v>265</v>
      </c>
      <c r="F12" s="37">
        <v>3500</v>
      </c>
      <c r="J12" t="s">
        <v>48</v>
      </c>
    </row>
    <row r="13" spans="2:12">
      <c r="J13" t="s">
        <v>274</v>
      </c>
    </row>
    <row r="15" spans="2:12">
      <c r="B15" s="21">
        <v>43154</v>
      </c>
      <c r="C15" t="s">
        <v>261</v>
      </c>
      <c r="D15" t="s">
        <v>266</v>
      </c>
      <c r="G15" t="s">
        <v>268</v>
      </c>
    </row>
    <row r="16" spans="2:12">
      <c r="D16" t="s">
        <v>267</v>
      </c>
      <c r="G16" t="s">
        <v>269</v>
      </c>
      <c r="I16" s="80" t="s">
        <v>267</v>
      </c>
      <c r="J16" s="80" t="s">
        <v>275</v>
      </c>
      <c r="K16" s="80" t="s">
        <v>276</v>
      </c>
      <c r="L16" s="80"/>
    </row>
    <row r="17" spans="2:19">
      <c r="I17" t="s">
        <v>277</v>
      </c>
      <c r="J17" t="s">
        <v>278</v>
      </c>
      <c r="L17" s="83" t="s">
        <v>280</v>
      </c>
    </row>
    <row r="18" spans="2:19">
      <c r="J18" t="s">
        <v>279</v>
      </c>
    </row>
    <row r="22" spans="2:19">
      <c r="H22" t="s">
        <v>319</v>
      </c>
    </row>
    <row r="23" spans="2:19">
      <c r="H23" s="1" t="s">
        <v>314</v>
      </c>
      <c r="I23" s="37">
        <v>7200</v>
      </c>
      <c r="J23" t="s">
        <v>316</v>
      </c>
      <c r="K23" t="s">
        <v>325</v>
      </c>
    </row>
    <row r="24" spans="2:19">
      <c r="B24" t="s">
        <v>301</v>
      </c>
      <c r="D24" s="37">
        <v>2980</v>
      </c>
      <c r="H24" s="95" t="s">
        <v>313</v>
      </c>
      <c r="I24" s="94">
        <v>9158</v>
      </c>
      <c r="K24" t="s">
        <v>326</v>
      </c>
      <c r="R24" s="89"/>
    </row>
    <row r="25" spans="2:19">
      <c r="B25" t="s">
        <v>302</v>
      </c>
      <c r="D25" s="37">
        <v>1880</v>
      </c>
      <c r="H25" s="95" t="s">
        <v>304</v>
      </c>
      <c r="I25" s="94">
        <v>480</v>
      </c>
      <c r="K25" t="s">
        <v>327</v>
      </c>
      <c r="O25" s="21"/>
      <c r="R25" s="89"/>
      <c r="S25" s="90"/>
    </row>
    <row r="26" spans="2:19">
      <c r="H26" s="88" t="s">
        <v>311</v>
      </c>
      <c r="I26" s="91">
        <v>3240</v>
      </c>
      <c r="J26" t="s">
        <v>317</v>
      </c>
      <c r="O26" s="21"/>
      <c r="R26" s="89"/>
      <c r="S26" s="90"/>
    </row>
    <row r="27" spans="2:19">
      <c r="H27" s="88" t="s">
        <v>312</v>
      </c>
      <c r="I27" s="91">
        <v>6970</v>
      </c>
      <c r="J27" t="s">
        <v>315</v>
      </c>
      <c r="K27" t="s">
        <v>322</v>
      </c>
      <c r="O27" s="21"/>
      <c r="S27" s="90"/>
    </row>
    <row r="28" spans="2:19">
      <c r="H28" s="92" t="s">
        <v>310</v>
      </c>
      <c r="I28" s="93">
        <v>43150</v>
      </c>
      <c r="J28" s="92" t="s">
        <v>317</v>
      </c>
      <c r="K28" s="92" t="s">
        <v>318</v>
      </c>
      <c r="O28" s="21"/>
      <c r="R28" s="89"/>
      <c r="S28" s="90"/>
    </row>
    <row r="29" spans="2:19">
      <c r="H29" s="426" t="s">
        <v>303</v>
      </c>
      <c r="I29" s="94">
        <v>149</v>
      </c>
      <c r="K29" t="s">
        <v>327</v>
      </c>
      <c r="O29" s="21"/>
      <c r="R29" s="89"/>
      <c r="S29" s="90"/>
    </row>
    <row r="30" spans="2:19">
      <c r="H30" s="426"/>
      <c r="I30" s="94">
        <v>890</v>
      </c>
      <c r="K30" t="s">
        <v>327</v>
      </c>
      <c r="O30" s="21"/>
      <c r="R30" s="89"/>
      <c r="S30" s="90"/>
    </row>
    <row r="31" spans="2:19">
      <c r="H31" s="426"/>
      <c r="I31" s="94">
        <v>899</v>
      </c>
      <c r="K31" t="s">
        <v>327</v>
      </c>
      <c r="O31" s="21"/>
      <c r="S31" s="90"/>
    </row>
    <row r="32" spans="2:19">
      <c r="H32" s="95" t="s">
        <v>305</v>
      </c>
      <c r="I32" s="94">
        <v>2000</v>
      </c>
      <c r="O32" s="21"/>
      <c r="S32" s="90"/>
    </row>
    <row r="33" spans="8:19">
      <c r="H33" s="95" t="s">
        <v>308</v>
      </c>
      <c r="I33" s="94">
        <v>1026</v>
      </c>
      <c r="O33" s="21"/>
      <c r="S33" s="90"/>
    </row>
    <row r="34" spans="8:19">
      <c r="H34" s="88" t="s">
        <v>307</v>
      </c>
      <c r="I34" s="37">
        <v>2904</v>
      </c>
      <c r="J34" t="s">
        <v>315</v>
      </c>
      <c r="K34" t="s">
        <v>321</v>
      </c>
      <c r="O34" s="21"/>
      <c r="R34" s="89"/>
      <c r="S34" s="90"/>
    </row>
    <row r="35" spans="8:19">
      <c r="H35" s="88" t="s">
        <v>323</v>
      </c>
      <c r="I35" s="37">
        <v>11000</v>
      </c>
      <c r="J35" t="s">
        <v>315</v>
      </c>
      <c r="K35" t="s">
        <v>320</v>
      </c>
      <c r="O35" s="21"/>
      <c r="R35" s="89"/>
      <c r="S35" s="90"/>
    </row>
    <row r="36" spans="8:19">
      <c r="H36" s="95" t="s">
        <v>309</v>
      </c>
      <c r="I36" s="94">
        <v>740</v>
      </c>
      <c r="O36" s="21"/>
      <c r="R36" s="89"/>
      <c r="S36" s="90"/>
    </row>
    <row r="37" spans="8:19">
      <c r="H37" s="1" t="s">
        <v>306</v>
      </c>
      <c r="I37" s="37">
        <v>4900</v>
      </c>
      <c r="J37" t="s">
        <v>316</v>
      </c>
      <c r="K37" t="s">
        <v>324</v>
      </c>
      <c r="O37" s="21"/>
      <c r="R37" s="89"/>
      <c r="S37" s="90"/>
    </row>
    <row r="38" spans="8:19">
      <c r="I38" s="37"/>
      <c r="O38" s="21"/>
      <c r="S38" s="90"/>
    </row>
    <row r="39" spans="8:19">
      <c r="I39" s="37">
        <f>SUM(I23:I37)</f>
        <v>94706</v>
      </c>
      <c r="O39" s="21"/>
      <c r="R39" s="89"/>
      <c r="S39" s="90"/>
    </row>
    <row r="40" spans="8:19">
      <c r="I40" s="37"/>
    </row>
    <row r="41" spans="8:19">
      <c r="I41" s="37">
        <f>SUM(I36,I29:I33,I25,I24)</f>
        <v>15342</v>
      </c>
      <c r="J41" s="58">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5" t="s">
        <v>351</v>
      </c>
      <c r="C2" s="5" t="s">
        <v>328</v>
      </c>
      <c r="D2" s="5" t="s">
        <v>329</v>
      </c>
      <c r="E2" s="5" t="s">
        <v>330</v>
      </c>
      <c r="F2" s="5" t="s">
        <v>174</v>
      </c>
      <c r="G2" s="5" t="s">
        <v>331</v>
      </c>
    </row>
    <row r="3" spans="2:7">
      <c r="B3" s="427">
        <v>43196</v>
      </c>
      <c r="C3" s="5" t="s">
        <v>354</v>
      </c>
      <c r="D3" s="5" t="s">
        <v>346</v>
      </c>
      <c r="E3" s="5" t="s">
        <v>357</v>
      </c>
      <c r="F3" s="5"/>
      <c r="G3" s="5" t="s">
        <v>332</v>
      </c>
    </row>
    <row r="4" spans="2:7">
      <c r="B4" s="427"/>
      <c r="C4" s="5" t="s">
        <v>337</v>
      </c>
      <c r="D4" s="5" t="s">
        <v>363</v>
      </c>
      <c r="E4" s="5" t="s">
        <v>358</v>
      </c>
      <c r="F4" s="5"/>
    </row>
    <row r="5" spans="2:7">
      <c r="B5" s="427">
        <v>43197</v>
      </c>
      <c r="C5" s="5" t="s">
        <v>353</v>
      </c>
      <c r="D5" s="5" t="s">
        <v>355</v>
      </c>
      <c r="E5" s="5" t="s">
        <v>343</v>
      </c>
      <c r="F5" s="5"/>
    </row>
    <row r="6" spans="2:7">
      <c r="B6" s="427"/>
      <c r="C6" s="5" t="s">
        <v>340</v>
      </c>
      <c r="D6" s="5" t="s">
        <v>359</v>
      </c>
      <c r="E6" s="5" t="s">
        <v>360</v>
      </c>
      <c r="F6" s="5"/>
    </row>
    <row r="7" spans="2:7">
      <c r="B7" s="427">
        <v>43198</v>
      </c>
      <c r="C7" s="423" t="s">
        <v>338</v>
      </c>
      <c r="D7" s="5" t="s">
        <v>339</v>
      </c>
      <c r="E7" s="5" t="s">
        <v>356</v>
      </c>
      <c r="F7" s="5" t="s">
        <v>344</v>
      </c>
    </row>
    <row r="8" spans="2:7">
      <c r="B8" s="427"/>
      <c r="C8" s="423"/>
      <c r="D8" s="5"/>
      <c r="E8" s="5" t="s">
        <v>349</v>
      </c>
      <c r="F8" s="5" t="s">
        <v>349</v>
      </c>
    </row>
    <row r="9" spans="2:7">
      <c r="B9" s="427">
        <v>43199</v>
      </c>
      <c r="C9" s="5" t="s">
        <v>362</v>
      </c>
      <c r="D9" s="5" t="s">
        <v>348</v>
      </c>
      <c r="E9" s="5"/>
      <c r="F9" s="5"/>
      <c r="G9" s="5" t="s">
        <v>333</v>
      </c>
    </row>
    <row r="10" spans="2:7">
      <c r="B10" s="427"/>
      <c r="C10" s="5" t="s">
        <v>361</v>
      </c>
      <c r="D10" s="5"/>
      <c r="E10" s="5"/>
      <c r="F10" s="5"/>
      <c r="G10" s="5" t="s">
        <v>352</v>
      </c>
    </row>
    <row r="12" spans="2:7">
      <c r="B12" s="75" t="s">
        <v>334</v>
      </c>
      <c r="C12" t="s">
        <v>335</v>
      </c>
    </row>
    <row r="13" spans="2:7">
      <c r="C13" t="s">
        <v>336</v>
      </c>
    </row>
    <row r="15" spans="2:7">
      <c r="B15" t="s">
        <v>340</v>
      </c>
    </row>
    <row r="16" spans="2:7">
      <c r="B16" t="s">
        <v>341</v>
      </c>
      <c r="C16" t="s">
        <v>342</v>
      </c>
    </row>
    <row r="17" spans="2:3">
      <c r="B17" t="s">
        <v>349</v>
      </c>
      <c r="C17" t="s">
        <v>343</v>
      </c>
    </row>
    <row r="18" spans="2:3">
      <c r="B18" t="s">
        <v>350</v>
      </c>
      <c r="C18" t="s">
        <v>345</v>
      </c>
    </row>
    <row r="19" spans="2:3">
      <c r="C19" t="s">
        <v>346</v>
      </c>
    </row>
    <row r="20" spans="2:3">
      <c r="C20" t="s">
        <v>347</v>
      </c>
    </row>
    <row r="21" spans="2:3">
      <c r="C21" t="s">
        <v>356</v>
      </c>
    </row>
    <row r="22" spans="2:3">
      <c r="C22" t="s">
        <v>348</v>
      </c>
    </row>
    <row r="23" spans="2:3">
      <c r="C23" t="s">
        <v>357</v>
      </c>
    </row>
  </sheetData>
  <mergeCells count="5">
    <mergeCell ref="B3:B4"/>
    <mergeCell ref="B5:B6"/>
    <mergeCell ref="B7:B8"/>
    <mergeCell ref="B9:B10"/>
    <mergeCell ref="C7:C8"/>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考え</vt:lpstr>
      <vt:lpstr>ｇ</vt:lpstr>
      <vt:lpstr>s</vt:lpstr>
      <vt:lpstr>ガン</vt:lpstr>
      <vt:lpstr>海外渡航向けエアガン構想</vt:lpstr>
      <vt:lpstr>初速換算</vt:lpstr>
      <vt:lpstr>行動</vt:lpstr>
      <vt:lpstr>案だし</vt:lpstr>
      <vt:lpstr>札幌</vt:lpstr>
      <vt:lpstr>将来</vt:lpstr>
      <vt:lpstr>記念</vt:lpstr>
      <vt:lpstr>Sheet1</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2019-05-28T07:15:13Z</dcterms:modified>
</cp:coreProperties>
</file>