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ithub\CanSat2025_Sample\3D_Print\"/>
    </mc:Choice>
  </mc:AlternateContent>
  <xr:revisionPtr revIDLastSave="0" documentId="13_ncr:1_{DE11D820-65B4-423A-BBAF-CF7C2127B052}" xr6:coauthVersionLast="47" xr6:coauthVersionMax="47" xr10:uidLastSave="{00000000-0000-0000-0000-000000000000}"/>
  <bookViews>
    <workbookView xWindow="28995" yWindow="345" windowWidth="26505" windowHeight="15465" xr2:uid="{2CC2488C-3873-4370-9EDF-B8B185E9C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4" i="1"/>
  <c r="B20" i="1"/>
  <c r="B14" i="1"/>
  <c r="B15" i="1" s="1"/>
  <c r="B12" i="1"/>
  <c r="B25" i="1" s="1"/>
  <c r="B27" i="1" s="1"/>
  <c r="B16" i="1" l="1"/>
  <c r="B17" i="1" s="1"/>
  <c r="B18" i="1" s="1"/>
  <c r="B19" i="1" s="1"/>
  <c r="B21" i="1" s="1"/>
  <c r="B30" i="1" l="1"/>
  <c r="B31" i="1"/>
  <c r="B32" i="1" l="1"/>
  <c r="B34" i="1" s="1"/>
</calcChain>
</file>

<file path=xl/sharedStrings.xml><?xml version="1.0" encoding="utf-8"?>
<sst xmlns="http://schemas.openxmlformats.org/spreadsheetml/2006/main" count="29" uniqueCount="28">
  <si>
    <t>ノーズコーン</t>
    <phoneticPr fontId="1"/>
  </si>
  <si>
    <t>円錐</t>
    <rPh sb="0" eb="2">
      <t>エンスイ</t>
    </rPh>
    <phoneticPr fontId="1"/>
  </si>
  <si>
    <t>スパンS</t>
    <phoneticPr fontId="1"/>
  </si>
  <si>
    <t>根本コード長Lfr</t>
    <rPh sb="0" eb="2">
      <t>ネモト</t>
    </rPh>
    <rPh sb="5" eb="6">
      <t>チョウ</t>
    </rPh>
    <phoneticPr fontId="1"/>
  </si>
  <si>
    <t>先端コード長Lfc</t>
    <rPh sb="0" eb="2">
      <t>センタン</t>
    </rPh>
    <rPh sb="5" eb="6">
      <t>チョウ</t>
    </rPh>
    <phoneticPr fontId="1"/>
  </si>
  <si>
    <t>ロケット径d</t>
    <rPh sb="4" eb="5">
      <t>ケイ</t>
    </rPh>
    <phoneticPr fontId="1"/>
  </si>
  <si>
    <t>枚数n</t>
    <rPh sb="0" eb="2">
      <t>マイスウ</t>
    </rPh>
    <phoneticPr fontId="1"/>
  </si>
  <si>
    <t>フィン群の揚力係数微係数 CNα,FCNα,F​ の計算</t>
    <phoneticPr fontId="1"/>
  </si>
  <si>
    <t>4n(S/d)^2</t>
    <phoneticPr fontId="1"/>
  </si>
  <si>
    <t>中弦長Lfm=(Lfr+Lfc)/2</t>
    <rPh sb="0" eb="1">
      <t>チュウ</t>
    </rPh>
    <rPh sb="1" eb="2">
      <t>ゲン</t>
    </rPh>
    <rPh sb="2" eb="3">
      <t>チョウ</t>
    </rPh>
    <phoneticPr fontId="1"/>
  </si>
  <si>
    <t>(2Lfm/(Lfr+Lfc))^2</t>
    <phoneticPr fontId="1"/>
  </si>
  <si>
    <t>(S/d)^2</t>
    <phoneticPr fontId="1"/>
  </si>
  <si>
    <t>SQRT(1+(2Lfm/(Lfr+Lfc))^2)</t>
    <phoneticPr fontId="1"/>
  </si>
  <si>
    <t>1+SQRT(1+(2Lfm/(Lfr+Lfc))^2)</t>
    <phoneticPr fontId="1"/>
  </si>
  <si>
    <t>4n(S/d)^2 / (1+SQRT(1+(2Lfm/(Lfr+Lfc))^2))</t>
    <phoneticPr fontId="1"/>
  </si>
  <si>
    <t>1+d/2S</t>
    <phoneticPr fontId="1"/>
  </si>
  <si>
    <t>(CNα)F</t>
    <phoneticPr fontId="1"/>
  </si>
  <si>
    <r>
      <t>フィン群の圧力中心位置XF</t>
    </r>
    <r>
      <rPr>
        <sz val="11"/>
        <color theme="1"/>
        <rFont val="游ゴシック"/>
        <family val="3"/>
        <charset val="128"/>
        <scheme val="minor"/>
      </rPr>
      <t>の計算</t>
    </r>
    <phoneticPr fontId="1"/>
  </si>
  <si>
    <t>取り付け位置Xf</t>
    <rPh sb="0" eb="1">
      <t>ト</t>
    </rPh>
    <rPh sb="2" eb="3">
      <t>ツ</t>
    </rPh>
    <rPh sb="4" eb="6">
      <t>イチ</t>
    </rPh>
    <phoneticPr fontId="1"/>
  </si>
  <si>
    <t>Lf=Lfr+Lfc</t>
    <phoneticPr fontId="1"/>
  </si>
  <si>
    <t>XF</t>
    <phoneticPr fontId="1"/>
  </si>
  <si>
    <t>全体の圧力中心位置 XCP</t>
    <phoneticPr fontId="1"/>
  </si>
  <si>
    <t>円錐の空力中心 XN=2/3*L</t>
    <rPh sb="0" eb="2">
      <t>エンスイ</t>
    </rPh>
    <rPh sb="3" eb="7">
      <t>クウリキチュウシン</t>
    </rPh>
    <phoneticPr fontId="1"/>
  </si>
  <si>
    <t>円錐の高さL</t>
    <rPh sb="0" eb="2">
      <t>エンスイ</t>
    </rPh>
    <rPh sb="3" eb="4">
      <t>タカ</t>
    </rPh>
    <phoneticPr fontId="1"/>
  </si>
  <si>
    <t>(CNα​)N​=2.0 （円錐ノーズの場合）</t>
    <phoneticPr fontId="1"/>
  </si>
  <si>
    <t>(CNα)N*Xn+(CNα)F*XF</t>
    <phoneticPr fontId="1"/>
  </si>
  <si>
    <t>(CNα)N+(CNα)F</t>
    <phoneticPr fontId="1"/>
  </si>
  <si>
    <t>重心位置</t>
    <rPh sb="0" eb="4">
      <t>ジュウシンイチ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</si>
</sst>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7</xdr:row>
      <xdr:rowOff>228600</xdr:rowOff>
    </xdr:from>
    <xdr:to>
      <xdr:col>7</xdr:col>
      <xdr:colOff>638648</xdr:colOff>
      <xdr:row>11</xdr:row>
      <xdr:rowOff>19154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C65290-8C15-D521-CB57-8C5F5C895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1895475"/>
          <a:ext cx="3391373" cy="7430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48206</xdr:colOff>
      <xdr:row>25</xdr:row>
      <xdr:rowOff>142961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DB12DB-FB8E-09C0-417D-B694547D4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5476875"/>
          <a:ext cx="4163006" cy="61921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</xdr:row>
      <xdr:rowOff>9525</xdr:rowOff>
    </xdr:from>
    <xdr:to>
      <xdr:col>4</xdr:col>
      <xdr:colOff>171568</xdr:colOff>
      <xdr:row>3</xdr:row>
      <xdr:rowOff>123907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177B70C-6A7E-3DA7-4117-E7A487B49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0125" y="247650"/>
          <a:ext cx="847843" cy="5906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6</xdr:col>
      <xdr:colOff>390867</xdr:colOff>
      <xdr:row>30</xdr:row>
      <xdr:rowOff>228665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71F7DA4-4057-1FDE-8831-68A6B538A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6667500"/>
          <a:ext cx="2448267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8126-1EE2-433C-A85E-FEB178E41C2B}">
  <dimension ref="A1:D35"/>
  <sheetViews>
    <sheetView tabSelected="1" topLeftCell="A8" workbookViewId="0">
      <selection activeCell="B14" sqref="B14"/>
    </sheetView>
  </sheetViews>
  <sheetFormatPr defaultRowHeight="18.75" x14ac:dyDescent="0.4"/>
  <cols>
    <col min="1" max="1" width="45" bestFit="1" customWidth="1"/>
  </cols>
  <sheetData>
    <row r="1" spans="1:4" x14ac:dyDescent="0.4">
      <c r="A1" t="s">
        <v>0</v>
      </c>
    </row>
    <row r="2" spans="1:4" x14ac:dyDescent="0.4">
      <c r="A2" t="s">
        <v>1</v>
      </c>
    </row>
    <row r="3" spans="1:4" x14ac:dyDescent="0.4">
      <c r="A3" t="s">
        <v>23</v>
      </c>
      <c r="B3">
        <v>72.112799999999993</v>
      </c>
    </row>
    <row r="4" spans="1:4" x14ac:dyDescent="0.4">
      <c r="A4" t="s">
        <v>22</v>
      </c>
      <c r="B4">
        <f>B3*2/3</f>
        <v>48.075199999999995</v>
      </c>
    </row>
    <row r="5" spans="1:4" x14ac:dyDescent="0.4">
      <c r="A5" t="s">
        <v>24</v>
      </c>
      <c r="B5">
        <v>2</v>
      </c>
    </row>
    <row r="7" spans="1:4" x14ac:dyDescent="0.4">
      <c r="A7" s="1" t="s">
        <v>7</v>
      </c>
      <c r="B7" s="1"/>
      <c r="C7" s="1"/>
      <c r="D7" s="1"/>
    </row>
    <row r="8" spans="1:4" x14ac:dyDescent="0.4">
      <c r="A8" t="s">
        <v>6</v>
      </c>
      <c r="B8">
        <v>3</v>
      </c>
    </row>
    <row r="9" spans="1:4" x14ac:dyDescent="0.4">
      <c r="A9" t="s">
        <v>5</v>
      </c>
      <c r="B9">
        <v>77</v>
      </c>
    </row>
    <row r="10" spans="1:4" x14ac:dyDescent="0.4">
      <c r="A10" t="s">
        <v>3</v>
      </c>
      <c r="B10">
        <v>120</v>
      </c>
    </row>
    <row r="11" spans="1:4" x14ac:dyDescent="0.4">
      <c r="A11" t="s">
        <v>4</v>
      </c>
      <c r="B11">
        <v>120</v>
      </c>
    </row>
    <row r="12" spans="1:4" x14ac:dyDescent="0.4">
      <c r="A12" t="s">
        <v>9</v>
      </c>
      <c r="B12">
        <f>(B10+B11)/2</f>
        <v>120</v>
      </c>
    </row>
    <row r="13" spans="1:4" x14ac:dyDescent="0.4">
      <c r="A13" t="s">
        <v>2</v>
      </c>
      <c r="B13">
        <v>60</v>
      </c>
    </row>
    <row r="14" spans="1:4" x14ac:dyDescent="0.4">
      <c r="A14" t="s">
        <v>11</v>
      </c>
      <c r="B14">
        <f>POWER(B13/B9,2)</f>
        <v>0.60718502276943842</v>
      </c>
    </row>
    <row r="15" spans="1:4" x14ac:dyDescent="0.4">
      <c r="A15" t="s">
        <v>8</v>
      </c>
      <c r="B15">
        <f>4*B8*B14</f>
        <v>7.286220273233261</v>
      </c>
    </row>
    <row r="16" spans="1:4" x14ac:dyDescent="0.4">
      <c r="A16" t="s">
        <v>10</v>
      </c>
      <c r="B16">
        <f>POWER(2*B12/(B10+B11),2)</f>
        <v>1</v>
      </c>
    </row>
    <row r="17" spans="1:4" x14ac:dyDescent="0.4">
      <c r="A17" t="s">
        <v>12</v>
      </c>
      <c r="B17">
        <f>SQRT(1+B16)</f>
        <v>1.4142135623730951</v>
      </c>
    </row>
    <row r="18" spans="1:4" x14ac:dyDescent="0.4">
      <c r="A18" t="s">
        <v>13</v>
      </c>
      <c r="B18">
        <f>1+B17</f>
        <v>2.4142135623730949</v>
      </c>
    </row>
    <row r="19" spans="1:4" x14ac:dyDescent="0.4">
      <c r="A19" t="s">
        <v>14</v>
      </c>
      <c r="B19">
        <f>B15/B18</f>
        <v>3.0180512556110153</v>
      </c>
    </row>
    <row r="20" spans="1:4" x14ac:dyDescent="0.4">
      <c r="A20" t="s">
        <v>15</v>
      </c>
      <c r="B20">
        <f>1+B9/(2*B13)</f>
        <v>1.6416666666666666</v>
      </c>
    </row>
    <row r="21" spans="1:4" x14ac:dyDescent="0.4">
      <c r="A21" t="s">
        <v>16</v>
      </c>
      <c r="B21">
        <f>B19*B20</f>
        <v>4.9546341446280833</v>
      </c>
    </row>
    <row r="23" spans="1:4" x14ac:dyDescent="0.4">
      <c r="A23" s="1" t="s">
        <v>17</v>
      </c>
      <c r="B23" s="1"/>
      <c r="C23" s="1"/>
      <c r="D23" s="1"/>
    </row>
    <row r="24" spans="1:4" x14ac:dyDescent="0.4">
      <c r="A24" t="s">
        <v>18</v>
      </c>
      <c r="B24">
        <v>448.09449999999998</v>
      </c>
    </row>
    <row r="25" spans="1:4" x14ac:dyDescent="0.4">
      <c r="A25" t="s">
        <v>19</v>
      </c>
      <c r="B25">
        <f>B11+B12</f>
        <v>240</v>
      </c>
    </row>
    <row r="27" spans="1:4" x14ac:dyDescent="0.4">
      <c r="A27" t="s">
        <v>20</v>
      </c>
      <c r="B27">
        <f>B24+(B25/3)*((B10+2*B11)/(B10+B11))+1/6*(B10+B11)-(B10*B11)/(B10+B11)</f>
        <v>548.09449999999993</v>
      </c>
    </row>
    <row r="29" spans="1:4" x14ac:dyDescent="0.4">
      <c r="A29" s="1" t="s">
        <v>21</v>
      </c>
      <c r="B29" s="1"/>
      <c r="C29" s="1"/>
      <c r="D29" s="1"/>
    </row>
    <row r="30" spans="1:4" x14ac:dyDescent="0.4">
      <c r="A30" t="s">
        <v>25</v>
      </c>
      <c r="B30">
        <f>B5*B4+B21*B27</f>
        <v>2811.7581241828566</v>
      </c>
    </row>
    <row r="31" spans="1:4" x14ac:dyDescent="0.4">
      <c r="A31" t="s">
        <v>26</v>
      </c>
      <c r="B31">
        <f>B5+B21</f>
        <v>6.9546341446280833</v>
      </c>
    </row>
    <row r="32" spans="1:4" x14ac:dyDescent="0.4">
      <c r="A32" t="s">
        <v>21</v>
      </c>
      <c r="B32">
        <f>B30/B31</f>
        <v>404.29993378655615</v>
      </c>
    </row>
    <row r="34" spans="1:2" x14ac:dyDescent="0.4">
      <c r="A34" t="s">
        <v>27</v>
      </c>
      <c r="B34">
        <f>B32-B9</f>
        <v>327.29993378655615</v>
      </c>
    </row>
    <row r="35" spans="1:2" x14ac:dyDescent="0.4">
      <c r="B35">
        <f>404-77</f>
        <v>327</v>
      </c>
    </row>
  </sheetData>
  <mergeCells count="3">
    <mergeCell ref="A7:D7"/>
    <mergeCell ref="A23:D23"/>
    <mergeCell ref="A29:D2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三七男 山本</dc:creator>
  <cp:lastModifiedBy>三七男 山本</cp:lastModifiedBy>
  <dcterms:created xsi:type="dcterms:W3CDTF">2025-05-25T16:39:09Z</dcterms:created>
  <dcterms:modified xsi:type="dcterms:W3CDTF">2025-05-25T17:43:59Z</dcterms:modified>
</cp:coreProperties>
</file>