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19035" yWindow="-75" windowWidth="19200" windowHeight="11640" tabRatio="500"/>
  </bookViews>
  <sheets>
    <sheet name="Lostine budget" sheetId="2" r:id="rId1"/>
  </sheets>
  <definedNames>
    <definedName name="_xlnm.Print_Titles" localSheetId="0">'Lostine budget'!$1:$5</definedName>
  </definedNam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48" i="2"/>
  <c r="K45"/>
  <c r="K30"/>
  <c r="K31"/>
  <c r="K32"/>
  <c r="K33"/>
  <c r="K34"/>
  <c r="K35"/>
  <c r="K36"/>
  <c r="K37"/>
  <c r="K38"/>
  <c r="K39"/>
  <c r="K40"/>
  <c r="K41"/>
  <c r="K42"/>
  <c r="K29"/>
  <c r="K17"/>
  <c r="I51"/>
  <c r="J43"/>
  <c r="J18"/>
  <c r="J51"/>
  <c r="J22"/>
  <c r="J21"/>
  <c r="J20"/>
  <c r="J13"/>
  <c r="J16"/>
  <c r="J17"/>
  <c r="J15"/>
  <c r="J8"/>
  <c r="J9"/>
  <c r="J10"/>
  <c r="J11"/>
  <c r="J12"/>
  <c r="J7"/>
  <c r="I43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4"/>
  <c r="H28"/>
  <c r="G27"/>
  <c r="K27"/>
  <c r="H24"/>
  <c r="K24"/>
  <c r="E21"/>
  <c r="K21"/>
  <c r="E20"/>
  <c r="K20"/>
  <c r="H17"/>
  <c r="E16"/>
  <c r="K16"/>
  <c r="E15"/>
  <c r="K15"/>
  <c r="E7"/>
  <c r="K7"/>
  <c r="E8"/>
  <c r="K8"/>
  <c r="F9"/>
  <c r="K9"/>
  <c r="F10"/>
  <c r="K10"/>
  <c r="E11"/>
  <c r="K11"/>
  <c r="F12"/>
  <c r="K12"/>
  <c r="K13"/>
  <c r="H26"/>
  <c r="K28"/>
  <c r="K26"/>
  <c r="H25"/>
  <c r="K25"/>
  <c r="K22"/>
  <c r="E13"/>
  <c r="E18"/>
  <c r="E22"/>
  <c r="E45"/>
  <c r="E46"/>
  <c r="E48"/>
  <c r="E49"/>
  <c r="E51"/>
  <c r="H18"/>
  <c r="H31"/>
  <c r="H39"/>
  <c r="H40"/>
  <c r="H41"/>
  <c r="H42"/>
  <c r="H43"/>
  <c r="H51"/>
  <c r="F13"/>
  <c r="F51"/>
  <c r="G13"/>
  <c r="G18"/>
  <c r="G30"/>
  <c r="G32"/>
  <c r="G33"/>
  <c r="G34"/>
  <c r="G35"/>
  <c r="G36"/>
  <c r="G37"/>
  <c r="G38"/>
  <c r="G43"/>
  <c r="G51"/>
  <c r="K43"/>
  <c r="K18"/>
  <c r="K46"/>
  <c r="K49"/>
  <c r="K51"/>
</calcChain>
</file>

<file path=xl/sharedStrings.xml><?xml version="1.0" encoding="utf-8"?>
<sst xmlns="http://schemas.openxmlformats.org/spreadsheetml/2006/main" count="108" uniqueCount="64">
  <si>
    <t>BPA Funds</t>
    <phoneticPr fontId="1" type="noConversion"/>
  </si>
  <si>
    <t>Unit Number</t>
    <phoneticPr fontId="1" type="noConversion"/>
  </si>
  <si>
    <t>Total Costs</t>
    <phoneticPr fontId="1" type="noConversion"/>
  </si>
  <si>
    <t>ODFW Cash Match Funds</t>
    <phoneticPr fontId="1" type="noConversion"/>
  </si>
  <si>
    <t>GRMW Cash Match</t>
    <phoneticPr fontId="1" type="noConversion"/>
  </si>
  <si>
    <t>GRMW In - Kind</t>
    <phoneticPr fontId="1" type="noConversion"/>
  </si>
  <si>
    <t>Itemize projected costs under each of the following categories.</t>
  </si>
  <si>
    <t xml:space="preserve">1.  PRE-IMPLEMENTATION. </t>
  </si>
  <si>
    <t>GRMW Project Manager</t>
  </si>
  <si>
    <t>hours</t>
  </si>
  <si>
    <t>GRMW Executive Director</t>
  </si>
  <si>
    <t>Lump Sum</t>
  </si>
  <si>
    <t>Engineering and Design (AP)</t>
  </si>
  <si>
    <t>Cultural Resources</t>
  </si>
  <si>
    <t>Construction Engineer (AP)</t>
  </si>
  <si>
    <t>SUBTOTAL (2)</t>
  </si>
  <si>
    <t>GRMW Fiscal Manager</t>
  </si>
  <si>
    <t>GRMW Office Assistant</t>
  </si>
  <si>
    <t>SUBTOTAL (3)</t>
  </si>
  <si>
    <t>Mobilization</t>
  </si>
  <si>
    <t xml:space="preserve"> </t>
  </si>
  <si>
    <t>Job Photos</t>
  </si>
  <si>
    <t>Clearing and Grubbing</t>
  </si>
  <si>
    <t>Water Control</t>
  </si>
  <si>
    <t>SUBTOTAL (4)</t>
  </si>
  <si>
    <t>GRMW Travel</t>
  </si>
  <si>
    <t>miles</t>
  </si>
  <si>
    <t>SUBTOTAL (5)</t>
  </si>
  <si>
    <t>Ripples Article</t>
  </si>
  <si>
    <t>SUBTOTAL (6)</t>
  </si>
  <si>
    <t>RESTORATION BUDGET TOTAL</t>
  </si>
  <si>
    <t>BPA CONTRACT BUDGET IN LIGHT BLUE COL.</t>
  </si>
  <si>
    <t>Cost</t>
    <phoneticPr fontId="1" type="noConversion"/>
  </si>
  <si>
    <t>Unit Cost</t>
    <phoneticPr fontId="1" type="noConversion"/>
  </si>
  <si>
    <t>Match</t>
    <phoneticPr fontId="1" type="noConversion"/>
  </si>
  <si>
    <t>Funds</t>
    <phoneticPr fontId="1" type="noConversion"/>
  </si>
  <si>
    <t>Removal/Fill permitting</t>
  </si>
  <si>
    <t>ESA Section 7 Consultation</t>
  </si>
  <si>
    <t>SUBTOTAL (1)</t>
  </si>
  <si>
    <t>3.  IN-HOUSE PERSONNEL.</t>
  </si>
  <si>
    <t>Photos</t>
  </si>
  <si>
    <t>Hours</t>
  </si>
  <si>
    <t>Remove Concrete Weirs</t>
  </si>
  <si>
    <t>Grade Control Structures (Cross Vanes)</t>
  </si>
  <si>
    <t>Rock</t>
  </si>
  <si>
    <t>Yards</t>
  </si>
  <si>
    <t>Gravel</t>
  </si>
  <si>
    <t>Woody Debris Structures</t>
  </si>
  <si>
    <t>Root Wads</t>
  </si>
  <si>
    <t>Each</t>
  </si>
  <si>
    <t>Rock Ribs</t>
  </si>
  <si>
    <t>Rock Clusters</t>
  </si>
  <si>
    <t>Streambed Simulation Material</t>
  </si>
  <si>
    <t>Streambed Simulation Install</t>
  </si>
  <si>
    <t xml:space="preserve">5.  TRAVEL. </t>
  </si>
  <si>
    <t xml:space="preserve">6.   EDUCATION/OUTREACH.  </t>
  </si>
  <si>
    <r>
      <t xml:space="preserve">2.  PROJECT MANAGEMENT. </t>
    </r>
    <r>
      <rPr>
        <sz val="11"/>
        <rFont val="Times New Roman"/>
        <family val="1"/>
      </rPr>
      <t xml:space="preserve">  </t>
    </r>
  </si>
  <si>
    <r>
      <t xml:space="preserve">4.  CONTRACTED SERVICES. </t>
    </r>
    <r>
      <rPr>
        <sz val="11"/>
        <rFont val="Times New Roman"/>
        <family val="1"/>
      </rPr>
      <t xml:space="preserve"> </t>
    </r>
  </si>
  <si>
    <t>Sq. Feet</t>
  </si>
  <si>
    <t>Seeding, Planting Material</t>
  </si>
  <si>
    <t>Seeding, Planting Install</t>
  </si>
  <si>
    <t>3/16/2012 revision 1</t>
  </si>
  <si>
    <t xml:space="preserve">Grand Ronde Model Watershed Foundation, 1992-026-01
LOSTINE RIVER DIVERSION STRUCTURE REPLACEMENT
March 1, 2012 – February 28, 2013
Contract 56216 CCR 26819
</t>
  </si>
  <si>
    <t>BPA Funds Revised Budget 1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</si>
</sst>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sz val="8"/>
      <name val="Verdana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10"/>
      <name val="Verdana"/>
    </font>
    <font>
      <b/>
      <sz val="11"/>
      <name val="Times New Roman"/>
      <family val="1"/>
    </font>
    <font>
      <sz val="11"/>
      <name val="Verdana"/>
      <family val="2"/>
    </font>
    <font>
      <sz val="11"/>
      <name val="Times New Roman"/>
      <family val="1"/>
    </font>
    <font>
      <sz val="11"/>
      <color indexed="10"/>
      <name val="Times New Roman"/>
      <family val="1"/>
    </font>
    <font>
      <sz val="11"/>
      <name val="Arial"/>
      <family val="2"/>
    </font>
    <font>
      <sz val="11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8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5" fillId="0" borderId="0" xfId="0" applyFont="1"/>
    <xf numFmtId="3" fontId="2" fillId="0" borderId="0" xfId="0" applyNumberFormat="1" applyFont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8" fillId="0" borderId="0" xfId="0" applyFont="1"/>
    <xf numFmtId="0" fontId="9" fillId="0" borderId="4" xfId="0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3" fontId="9" fillId="0" borderId="4" xfId="0" applyNumberFormat="1" applyFont="1" applyBorder="1" applyAlignment="1">
      <alignment vertical="top" wrapText="1"/>
    </xf>
    <xf numFmtId="0" fontId="8" fillId="0" borderId="4" xfId="0" applyFont="1" applyBorder="1"/>
    <xf numFmtId="3" fontId="9" fillId="2" borderId="4" xfId="0" applyNumberFormat="1" applyFont="1" applyFill="1" applyBorder="1" applyAlignment="1">
      <alignment vertical="top" wrapText="1"/>
    </xf>
    <xf numFmtId="3" fontId="10" fillId="0" borderId="4" xfId="0" applyNumberFormat="1" applyFont="1" applyBorder="1" applyAlignment="1">
      <alignment vertical="top" wrapText="1"/>
    </xf>
    <xf numFmtId="3" fontId="9" fillId="0" borderId="0" xfId="0" applyNumberFormat="1" applyFont="1" applyBorder="1" applyAlignment="1">
      <alignment vertical="top" wrapText="1"/>
    </xf>
    <xf numFmtId="3" fontId="7" fillId="0" borderId="3" xfId="0" applyNumberFormat="1" applyFont="1" applyBorder="1" applyAlignment="1">
      <alignment horizontal="right" vertical="top" wrapText="1"/>
    </xf>
    <xf numFmtId="3" fontId="7" fillId="2" borderId="4" xfId="0" applyNumberFormat="1" applyFont="1" applyFill="1" applyBorder="1" applyAlignment="1">
      <alignment vertical="top" wrapText="1"/>
    </xf>
    <xf numFmtId="3" fontId="7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horizontal="right" vertical="top" wrapText="1"/>
    </xf>
    <xf numFmtId="4" fontId="9" fillId="0" borderId="4" xfId="0" applyNumberFormat="1" applyFont="1" applyBorder="1" applyAlignment="1">
      <alignment vertical="top" wrapText="1"/>
    </xf>
    <xf numFmtId="0" fontId="11" fillId="0" borderId="0" xfId="0" applyFont="1"/>
    <xf numFmtId="3" fontId="11" fillId="0" borderId="0" xfId="0" applyNumberFormat="1" applyFont="1"/>
    <xf numFmtId="0" fontId="4" fillId="4" borderId="6" xfId="0" applyFont="1" applyFill="1" applyBorder="1" applyAlignment="1">
      <alignment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3" fontId="9" fillId="0" borderId="4" xfId="0" applyNumberFormat="1" applyFont="1" applyFill="1" applyBorder="1" applyAlignment="1">
      <alignment vertical="top" wrapText="1"/>
    </xf>
    <xf numFmtId="14" fontId="3" fillId="6" borderId="8" xfId="0" applyNumberFormat="1" applyFont="1" applyFill="1" applyBorder="1" applyAlignment="1">
      <alignment horizontal="center" vertical="top" wrapText="1"/>
    </xf>
    <xf numFmtId="0" fontId="3" fillId="6" borderId="8" xfId="0" applyFont="1" applyFill="1" applyBorder="1" applyAlignment="1">
      <alignment horizontal="center" vertical="top" wrapText="1"/>
    </xf>
    <xf numFmtId="3" fontId="7" fillId="0" borderId="4" xfId="0" applyNumberFormat="1" applyFont="1" applyFill="1" applyBorder="1" applyAlignment="1">
      <alignment vertical="top" wrapText="1"/>
    </xf>
    <xf numFmtId="3" fontId="7" fillId="0" borderId="3" xfId="0" applyNumberFormat="1" applyFont="1" applyFill="1" applyBorder="1" applyAlignment="1">
      <alignment vertical="top" wrapText="1"/>
    </xf>
    <xf numFmtId="3" fontId="12" fillId="0" borderId="4" xfId="0" applyNumberFormat="1" applyFont="1" applyFill="1" applyBorder="1" applyAlignment="1">
      <alignment vertical="top" wrapText="1"/>
    </xf>
    <xf numFmtId="3" fontId="9" fillId="5" borderId="4" xfId="0" applyNumberFormat="1" applyFont="1" applyFill="1" applyBorder="1" applyAlignment="1">
      <alignment vertical="top" wrapText="1"/>
    </xf>
    <xf numFmtId="3" fontId="10" fillId="0" borderId="4" xfId="0" applyNumberFormat="1" applyFont="1" applyFill="1" applyBorder="1" applyAlignment="1">
      <alignment vertical="top" wrapText="1"/>
    </xf>
    <xf numFmtId="3" fontId="7" fillId="0" borderId="16" xfId="0" applyNumberFormat="1" applyFont="1" applyBorder="1" applyAlignment="1">
      <alignment vertical="top" wrapText="1"/>
    </xf>
    <xf numFmtId="3" fontId="7" fillId="0" borderId="13" xfId="0" applyNumberFormat="1" applyFont="1" applyBorder="1" applyAlignment="1">
      <alignment vertical="top" wrapText="1"/>
    </xf>
    <xf numFmtId="0" fontId="7" fillId="2" borderId="6" xfId="0" applyFont="1" applyFill="1" applyBorder="1" applyAlignment="1">
      <alignment horizontal="right" vertical="top" wrapText="1"/>
    </xf>
    <xf numFmtId="0" fontId="7" fillId="2" borderId="11" xfId="0" applyFont="1" applyFill="1" applyBorder="1" applyAlignment="1">
      <alignment horizontal="right" vertical="top" wrapText="1"/>
    </xf>
    <xf numFmtId="0" fontId="7" fillId="2" borderId="12" xfId="0" applyFont="1" applyFill="1" applyBorder="1" applyAlignment="1">
      <alignment horizontal="right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0" fontId="7" fillId="0" borderId="3" xfId="0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/>
    </xf>
    <xf numFmtId="0" fontId="7" fillId="2" borderId="9" xfId="0" applyFont="1" applyFill="1" applyBorder="1" applyAlignment="1">
      <alignment horizontal="right" vertical="top" wrapText="1"/>
    </xf>
    <xf numFmtId="0" fontId="7" fillId="2" borderId="14" xfId="0" applyFont="1" applyFill="1" applyBorder="1" applyAlignment="1">
      <alignment horizontal="right" vertical="top" wrapText="1"/>
    </xf>
    <xf numFmtId="0" fontId="7" fillId="2" borderId="15" xfId="0" applyFont="1" applyFill="1" applyBorder="1" applyAlignment="1">
      <alignment horizontal="right" vertical="top" wrapText="1"/>
    </xf>
    <xf numFmtId="3" fontId="7" fillId="2" borderId="17" xfId="0" applyNumberFormat="1" applyFont="1" applyFill="1" applyBorder="1" applyAlignment="1">
      <alignment vertical="top" wrapText="1"/>
    </xf>
    <xf numFmtId="3" fontId="7" fillId="2" borderId="18" xfId="0" applyNumberFormat="1" applyFont="1" applyFill="1" applyBorder="1" applyAlignment="1">
      <alignment vertical="top" wrapText="1"/>
    </xf>
    <xf numFmtId="3" fontId="7" fillId="0" borderId="17" xfId="0" applyNumberFormat="1" applyFont="1" applyFill="1" applyBorder="1" applyAlignment="1">
      <alignment vertical="top" wrapText="1"/>
    </xf>
    <xf numFmtId="3" fontId="7" fillId="0" borderId="18" xfId="0" applyNumberFormat="1" applyFont="1" applyFill="1" applyBorder="1" applyAlignment="1">
      <alignment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workbookViewId="0">
      <selection activeCell="M8" sqref="M8"/>
    </sheetView>
  </sheetViews>
  <sheetFormatPr defaultColWidth="11" defaultRowHeight="12.75"/>
  <cols>
    <col min="1" max="1" width="22.25" customWidth="1"/>
    <col min="2" max="2" width="8.375" customWidth="1"/>
    <col min="3" max="3" width="8.125" customWidth="1"/>
    <col min="5" max="5" width="9.625" customWidth="1"/>
    <col min="6" max="6" width="10" customWidth="1"/>
    <col min="8" max="9" width="10.125" customWidth="1"/>
    <col min="10" max="10" width="12.5" customWidth="1"/>
  </cols>
  <sheetData>
    <row r="1" spans="1:11" ht="65.25" customHeight="1">
      <c r="A1" s="56" t="s">
        <v>62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3.75" customHeight="1"/>
    <row r="3" spans="1:11" ht="32.25" customHeight="1">
      <c r="A3" s="58" t="s">
        <v>6</v>
      </c>
      <c r="B3" s="60" t="s">
        <v>1</v>
      </c>
      <c r="C3" s="61"/>
      <c r="D3" s="6" t="s">
        <v>33</v>
      </c>
      <c r="E3" s="6" t="s">
        <v>5</v>
      </c>
      <c r="F3" s="6" t="s">
        <v>4</v>
      </c>
      <c r="G3" s="6" t="s">
        <v>3</v>
      </c>
      <c r="H3" s="1" t="s">
        <v>0</v>
      </c>
      <c r="I3" s="27" t="s">
        <v>61</v>
      </c>
      <c r="J3" s="28" t="s">
        <v>63</v>
      </c>
      <c r="K3" s="64" t="s">
        <v>2</v>
      </c>
    </row>
    <row r="4" spans="1:11" hidden="1">
      <c r="A4" s="59"/>
      <c r="B4" s="62"/>
      <c r="C4" s="63"/>
      <c r="D4" s="7" t="s">
        <v>32</v>
      </c>
      <c r="E4" s="7"/>
      <c r="F4" s="7" t="s">
        <v>34</v>
      </c>
      <c r="G4" s="7" t="s">
        <v>35</v>
      </c>
      <c r="H4" s="2" t="s">
        <v>35</v>
      </c>
      <c r="I4" s="2"/>
      <c r="J4" s="2"/>
      <c r="K4" s="65"/>
    </row>
    <row r="5" spans="1:11" ht="6.75" customHeight="1">
      <c r="A5" s="23"/>
      <c r="B5" s="24"/>
      <c r="C5" s="24"/>
      <c r="D5" s="24"/>
      <c r="E5" s="24"/>
      <c r="F5" s="24"/>
      <c r="G5" s="24"/>
      <c r="H5" s="24"/>
      <c r="I5" s="24"/>
      <c r="J5" s="24"/>
      <c r="K5" s="25"/>
    </row>
    <row r="6" spans="1:11" s="8" customFormat="1" ht="14.25">
      <c r="A6" s="42" t="s">
        <v>7</v>
      </c>
      <c r="B6" s="43"/>
      <c r="C6" s="43"/>
      <c r="D6" s="43"/>
      <c r="E6" s="43"/>
      <c r="F6" s="43"/>
      <c r="G6" s="43"/>
      <c r="H6" s="43"/>
      <c r="I6" s="43"/>
      <c r="J6" s="43"/>
      <c r="K6" s="44"/>
    </row>
    <row r="7" spans="1:11" s="8" customFormat="1" ht="15">
      <c r="A7" s="9" t="s">
        <v>8</v>
      </c>
      <c r="B7" s="10">
        <v>80</v>
      </c>
      <c r="C7" s="9" t="s">
        <v>9</v>
      </c>
      <c r="D7" s="11">
        <v>45</v>
      </c>
      <c r="E7" s="11">
        <f>B7*D7</f>
        <v>3600</v>
      </c>
      <c r="F7" s="12"/>
      <c r="G7" s="11"/>
      <c r="H7" s="13"/>
      <c r="I7" s="26"/>
      <c r="J7" s="13">
        <f>SUM(H7:I7)</f>
        <v>0</v>
      </c>
      <c r="K7" s="11">
        <f t="shared" ref="K7:K12" si="0">SUM(E7:G7)+J7</f>
        <v>3600</v>
      </c>
    </row>
    <row r="8" spans="1:11" s="8" customFormat="1" ht="15">
      <c r="A8" s="9" t="s">
        <v>10</v>
      </c>
      <c r="B8" s="10">
        <v>20</v>
      </c>
      <c r="C8" s="9" t="s">
        <v>9</v>
      </c>
      <c r="D8" s="11">
        <v>45</v>
      </c>
      <c r="E8" s="11">
        <f>B8*D8</f>
        <v>900</v>
      </c>
      <c r="F8" s="12"/>
      <c r="G8" s="11"/>
      <c r="H8" s="13"/>
      <c r="I8" s="26"/>
      <c r="J8" s="13">
        <f t="shared" ref="J8:J12" si="1">SUM(H8:I8)</f>
        <v>0</v>
      </c>
      <c r="K8" s="11">
        <f t="shared" si="0"/>
        <v>900</v>
      </c>
    </row>
    <row r="9" spans="1:11" s="8" customFormat="1" ht="15" customHeight="1">
      <c r="A9" s="9" t="s">
        <v>12</v>
      </c>
      <c r="B9" s="10" t="s">
        <v>11</v>
      </c>
      <c r="C9" s="9"/>
      <c r="D9" s="11">
        <v>22000</v>
      </c>
      <c r="E9" s="14"/>
      <c r="F9" s="11">
        <f>D9</f>
        <v>22000</v>
      </c>
      <c r="G9" s="11">
        <v>2500</v>
      </c>
      <c r="H9" s="13"/>
      <c r="I9" s="26"/>
      <c r="J9" s="13">
        <f t="shared" si="1"/>
        <v>0</v>
      </c>
      <c r="K9" s="11">
        <f t="shared" si="0"/>
        <v>24500</v>
      </c>
    </row>
    <row r="10" spans="1:11" s="8" customFormat="1" ht="15" customHeight="1">
      <c r="A10" s="9" t="s">
        <v>36</v>
      </c>
      <c r="B10" s="10" t="s">
        <v>11</v>
      </c>
      <c r="C10" s="9"/>
      <c r="D10" s="11">
        <v>4000</v>
      </c>
      <c r="E10" s="14"/>
      <c r="F10" s="11">
        <f>D10</f>
        <v>4000</v>
      </c>
      <c r="G10" s="11"/>
      <c r="H10" s="13"/>
      <c r="I10" s="26"/>
      <c r="J10" s="13">
        <f t="shared" si="1"/>
        <v>0</v>
      </c>
      <c r="K10" s="11">
        <f t="shared" si="0"/>
        <v>4000</v>
      </c>
    </row>
    <row r="11" spans="1:11" s="8" customFormat="1" ht="15" customHeight="1">
      <c r="A11" s="9" t="s">
        <v>37</v>
      </c>
      <c r="B11" s="10" t="s">
        <v>11</v>
      </c>
      <c r="C11" s="9"/>
      <c r="D11" s="11">
        <v>2000</v>
      </c>
      <c r="E11" s="11">
        <f>D11</f>
        <v>2000</v>
      </c>
      <c r="F11" s="11"/>
      <c r="G11" s="15"/>
      <c r="H11" s="13"/>
      <c r="I11" s="26"/>
      <c r="J11" s="13">
        <f t="shared" si="1"/>
        <v>0</v>
      </c>
      <c r="K11" s="11">
        <f t="shared" si="0"/>
        <v>2000</v>
      </c>
    </row>
    <row r="12" spans="1:11" s="8" customFormat="1" ht="15" customHeight="1">
      <c r="A12" s="9" t="s">
        <v>13</v>
      </c>
      <c r="B12" s="10" t="s">
        <v>11</v>
      </c>
      <c r="C12" s="9"/>
      <c r="D12" s="11">
        <v>2000</v>
      </c>
      <c r="E12" s="11"/>
      <c r="F12" s="11">
        <f>D12</f>
        <v>2000</v>
      </c>
      <c r="G12" s="12"/>
      <c r="H12" s="13"/>
      <c r="I12" s="26"/>
      <c r="J12" s="13">
        <f t="shared" si="1"/>
        <v>0</v>
      </c>
      <c r="K12" s="11">
        <f t="shared" si="0"/>
        <v>2000</v>
      </c>
    </row>
    <row r="13" spans="1:11" s="8" customFormat="1" ht="14.25">
      <c r="A13" s="39" t="s">
        <v>38</v>
      </c>
      <c r="B13" s="40"/>
      <c r="C13" s="40"/>
      <c r="D13" s="41"/>
      <c r="E13" s="16">
        <f>SUM(E7:E12)</f>
        <v>6500</v>
      </c>
      <c r="F13" s="16">
        <f>SUM(F7:F12)</f>
        <v>28000</v>
      </c>
      <c r="G13" s="16">
        <f>SUM(G7:G12)</f>
        <v>2500</v>
      </c>
      <c r="H13" s="17"/>
      <c r="I13" s="29"/>
      <c r="J13" s="17">
        <f>SUM(J7:J12)</f>
        <v>0</v>
      </c>
      <c r="K13" s="18">
        <f>SUM(K7:K12)</f>
        <v>37000</v>
      </c>
    </row>
    <row r="14" spans="1:11" s="8" customFormat="1" ht="12.95" customHeight="1">
      <c r="A14" s="42" t="s">
        <v>56</v>
      </c>
      <c r="B14" s="43"/>
      <c r="C14" s="43"/>
      <c r="D14" s="43"/>
      <c r="E14" s="43"/>
      <c r="F14" s="43"/>
      <c r="G14" s="43"/>
      <c r="H14" s="43"/>
      <c r="I14" s="43"/>
      <c r="J14" s="43"/>
      <c r="K14" s="44"/>
    </row>
    <row r="15" spans="1:11" s="8" customFormat="1" ht="15">
      <c r="A15" s="9" t="s">
        <v>8</v>
      </c>
      <c r="B15" s="10">
        <v>45</v>
      </c>
      <c r="C15" s="9" t="s">
        <v>9</v>
      </c>
      <c r="D15" s="11">
        <v>45</v>
      </c>
      <c r="E15" s="11">
        <f>B15*D15</f>
        <v>2025</v>
      </c>
      <c r="G15" s="11"/>
      <c r="H15" s="13"/>
      <c r="I15" s="26"/>
      <c r="J15" s="13">
        <f>SUM(H15:I15)</f>
        <v>0</v>
      </c>
      <c r="K15" s="11">
        <f t="shared" ref="K15:K17" si="2">SUM(E15:G15)+J15</f>
        <v>2025</v>
      </c>
    </row>
    <row r="16" spans="1:11" s="8" customFormat="1" ht="15">
      <c r="A16" s="9" t="s">
        <v>10</v>
      </c>
      <c r="B16" s="10">
        <v>20</v>
      </c>
      <c r="C16" s="9" t="s">
        <v>9</v>
      </c>
      <c r="D16" s="11">
        <v>45</v>
      </c>
      <c r="E16" s="11">
        <f>B16*D16</f>
        <v>900</v>
      </c>
      <c r="F16" s="12"/>
      <c r="G16" s="11"/>
      <c r="H16" s="13"/>
      <c r="I16" s="26"/>
      <c r="J16" s="13">
        <f t="shared" ref="J16:J17" si="3">SUM(H16:I16)</f>
        <v>0</v>
      </c>
      <c r="K16" s="11">
        <f t="shared" si="2"/>
        <v>900</v>
      </c>
    </row>
    <row r="17" spans="1:11" s="8" customFormat="1" ht="15" customHeight="1">
      <c r="A17" s="9" t="s">
        <v>14</v>
      </c>
      <c r="B17" s="10" t="s">
        <v>11</v>
      </c>
      <c r="C17" s="9"/>
      <c r="D17" s="11">
        <v>13000</v>
      </c>
      <c r="E17" s="11"/>
      <c r="F17" s="11"/>
      <c r="G17" s="11">
        <v>4000</v>
      </c>
      <c r="H17" s="13">
        <f>D17</f>
        <v>13000</v>
      </c>
      <c r="I17" s="26"/>
      <c r="J17" s="13">
        <f t="shared" si="3"/>
        <v>13000</v>
      </c>
      <c r="K17" s="11">
        <f t="shared" si="2"/>
        <v>17000</v>
      </c>
    </row>
    <row r="18" spans="1:11" s="8" customFormat="1" ht="12.95" customHeight="1">
      <c r="A18" s="39" t="s">
        <v>15</v>
      </c>
      <c r="B18" s="40"/>
      <c r="C18" s="40"/>
      <c r="D18" s="41"/>
      <c r="E18" s="16">
        <f>SUM(E15:E17)</f>
        <v>2925</v>
      </c>
      <c r="F18" s="16" t="s">
        <v>20</v>
      </c>
      <c r="G18" s="16">
        <f t="shared" ref="G18" si="4">SUM(G15:G17)</f>
        <v>4000</v>
      </c>
      <c r="H18" s="17">
        <f>SUM(H15:H17)</f>
        <v>13000</v>
      </c>
      <c r="I18" s="30"/>
      <c r="J18" s="17">
        <f>SUM(J15:J17)</f>
        <v>13000</v>
      </c>
      <c r="K18" s="16">
        <f>SUM(K15:K17)</f>
        <v>19925</v>
      </c>
    </row>
    <row r="19" spans="1:11" s="8" customFormat="1" ht="12.95" customHeight="1">
      <c r="A19" s="42" t="s">
        <v>39</v>
      </c>
      <c r="B19" s="43"/>
      <c r="C19" s="43"/>
      <c r="D19" s="43"/>
      <c r="E19" s="43"/>
      <c r="F19" s="43"/>
      <c r="G19" s="43"/>
      <c r="H19" s="43"/>
      <c r="I19" s="43"/>
      <c r="J19" s="43"/>
      <c r="K19" s="44"/>
    </row>
    <row r="20" spans="1:11" s="8" customFormat="1" ht="15">
      <c r="A20" s="9" t="s">
        <v>16</v>
      </c>
      <c r="B20" s="10">
        <v>20</v>
      </c>
      <c r="C20" s="9" t="s">
        <v>9</v>
      </c>
      <c r="D20" s="11">
        <v>45</v>
      </c>
      <c r="E20" s="11">
        <f>B20*D20</f>
        <v>900</v>
      </c>
      <c r="G20" s="11"/>
      <c r="H20" s="13"/>
      <c r="I20" s="26"/>
      <c r="J20" s="26">
        <f>SUM(H20:I20)</f>
        <v>0</v>
      </c>
      <c r="K20" s="11">
        <f t="shared" ref="K20:K21" si="5">SUM(E20:G20)+J20</f>
        <v>900</v>
      </c>
    </row>
    <row r="21" spans="1:11" s="8" customFormat="1" ht="15">
      <c r="A21" s="9" t="s">
        <v>17</v>
      </c>
      <c r="B21" s="10">
        <v>10</v>
      </c>
      <c r="C21" s="9" t="s">
        <v>9</v>
      </c>
      <c r="D21" s="11">
        <v>45</v>
      </c>
      <c r="E21" s="11">
        <f>B21*D21</f>
        <v>450</v>
      </c>
      <c r="F21" s="12"/>
      <c r="G21" s="11"/>
      <c r="H21" s="13"/>
      <c r="I21" s="26"/>
      <c r="J21" s="26">
        <f>SUM(H21:I21)</f>
        <v>0</v>
      </c>
      <c r="K21" s="11">
        <f t="shared" si="5"/>
        <v>450</v>
      </c>
    </row>
    <row r="22" spans="1:11" s="8" customFormat="1" ht="12.95" customHeight="1">
      <c r="A22" s="39" t="s">
        <v>18</v>
      </c>
      <c r="B22" s="40"/>
      <c r="C22" s="40"/>
      <c r="D22" s="41"/>
      <c r="E22" s="16">
        <f>SUM(E20:E21)</f>
        <v>1350</v>
      </c>
      <c r="F22" s="16" t="s">
        <v>20</v>
      </c>
      <c r="G22" s="16" t="s">
        <v>20</v>
      </c>
      <c r="H22" s="17" t="s">
        <v>20</v>
      </c>
      <c r="I22" s="30"/>
      <c r="J22" s="30">
        <f>SUM(J20:J21)</f>
        <v>0</v>
      </c>
      <c r="K22" s="16">
        <f>K20+K21</f>
        <v>1350</v>
      </c>
    </row>
    <row r="23" spans="1:11" s="8" customFormat="1" ht="12.95" customHeight="1">
      <c r="A23" s="42" t="s">
        <v>57</v>
      </c>
      <c r="B23" s="43"/>
      <c r="C23" s="43"/>
      <c r="D23" s="43"/>
      <c r="E23" s="43"/>
      <c r="F23" s="43"/>
      <c r="G23" s="43"/>
      <c r="H23" s="43"/>
      <c r="I23" s="43"/>
      <c r="J23" s="43"/>
      <c r="K23" s="44"/>
    </row>
    <row r="24" spans="1:11" s="8" customFormat="1" ht="15" customHeight="1">
      <c r="A24" s="9" t="s">
        <v>19</v>
      </c>
      <c r="B24" s="10" t="s">
        <v>11</v>
      </c>
      <c r="C24" s="9" t="s">
        <v>20</v>
      </c>
      <c r="D24" s="26">
        <v>6300</v>
      </c>
      <c r="E24" s="11"/>
      <c r="F24" s="11"/>
      <c r="G24" s="11"/>
      <c r="H24" s="13">
        <f>D24</f>
        <v>6300</v>
      </c>
      <c r="I24" s="31">
        <v>-5300</v>
      </c>
      <c r="J24" s="13">
        <f>SUM(H24:I24)</f>
        <v>1000</v>
      </c>
      <c r="K24" s="11">
        <f>SUM(E24:G24)+J24</f>
        <v>1000</v>
      </c>
    </row>
    <row r="25" spans="1:11" s="8" customFormat="1" ht="15">
      <c r="A25" s="9" t="s">
        <v>21</v>
      </c>
      <c r="B25" s="10">
        <v>30</v>
      </c>
      <c r="C25" s="10" t="s">
        <v>40</v>
      </c>
      <c r="D25" s="11">
        <v>10</v>
      </c>
      <c r="E25" s="11"/>
      <c r="F25" s="11"/>
      <c r="G25" s="11"/>
      <c r="H25" s="13">
        <f>B25*D25</f>
        <v>300</v>
      </c>
      <c r="I25" s="31">
        <v>-300</v>
      </c>
      <c r="J25" s="13">
        <f t="shared" ref="J25:J42" si="6">SUM(H25:I25)</f>
        <v>0</v>
      </c>
      <c r="K25" s="11">
        <f t="shared" ref="K25:K42" si="7">SUM(E25:G25)+J25</f>
        <v>0</v>
      </c>
    </row>
    <row r="26" spans="1:11" s="8" customFormat="1" ht="15">
      <c r="A26" s="9" t="s">
        <v>22</v>
      </c>
      <c r="B26" s="10">
        <v>10</v>
      </c>
      <c r="C26" s="9" t="s">
        <v>41</v>
      </c>
      <c r="D26" s="11">
        <v>240</v>
      </c>
      <c r="E26" s="11"/>
      <c r="F26" s="11"/>
      <c r="G26" s="12"/>
      <c r="H26" s="13">
        <f>B26*D26</f>
        <v>2400</v>
      </c>
      <c r="I26" s="31">
        <v>-1400</v>
      </c>
      <c r="J26" s="13">
        <f t="shared" si="6"/>
        <v>1000</v>
      </c>
      <c r="K26" s="11">
        <f t="shared" si="7"/>
        <v>1000</v>
      </c>
    </row>
    <row r="27" spans="1:11" s="8" customFormat="1" ht="15">
      <c r="A27" s="9" t="s">
        <v>42</v>
      </c>
      <c r="B27" s="10">
        <v>10</v>
      </c>
      <c r="C27" s="9" t="s">
        <v>41</v>
      </c>
      <c r="D27" s="11">
        <v>290</v>
      </c>
      <c r="E27" s="11"/>
      <c r="F27" s="11"/>
      <c r="G27" s="11">
        <f>B27*D27</f>
        <v>2900</v>
      </c>
      <c r="H27" s="13"/>
      <c r="I27" s="26">
        <v>5000</v>
      </c>
      <c r="J27" s="13">
        <f t="shared" si="6"/>
        <v>5000</v>
      </c>
      <c r="K27" s="11">
        <f t="shared" si="7"/>
        <v>7900</v>
      </c>
    </row>
    <row r="28" spans="1:11" s="8" customFormat="1" ht="30">
      <c r="A28" s="9" t="s">
        <v>43</v>
      </c>
      <c r="B28" s="10">
        <v>70</v>
      </c>
      <c r="C28" s="9" t="s">
        <v>41</v>
      </c>
      <c r="D28" s="11">
        <v>290</v>
      </c>
      <c r="E28" s="11"/>
      <c r="F28" s="11"/>
      <c r="G28" s="32">
        <v>64750</v>
      </c>
      <c r="H28" s="13">
        <f>B28*D28</f>
        <v>20300</v>
      </c>
      <c r="I28" s="31">
        <v>-13550</v>
      </c>
      <c r="J28" s="13">
        <f t="shared" si="6"/>
        <v>6750</v>
      </c>
      <c r="K28" s="11">
        <f t="shared" si="7"/>
        <v>71500</v>
      </c>
    </row>
    <row r="29" spans="1:11" s="8" customFormat="1" ht="15">
      <c r="A29" s="19" t="s">
        <v>44</v>
      </c>
      <c r="B29" s="10">
        <v>1000</v>
      </c>
      <c r="C29" s="10" t="s">
        <v>45</v>
      </c>
      <c r="D29" s="11">
        <v>40</v>
      </c>
      <c r="E29" s="11"/>
      <c r="F29" s="11"/>
      <c r="G29" s="11">
        <v>38300</v>
      </c>
      <c r="H29" s="13">
        <v>1700</v>
      </c>
      <c r="I29" s="33">
        <v>-1700</v>
      </c>
      <c r="J29" s="13">
        <f t="shared" si="6"/>
        <v>0</v>
      </c>
      <c r="K29" s="11">
        <f t="shared" si="7"/>
        <v>38300</v>
      </c>
    </row>
    <row r="30" spans="1:11" s="8" customFormat="1" ht="15">
      <c r="A30" s="19" t="s">
        <v>46</v>
      </c>
      <c r="B30" s="10">
        <v>600</v>
      </c>
      <c r="C30" s="10" t="s">
        <v>45</v>
      </c>
      <c r="D30" s="11">
        <v>20</v>
      </c>
      <c r="E30" s="11"/>
      <c r="F30" s="11"/>
      <c r="G30" s="11">
        <f>B30*D30</f>
        <v>12000</v>
      </c>
      <c r="H30" s="13"/>
      <c r="I30" s="26"/>
      <c r="J30" s="13">
        <f t="shared" si="6"/>
        <v>0</v>
      </c>
      <c r="K30" s="11">
        <f t="shared" si="7"/>
        <v>12000</v>
      </c>
    </row>
    <row r="31" spans="1:11" s="8" customFormat="1" ht="15">
      <c r="A31" s="9" t="s">
        <v>47</v>
      </c>
      <c r="B31" s="10">
        <v>10</v>
      </c>
      <c r="C31" s="10" t="s">
        <v>41</v>
      </c>
      <c r="D31" s="11">
        <v>290</v>
      </c>
      <c r="E31" s="11"/>
      <c r="F31" s="11"/>
      <c r="H31" s="13">
        <f>B31*D31</f>
        <v>2900</v>
      </c>
      <c r="I31" s="26">
        <v>2100</v>
      </c>
      <c r="J31" s="13">
        <f t="shared" si="6"/>
        <v>5000</v>
      </c>
      <c r="K31" s="11">
        <f t="shared" si="7"/>
        <v>5000</v>
      </c>
    </row>
    <row r="32" spans="1:11" s="8" customFormat="1" ht="15">
      <c r="A32" s="19" t="s">
        <v>48</v>
      </c>
      <c r="B32" s="10">
        <v>6</v>
      </c>
      <c r="C32" s="9" t="s">
        <v>49</v>
      </c>
      <c r="D32" s="11">
        <v>200</v>
      </c>
      <c r="E32" s="11"/>
      <c r="F32" s="11"/>
      <c r="G32" s="11">
        <f t="shared" ref="G32:G38" si="8">B32*D32</f>
        <v>1200</v>
      </c>
      <c r="H32" s="13"/>
      <c r="I32" s="26"/>
      <c r="J32" s="13">
        <f t="shared" si="6"/>
        <v>0</v>
      </c>
      <c r="K32" s="11">
        <f t="shared" si="7"/>
        <v>1200</v>
      </c>
    </row>
    <row r="33" spans="1:11" s="8" customFormat="1" ht="15">
      <c r="A33" s="19" t="s">
        <v>44</v>
      </c>
      <c r="B33" s="10">
        <v>30</v>
      </c>
      <c r="C33" s="9" t="s">
        <v>45</v>
      </c>
      <c r="D33" s="11">
        <v>40</v>
      </c>
      <c r="E33" s="11"/>
      <c r="F33" s="11"/>
      <c r="G33" s="11">
        <f t="shared" si="8"/>
        <v>1200</v>
      </c>
      <c r="H33" s="13"/>
      <c r="I33" s="26"/>
      <c r="J33" s="13">
        <f t="shared" si="6"/>
        <v>0</v>
      </c>
      <c r="K33" s="11">
        <f t="shared" si="7"/>
        <v>1200</v>
      </c>
    </row>
    <row r="34" spans="1:11" s="8" customFormat="1" ht="15">
      <c r="A34" s="10" t="s">
        <v>50</v>
      </c>
      <c r="B34" s="10">
        <v>40</v>
      </c>
      <c r="C34" s="9" t="s">
        <v>41</v>
      </c>
      <c r="D34" s="11">
        <v>290</v>
      </c>
      <c r="E34" s="11"/>
      <c r="F34" s="11"/>
      <c r="G34" s="11">
        <f t="shared" si="8"/>
        <v>11600</v>
      </c>
      <c r="H34" s="13"/>
      <c r="I34" s="26">
        <v>20000</v>
      </c>
      <c r="J34" s="13">
        <f t="shared" si="6"/>
        <v>20000</v>
      </c>
      <c r="K34" s="11">
        <f t="shared" si="7"/>
        <v>31600</v>
      </c>
    </row>
    <row r="35" spans="1:11" s="8" customFormat="1" ht="15">
      <c r="A35" s="19" t="s">
        <v>44</v>
      </c>
      <c r="B35" s="10">
        <v>180</v>
      </c>
      <c r="C35" s="9" t="s">
        <v>45</v>
      </c>
      <c r="D35" s="11">
        <v>40</v>
      </c>
      <c r="E35" s="11"/>
      <c r="F35" s="11"/>
      <c r="G35" s="11">
        <f t="shared" si="8"/>
        <v>7200</v>
      </c>
      <c r="H35" s="13"/>
      <c r="I35" s="26"/>
      <c r="J35" s="13">
        <f t="shared" si="6"/>
        <v>0</v>
      </c>
      <c r="K35" s="11">
        <f t="shared" si="7"/>
        <v>7200</v>
      </c>
    </row>
    <row r="36" spans="1:11" s="8" customFormat="1" ht="15">
      <c r="A36" s="10" t="s">
        <v>51</v>
      </c>
      <c r="B36" s="10">
        <v>20</v>
      </c>
      <c r="C36" s="9" t="s">
        <v>41</v>
      </c>
      <c r="D36" s="11">
        <v>290</v>
      </c>
      <c r="E36" s="11"/>
      <c r="F36" s="11"/>
      <c r="G36" s="11">
        <f t="shared" si="8"/>
        <v>5800</v>
      </c>
      <c r="H36" s="13"/>
      <c r="I36" s="26">
        <v>17000</v>
      </c>
      <c r="J36" s="13">
        <f t="shared" si="6"/>
        <v>17000</v>
      </c>
      <c r="K36" s="11">
        <f t="shared" si="7"/>
        <v>22800</v>
      </c>
    </row>
    <row r="37" spans="1:11" s="8" customFormat="1" ht="15">
      <c r="A37" s="19" t="s">
        <v>44</v>
      </c>
      <c r="B37" s="10">
        <v>140</v>
      </c>
      <c r="C37" s="9" t="s">
        <v>45</v>
      </c>
      <c r="D37" s="11">
        <v>40</v>
      </c>
      <c r="E37" s="11"/>
      <c r="F37" s="11"/>
      <c r="G37" s="11">
        <f t="shared" si="8"/>
        <v>5600</v>
      </c>
      <c r="H37" s="13"/>
      <c r="I37" s="26"/>
      <c r="J37" s="13">
        <f t="shared" si="6"/>
        <v>0</v>
      </c>
      <c r="K37" s="11">
        <f t="shared" si="7"/>
        <v>5600</v>
      </c>
    </row>
    <row r="38" spans="1:11" s="8" customFormat="1" ht="30">
      <c r="A38" s="9" t="s">
        <v>52</v>
      </c>
      <c r="B38" s="10">
        <v>400</v>
      </c>
      <c r="C38" s="9" t="s">
        <v>45</v>
      </c>
      <c r="D38" s="11">
        <v>10</v>
      </c>
      <c r="E38" s="11"/>
      <c r="F38" s="11"/>
      <c r="G38" s="11">
        <f t="shared" si="8"/>
        <v>4000</v>
      </c>
      <c r="H38" s="13"/>
      <c r="I38" s="26">
        <v>16000</v>
      </c>
      <c r="J38" s="13">
        <f t="shared" si="6"/>
        <v>16000</v>
      </c>
      <c r="K38" s="11">
        <f t="shared" si="7"/>
        <v>20000</v>
      </c>
    </row>
    <row r="39" spans="1:11" s="8" customFormat="1" ht="15">
      <c r="A39" s="9" t="s">
        <v>53</v>
      </c>
      <c r="B39" s="10">
        <v>400</v>
      </c>
      <c r="C39" s="9" t="s">
        <v>45</v>
      </c>
      <c r="D39" s="11">
        <v>10</v>
      </c>
      <c r="E39" s="11"/>
      <c r="F39" s="11"/>
      <c r="H39" s="13">
        <f>B39*D39</f>
        <v>4000</v>
      </c>
      <c r="I39" s="33">
        <v>-4000</v>
      </c>
      <c r="J39" s="13">
        <f t="shared" si="6"/>
        <v>0</v>
      </c>
      <c r="K39" s="11">
        <f t="shared" si="7"/>
        <v>0</v>
      </c>
    </row>
    <row r="40" spans="1:11" s="8" customFormat="1" ht="15">
      <c r="A40" s="9" t="s">
        <v>59</v>
      </c>
      <c r="B40" s="10">
        <v>1000</v>
      </c>
      <c r="C40" s="9" t="s">
        <v>58</v>
      </c>
      <c r="D40" s="11">
        <v>1</v>
      </c>
      <c r="E40" s="11"/>
      <c r="F40" s="11"/>
      <c r="G40" s="11"/>
      <c r="H40" s="13">
        <f>B40*D40</f>
        <v>1000</v>
      </c>
      <c r="I40" s="26">
        <v>2500</v>
      </c>
      <c r="J40" s="13">
        <f t="shared" si="6"/>
        <v>3500</v>
      </c>
      <c r="K40" s="11">
        <f t="shared" si="7"/>
        <v>3500</v>
      </c>
    </row>
    <row r="41" spans="1:11" s="8" customFormat="1" ht="15">
      <c r="A41" s="9" t="s">
        <v>60</v>
      </c>
      <c r="B41" s="10">
        <v>1000</v>
      </c>
      <c r="C41" s="9" t="s">
        <v>58</v>
      </c>
      <c r="D41" s="20">
        <v>1.5</v>
      </c>
      <c r="E41" s="11"/>
      <c r="F41" s="11"/>
      <c r="G41" s="11"/>
      <c r="H41" s="13">
        <f>B41*D41</f>
        <v>1500</v>
      </c>
      <c r="I41" s="33">
        <v>-1500</v>
      </c>
      <c r="J41" s="13">
        <f t="shared" si="6"/>
        <v>0</v>
      </c>
      <c r="K41" s="11">
        <f t="shared" si="7"/>
        <v>0</v>
      </c>
    </row>
    <row r="42" spans="1:11" s="8" customFormat="1" ht="15">
      <c r="A42" s="9" t="s">
        <v>23</v>
      </c>
      <c r="B42" s="10">
        <v>30</v>
      </c>
      <c r="C42" s="9" t="s">
        <v>41</v>
      </c>
      <c r="D42" s="11">
        <v>320</v>
      </c>
      <c r="E42" s="11"/>
      <c r="F42" s="11"/>
      <c r="G42" s="11"/>
      <c r="H42" s="13">
        <f>B42*D42</f>
        <v>9600</v>
      </c>
      <c r="I42" s="26">
        <v>2400</v>
      </c>
      <c r="J42" s="13">
        <f t="shared" si="6"/>
        <v>12000</v>
      </c>
      <c r="K42" s="11">
        <f t="shared" si="7"/>
        <v>12000</v>
      </c>
    </row>
    <row r="43" spans="1:11" s="8" customFormat="1" ht="12.95" customHeight="1">
      <c r="A43" s="39" t="s">
        <v>24</v>
      </c>
      <c r="B43" s="40"/>
      <c r="C43" s="40"/>
      <c r="D43" s="41"/>
      <c r="E43" s="16" t="s">
        <v>20</v>
      </c>
      <c r="F43" s="16" t="s">
        <v>20</v>
      </c>
      <c r="G43" s="16">
        <f>SUM(G24:G42)</f>
        <v>154550</v>
      </c>
      <c r="H43" s="17">
        <f>SUM(H24:H42)</f>
        <v>50000</v>
      </c>
      <c r="I43" s="29">
        <f t="shared" ref="I43:J43" si="9">SUM(I24:I42)</f>
        <v>37250</v>
      </c>
      <c r="J43" s="17">
        <f t="shared" si="9"/>
        <v>87250</v>
      </c>
      <c r="K43" s="18">
        <f>SUM(K24:K42)</f>
        <v>241800</v>
      </c>
    </row>
    <row r="44" spans="1:11" s="8" customFormat="1" ht="12.95" customHeight="1">
      <c r="A44" s="42" t="s">
        <v>54</v>
      </c>
      <c r="B44" s="43"/>
      <c r="C44" s="43"/>
      <c r="D44" s="43"/>
      <c r="E44" s="43"/>
      <c r="F44" s="43"/>
      <c r="G44" s="43"/>
      <c r="H44" s="43"/>
      <c r="I44" s="43"/>
      <c r="J44" s="43"/>
      <c r="K44" s="44"/>
    </row>
    <row r="45" spans="1:11" s="8" customFormat="1" ht="15">
      <c r="A45" s="9" t="s">
        <v>25</v>
      </c>
      <c r="B45" s="9">
        <v>300</v>
      </c>
      <c r="C45" s="9" t="s">
        <v>26</v>
      </c>
      <c r="D45" s="20">
        <v>0.51</v>
      </c>
      <c r="E45" s="11">
        <f>B45*D45</f>
        <v>153</v>
      </c>
      <c r="G45" s="11"/>
      <c r="H45" s="13"/>
      <c r="I45" s="26"/>
      <c r="J45" s="26"/>
      <c r="K45" s="11">
        <f>SUM(E45+F45+G45+J45)</f>
        <v>153</v>
      </c>
    </row>
    <row r="46" spans="1:11" s="8" customFormat="1" ht="12.95" customHeight="1">
      <c r="A46" s="39" t="s">
        <v>27</v>
      </c>
      <c r="B46" s="40"/>
      <c r="C46" s="40"/>
      <c r="D46" s="41"/>
      <c r="E46" s="16">
        <f>SUM(E45)</f>
        <v>153</v>
      </c>
      <c r="F46" s="16" t="s">
        <v>20</v>
      </c>
      <c r="G46" s="16" t="s">
        <v>20</v>
      </c>
      <c r="H46" s="17" t="s">
        <v>20</v>
      </c>
      <c r="I46" s="30"/>
      <c r="J46" s="30"/>
      <c r="K46" s="16">
        <f t="shared" ref="K46" si="10">SUM(K45)</f>
        <v>153</v>
      </c>
    </row>
    <row r="47" spans="1:11" s="8" customFormat="1" ht="12.95" customHeight="1">
      <c r="A47" s="45" t="s">
        <v>55</v>
      </c>
      <c r="B47" s="46"/>
      <c r="C47" s="46"/>
      <c r="D47" s="46"/>
      <c r="E47" s="46"/>
      <c r="F47" s="46"/>
      <c r="G47" s="46"/>
      <c r="H47" s="46"/>
      <c r="I47" s="46"/>
      <c r="J47" s="46"/>
      <c r="K47" s="47"/>
    </row>
    <row r="48" spans="1:11" s="8" customFormat="1" ht="15" customHeight="1">
      <c r="A48" s="9" t="s">
        <v>28</v>
      </c>
      <c r="B48" s="9" t="s">
        <v>11</v>
      </c>
      <c r="C48" s="9" t="s">
        <v>20</v>
      </c>
      <c r="D48" s="11">
        <v>150</v>
      </c>
      <c r="E48" s="11">
        <f>D48</f>
        <v>150</v>
      </c>
      <c r="G48" s="11"/>
      <c r="H48" s="13"/>
      <c r="I48" s="26"/>
      <c r="J48" s="26"/>
      <c r="K48" s="11">
        <f>SUM(E48+F48+G48+J48)</f>
        <v>150</v>
      </c>
    </row>
    <row r="49" spans="1:11" s="8" customFormat="1" ht="12.95" customHeight="1">
      <c r="A49" s="39" t="s">
        <v>29</v>
      </c>
      <c r="B49" s="40"/>
      <c r="C49" s="40"/>
      <c r="D49" s="41"/>
      <c r="E49" s="16">
        <f>SUM(E48)</f>
        <v>150</v>
      </c>
      <c r="F49" s="16" t="s">
        <v>20</v>
      </c>
      <c r="G49" s="16" t="s">
        <v>20</v>
      </c>
      <c r="H49" s="17" t="s">
        <v>20</v>
      </c>
      <c r="I49" s="30"/>
      <c r="J49" s="30"/>
      <c r="K49" s="16">
        <f>SUM(K48)</f>
        <v>150</v>
      </c>
    </row>
    <row r="50" spans="1:11" s="8" customFormat="1" ht="14.25">
      <c r="A50" s="48" t="s">
        <v>30</v>
      </c>
      <c r="B50" s="48"/>
      <c r="C50" s="21"/>
      <c r="D50" s="21"/>
      <c r="E50" s="21"/>
      <c r="F50" s="21"/>
      <c r="G50" s="22"/>
      <c r="H50" s="22"/>
      <c r="I50" s="22"/>
      <c r="J50" s="22"/>
      <c r="K50" s="21"/>
    </row>
    <row r="51" spans="1:11" s="8" customFormat="1" ht="6" customHeight="1">
      <c r="A51" s="49" t="s">
        <v>20</v>
      </c>
      <c r="B51" s="50"/>
      <c r="C51" s="50"/>
      <c r="D51" s="51"/>
      <c r="E51" s="34">
        <f>SUM(E13+E18+E22+E46+E49)</f>
        <v>11078</v>
      </c>
      <c r="F51" s="34">
        <f>F13</f>
        <v>28000</v>
      </c>
      <c r="G51" s="34">
        <f>SUM(G13+G18+G43)</f>
        <v>161050</v>
      </c>
      <c r="H51" s="52">
        <f>H18+H43</f>
        <v>63000</v>
      </c>
      <c r="I51" s="54">
        <f t="shared" ref="I51:J51" si="11">I18+I43</f>
        <v>37250</v>
      </c>
      <c r="J51" s="52">
        <f t="shared" si="11"/>
        <v>100250</v>
      </c>
      <c r="K51" s="34">
        <f t="shared" ref="K51" si="12">SUM(K13+K18+K22+K43+K46+K49)</f>
        <v>300378</v>
      </c>
    </row>
    <row r="52" spans="1:11" s="8" customFormat="1" ht="12" customHeight="1">
      <c r="A52" s="36" t="s">
        <v>31</v>
      </c>
      <c r="B52" s="37"/>
      <c r="C52" s="37"/>
      <c r="D52" s="38"/>
      <c r="E52" s="35"/>
      <c r="F52" s="35"/>
      <c r="G52" s="35"/>
      <c r="H52" s="53"/>
      <c r="I52" s="55"/>
      <c r="J52" s="53"/>
      <c r="K52" s="35"/>
    </row>
    <row r="53" spans="1:11">
      <c r="A53" s="5"/>
      <c r="B53" s="5"/>
      <c r="C53" s="3"/>
      <c r="D53" s="3"/>
      <c r="E53" s="3"/>
      <c r="F53" s="4"/>
      <c r="G53" s="4"/>
      <c r="H53" s="4"/>
      <c r="I53" s="4"/>
      <c r="J53" s="4"/>
      <c r="K53" s="4"/>
    </row>
    <row r="54" spans="1:1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</sheetData>
  <mergeCells count="26">
    <mergeCell ref="A1:K1"/>
    <mergeCell ref="A23:K23"/>
    <mergeCell ref="A3:A4"/>
    <mergeCell ref="B3:C4"/>
    <mergeCell ref="K3:K4"/>
    <mergeCell ref="A6:K6"/>
    <mergeCell ref="A13:D13"/>
    <mergeCell ref="A14:K14"/>
    <mergeCell ref="A18:D18"/>
    <mergeCell ref="A19:K19"/>
    <mergeCell ref="A22:D22"/>
    <mergeCell ref="K51:K52"/>
    <mergeCell ref="A52:D52"/>
    <mergeCell ref="A43:D43"/>
    <mergeCell ref="A44:K44"/>
    <mergeCell ref="A46:D46"/>
    <mergeCell ref="A47:K47"/>
    <mergeCell ref="A49:D49"/>
    <mergeCell ref="A50:B50"/>
    <mergeCell ref="A51:D51"/>
    <mergeCell ref="E51:E52"/>
    <mergeCell ref="F51:F52"/>
    <mergeCell ref="G51:G52"/>
    <mergeCell ref="H51:H52"/>
    <mergeCell ref="I51:I52"/>
    <mergeCell ref="J51:J52"/>
  </mergeCells>
  <phoneticPr fontId="1" type="noConversion"/>
  <pageMargins left="0.47" right="0.31" top="0.4" bottom="0.45" header="0.25" footer="0.31"/>
  <pageSetup scale="90" orientation="landscape" r:id="rId1"/>
  <colBreaks count="1" manualBreakCount="1">
    <brk id="22" max="1048575" man="1" pt="1"/>
  </colBreaks>
  <extLst>
    <ext xmlns:mx="http://schemas.microsoft.com/office/mac/excel/2008/main" uri="http://schemas.microsoft.com/office/mac/excel/2008/main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Lostine budget</vt:lpstr>
      <vt:lpstr>'Lostine budget'!Print_Titles</vt:lpstr>
    </vt:vector>
  </TitlesOfParts>
  <Company>Grande Ronde Model Watershed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Coby Menton</dc:creator>
  <cp:lastModifiedBy> </cp:lastModifiedBy>
  <cp:lastPrinted>2012-03-27T17:08:51Z</cp:lastPrinted>
  <dcterms:created xsi:type="dcterms:W3CDTF">2011-11-15T18:41:35Z</dcterms:created>
  <dcterms:modified xsi:type="dcterms:W3CDTF">2012-03-27T17:14:06Z</dcterms:modified>
</cp:coreProperties>
</file>