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0" windowWidth="8910" windowHeight="1170"/>
  </bookViews>
  <sheets>
    <sheet name="Feuil1" sheetId="1" r:id="rId1"/>
    <sheet name="Feuil2" sheetId="2" r:id="rId2"/>
    <sheet name="Feuil3" sheetId="3" r:id="rId3"/>
  </sheets>
  <definedNames>
    <definedName name="solver_adj" localSheetId="0" hidden="1">Feuil1!$D$67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Feuil1!$D$70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</definedNames>
  <calcPr calcId="152511"/>
</workbook>
</file>

<file path=xl/calcChain.xml><?xml version="1.0" encoding="utf-8"?>
<calcChain xmlns="http://schemas.openxmlformats.org/spreadsheetml/2006/main">
  <c r="H62" i="1" l="1"/>
  <c r="H61" i="1"/>
  <c r="E62" i="1"/>
  <c r="E61" i="1"/>
  <c r="C62" i="1"/>
  <c r="C61" i="1"/>
  <c r="H46" i="1"/>
  <c r="E46" i="1"/>
  <c r="C46" i="1"/>
  <c r="H45" i="1"/>
  <c r="E45" i="1"/>
  <c r="C45" i="1"/>
  <c r="E31" i="1"/>
  <c r="E30" i="1"/>
  <c r="C58" i="2"/>
  <c r="F58" i="2" s="1"/>
  <c r="G58" i="2" s="1"/>
  <c r="H58" i="2" s="1"/>
  <c r="D58" i="2"/>
  <c r="C59" i="2"/>
  <c r="F59" i="2" s="1"/>
  <c r="G59" i="2" s="1"/>
  <c r="H59" i="2" s="1"/>
  <c r="D59" i="2"/>
  <c r="C60" i="2"/>
  <c r="F60" i="2" s="1"/>
  <c r="G60" i="2" s="1"/>
  <c r="H60" i="2" s="1"/>
  <c r="D60" i="2"/>
  <c r="C61" i="2"/>
  <c r="F61" i="2" s="1"/>
  <c r="G61" i="2" s="1"/>
  <c r="H61" i="2" s="1"/>
  <c r="D61" i="2"/>
  <c r="C62" i="2"/>
  <c r="F62" i="2" s="1"/>
  <c r="G62" i="2" s="1"/>
  <c r="D62" i="2"/>
  <c r="C63" i="2"/>
  <c r="F63" i="2" s="1"/>
  <c r="G63" i="2" s="1"/>
  <c r="H63" i="2" s="1"/>
  <c r="D63" i="2"/>
  <c r="C64" i="2"/>
  <c r="F64" i="2" s="1"/>
  <c r="G64" i="2" s="1"/>
  <c r="H64" i="2" s="1"/>
  <c r="D64" i="2"/>
  <c r="C65" i="2"/>
  <c r="F65" i="2" s="1"/>
  <c r="G65" i="2" s="1"/>
  <c r="H65" i="2" s="1"/>
  <c r="D65" i="2"/>
  <c r="C66" i="2"/>
  <c r="F66" i="2" s="1"/>
  <c r="G66" i="2" s="1"/>
  <c r="H66" i="2" s="1"/>
  <c r="D66" i="2"/>
  <c r="C67" i="2"/>
  <c r="F67" i="2" s="1"/>
  <c r="G67" i="2" s="1"/>
  <c r="H67" i="2" s="1"/>
  <c r="D67" i="2"/>
  <c r="C68" i="2"/>
  <c r="F68" i="2" s="1"/>
  <c r="G68" i="2" s="1"/>
  <c r="H68" i="2" s="1"/>
  <c r="D68" i="2"/>
  <c r="C69" i="2"/>
  <c r="F69" i="2" s="1"/>
  <c r="G69" i="2" s="1"/>
  <c r="H69" i="2" s="1"/>
  <c r="D69" i="2"/>
  <c r="C70" i="2"/>
  <c r="F70" i="2" s="1"/>
  <c r="G70" i="2" s="1"/>
  <c r="D70" i="2"/>
  <c r="C71" i="2"/>
  <c r="F71" i="2" s="1"/>
  <c r="G71" i="2" s="1"/>
  <c r="H71" i="2" s="1"/>
  <c r="D71" i="2"/>
  <c r="C72" i="2"/>
  <c r="F72" i="2" s="1"/>
  <c r="G72" i="2" s="1"/>
  <c r="H72" i="2" s="1"/>
  <c r="D72" i="2"/>
  <c r="C73" i="2"/>
  <c r="F73" i="2" s="1"/>
  <c r="G73" i="2" s="1"/>
  <c r="H73" i="2" s="1"/>
  <c r="D73" i="2"/>
  <c r="C74" i="2"/>
  <c r="D74" i="2"/>
  <c r="F74" i="2"/>
  <c r="G74" i="2" s="1"/>
  <c r="H74" i="2" s="1"/>
  <c r="C75" i="2"/>
  <c r="F75" i="2" s="1"/>
  <c r="G75" i="2" s="1"/>
  <c r="H75" i="2" s="1"/>
  <c r="D75" i="2"/>
  <c r="C76" i="2"/>
  <c r="F76" i="2" s="1"/>
  <c r="G76" i="2" s="1"/>
  <c r="D76" i="2"/>
  <c r="C77" i="2"/>
  <c r="F77" i="2" s="1"/>
  <c r="G77" i="2" s="1"/>
  <c r="H77" i="2" s="1"/>
  <c r="D77" i="2"/>
  <c r="C78" i="2"/>
  <c r="F78" i="2" s="1"/>
  <c r="G78" i="2" s="1"/>
  <c r="D78" i="2"/>
  <c r="C79" i="2"/>
  <c r="F79" i="2" s="1"/>
  <c r="G79" i="2" s="1"/>
  <c r="H79" i="2" s="1"/>
  <c r="D79" i="2"/>
  <c r="C80" i="2"/>
  <c r="F80" i="2" s="1"/>
  <c r="G80" i="2" s="1"/>
  <c r="H80" i="2" s="1"/>
  <c r="D80" i="2"/>
  <c r="C81" i="2"/>
  <c r="F81" i="2" s="1"/>
  <c r="G81" i="2" s="1"/>
  <c r="H81" i="2" s="1"/>
  <c r="D81" i="2"/>
  <c r="C82" i="2"/>
  <c r="F82" i="2" s="1"/>
  <c r="G82" i="2" s="1"/>
  <c r="H82" i="2" s="1"/>
  <c r="D82" i="2"/>
  <c r="C83" i="2"/>
  <c r="F83" i="2" s="1"/>
  <c r="G83" i="2" s="1"/>
  <c r="H83" i="2" s="1"/>
  <c r="D83" i="2"/>
  <c r="C35" i="2"/>
  <c r="F35" i="2" s="1"/>
  <c r="G35" i="2" s="1"/>
  <c r="H35" i="2" s="1"/>
  <c r="D35" i="2"/>
  <c r="C36" i="2"/>
  <c r="F36" i="2" s="1"/>
  <c r="G36" i="2" s="1"/>
  <c r="H36" i="2" s="1"/>
  <c r="D36" i="2"/>
  <c r="C37" i="2"/>
  <c r="F37" i="2" s="1"/>
  <c r="G37" i="2" s="1"/>
  <c r="H37" i="2" s="1"/>
  <c r="D37" i="2"/>
  <c r="C38" i="2"/>
  <c r="F38" i="2" s="1"/>
  <c r="G38" i="2" s="1"/>
  <c r="H38" i="2" s="1"/>
  <c r="D38" i="2"/>
  <c r="C39" i="2"/>
  <c r="F39" i="2" s="1"/>
  <c r="G39" i="2" s="1"/>
  <c r="H39" i="2" s="1"/>
  <c r="D39" i="2"/>
  <c r="C40" i="2"/>
  <c r="F40" i="2" s="1"/>
  <c r="G40" i="2" s="1"/>
  <c r="D40" i="2"/>
  <c r="C41" i="2"/>
  <c r="F41" i="2" s="1"/>
  <c r="G41" i="2" s="1"/>
  <c r="H41" i="2" s="1"/>
  <c r="D41" i="2"/>
  <c r="C42" i="2"/>
  <c r="F42" i="2" s="1"/>
  <c r="G42" i="2" s="1"/>
  <c r="H42" i="2" s="1"/>
  <c r="D42" i="2"/>
  <c r="C43" i="2"/>
  <c r="F43" i="2" s="1"/>
  <c r="G43" i="2" s="1"/>
  <c r="H43" i="2" s="1"/>
  <c r="D43" i="2"/>
  <c r="C44" i="2"/>
  <c r="F44" i="2" s="1"/>
  <c r="G44" i="2" s="1"/>
  <c r="H44" i="2" s="1"/>
  <c r="D44" i="2"/>
  <c r="C45" i="2"/>
  <c r="F45" i="2" s="1"/>
  <c r="G45" i="2" s="1"/>
  <c r="H45" i="2" s="1"/>
  <c r="D45" i="2"/>
  <c r="C46" i="2"/>
  <c r="F46" i="2" s="1"/>
  <c r="G46" i="2" s="1"/>
  <c r="H46" i="2" s="1"/>
  <c r="D46" i="2"/>
  <c r="C47" i="2"/>
  <c r="F47" i="2" s="1"/>
  <c r="G47" i="2" s="1"/>
  <c r="H47" i="2" s="1"/>
  <c r="D47" i="2"/>
  <c r="C48" i="2"/>
  <c r="F48" i="2" s="1"/>
  <c r="G48" i="2" s="1"/>
  <c r="D48" i="2"/>
  <c r="C49" i="2"/>
  <c r="F49" i="2" s="1"/>
  <c r="G49" i="2" s="1"/>
  <c r="H49" i="2" s="1"/>
  <c r="D49" i="2"/>
  <c r="C50" i="2"/>
  <c r="F50" i="2" s="1"/>
  <c r="G50" i="2" s="1"/>
  <c r="D50" i="2"/>
  <c r="C51" i="2"/>
  <c r="F51" i="2" s="1"/>
  <c r="G51" i="2" s="1"/>
  <c r="H51" i="2" s="1"/>
  <c r="D51" i="2"/>
  <c r="C52" i="2"/>
  <c r="F52" i="2" s="1"/>
  <c r="G52" i="2" s="1"/>
  <c r="H52" i="2" s="1"/>
  <c r="D52" i="2"/>
  <c r="C53" i="2"/>
  <c r="F53" i="2" s="1"/>
  <c r="G53" i="2" s="1"/>
  <c r="H53" i="2" s="1"/>
  <c r="D53" i="2"/>
  <c r="C54" i="2"/>
  <c r="F54" i="2" s="1"/>
  <c r="G54" i="2" s="1"/>
  <c r="H54" i="2" s="1"/>
  <c r="D54" i="2"/>
  <c r="C55" i="2"/>
  <c r="F55" i="2" s="1"/>
  <c r="G55" i="2" s="1"/>
  <c r="D55" i="2"/>
  <c r="C56" i="2"/>
  <c r="F56" i="2" s="1"/>
  <c r="G56" i="2" s="1"/>
  <c r="D56" i="2"/>
  <c r="C57" i="2"/>
  <c r="F57" i="2" s="1"/>
  <c r="G57" i="2" s="1"/>
  <c r="H57" i="2" s="1"/>
  <c r="D57" i="2"/>
  <c r="C22" i="2"/>
  <c r="F22" i="2" s="1"/>
  <c r="G22" i="2" s="1"/>
  <c r="H22" i="2" s="1"/>
  <c r="D22" i="2"/>
  <c r="C23" i="2"/>
  <c r="F23" i="2" s="1"/>
  <c r="G23" i="2" s="1"/>
  <c r="H23" i="2" s="1"/>
  <c r="D23" i="2"/>
  <c r="C24" i="2"/>
  <c r="F24" i="2" s="1"/>
  <c r="G24" i="2" s="1"/>
  <c r="D24" i="2"/>
  <c r="C25" i="2"/>
  <c r="F25" i="2" s="1"/>
  <c r="G25" i="2" s="1"/>
  <c r="H25" i="2" s="1"/>
  <c r="D25" i="2"/>
  <c r="C26" i="2"/>
  <c r="F26" i="2" s="1"/>
  <c r="G26" i="2" s="1"/>
  <c r="D26" i="2"/>
  <c r="C27" i="2"/>
  <c r="F27" i="2" s="1"/>
  <c r="G27" i="2" s="1"/>
  <c r="H27" i="2" s="1"/>
  <c r="D27" i="2"/>
  <c r="C28" i="2"/>
  <c r="F28" i="2" s="1"/>
  <c r="G28" i="2" s="1"/>
  <c r="H28" i="2" s="1"/>
  <c r="D28" i="2"/>
  <c r="C29" i="2"/>
  <c r="F29" i="2" s="1"/>
  <c r="G29" i="2" s="1"/>
  <c r="H29" i="2" s="1"/>
  <c r="D29" i="2"/>
  <c r="C30" i="2"/>
  <c r="F30" i="2" s="1"/>
  <c r="G30" i="2" s="1"/>
  <c r="H30" i="2" s="1"/>
  <c r="D30" i="2"/>
  <c r="C31" i="2"/>
  <c r="F31" i="2" s="1"/>
  <c r="G31" i="2" s="1"/>
  <c r="H31" i="2" s="1"/>
  <c r="D31" i="2"/>
  <c r="C32" i="2"/>
  <c r="F32" i="2" s="1"/>
  <c r="G32" i="2" s="1"/>
  <c r="D32" i="2"/>
  <c r="C33" i="2"/>
  <c r="F33" i="2" s="1"/>
  <c r="G33" i="2" s="1"/>
  <c r="H33" i="2" s="1"/>
  <c r="D33" i="2"/>
  <c r="C34" i="2"/>
  <c r="F34" i="2" s="1"/>
  <c r="G34" i="2" s="1"/>
  <c r="D34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8" i="2"/>
  <c r="F7" i="2"/>
  <c r="G7" i="2" s="1"/>
  <c r="H7" i="2" s="1"/>
  <c r="I7" i="2" s="1"/>
  <c r="J7" i="2" s="1"/>
  <c r="C9" i="2"/>
  <c r="F9" i="2" s="1"/>
  <c r="G9" i="2" s="1"/>
  <c r="H9" i="2" s="1"/>
  <c r="I9" i="2" s="1"/>
  <c r="C10" i="2"/>
  <c r="F10" i="2" s="1"/>
  <c r="G10" i="2" s="1"/>
  <c r="H10" i="2" s="1"/>
  <c r="I10" i="2" s="1"/>
  <c r="C11" i="2"/>
  <c r="F11" i="2" s="1"/>
  <c r="G11" i="2" s="1"/>
  <c r="H11" i="2" s="1"/>
  <c r="I11" i="2" s="1"/>
  <c r="C12" i="2"/>
  <c r="F12" i="2" s="1"/>
  <c r="G12" i="2" s="1"/>
  <c r="H12" i="2" s="1"/>
  <c r="I12" i="2" s="1"/>
  <c r="C13" i="2"/>
  <c r="F13" i="2" s="1"/>
  <c r="G13" i="2" s="1"/>
  <c r="H13" i="2" s="1"/>
  <c r="I13" i="2" s="1"/>
  <c r="C14" i="2"/>
  <c r="F14" i="2" s="1"/>
  <c r="G14" i="2" s="1"/>
  <c r="H14" i="2" s="1"/>
  <c r="I14" i="2" s="1"/>
  <c r="C15" i="2"/>
  <c r="F15" i="2" s="1"/>
  <c r="G15" i="2" s="1"/>
  <c r="H15" i="2" s="1"/>
  <c r="I15" i="2" s="1"/>
  <c r="C16" i="2"/>
  <c r="F16" i="2" s="1"/>
  <c r="G16" i="2" s="1"/>
  <c r="H16" i="2" s="1"/>
  <c r="I16" i="2" s="1"/>
  <c r="C17" i="2"/>
  <c r="F17" i="2" s="1"/>
  <c r="G17" i="2" s="1"/>
  <c r="H17" i="2" s="1"/>
  <c r="I17" i="2" s="1"/>
  <c r="C18" i="2"/>
  <c r="F18" i="2" s="1"/>
  <c r="G18" i="2" s="1"/>
  <c r="H18" i="2" s="1"/>
  <c r="I18" i="2" s="1"/>
  <c r="C19" i="2"/>
  <c r="F19" i="2" s="1"/>
  <c r="G19" i="2" s="1"/>
  <c r="H19" i="2" s="1"/>
  <c r="I19" i="2" s="1"/>
  <c r="C20" i="2"/>
  <c r="F20" i="2" s="1"/>
  <c r="G20" i="2" s="1"/>
  <c r="H20" i="2" s="1"/>
  <c r="I20" i="2" s="1"/>
  <c r="C21" i="2"/>
  <c r="F21" i="2" s="1"/>
  <c r="G21" i="2" s="1"/>
  <c r="H21" i="2" s="1"/>
  <c r="I21" i="2" s="1"/>
  <c r="C8" i="2"/>
  <c r="F8" i="2" s="1"/>
  <c r="G8" i="2" s="1"/>
  <c r="H8" i="2" s="1"/>
  <c r="I8" i="2" s="1"/>
  <c r="F59" i="1"/>
  <c r="J12" i="2" l="1"/>
  <c r="J21" i="2"/>
  <c r="J13" i="2"/>
  <c r="J17" i="2"/>
  <c r="J9" i="2"/>
  <c r="H70" i="2"/>
  <c r="I70" i="2" s="1"/>
  <c r="J70" i="2" s="1"/>
  <c r="H78" i="2"/>
  <c r="I78" i="2" s="1"/>
  <c r="J78" i="2" s="1"/>
  <c r="H62" i="2"/>
  <c r="I62" i="2" s="1"/>
  <c r="J62" i="2" s="1"/>
  <c r="J19" i="2"/>
  <c r="H55" i="2"/>
  <c r="I55" i="2" s="1"/>
  <c r="J55" i="2" s="1"/>
  <c r="I47" i="2"/>
  <c r="J47" i="2" s="1"/>
  <c r="I39" i="2"/>
  <c r="H50" i="2"/>
  <c r="I50" i="2" s="1"/>
  <c r="J50" i="2" s="1"/>
  <c r="I77" i="2"/>
  <c r="J77" i="2" s="1"/>
  <c r="I69" i="2"/>
  <c r="J69" i="2" s="1"/>
  <c r="I61" i="2"/>
  <c r="J61" i="2" s="1"/>
  <c r="H76" i="2"/>
  <c r="I76" i="2" s="1"/>
  <c r="J76" i="2" s="1"/>
  <c r="H56" i="2"/>
  <c r="I56" i="2" s="1"/>
  <c r="J56" i="2" s="1"/>
  <c r="H48" i="2"/>
  <c r="I48" i="2" s="1"/>
  <c r="J48" i="2" s="1"/>
  <c r="H40" i="2"/>
  <c r="I40" i="2" s="1"/>
  <c r="J40" i="2" s="1"/>
  <c r="H32" i="2"/>
  <c r="I32" i="2" s="1"/>
  <c r="J32" i="2" s="1"/>
  <c r="H24" i="2"/>
  <c r="I24" i="2" s="1"/>
  <c r="J24" i="2" s="1"/>
  <c r="I42" i="2"/>
  <c r="J42" i="2" s="1"/>
  <c r="I68" i="2"/>
  <c r="J68" i="2" s="1"/>
  <c r="H34" i="2"/>
  <c r="I34" i="2" s="1"/>
  <c r="J34" i="2" s="1"/>
  <c r="H26" i="2"/>
  <c r="I26" i="2" s="1"/>
  <c r="J26" i="2" s="1"/>
  <c r="J20" i="2"/>
  <c r="J15" i="2"/>
  <c r="J11" i="2"/>
  <c r="J8" i="2"/>
  <c r="J18" i="2"/>
  <c r="J39" i="2"/>
  <c r="J16" i="2"/>
  <c r="J14" i="2"/>
  <c r="J10" i="2"/>
  <c r="I29" i="2"/>
  <c r="J29" i="2" s="1"/>
  <c r="I57" i="2"/>
  <c r="J57" i="2" s="1"/>
  <c r="I49" i="2"/>
  <c r="J49" i="2" s="1"/>
  <c r="I41" i="2"/>
  <c r="J41" i="2" s="1"/>
  <c r="I82" i="2"/>
  <c r="J82" i="2" s="1"/>
  <c r="I81" i="2"/>
  <c r="J81" i="2" s="1"/>
  <c r="I74" i="2"/>
  <c r="J74" i="2" s="1"/>
  <c r="I73" i="2"/>
  <c r="J73" i="2" s="1"/>
  <c r="I66" i="2"/>
  <c r="J66" i="2" s="1"/>
  <c r="I65" i="2"/>
  <c r="J65" i="2" s="1"/>
  <c r="I58" i="2"/>
  <c r="J58" i="2" s="1"/>
  <c r="I33" i="2"/>
  <c r="J33" i="2" s="1"/>
  <c r="I31" i="2"/>
  <c r="J31" i="2" s="1"/>
  <c r="I30" i="2"/>
  <c r="J30" i="2" s="1"/>
  <c r="I25" i="2"/>
  <c r="J25" i="2" s="1"/>
  <c r="I23" i="2"/>
  <c r="J23" i="2" s="1"/>
  <c r="I22" i="2"/>
  <c r="J22" i="2" s="1"/>
  <c r="I54" i="2"/>
  <c r="J54" i="2" s="1"/>
  <c r="I53" i="2"/>
  <c r="J53" i="2" s="1"/>
  <c r="I46" i="2"/>
  <c r="J46" i="2" s="1"/>
  <c r="I45" i="2"/>
  <c r="J45" i="2" s="1"/>
  <c r="I38" i="2"/>
  <c r="J38" i="2" s="1"/>
  <c r="I37" i="2"/>
  <c r="J37" i="2" s="1"/>
  <c r="I79" i="2"/>
  <c r="J79" i="2" s="1"/>
  <c r="I71" i="2"/>
  <c r="J71" i="2" s="1"/>
  <c r="I63" i="2"/>
  <c r="J63" i="2" s="1"/>
  <c r="I28" i="2"/>
  <c r="J28" i="2" s="1"/>
  <c r="I51" i="2"/>
  <c r="J51" i="2" s="1"/>
  <c r="I43" i="2"/>
  <c r="J43" i="2" s="1"/>
  <c r="I35" i="2"/>
  <c r="J35" i="2" s="1"/>
  <c r="I80" i="2"/>
  <c r="I72" i="2"/>
  <c r="J72" i="2" s="1"/>
  <c r="I64" i="2"/>
  <c r="J64" i="2" s="1"/>
  <c r="I27" i="2"/>
  <c r="J27" i="2" s="1"/>
  <c r="I52" i="2"/>
  <c r="J52" i="2" s="1"/>
  <c r="I44" i="2"/>
  <c r="J44" i="2" s="1"/>
  <c r="I36" i="2"/>
  <c r="J36" i="2" s="1"/>
  <c r="I83" i="2"/>
  <c r="J83" i="2" s="1"/>
  <c r="J80" i="2"/>
  <c r="I75" i="2"/>
  <c r="J75" i="2" s="1"/>
  <c r="I67" i="2"/>
  <c r="J67" i="2" s="1"/>
  <c r="I59" i="2"/>
  <c r="J59" i="2" s="1"/>
  <c r="I60" i="2"/>
  <c r="J60" i="2" s="1"/>
  <c r="I28" i="1"/>
  <c r="F28" i="1"/>
  <c r="I27" i="1"/>
  <c r="F27" i="1"/>
  <c r="I26" i="1"/>
  <c r="F26" i="1"/>
  <c r="I25" i="1"/>
  <c r="F25" i="1"/>
  <c r="I58" i="1"/>
  <c r="F58" i="1"/>
  <c r="I57" i="1"/>
  <c r="F57" i="1"/>
  <c r="I56" i="1"/>
  <c r="F56" i="1"/>
  <c r="I55" i="1"/>
  <c r="F55" i="1"/>
  <c r="I42" i="1" l="1"/>
  <c r="I43" i="1"/>
  <c r="F43" i="1"/>
  <c r="F42" i="1"/>
  <c r="I41" i="1"/>
  <c r="F41" i="1"/>
  <c r="I54" i="1"/>
  <c r="I53" i="1"/>
  <c r="I52" i="1"/>
  <c r="I51" i="1"/>
  <c r="I50" i="1"/>
  <c r="I40" i="1"/>
  <c r="I39" i="1"/>
  <c r="I38" i="1"/>
  <c r="I37" i="1"/>
  <c r="I36" i="1"/>
  <c r="I35" i="1"/>
  <c r="I20" i="1"/>
  <c r="I21" i="1"/>
  <c r="I22" i="1"/>
  <c r="I23" i="1"/>
  <c r="I24" i="1"/>
  <c r="F54" i="1" l="1"/>
  <c r="F53" i="1"/>
  <c r="F52" i="1"/>
  <c r="F51" i="1"/>
  <c r="F50" i="1"/>
  <c r="F49" i="1"/>
  <c r="F40" i="1"/>
  <c r="F39" i="1"/>
  <c r="F38" i="1"/>
  <c r="F37" i="1"/>
  <c r="F36" i="1"/>
  <c r="F35" i="1"/>
  <c r="F34" i="1"/>
  <c r="D72" i="1"/>
  <c r="D74" i="1" s="1"/>
  <c r="D75" i="1" s="1"/>
  <c r="D76" i="1" s="1"/>
  <c r="E67" i="1"/>
  <c r="F24" i="1"/>
  <c r="G12" i="1"/>
  <c r="G59" i="1" s="1"/>
  <c r="H59" i="1" s="1"/>
  <c r="F23" i="1"/>
  <c r="F22" i="1"/>
  <c r="F20" i="1"/>
  <c r="F21" i="1"/>
  <c r="F19" i="1"/>
  <c r="G42" i="1" l="1"/>
  <c r="H42" i="1" s="1"/>
  <c r="G25" i="1"/>
  <c r="H25" i="1" s="1"/>
  <c r="G55" i="1"/>
  <c r="H55" i="1" s="1"/>
  <c r="G28" i="1"/>
  <c r="H28" i="1" s="1"/>
  <c r="G58" i="1"/>
  <c r="H58" i="1" s="1"/>
  <c r="G26" i="1"/>
  <c r="H26" i="1" s="1"/>
  <c r="G57" i="1"/>
  <c r="H57" i="1" s="1"/>
  <c r="G56" i="1"/>
  <c r="H56" i="1" s="1"/>
  <c r="G27" i="1"/>
  <c r="H27" i="1" s="1"/>
  <c r="G43" i="1"/>
  <c r="H43" i="1" s="1"/>
  <c r="G52" i="1"/>
  <c r="H52" i="1" s="1"/>
  <c r="F67" i="1"/>
  <c r="G40" i="1"/>
  <c r="H40" i="1" s="1"/>
  <c r="G38" i="1"/>
  <c r="H38" i="1" s="1"/>
  <c r="G50" i="1"/>
  <c r="H50" i="1" s="1"/>
  <c r="G54" i="1"/>
  <c r="H54" i="1" s="1"/>
  <c r="G53" i="1"/>
  <c r="H53" i="1" s="1"/>
  <c r="G41" i="1"/>
  <c r="H41" i="1" s="1"/>
  <c r="G37" i="1"/>
  <c r="H37" i="1" s="1"/>
  <c r="G49" i="1"/>
  <c r="H49" i="1" s="1"/>
  <c r="G34" i="1"/>
  <c r="H34" i="1" s="1"/>
  <c r="G36" i="1"/>
  <c r="H36" i="1" s="1"/>
  <c r="G51" i="1"/>
  <c r="H51" i="1" s="1"/>
  <c r="G39" i="1"/>
  <c r="H39" i="1" s="1"/>
  <c r="G35" i="1"/>
  <c r="H35" i="1" s="1"/>
  <c r="K35" i="1" s="1"/>
  <c r="G24" i="1"/>
  <c r="H24" i="1" s="1"/>
  <c r="G11" i="1"/>
  <c r="G22" i="1"/>
  <c r="H22" i="1" s="1"/>
  <c r="G19" i="1"/>
  <c r="H19" i="1" s="1"/>
  <c r="G23" i="1"/>
  <c r="H23" i="1" s="1"/>
  <c r="G20" i="1"/>
  <c r="H20" i="1" s="1"/>
  <c r="G21" i="1"/>
  <c r="H21" i="1" s="1"/>
  <c r="G13" i="1"/>
  <c r="C31" i="1" l="1"/>
  <c r="H31" i="1"/>
  <c r="C30" i="1"/>
  <c r="H30" i="1"/>
  <c r="K42" i="1"/>
  <c r="J38" i="1"/>
  <c r="J42" i="1"/>
  <c r="J25" i="1"/>
  <c r="K25" i="1"/>
  <c r="J27" i="1"/>
  <c r="K27" i="1"/>
  <c r="K58" i="1"/>
  <c r="J58" i="1"/>
  <c r="J26" i="1"/>
  <c r="K26" i="1"/>
  <c r="K57" i="1"/>
  <c r="J57" i="1"/>
  <c r="K56" i="1"/>
  <c r="J56" i="1"/>
  <c r="J28" i="1"/>
  <c r="K28" i="1"/>
  <c r="K40" i="1"/>
  <c r="J50" i="1"/>
  <c r="J52" i="1"/>
  <c r="K54" i="1"/>
  <c r="K55" i="1"/>
  <c r="J55" i="1"/>
  <c r="J23" i="1"/>
  <c r="K23" i="1"/>
  <c r="J51" i="1"/>
  <c r="K51" i="1"/>
  <c r="K24" i="1"/>
  <c r="J39" i="1"/>
  <c r="K39" i="1"/>
  <c r="J53" i="1"/>
  <c r="K53" i="1"/>
  <c r="K43" i="1"/>
  <c r="J43" i="1"/>
  <c r="K21" i="1"/>
  <c r="K22" i="1"/>
  <c r="J54" i="1"/>
  <c r="K38" i="1"/>
  <c r="J20" i="1"/>
  <c r="K20" i="1"/>
  <c r="K41" i="1"/>
  <c r="J41" i="1"/>
  <c r="K36" i="1"/>
  <c r="K37" i="1"/>
  <c r="K50" i="1"/>
  <c r="K52" i="1"/>
  <c r="J24" i="1"/>
  <c r="J40" i="1"/>
  <c r="J21" i="1"/>
  <c r="J22" i="1"/>
  <c r="J35" i="1"/>
  <c r="J36" i="1"/>
  <c r="J37" i="1"/>
  <c r="D66" i="1" a="1"/>
  <c r="D65" i="1" a="1"/>
  <c r="D66" i="1" l="1"/>
  <c r="E66" i="1"/>
  <c r="F66" i="1"/>
  <c r="F65" i="1"/>
  <c r="D65" i="1"/>
  <c r="E65" i="1"/>
  <c r="D70" i="1" l="1"/>
  <c r="D68" i="1"/>
</calcChain>
</file>

<file path=xl/sharedStrings.xml><?xml version="1.0" encoding="utf-8"?>
<sst xmlns="http://schemas.openxmlformats.org/spreadsheetml/2006/main" count="156" uniqueCount="124">
  <si>
    <t>Masse linéique de la barre de soutien</t>
  </si>
  <si>
    <t>Longueur de la barre de soutien</t>
  </si>
  <si>
    <t>Accélération gravitationnelle</t>
  </si>
  <si>
    <t>Effort maximum à produire</t>
  </si>
  <si>
    <t>Masse minimale d'équilibrage</t>
  </si>
  <si>
    <t>Position du centre de pivot</t>
  </si>
  <si>
    <t>Masse de contre-balancement maximale</t>
  </si>
  <si>
    <t>Masse de déséquilibrage</t>
  </si>
  <si>
    <t>Masse de contre-balancement initiale</t>
  </si>
  <si>
    <t>Distance du centre de pivot au point de force</t>
  </si>
  <si>
    <t>Commande</t>
  </si>
  <si>
    <t>Reste du leste</t>
  </si>
  <si>
    <t>Intensité</t>
  </si>
  <si>
    <t>Leste total</t>
  </si>
  <si>
    <t>Leste</t>
  </si>
  <si>
    <t>Effort</t>
  </si>
  <si>
    <t>Portance</t>
  </si>
  <si>
    <t>x^2</t>
  </si>
  <si>
    <t>x</t>
  </si>
  <si>
    <t>Convergence</t>
  </si>
  <si>
    <t>Equation I(F)</t>
  </si>
  <si>
    <t>Equation C(F)</t>
  </si>
  <si>
    <t>Intensité max</t>
  </si>
  <si>
    <t>Force max</t>
  </si>
  <si>
    <t>Cmde max</t>
  </si>
  <si>
    <t>Portance max</t>
  </si>
  <si>
    <t>Acc. Max</t>
  </si>
  <si>
    <t>Acc. vert. max</t>
  </si>
  <si>
    <t>Vitesse vert. max</t>
  </si>
  <si>
    <t>Masse totale</t>
  </si>
  <si>
    <t>Moteur 1</t>
  </si>
  <si>
    <t>Moteur 2</t>
  </si>
  <si>
    <t>Moteur 3</t>
  </si>
  <si>
    <t>Dcmd/Deff</t>
  </si>
  <si>
    <t>-</t>
  </si>
  <si>
    <t>Dcmd</t>
  </si>
  <si>
    <t>Dint/Deff</t>
  </si>
  <si>
    <t>M0</t>
  </si>
  <si>
    <t>M1</t>
  </si>
  <si>
    <t>Poids total</t>
  </si>
  <si>
    <t>Nbre batteries</t>
  </si>
  <si>
    <t>M batterie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</si>
  <si>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</si>
  <si>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</si>
  <si>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</si>
  <si>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</si>
  <si>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</si>
  <si>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</si>
  <si>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</si>
  <si>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</si>
  <si>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</si>
  <si>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</si>
  <si>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</si>
  <si>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</si>
  <si>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</si>
  <si>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Effort / 3</t>
  </si>
  <si>
    <t>Ah batterie</t>
  </si>
  <si>
    <t>Ah total</t>
  </si>
  <si>
    <t>Durée</t>
  </si>
  <si>
    <t>Intensité totale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</si>
  <si>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</si>
  <si>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</si>
  <si>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</si>
  <si>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</si>
  <si>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</si>
  <si>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</si>
  <si>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</si>
  <si>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</si>
  <si>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</si>
  <si>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</si>
  <si>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</si>
  <si>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</si>
  <si>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</si>
  <si>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</si>
  <si>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</si>
  <si>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</si>
  <si>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</si>
  <si>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</si>
  <si>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</si>
  <si>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</si>
  <si>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</si>
  <si>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</si>
  <si>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</si>
  <si>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</si>
  <si>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</si>
  <si>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</si>
  <si>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</si>
  <si>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</si>
  <si>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</si>
  <si>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</si>
  <si>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</si>
  <si>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</si>
  <si>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</si>
  <si>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</si>
  <si>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</si>
  <si>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</si>
  <si>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</si>
  <si>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</si>
  <si>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</si>
  <si>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</si>
  <si>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</si>
  <si>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</si>
  <si>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</si>
  <si>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</si>
  <si>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</si>
  <si>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</si>
  <si>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</si>
  <si>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</si>
  <si>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</si>
  <si>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</si>
  <si>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</si>
  <si>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</si>
  <si>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</si>
  <si>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</si>
  <si>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</si>
  <si>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</si>
  <si>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</si>
  <si>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</si>
  <si>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</si>
  <si>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</si>
  <si>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</si>
  <si>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</si>
  <si>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Pente</t>
  </si>
  <si>
    <t>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</si>
</sst>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0.00\ \g\/\m"/>
    <numFmt numFmtId="165" formatCode="0.00\ \m"/>
    <numFmt numFmtId="166" formatCode="0.00\ \m\/\s\²"/>
    <numFmt numFmtId="167" formatCode="0.00\ \N"/>
    <numFmt numFmtId="168" formatCode="0.00\ \g"/>
    <numFmt numFmtId="169" formatCode="0.0%"/>
    <numFmt numFmtId="170" formatCode="0.00\ \c\m"/>
    <numFmt numFmtId="171" formatCode="0.00\ \A"/>
    <numFmt numFmtId="172" formatCode="0.000\ \N"/>
    <numFmt numFmtId="173" formatCode="0\ \k\m"/>
    <numFmt numFmtId="174" formatCode="0.0"/>
    <numFmt numFmtId="175" formatCode="0.00&quot; A/u&quot;"/>
    <numFmt numFmtId="176" formatCode="0.00&quot; N/u&quot;"/>
    <numFmt numFmtId="177" formatCode="0.000&quot; A/u&quot;"/>
    <numFmt numFmtId="178" formatCode="0.000&quot; N/u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172" fontId="2" fillId="0" borderId="0" xfId="0" quotePrefix="1" applyNumberFormat="1" applyFont="1" applyAlignment="1">
      <alignment horizontal="left"/>
    </xf>
    <xf numFmtId="17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 textRotation="90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Moteur 1</c:v>
          </c:tx>
          <c:spPr>
            <a:ln w="12700">
              <a:solidFill>
                <a:srgbClr val="1F497D">
                  <a:lumMod val="60000"/>
                  <a:lumOff val="40000"/>
                </a:srgbClr>
              </a:solidFill>
            </a:ln>
          </c:spPr>
          <c:marker>
            <c:symbol val="plus"/>
            <c:size val="5"/>
            <c:spPr>
              <a:ln w="12700">
                <a:solidFill>
                  <a:sysClr val="window" lastClr="FFFFFF"/>
                </a:solidFill>
              </a:ln>
            </c:spPr>
          </c:marker>
          <c:xVal>
            <c:numRef>
              <c:f>Feuil1!$C$19:$C$29</c:f>
              <c:numCache>
                <c:formatCode>General</c:formatCode>
                <c:ptCount val="11"/>
                <c:pt idx="0">
                  <c:v>1230</c:v>
                </c:pt>
                <c:pt idx="1">
                  <c:v>1305</c:v>
                </c:pt>
                <c:pt idx="2">
                  <c:v>1410</c:v>
                </c:pt>
                <c:pt idx="3">
                  <c:v>1480</c:v>
                </c:pt>
                <c:pt idx="4">
                  <c:v>1580</c:v>
                </c:pt>
                <c:pt idx="5">
                  <c:v>1665</c:v>
                </c:pt>
              </c:numCache>
            </c:numRef>
          </c:xVal>
          <c:yVal>
            <c:numRef>
              <c:f>Feuil1!$H$19:$H$29</c:f>
              <c:numCache>
                <c:formatCode>0.000\ \N</c:formatCode>
                <c:ptCount val="11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yVal>
          <c:smooth val="0"/>
        </c:ser>
        <c:ser>
          <c:idx val="1"/>
          <c:order val="1"/>
          <c:tx>
            <c:v>Moteur 2</c:v>
          </c:tx>
          <c:spPr>
            <a:ln w="12700">
              <a:solidFill>
                <a:srgbClr val="F79646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xVal>
            <c:numRef>
              <c:f>Feuil1!$C$34:$C$43</c:f>
              <c:numCache>
                <c:formatCode>General</c:formatCode>
                <c:ptCount val="10"/>
                <c:pt idx="0">
                  <c:v>1230</c:v>
                </c:pt>
                <c:pt idx="1">
                  <c:v>1280</c:v>
                </c:pt>
                <c:pt idx="2">
                  <c:v>1335</c:v>
                </c:pt>
                <c:pt idx="3">
                  <c:v>1390</c:v>
                </c:pt>
                <c:pt idx="4">
                  <c:v>1440</c:v>
                </c:pt>
                <c:pt idx="5">
                  <c:v>1495</c:v>
                </c:pt>
                <c:pt idx="6">
                  <c:v>1560</c:v>
                </c:pt>
                <c:pt idx="7">
                  <c:v>1640</c:v>
                </c:pt>
                <c:pt idx="8">
                  <c:v>1690</c:v>
                </c:pt>
                <c:pt idx="9">
                  <c:v>1740</c:v>
                </c:pt>
              </c:numCache>
            </c:numRef>
          </c:xVal>
          <c:yVal>
            <c:numRef>
              <c:f>Feuil1!$H$34:$H$43</c:f>
              <c:numCache>
                <c:formatCode>0.000\ \N</c:formatCode>
                <c:ptCount val="10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yVal>
          <c:smooth val="0"/>
        </c:ser>
        <c:ser>
          <c:idx val="2"/>
          <c:order val="2"/>
          <c:spPr>
            <a:ln w="19050">
              <a:solidFill>
                <a:srgbClr val="9BBB59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trendline>
            <c:spPr>
              <a:ln w="6350" cmpd="sng">
                <a:solidFill>
                  <a:srgbClr val="9BBB59">
                    <a:lumMod val="20000"/>
                    <a:lumOff val="80000"/>
                  </a:srgb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Feuil1!$C$49:$C$58</c:f>
              <c:numCache>
                <c:formatCode>General</c:formatCode>
                <c:ptCount val="10"/>
                <c:pt idx="0">
                  <c:v>1230</c:v>
                </c:pt>
                <c:pt idx="1">
                  <c:v>1275</c:v>
                </c:pt>
                <c:pt idx="2">
                  <c:v>1325</c:v>
                </c:pt>
                <c:pt idx="3">
                  <c:v>1375</c:v>
                </c:pt>
                <c:pt idx="4">
                  <c:v>1420</c:v>
                </c:pt>
                <c:pt idx="5">
                  <c:v>1450</c:v>
                </c:pt>
                <c:pt idx="6">
                  <c:v>1505</c:v>
                </c:pt>
                <c:pt idx="7">
                  <c:v>1560</c:v>
                </c:pt>
                <c:pt idx="8">
                  <c:v>1620</c:v>
                </c:pt>
                <c:pt idx="9">
                  <c:v>1650</c:v>
                </c:pt>
              </c:numCache>
            </c:numRef>
          </c:xVal>
          <c:yVal>
            <c:numRef>
              <c:f>Feuil1!$H$49:$H$58</c:f>
              <c:numCache>
                <c:formatCode>0.000\ \N</c:formatCode>
                <c:ptCount val="10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555688"/>
        <c:axId val="329040976"/>
      </c:scatterChart>
      <c:valAx>
        <c:axId val="250555688"/>
        <c:scaling>
          <c:orientation val="minMax"/>
          <c:max val="1750"/>
          <c:min val="12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Commande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040976"/>
        <c:crosses val="autoZero"/>
        <c:crossBetween val="midCat"/>
      </c:valAx>
      <c:valAx>
        <c:axId val="32904097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Effort</a:t>
                </a:r>
              </a:p>
            </c:rich>
          </c:tx>
          <c:layout/>
          <c:overlay val="0"/>
        </c:title>
        <c:numFmt formatCode="0.000\ \N" sourceLinked="1"/>
        <c:majorTickMark val="out"/>
        <c:minorTickMark val="none"/>
        <c:tickLblPos val="nextTo"/>
        <c:crossAx val="250555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Moteur 1</c:v>
          </c:tx>
          <c:spPr>
            <a:ln w="12700">
              <a:solidFill>
                <a:srgbClr val="1F497D">
                  <a:lumMod val="60000"/>
                  <a:lumOff val="40000"/>
                </a:srgbClr>
              </a:solidFill>
            </a:ln>
          </c:spPr>
          <c:marker>
            <c:symbol val="plus"/>
            <c:size val="5"/>
            <c:spPr>
              <a:ln w="12700">
                <a:solidFill>
                  <a:sysClr val="window" lastClr="FFFFFF"/>
                </a:solidFill>
              </a:ln>
            </c:spPr>
          </c:marker>
          <c:xVal>
            <c:numRef>
              <c:f>Feuil1!$H$19:$H$29</c:f>
              <c:numCache>
                <c:formatCode>0.000\ \N</c:formatCode>
                <c:ptCount val="11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xVal>
          <c:yVal>
            <c:numRef>
              <c:f>Feuil1!$E$19:$E$29</c:f>
              <c:numCache>
                <c:formatCode>0.00\ \A</c:formatCode>
                <c:ptCount val="11"/>
                <c:pt idx="0">
                  <c:v>0</c:v>
                </c:pt>
                <c:pt idx="1">
                  <c:v>0.87</c:v>
                </c:pt>
                <c:pt idx="2">
                  <c:v>2.33</c:v>
                </c:pt>
                <c:pt idx="3">
                  <c:v>4.8</c:v>
                </c:pt>
                <c:pt idx="4">
                  <c:v>6.6</c:v>
                </c:pt>
                <c:pt idx="5">
                  <c:v>8.6</c:v>
                </c:pt>
              </c:numCache>
            </c:numRef>
          </c:yVal>
          <c:smooth val="0"/>
        </c:ser>
        <c:ser>
          <c:idx val="1"/>
          <c:order val="1"/>
          <c:tx>
            <c:v>Moteur 2</c:v>
          </c:tx>
          <c:spPr>
            <a:ln w="12700">
              <a:solidFill>
                <a:srgbClr val="F79646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xVal>
            <c:numRef>
              <c:f>Feuil1!$H$34:$H$43</c:f>
              <c:numCache>
                <c:formatCode>0.000\ \N</c:formatCode>
                <c:ptCount val="10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xVal>
          <c:yVal>
            <c:numRef>
              <c:f>Feuil1!$E$34:$E$43</c:f>
              <c:numCache>
                <c:formatCode>0.00\ \A</c:formatCode>
                <c:ptCount val="10"/>
                <c:pt idx="0">
                  <c:v>0</c:v>
                </c:pt>
                <c:pt idx="1">
                  <c:v>0.6</c:v>
                </c:pt>
                <c:pt idx="2">
                  <c:v>1.53</c:v>
                </c:pt>
                <c:pt idx="3">
                  <c:v>2.4700000000000002</c:v>
                </c:pt>
                <c:pt idx="4">
                  <c:v>3.5</c:v>
                </c:pt>
                <c:pt idx="5">
                  <c:v>4.3</c:v>
                </c:pt>
                <c:pt idx="6">
                  <c:v>5.47</c:v>
                </c:pt>
                <c:pt idx="7">
                  <c:v>6.8</c:v>
                </c:pt>
                <c:pt idx="8">
                  <c:v>8.1</c:v>
                </c:pt>
                <c:pt idx="9">
                  <c:v>10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9BBB59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xVal>
            <c:numRef>
              <c:f>Feuil1!$H$49:$H$58</c:f>
              <c:numCache>
                <c:formatCode>0.000\ \N</c:formatCode>
                <c:ptCount val="10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xVal>
          <c:yVal>
            <c:numRef>
              <c:f>Feuil1!$E$49:$E$58</c:f>
              <c:numCache>
                <c:formatCode>0.00\ \A</c:formatCode>
                <c:ptCount val="10"/>
                <c:pt idx="0">
                  <c:v>0</c:v>
                </c:pt>
                <c:pt idx="1">
                  <c:v>0.53</c:v>
                </c:pt>
                <c:pt idx="2">
                  <c:v>1.4</c:v>
                </c:pt>
                <c:pt idx="3">
                  <c:v>2.33</c:v>
                </c:pt>
                <c:pt idx="4">
                  <c:v>3.2</c:v>
                </c:pt>
                <c:pt idx="5">
                  <c:v>4.34</c:v>
                </c:pt>
                <c:pt idx="6">
                  <c:v>5.54</c:v>
                </c:pt>
                <c:pt idx="7">
                  <c:v>6.2</c:v>
                </c:pt>
                <c:pt idx="8">
                  <c:v>7.6</c:v>
                </c:pt>
                <c:pt idx="9">
                  <c:v>8.1999999999999993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044504"/>
        <c:axId val="329043720"/>
      </c:scatterChart>
      <c:valAx>
        <c:axId val="3290445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Effort</a:t>
                </a:r>
              </a:p>
            </c:rich>
          </c:tx>
          <c:layout/>
          <c:overlay val="0"/>
        </c:title>
        <c:numFmt formatCode="0.000\ \N" sourceLinked="1"/>
        <c:majorTickMark val="out"/>
        <c:minorTickMark val="none"/>
        <c:tickLblPos val="nextTo"/>
        <c:crossAx val="329043720"/>
        <c:crosses val="autoZero"/>
        <c:crossBetween val="midCat"/>
      </c:valAx>
      <c:valAx>
        <c:axId val="3290437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Intensité</a:t>
                </a:r>
              </a:p>
            </c:rich>
          </c:tx>
          <c:layout/>
          <c:overlay val="0"/>
        </c:title>
        <c:numFmt formatCode="0.00\ \A" sourceLinked="1"/>
        <c:majorTickMark val="out"/>
        <c:minorTickMark val="none"/>
        <c:tickLblPos val="nextTo"/>
        <c:crossAx val="329044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Moteur 1</c:v>
          </c:tx>
          <c:spPr>
            <a:ln w="12700">
              <a:solidFill>
                <a:srgbClr val="1F497D">
                  <a:lumMod val="60000"/>
                  <a:lumOff val="40000"/>
                </a:srgbClr>
              </a:solidFill>
            </a:ln>
          </c:spPr>
          <c:marker>
            <c:symbol val="plus"/>
            <c:size val="5"/>
            <c:spPr>
              <a:ln w="12700">
                <a:solidFill>
                  <a:sysClr val="window" lastClr="FFFFFF"/>
                </a:solidFill>
              </a:ln>
            </c:spPr>
          </c:marker>
          <c:xVal>
            <c:numRef>
              <c:f>Feuil1!$E$19:$E$25</c:f>
              <c:numCache>
                <c:formatCode>0.00\ \A</c:formatCode>
                <c:ptCount val="7"/>
                <c:pt idx="0">
                  <c:v>0</c:v>
                </c:pt>
                <c:pt idx="1">
                  <c:v>0.87</c:v>
                </c:pt>
                <c:pt idx="2">
                  <c:v>2.33</c:v>
                </c:pt>
                <c:pt idx="3">
                  <c:v>4.8</c:v>
                </c:pt>
                <c:pt idx="4">
                  <c:v>6.6</c:v>
                </c:pt>
                <c:pt idx="5">
                  <c:v>8.6</c:v>
                </c:pt>
              </c:numCache>
            </c:numRef>
          </c:xVal>
          <c:yVal>
            <c:numRef>
              <c:f>Feuil1!$C$19:$C$25</c:f>
              <c:numCache>
                <c:formatCode>General</c:formatCode>
                <c:ptCount val="7"/>
                <c:pt idx="0">
                  <c:v>1230</c:v>
                </c:pt>
                <c:pt idx="1">
                  <c:v>1305</c:v>
                </c:pt>
                <c:pt idx="2">
                  <c:v>1410</c:v>
                </c:pt>
                <c:pt idx="3">
                  <c:v>1480</c:v>
                </c:pt>
                <c:pt idx="4">
                  <c:v>1580</c:v>
                </c:pt>
                <c:pt idx="5">
                  <c:v>1665</c:v>
                </c:pt>
              </c:numCache>
            </c:numRef>
          </c:yVal>
          <c:smooth val="0"/>
        </c:ser>
        <c:ser>
          <c:idx val="1"/>
          <c:order val="1"/>
          <c:tx>
            <c:v>Moteur 2</c:v>
          </c:tx>
          <c:spPr>
            <a:ln w="12700">
              <a:solidFill>
                <a:srgbClr val="F79646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xVal>
            <c:numRef>
              <c:f>Feuil1!$E$34:$E$43</c:f>
              <c:numCache>
                <c:formatCode>0.00\ \A</c:formatCode>
                <c:ptCount val="10"/>
                <c:pt idx="0">
                  <c:v>0</c:v>
                </c:pt>
                <c:pt idx="1">
                  <c:v>0.6</c:v>
                </c:pt>
                <c:pt idx="2">
                  <c:v>1.53</c:v>
                </c:pt>
                <c:pt idx="3">
                  <c:v>2.4700000000000002</c:v>
                </c:pt>
                <c:pt idx="4">
                  <c:v>3.5</c:v>
                </c:pt>
                <c:pt idx="5">
                  <c:v>4.3</c:v>
                </c:pt>
                <c:pt idx="6">
                  <c:v>5.47</c:v>
                </c:pt>
                <c:pt idx="7">
                  <c:v>6.8</c:v>
                </c:pt>
                <c:pt idx="8">
                  <c:v>8.1</c:v>
                </c:pt>
                <c:pt idx="9">
                  <c:v>10</c:v>
                </c:pt>
              </c:numCache>
            </c:numRef>
          </c:xVal>
          <c:yVal>
            <c:numRef>
              <c:f>Feuil1!$C$34:$C$43</c:f>
              <c:numCache>
                <c:formatCode>General</c:formatCode>
                <c:ptCount val="10"/>
                <c:pt idx="0">
                  <c:v>1230</c:v>
                </c:pt>
                <c:pt idx="1">
                  <c:v>1280</c:v>
                </c:pt>
                <c:pt idx="2">
                  <c:v>1335</c:v>
                </c:pt>
                <c:pt idx="3">
                  <c:v>1390</c:v>
                </c:pt>
                <c:pt idx="4">
                  <c:v>1440</c:v>
                </c:pt>
                <c:pt idx="5">
                  <c:v>1495</c:v>
                </c:pt>
                <c:pt idx="6">
                  <c:v>1560</c:v>
                </c:pt>
                <c:pt idx="7">
                  <c:v>1640</c:v>
                </c:pt>
                <c:pt idx="8">
                  <c:v>1690</c:v>
                </c:pt>
                <c:pt idx="9">
                  <c:v>1740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9BBB59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Feuil1!$E$49:$E$59</c:f>
              <c:numCache>
                <c:formatCode>0.00\ \A</c:formatCode>
                <c:ptCount val="11"/>
                <c:pt idx="0">
                  <c:v>0</c:v>
                </c:pt>
                <c:pt idx="1">
                  <c:v>0.53</c:v>
                </c:pt>
                <c:pt idx="2">
                  <c:v>1.4</c:v>
                </c:pt>
                <c:pt idx="3">
                  <c:v>2.33</c:v>
                </c:pt>
                <c:pt idx="4">
                  <c:v>3.2</c:v>
                </c:pt>
                <c:pt idx="5">
                  <c:v>4.34</c:v>
                </c:pt>
                <c:pt idx="6">
                  <c:v>5.54</c:v>
                </c:pt>
                <c:pt idx="7">
                  <c:v>6.2</c:v>
                </c:pt>
                <c:pt idx="8">
                  <c:v>7.6</c:v>
                </c:pt>
                <c:pt idx="9">
                  <c:v>8.1999999999999993</c:v>
                </c:pt>
              </c:numCache>
            </c:numRef>
          </c:xVal>
          <c:yVal>
            <c:numRef>
              <c:f>Feuil1!$C$49:$C$59</c:f>
              <c:numCache>
                <c:formatCode>General</c:formatCode>
                <c:ptCount val="11"/>
                <c:pt idx="0">
                  <c:v>1230</c:v>
                </c:pt>
                <c:pt idx="1">
                  <c:v>1275</c:v>
                </c:pt>
                <c:pt idx="2">
                  <c:v>1325</c:v>
                </c:pt>
                <c:pt idx="3">
                  <c:v>1375</c:v>
                </c:pt>
                <c:pt idx="4">
                  <c:v>1420</c:v>
                </c:pt>
                <c:pt idx="5">
                  <c:v>1450</c:v>
                </c:pt>
                <c:pt idx="6">
                  <c:v>1505</c:v>
                </c:pt>
                <c:pt idx="7">
                  <c:v>1560</c:v>
                </c:pt>
                <c:pt idx="8">
                  <c:v>1620</c:v>
                </c:pt>
                <c:pt idx="9">
                  <c:v>1650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042936"/>
        <c:axId val="329041760"/>
      </c:scatterChart>
      <c:valAx>
        <c:axId val="329042936"/>
        <c:scaling>
          <c:orientation val="minMax"/>
          <c:max val="12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Commande</a:t>
                </a:r>
              </a:p>
            </c:rich>
          </c:tx>
          <c:layout/>
          <c:overlay val="0"/>
        </c:title>
        <c:numFmt formatCode="0.00\ \A" sourceLinked="1"/>
        <c:majorTickMark val="out"/>
        <c:minorTickMark val="none"/>
        <c:tickLblPos val="nextTo"/>
        <c:crossAx val="329041760"/>
        <c:crosses val="autoZero"/>
        <c:crossBetween val="midCat"/>
      </c:valAx>
      <c:valAx>
        <c:axId val="329041760"/>
        <c:scaling>
          <c:orientation val="minMax"/>
          <c:min val="12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Intensité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042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700"/>
          </c:spPr>
          <c:marker>
            <c:symbol val="plus"/>
            <c:size val="5"/>
            <c:spPr>
              <a:ln w="12700">
                <a:solidFill>
                  <a:schemeClr val="bg1"/>
                </a:solidFill>
              </a:ln>
            </c:spPr>
          </c:marker>
          <c:xVal>
            <c:numRef>
              <c:f>Feuil2!$D$7:$D$88</c:f>
              <c:numCache>
                <c:formatCode>General</c:formatCode>
                <c:ptCount val="82"/>
                <c:pt idx="0">
                  <c:v>0</c:v>
                </c:pt>
                <c:pt idx="1">
                  <c:v>2.65</c:v>
                </c:pt>
                <c:pt idx="2">
                  <c:v>5.3</c:v>
                </c:pt>
                <c:pt idx="3">
                  <c:v>7.9499999999999993</c:v>
                </c:pt>
                <c:pt idx="4">
                  <c:v>10.6</c:v>
                </c:pt>
                <c:pt idx="5">
                  <c:v>13.25</c:v>
                </c:pt>
                <c:pt idx="6">
                  <c:v>15.899999999999999</c:v>
                </c:pt>
                <c:pt idx="7">
                  <c:v>18.55</c:v>
                </c:pt>
                <c:pt idx="8">
                  <c:v>21.2</c:v>
                </c:pt>
                <c:pt idx="9">
                  <c:v>23.849999999999998</c:v>
                </c:pt>
                <c:pt idx="10">
                  <c:v>26.5</c:v>
                </c:pt>
                <c:pt idx="11">
                  <c:v>29.15</c:v>
                </c:pt>
                <c:pt idx="12">
                  <c:v>31.799999999999997</c:v>
                </c:pt>
                <c:pt idx="13">
                  <c:v>34.449999999999996</c:v>
                </c:pt>
                <c:pt idx="14">
                  <c:v>37.1</c:v>
                </c:pt>
                <c:pt idx="15">
                  <c:v>39.75</c:v>
                </c:pt>
                <c:pt idx="16">
                  <c:v>42.4</c:v>
                </c:pt>
                <c:pt idx="17">
                  <c:v>45.05</c:v>
                </c:pt>
                <c:pt idx="18">
                  <c:v>47.699999999999996</c:v>
                </c:pt>
                <c:pt idx="19">
                  <c:v>50.35</c:v>
                </c:pt>
                <c:pt idx="20">
                  <c:v>53</c:v>
                </c:pt>
                <c:pt idx="21">
                  <c:v>55.65</c:v>
                </c:pt>
                <c:pt idx="22">
                  <c:v>58.3</c:v>
                </c:pt>
                <c:pt idx="23">
                  <c:v>60.949999999999996</c:v>
                </c:pt>
                <c:pt idx="24">
                  <c:v>63.599999999999994</c:v>
                </c:pt>
                <c:pt idx="25">
                  <c:v>66.25</c:v>
                </c:pt>
                <c:pt idx="26">
                  <c:v>68.899999999999991</c:v>
                </c:pt>
                <c:pt idx="27">
                  <c:v>71.55</c:v>
                </c:pt>
                <c:pt idx="28">
                  <c:v>74.2</c:v>
                </c:pt>
                <c:pt idx="29">
                  <c:v>76.849999999999994</c:v>
                </c:pt>
                <c:pt idx="30">
                  <c:v>79.5</c:v>
                </c:pt>
                <c:pt idx="31">
                  <c:v>82.149999999999991</c:v>
                </c:pt>
                <c:pt idx="32">
                  <c:v>84.8</c:v>
                </c:pt>
                <c:pt idx="33">
                  <c:v>87.45</c:v>
                </c:pt>
                <c:pt idx="34">
                  <c:v>90.1</c:v>
                </c:pt>
                <c:pt idx="35">
                  <c:v>92.75</c:v>
                </c:pt>
                <c:pt idx="36">
                  <c:v>95.399999999999991</c:v>
                </c:pt>
                <c:pt idx="37">
                  <c:v>98.05</c:v>
                </c:pt>
                <c:pt idx="38">
                  <c:v>100.7</c:v>
                </c:pt>
                <c:pt idx="39">
                  <c:v>103.35</c:v>
                </c:pt>
                <c:pt idx="40">
                  <c:v>106</c:v>
                </c:pt>
                <c:pt idx="41">
                  <c:v>108.64999999999999</c:v>
                </c:pt>
                <c:pt idx="42">
                  <c:v>111.3</c:v>
                </c:pt>
                <c:pt idx="43">
                  <c:v>113.95</c:v>
                </c:pt>
                <c:pt idx="44">
                  <c:v>116.6</c:v>
                </c:pt>
                <c:pt idx="45">
                  <c:v>119.25</c:v>
                </c:pt>
                <c:pt idx="46">
                  <c:v>121.89999999999999</c:v>
                </c:pt>
                <c:pt idx="47">
                  <c:v>124.55</c:v>
                </c:pt>
                <c:pt idx="48">
                  <c:v>127.19999999999999</c:v>
                </c:pt>
                <c:pt idx="49">
                  <c:v>129.85</c:v>
                </c:pt>
                <c:pt idx="50">
                  <c:v>132.5</c:v>
                </c:pt>
                <c:pt idx="51">
                  <c:v>135.15</c:v>
                </c:pt>
                <c:pt idx="52">
                  <c:v>137.79999999999998</c:v>
                </c:pt>
                <c:pt idx="53">
                  <c:v>140.44999999999999</c:v>
                </c:pt>
                <c:pt idx="54">
                  <c:v>143.1</c:v>
                </c:pt>
                <c:pt idx="55">
                  <c:v>145.75</c:v>
                </c:pt>
                <c:pt idx="56">
                  <c:v>148.4</c:v>
                </c:pt>
                <c:pt idx="57">
                  <c:v>151.04999999999998</c:v>
                </c:pt>
                <c:pt idx="58">
                  <c:v>153.69999999999999</c:v>
                </c:pt>
                <c:pt idx="59">
                  <c:v>156.35</c:v>
                </c:pt>
                <c:pt idx="60">
                  <c:v>159</c:v>
                </c:pt>
                <c:pt idx="61">
                  <c:v>161.65</c:v>
                </c:pt>
                <c:pt idx="62">
                  <c:v>164.29999999999998</c:v>
                </c:pt>
                <c:pt idx="63">
                  <c:v>166.95</c:v>
                </c:pt>
                <c:pt idx="64">
                  <c:v>169.6</c:v>
                </c:pt>
                <c:pt idx="65">
                  <c:v>172.25</c:v>
                </c:pt>
                <c:pt idx="66">
                  <c:v>174.9</c:v>
                </c:pt>
                <c:pt idx="67">
                  <c:v>177.54999999999998</c:v>
                </c:pt>
                <c:pt idx="68">
                  <c:v>180.2</c:v>
                </c:pt>
                <c:pt idx="69">
                  <c:v>182.85</c:v>
                </c:pt>
                <c:pt idx="70">
                  <c:v>185.5</c:v>
                </c:pt>
                <c:pt idx="71">
                  <c:v>188.15</c:v>
                </c:pt>
                <c:pt idx="72">
                  <c:v>190.79999999999998</c:v>
                </c:pt>
                <c:pt idx="73">
                  <c:v>193.45</c:v>
                </c:pt>
                <c:pt idx="74">
                  <c:v>196.1</c:v>
                </c:pt>
                <c:pt idx="75">
                  <c:v>198.75</c:v>
                </c:pt>
                <c:pt idx="76">
                  <c:v>201.4</c:v>
                </c:pt>
              </c:numCache>
            </c:numRef>
          </c:xVal>
          <c:yVal>
            <c:numRef>
              <c:f>Feuil2!$J$7:$J$88</c:f>
              <c:numCache>
                <c:formatCode>General</c:formatCode>
                <c:ptCount val="82"/>
                <c:pt idx="0">
                  <c:v>0</c:v>
                </c:pt>
                <c:pt idx="1">
                  <c:v>18.654461889485574</c:v>
                </c:pt>
                <c:pt idx="2">
                  <c:v>27.272952676572356</c:v>
                </c:pt>
                <c:pt idx="3">
                  <c:v>31.862747612613184</c:v>
                </c:pt>
                <c:pt idx="4">
                  <c:v>34.462018318825038</c:v>
                </c:pt>
                <c:pt idx="5">
                  <c:v>35.950364522126321</c:v>
                </c:pt>
                <c:pt idx="6">
                  <c:v>36.767781993202043</c:v>
                </c:pt>
                <c:pt idx="7">
                  <c:v>37.157571812040167</c:v>
                </c:pt>
                <c:pt idx="8">
                  <c:v>37.264361954949486</c:v>
                </c:pt>
                <c:pt idx="9">
                  <c:v>37.178926947153002</c:v>
                </c:pt>
                <c:pt idx="10">
                  <c:v>36.960684501829995</c:v>
                </c:pt>
                <c:pt idx="11">
                  <c:v>36.649836004687224</c:v>
                </c:pt>
                <c:pt idx="12">
                  <c:v>36.274309264908197</c:v>
                </c:pt>
                <c:pt idx="13">
                  <c:v>35.853921683595352</c:v>
                </c:pt>
                <c:pt idx="14">
                  <c:v>35.402977202193746</c:v>
                </c:pt>
                <c:pt idx="15">
                  <c:v>34.931941166266107</c:v>
                </c:pt>
                <c:pt idx="16">
                  <c:v>34.448551696900424</c:v>
                </c:pt>
                <c:pt idx="17">
                  <c:v>33.958575475877865</c:v>
                </c:pt>
                <c:pt idx="18">
                  <c:v>33.466332795437836</c:v>
                </c:pt>
                <c:pt idx="19">
                  <c:v>32.975069183398517</c:v>
                </c:pt>
                <c:pt idx="20">
                  <c:v>32.487222787312376</c:v>
                </c:pt>
                <c:pt idx="21">
                  <c:v>32.004619566108737</c:v>
                </c:pt>
                <c:pt idx="22">
                  <c:v>31.528617623502459</c:v>
                </c:pt>
                <c:pt idx="23">
                  <c:v>31.060215160191568</c:v>
                </c:pt>
                <c:pt idx="24">
                  <c:v>30.600132040015254</c:v>
                </c:pt>
                <c:pt idx="25">
                  <c:v>30.148871979776708</c:v>
                </c:pt>
                <c:pt idx="26">
                  <c:v>29.706770349127993</c:v>
                </c:pt>
                <c:pt idx="27">
                  <c:v>29.274031173921884</c:v>
                </c:pt>
                <c:pt idx="28">
                  <c:v>28.850755963478811</c:v>
                </c:pt>
                <c:pt idx="29">
                  <c:v>28.436966293588206</c:v>
                </c:pt>
                <c:pt idx="30">
                  <c:v>28.032621583698859</c:v>
                </c:pt>
                <c:pt idx="31">
                  <c:v>27.637633149284962</c:v>
                </c:pt>
                <c:pt idx="32">
                  <c:v>27.251875348663212</c:v>
                </c:pt>
                <c:pt idx="33">
                  <c:v>26.875194450070506</c:v>
                </c:pt>
                <c:pt idx="34">
                  <c:v>26.507415700509842</c:v>
                </c:pt>
                <c:pt idx="35">
                  <c:v>26.148348969337157</c:v>
                </c:pt>
                <c:pt idx="36">
                  <c:v>25.797793257292437</c:v>
                </c:pt>
                <c:pt idx="37">
                  <c:v>25.455540298864697</c:v>
                </c:pt>
                <c:pt idx="38">
                  <c:v>25.12137743759358</c:v>
                </c:pt>
                <c:pt idx="39">
                  <c:v>24.795089916556982</c:v>
                </c:pt>
                <c:pt idx="40">
                  <c:v>24.476462697224498</c:v>
                </c:pt>
                <c:pt idx="41">
                  <c:v>24.165281897109335</c:v>
                </c:pt>
                <c:pt idx="42">
                  <c:v>23.861335918757071</c:v>
                </c:pt>
                <c:pt idx="43">
                  <c:v>23.564416328465377</c:v>
                </c:pt>
                <c:pt idx="44">
                  <c:v>23.274318531896412</c:v>
                </c:pt>
                <c:pt idx="45">
                  <c:v>22.990842284786176</c:v>
                </c:pt>
                <c:pt idx="46">
                  <c:v>22.713792069782041</c:v>
                </c:pt>
                <c:pt idx="47">
                  <c:v>22.44297736467519</c:v>
                </c:pt>
                <c:pt idx="48">
                  <c:v>22.178212822644625</c:v>
                </c:pt>
                <c:pt idx="49">
                  <c:v>21.919318381366896</c:v>
                </c:pt>
                <c:pt idx="50">
                  <c:v>21.666119314791391</c:v>
                </c:pt>
                <c:pt idx="51">
                  <c:v>21.418446238895051</c:v>
                </c:pt>
                <c:pt idx="52">
                  <c:v>21.176135080701062</c:v>
                </c:pt>
                <c:pt idx="53">
                  <c:v>20.939027018186433</c:v>
                </c:pt>
                <c:pt idx="54">
                  <c:v>20.706968397341399</c:v>
                </c:pt>
                <c:pt idx="55">
                  <c:v>20.479810631526277</c:v>
                </c:pt>
                <c:pt idx="56">
                  <c:v>20.257410087349495</c:v>
                </c:pt>
                <c:pt idx="57">
                  <c:v>20.039627960532616</c:v>
                </c:pt>
                <c:pt idx="58">
                  <c:v>19.826330144600746</c:v>
                </c:pt>
                <c:pt idx="59">
                  <c:v>19.617387094718776</c:v>
                </c:pt>
                <c:pt idx="60">
                  <c:v>19.412673688565533</c:v>
                </c:pt>
                <c:pt idx="61">
                  <c:v>19.212069085782154</c:v>
                </c:pt>
                <c:pt idx="62">
                  <c:v>19.015456587237541</c:v>
                </c:pt>
                <c:pt idx="63">
                  <c:v>18.822723495109351</c:v>
                </c:pt>
                <c:pt idx="64">
                  <c:v>18.63376097457699</c:v>
                </c:pt>
                <c:pt idx="65">
                  <c:v>18.448463917755699</c:v>
                </c:pt>
                <c:pt idx="66">
                  <c:v>18.266730810361871</c:v>
                </c:pt>
                <c:pt idx="67">
                  <c:v>18.088463601485067</c:v>
                </c:pt>
                <c:pt idx="68">
                  <c:v>17.913567576747461</c:v>
                </c:pt>
                <c:pt idx="69">
                  <c:v>17.741951235052856</c:v>
                </c:pt>
                <c:pt idx="70">
                  <c:v>17.573526169063584</c:v>
                </c:pt>
                <c:pt idx="71">
                  <c:v>17.408206949490399</c:v>
                </c:pt>
                <c:pt idx="72">
                  <c:v>17.245911013237503</c:v>
                </c:pt>
                <c:pt idx="73">
                  <c:v>17.086558555409884</c:v>
                </c:pt>
                <c:pt idx="74">
                  <c:v>16.93007242516164</c:v>
                </c:pt>
                <c:pt idx="75">
                  <c:v>16.776378025341472</c:v>
                </c:pt>
                <c:pt idx="76">
                  <c:v>16.625403215873316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042544"/>
        <c:axId val="327290080"/>
      </c:scatterChart>
      <c:valAx>
        <c:axId val="32904254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Titre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7290080"/>
        <c:crosses val="autoZero"/>
        <c:crossBetween val="midCat"/>
      </c:valAx>
      <c:valAx>
        <c:axId val="32729008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Titre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042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628649</xdr:colOff>
      <xdr:row>5</xdr:row>
      <xdr:rowOff>114300</xdr:rowOff>
    </xdr:from>
    <xdr:to>
      <xdr:col>21</xdr:col>
      <xdr:colOff>142874</xdr:colOff>
      <xdr:row>35</xdr:row>
      <xdr:rowOff>19050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36</xdr:row>
      <xdr:rowOff>57150</xdr:rowOff>
    </xdr:from>
    <xdr:to>
      <xdr:col>21</xdr:col>
      <xdr:colOff>47625</xdr:colOff>
      <xdr:row>63</xdr:row>
      <xdr:rowOff>85725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628650</xdr:colOff>
      <xdr:row>64</xdr:row>
      <xdr:rowOff>66675</xdr:rowOff>
    </xdr:from>
    <xdr:to>
      <xdr:col>21</xdr:col>
      <xdr:colOff>76200</xdr:colOff>
      <xdr:row>88</xdr:row>
      <xdr:rowOff>76201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5</xdr:row>
      <xdr:rowOff>28575</xdr:rowOff>
    </xdr:from>
    <xdr:to>
      <xdr:col>17</xdr:col>
      <xdr:colOff>180975</xdr:colOff>
      <xdr:row>33</xdr:row>
      <xdr:rowOff>85725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6"/>
  <sheetViews>
    <sheetView tabSelected="1" topLeftCell="A21" zoomScaleNormal="100" workbookViewId="0">
      <selection activeCell="I53" sqref="I53"/>
    </sheetView>
  </sheetViews>
  <sheetFormatPr baseColWidth="10" defaultRowHeight="15" x14ac:dyDescent="0.25"/>
  <cols>
    <col min="1" max="1" width="3" customWidth="1"/>
    <col min="3" max="3" width="17" customWidth="1"/>
    <col min="7" max="7" width="12" bestFit="1" customWidth="1"/>
    <col min="9" max="11" width="11.42578125" style="17"/>
  </cols>
  <sheetData>
    <row r="3" spans="3:7" x14ac:dyDescent="0.25">
      <c r="C3" s="1" t="s">
        <v>0</v>
      </c>
      <c r="G3" s="2">
        <v>139</v>
      </c>
    </row>
    <row r="4" spans="3:7" x14ac:dyDescent="0.25">
      <c r="C4" s="1" t="s">
        <v>1</v>
      </c>
      <c r="G4" s="3">
        <v>0.95799999999999996</v>
      </c>
    </row>
    <row r="5" spans="3:7" x14ac:dyDescent="0.25">
      <c r="C5" s="1" t="s">
        <v>2</v>
      </c>
      <c r="G5" s="4">
        <v>9.81</v>
      </c>
    </row>
    <row r="6" spans="3:7" x14ac:dyDescent="0.25">
      <c r="C6" s="1" t="s">
        <v>3</v>
      </c>
      <c r="G6" s="5">
        <v>5</v>
      </c>
    </row>
    <row r="7" spans="3:7" x14ac:dyDescent="0.25">
      <c r="C7" s="1" t="s">
        <v>8</v>
      </c>
      <c r="G7" s="6">
        <v>0</v>
      </c>
    </row>
    <row r="8" spans="3:7" x14ac:dyDescent="0.25">
      <c r="C8" s="1" t="s">
        <v>6</v>
      </c>
      <c r="G8" s="6">
        <v>1250</v>
      </c>
    </row>
    <row r="9" spans="3:7" x14ac:dyDescent="0.25">
      <c r="C9" s="1" t="s">
        <v>7</v>
      </c>
      <c r="G9" s="6">
        <v>100</v>
      </c>
    </row>
    <row r="10" spans="3:7" x14ac:dyDescent="0.25">
      <c r="C10" s="1"/>
      <c r="G10" s="7"/>
    </row>
    <row r="11" spans="3:7" x14ac:dyDescent="0.25">
      <c r="C11" s="1" t="s">
        <v>4</v>
      </c>
      <c r="G11" s="6">
        <f>G3*G4*(1-2*G12)/(2*G12-2)-G9*G12/(G12-1)-G7</f>
        <v>257.72586326122467</v>
      </c>
    </row>
    <row r="12" spans="3:7" x14ac:dyDescent="0.25">
      <c r="C12" s="1" t="s">
        <v>5</v>
      </c>
      <c r="G12" s="8">
        <f>0.5*(G3*G4+2*(G8+G7))/(G9+G8+G7+G3*G4+1000*G6/G5)</f>
        <v>0.66065365948688293</v>
      </c>
    </row>
    <row r="13" spans="3:7" x14ac:dyDescent="0.25">
      <c r="C13" s="1" t="s">
        <v>9</v>
      </c>
      <c r="G13" s="9">
        <f>100*G12*G4</f>
        <v>63.290620578843388</v>
      </c>
    </row>
    <row r="14" spans="3:7" x14ac:dyDescent="0.25">
      <c r="G14" s="7"/>
    </row>
    <row r="16" spans="3:7" x14ac:dyDescent="0.25">
      <c r="C16" s="1" t="s">
        <v>13</v>
      </c>
      <c r="D16" s="6">
        <v>1000</v>
      </c>
    </row>
    <row r="18" spans="2:11" ht="15" customHeight="1" x14ac:dyDescent="0.25">
      <c r="B18" s="21" t="s">
        <v>30</v>
      </c>
      <c r="C18" s="1" t="s">
        <v>10</v>
      </c>
      <c r="D18" s="1" t="s">
        <v>11</v>
      </c>
      <c r="E18" s="1" t="s">
        <v>12</v>
      </c>
      <c r="F18" s="1" t="s">
        <v>14</v>
      </c>
      <c r="G18" s="1" t="s">
        <v>16</v>
      </c>
      <c r="H18" s="1" t="s">
        <v>15</v>
      </c>
      <c r="I18" s="18" t="s">
        <v>35</v>
      </c>
      <c r="J18" s="18" t="s">
        <v>33</v>
      </c>
      <c r="K18" s="18" t="s">
        <v>36</v>
      </c>
    </row>
    <row r="19" spans="2:11" x14ac:dyDescent="0.25">
      <c r="B19" s="21"/>
      <c r="C19" s="7">
        <v>1230</v>
      </c>
      <c r="D19" s="6">
        <v>1000</v>
      </c>
      <c r="E19" s="10">
        <v>0</v>
      </c>
      <c r="F19" s="6">
        <f>$D$16-D19</f>
        <v>0</v>
      </c>
      <c r="G19" s="6">
        <f>F19*(1-$G$12)/$G$12</f>
        <v>0</v>
      </c>
      <c r="H19" s="11">
        <f>G19*$G$5/1000</f>
        <v>0</v>
      </c>
      <c r="I19" s="19" t="s">
        <v>34</v>
      </c>
      <c r="J19" s="19" t="s">
        <v>34</v>
      </c>
      <c r="K19" s="19" t="s">
        <v>34</v>
      </c>
    </row>
    <row r="20" spans="2:11" x14ac:dyDescent="0.25">
      <c r="B20" s="21"/>
      <c r="C20" s="7">
        <v>1305</v>
      </c>
      <c r="D20" s="6">
        <v>900</v>
      </c>
      <c r="E20" s="10">
        <v>0.87</v>
      </c>
      <c r="F20" s="6">
        <f t="shared" ref="F20:F21" si="0">$D$16-D20</f>
        <v>100</v>
      </c>
      <c r="G20" s="6">
        <f t="shared" ref="G20:G21" si="1">F20*(1-$G$12)/$G$12</f>
        <v>51.365240416087431</v>
      </c>
      <c r="H20" s="11">
        <f t="shared" ref="H20:H28" si="2">G20*$G$5/1000</f>
        <v>0.50389300848181773</v>
      </c>
      <c r="I20" s="20">
        <f>C20-C19</f>
        <v>75</v>
      </c>
      <c r="J20" s="20">
        <f>(C20-C19)/(H20-H19)</f>
        <v>148.84112051081627</v>
      </c>
      <c r="K20" s="20">
        <f>(E20-E19)/(H20-H19)</f>
        <v>1.7265569979254687</v>
      </c>
    </row>
    <row r="21" spans="2:11" x14ac:dyDescent="0.25">
      <c r="B21" s="21"/>
      <c r="C21" s="7">
        <v>1410</v>
      </c>
      <c r="D21" s="6">
        <v>800</v>
      </c>
      <c r="E21" s="10">
        <v>2.33</v>
      </c>
      <c r="F21" s="6">
        <f t="shared" si="0"/>
        <v>200</v>
      </c>
      <c r="G21" s="6">
        <f t="shared" si="1"/>
        <v>102.73048083217486</v>
      </c>
      <c r="H21" s="11">
        <f t="shared" si="2"/>
        <v>1.0077860169636355</v>
      </c>
      <c r="I21" s="20">
        <f t="shared" ref="I21:I28" si="3">C21-C20</f>
        <v>105</v>
      </c>
      <c r="J21" s="20">
        <f t="shared" ref="J21:J28" si="4">(C21-C20)/(H21-H20)</f>
        <v>208.37756871514279</v>
      </c>
      <c r="K21" s="20">
        <f t="shared" ref="K21:K28" si="5">(E21-E20)/(H21-H20)</f>
        <v>2.8974404792772233</v>
      </c>
    </row>
    <row r="22" spans="2:11" x14ac:dyDescent="0.25">
      <c r="B22" s="21"/>
      <c r="C22" s="7">
        <v>1480</v>
      </c>
      <c r="D22" s="6">
        <v>700</v>
      </c>
      <c r="E22" s="10">
        <v>4.8</v>
      </c>
      <c r="F22" s="6">
        <f>$D$16-D22</f>
        <v>300</v>
      </c>
      <c r="G22" s="6">
        <f>F22*(1-$G$12)/$G$12</f>
        <v>154.09572124826232</v>
      </c>
      <c r="H22" s="11">
        <f t="shared" si="2"/>
        <v>1.5116790254454533</v>
      </c>
      <c r="I22" s="20">
        <f t="shared" si="3"/>
        <v>70</v>
      </c>
      <c r="J22" s="20">
        <f t="shared" si="4"/>
        <v>138.9183791434285</v>
      </c>
      <c r="K22" s="20">
        <f t="shared" si="5"/>
        <v>4.9018342354895479</v>
      </c>
    </row>
    <row r="23" spans="2:11" x14ac:dyDescent="0.25">
      <c r="B23" s="21"/>
      <c r="C23" s="7">
        <v>1580</v>
      </c>
      <c r="D23" s="6">
        <v>600</v>
      </c>
      <c r="E23" s="10">
        <v>6.6</v>
      </c>
      <c r="F23" s="6">
        <f>$D$16-D23</f>
        <v>400</v>
      </c>
      <c r="G23" s="6">
        <f>F23*(1-$G$12)/$G$12</f>
        <v>205.46096166434972</v>
      </c>
      <c r="H23" s="11">
        <f t="shared" si="2"/>
        <v>2.0155720339272709</v>
      </c>
      <c r="I23" s="20">
        <f t="shared" si="3"/>
        <v>100</v>
      </c>
      <c r="J23" s="20">
        <f t="shared" si="4"/>
        <v>198.45482734775507</v>
      </c>
      <c r="K23" s="20">
        <f t="shared" si="5"/>
        <v>3.572186892259591</v>
      </c>
    </row>
    <row r="24" spans="2:11" x14ac:dyDescent="0.25">
      <c r="B24" s="21"/>
      <c r="C24" s="7">
        <v>1665</v>
      </c>
      <c r="D24" s="6">
        <v>500</v>
      </c>
      <c r="E24" s="10">
        <v>8.6</v>
      </c>
      <c r="F24" s="6">
        <f>$D$16-D24</f>
        <v>500</v>
      </c>
      <c r="G24" s="6">
        <f>F24*(1-$G$12)/$G$12</f>
        <v>256.82620208043721</v>
      </c>
      <c r="H24" s="11">
        <f t="shared" si="2"/>
        <v>2.519465042409089</v>
      </c>
      <c r="I24" s="20">
        <f t="shared" si="3"/>
        <v>85</v>
      </c>
      <c r="J24" s="20">
        <f t="shared" si="4"/>
        <v>168.68660324559167</v>
      </c>
      <c r="K24" s="20">
        <f t="shared" si="5"/>
        <v>3.9690965469550981</v>
      </c>
    </row>
    <row r="25" spans="2:11" x14ac:dyDescent="0.25">
      <c r="B25" s="21"/>
      <c r="C25" s="7"/>
      <c r="D25" s="6">
        <v>400</v>
      </c>
      <c r="E25" s="10"/>
      <c r="F25" s="6">
        <f t="shared" ref="F25:F28" si="6">$D$16-D25</f>
        <v>600</v>
      </c>
      <c r="G25" s="6">
        <f t="shared" ref="G25:G28" si="7">F25*(1-$G$12)/$G$12</f>
        <v>308.19144249652464</v>
      </c>
      <c r="H25" s="11">
        <f t="shared" si="2"/>
        <v>3.0233580508909066</v>
      </c>
      <c r="I25" s="20">
        <f t="shared" si="3"/>
        <v>-1665</v>
      </c>
      <c r="J25" s="20">
        <f t="shared" si="4"/>
        <v>-3304.272875340122</v>
      </c>
      <c r="K25" s="20">
        <f t="shared" si="5"/>
        <v>-17.067115151906936</v>
      </c>
    </row>
    <row r="26" spans="2:11" x14ac:dyDescent="0.25">
      <c r="B26" s="21"/>
      <c r="C26" s="7"/>
      <c r="D26" s="6">
        <v>300</v>
      </c>
      <c r="E26" s="10"/>
      <c r="F26" s="6">
        <f t="shared" si="6"/>
        <v>700</v>
      </c>
      <c r="G26" s="6">
        <f t="shared" si="7"/>
        <v>359.55668291261208</v>
      </c>
      <c r="H26" s="11">
        <f t="shared" si="2"/>
        <v>3.5272510593727247</v>
      </c>
      <c r="I26" s="20">
        <f t="shared" si="3"/>
        <v>0</v>
      </c>
      <c r="J26" s="20">
        <f t="shared" si="4"/>
        <v>0</v>
      </c>
      <c r="K26" s="20">
        <f t="shared" si="5"/>
        <v>0</v>
      </c>
    </row>
    <row r="27" spans="2:11" x14ac:dyDescent="0.25">
      <c r="B27" s="21"/>
      <c r="C27" s="7"/>
      <c r="D27" s="6">
        <v>200</v>
      </c>
      <c r="E27" s="10"/>
      <c r="F27" s="6">
        <f t="shared" si="6"/>
        <v>800</v>
      </c>
      <c r="G27" s="6">
        <f t="shared" si="7"/>
        <v>410.92192332869945</v>
      </c>
      <c r="H27" s="11">
        <f t="shared" si="2"/>
        <v>4.0311440678545418</v>
      </c>
      <c r="I27" s="20">
        <f t="shared" si="3"/>
        <v>0</v>
      </c>
      <c r="J27" s="20">
        <f t="shared" si="4"/>
        <v>0</v>
      </c>
      <c r="K27" s="20">
        <f t="shared" si="5"/>
        <v>0</v>
      </c>
    </row>
    <row r="28" spans="2:11" x14ac:dyDescent="0.25">
      <c r="B28" s="21"/>
      <c r="C28" s="7"/>
      <c r="D28" s="6">
        <v>100</v>
      </c>
      <c r="E28" s="10"/>
      <c r="F28" s="6">
        <f t="shared" si="6"/>
        <v>900</v>
      </c>
      <c r="G28" s="6">
        <f t="shared" si="7"/>
        <v>462.28716374478694</v>
      </c>
      <c r="H28" s="11">
        <f t="shared" si="2"/>
        <v>4.5350370763363594</v>
      </c>
      <c r="I28" s="20">
        <f t="shared" si="3"/>
        <v>0</v>
      </c>
      <c r="J28" s="20">
        <f t="shared" si="4"/>
        <v>0</v>
      </c>
      <c r="K28" s="20">
        <f t="shared" si="5"/>
        <v>0</v>
      </c>
    </row>
    <row r="29" spans="2:11" x14ac:dyDescent="0.25">
      <c r="B29" s="1"/>
    </row>
    <row r="30" spans="2:11" x14ac:dyDescent="0.25">
      <c r="B30" s="1" t="s">
        <v>122</v>
      </c>
      <c r="C30">
        <f>SLOPE(C19:C28,H19:H28)</f>
        <v>174.07323427360225</v>
      </c>
      <c r="E30" s="24">
        <f>SLOPE(E19:E28,C19:C28)</f>
        <v>2.0368050407709413E-2</v>
      </c>
      <c r="H30" s="25">
        <f>SLOPE(H19:H28,C19:C28)</f>
        <v>5.7336973166759843E-3</v>
      </c>
    </row>
    <row r="31" spans="2:11" x14ac:dyDescent="0.25">
      <c r="B31" s="1" t="s">
        <v>123</v>
      </c>
      <c r="C31">
        <f>INTERCEPT(C19:C28,H19:H28)</f>
        <v>1225.7142857142858</v>
      </c>
      <c r="E31" s="22">
        <f>INTERCEPT(E19:E28,C19:C28)</f>
        <v>-25.565166172473436</v>
      </c>
      <c r="H31" s="23">
        <f>INTERCEPT(H19:H28,C19:C28)</f>
        <v>-7.0254601013922535</v>
      </c>
    </row>
    <row r="32" spans="2:11" x14ac:dyDescent="0.25">
      <c r="B32" s="1"/>
    </row>
    <row r="33" spans="2:11" ht="15" customHeight="1" x14ac:dyDescent="0.25">
      <c r="B33" s="21" t="s">
        <v>31</v>
      </c>
      <c r="C33" s="1" t="s">
        <v>10</v>
      </c>
      <c r="D33" s="1" t="s">
        <v>11</v>
      </c>
      <c r="E33" s="1" t="s">
        <v>12</v>
      </c>
      <c r="F33" s="1" t="s">
        <v>14</v>
      </c>
      <c r="G33" s="1" t="s">
        <v>16</v>
      </c>
      <c r="H33" s="1" t="s">
        <v>15</v>
      </c>
      <c r="I33" s="18" t="s">
        <v>35</v>
      </c>
      <c r="J33" s="18" t="s">
        <v>33</v>
      </c>
      <c r="K33" s="18" t="s">
        <v>36</v>
      </c>
    </row>
    <row r="34" spans="2:11" x14ac:dyDescent="0.25">
      <c r="B34" s="21"/>
      <c r="C34" s="7">
        <v>1230</v>
      </c>
      <c r="D34" s="6">
        <v>1000</v>
      </c>
      <c r="E34" s="10">
        <v>0</v>
      </c>
      <c r="F34" s="6">
        <f>$D$16-D34</f>
        <v>0</v>
      </c>
      <c r="G34" s="6">
        <f>F34*(1-$G$12)/$G$12</f>
        <v>0</v>
      </c>
      <c r="H34" s="11">
        <f>G34*$G$5/1000</f>
        <v>0</v>
      </c>
      <c r="I34" s="19" t="s">
        <v>34</v>
      </c>
      <c r="J34" s="19" t="s">
        <v>34</v>
      </c>
      <c r="K34" s="19" t="s">
        <v>34</v>
      </c>
    </row>
    <row r="35" spans="2:11" x14ac:dyDescent="0.25">
      <c r="B35" s="21"/>
      <c r="C35" s="7">
        <v>1280</v>
      </c>
      <c r="D35" s="6">
        <v>900</v>
      </c>
      <c r="E35" s="10">
        <v>0.6</v>
      </c>
      <c r="F35" s="6">
        <f t="shared" ref="F35:F36" si="8">$D$16-D35</f>
        <v>100</v>
      </c>
      <c r="G35" s="6">
        <f t="shared" ref="G35:G36" si="9">F35*(1-$G$12)/$G$12</f>
        <v>51.365240416087431</v>
      </c>
      <c r="H35" s="11">
        <f t="shared" ref="H35:H43" si="10">G35*$G$5/1000</f>
        <v>0.50389300848181773</v>
      </c>
      <c r="I35" s="20">
        <f>C35-C34</f>
        <v>50</v>
      </c>
      <c r="J35" s="20">
        <f>(C35-C34)/(H35-H34)</f>
        <v>99.227413673877521</v>
      </c>
      <c r="K35" s="20">
        <f>(E35-E34)/(H35-H34)</f>
        <v>1.1907289640865302</v>
      </c>
    </row>
    <row r="36" spans="2:11" x14ac:dyDescent="0.25">
      <c r="B36" s="21"/>
      <c r="C36" s="7">
        <v>1335</v>
      </c>
      <c r="D36" s="6">
        <v>800</v>
      </c>
      <c r="E36" s="10">
        <v>1.53</v>
      </c>
      <c r="F36" s="6">
        <f t="shared" si="8"/>
        <v>200</v>
      </c>
      <c r="G36" s="6">
        <f t="shared" si="9"/>
        <v>102.73048083217486</v>
      </c>
      <c r="H36" s="11">
        <f t="shared" si="10"/>
        <v>1.0077860169636355</v>
      </c>
      <c r="I36" s="20">
        <f t="shared" ref="I36:I40" si="11">C36-C35</f>
        <v>55</v>
      </c>
      <c r="J36" s="20">
        <f t="shared" ref="J36:J40" si="12">(C36-C35)/(H36-H35)</f>
        <v>109.15015504126526</v>
      </c>
      <c r="K36" s="20">
        <f t="shared" ref="K36:K40" si="13">(E36-E35)/(H36-H35)</f>
        <v>1.8456298943341218</v>
      </c>
    </row>
    <row r="37" spans="2:11" x14ac:dyDescent="0.25">
      <c r="B37" s="21"/>
      <c r="C37" s="7">
        <v>1390</v>
      </c>
      <c r="D37" s="6">
        <v>700</v>
      </c>
      <c r="E37" s="10">
        <v>2.4700000000000002</v>
      </c>
      <c r="F37" s="6">
        <f t="shared" ref="F37:F43" si="14">$D$16-D37</f>
        <v>300</v>
      </c>
      <c r="G37" s="6">
        <f t="shared" ref="G37:G43" si="15">F37*(1-$G$12)/$G$12</f>
        <v>154.09572124826232</v>
      </c>
      <c r="H37" s="11">
        <f t="shared" si="10"/>
        <v>1.5116790254454533</v>
      </c>
      <c r="I37" s="20">
        <f t="shared" si="11"/>
        <v>55</v>
      </c>
      <c r="J37" s="20">
        <f t="shared" si="12"/>
        <v>109.15015504126525</v>
      </c>
      <c r="K37" s="20">
        <f t="shared" si="13"/>
        <v>1.8654753770688972</v>
      </c>
    </row>
    <row r="38" spans="2:11" x14ac:dyDescent="0.25">
      <c r="B38" s="21"/>
      <c r="C38" s="7">
        <v>1440</v>
      </c>
      <c r="D38" s="6">
        <v>600</v>
      </c>
      <c r="E38" s="10">
        <v>3.5</v>
      </c>
      <c r="F38" s="6">
        <f t="shared" si="14"/>
        <v>400</v>
      </c>
      <c r="G38" s="6">
        <f t="shared" si="15"/>
        <v>205.46096166434972</v>
      </c>
      <c r="H38" s="11">
        <f t="shared" si="10"/>
        <v>2.0155720339272709</v>
      </c>
      <c r="I38" s="20">
        <f t="shared" si="11"/>
        <v>50</v>
      </c>
      <c r="J38" s="20">
        <f t="shared" si="12"/>
        <v>99.227413673877535</v>
      </c>
      <c r="K38" s="20">
        <f t="shared" si="13"/>
        <v>2.0440847216818767</v>
      </c>
    </row>
    <row r="39" spans="2:11" x14ac:dyDescent="0.25">
      <c r="B39" s="21"/>
      <c r="C39" s="7">
        <v>1495</v>
      </c>
      <c r="D39" s="6">
        <v>500</v>
      </c>
      <c r="E39" s="10">
        <v>4.3</v>
      </c>
      <c r="F39" s="6">
        <f t="shared" si="14"/>
        <v>500</v>
      </c>
      <c r="G39" s="6">
        <f t="shared" si="15"/>
        <v>256.82620208043721</v>
      </c>
      <c r="H39" s="11">
        <f t="shared" si="10"/>
        <v>2.519465042409089</v>
      </c>
      <c r="I39" s="20">
        <f t="shared" si="11"/>
        <v>55</v>
      </c>
      <c r="J39" s="20">
        <f t="shared" si="12"/>
        <v>109.15015504126519</v>
      </c>
      <c r="K39" s="20">
        <f t="shared" si="13"/>
        <v>1.5876386187820388</v>
      </c>
    </row>
    <row r="40" spans="2:11" x14ac:dyDescent="0.25">
      <c r="B40" s="21"/>
      <c r="C40" s="7">
        <v>1560</v>
      </c>
      <c r="D40" s="6">
        <v>400</v>
      </c>
      <c r="E40" s="10">
        <v>5.47</v>
      </c>
      <c r="F40" s="6">
        <f t="shared" si="14"/>
        <v>600</v>
      </c>
      <c r="G40" s="6">
        <f t="shared" si="15"/>
        <v>308.19144249652464</v>
      </c>
      <c r="H40" s="11">
        <f t="shared" si="10"/>
        <v>3.0233580508909066</v>
      </c>
      <c r="I40" s="20">
        <f t="shared" si="11"/>
        <v>65</v>
      </c>
      <c r="J40" s="20">
        <f t="shared" si="12"/>
        <v>128.99563777604081</v>
      </c>
      <c r="K40" s="20">
        <f t="shared" si="13"/>
        <v>2.3219214799687342</v>
      </c>
    </row>
    <row r="41" spans="2:11" x14ac:dyDescent="0.25">
      <c r="B41" s="21"/>
      <c r="C41" s="7">
        <v>1640</v>
      </c>
      <c r="D41" s="6">
        <v>300</v>
      </c>
      <c r="E41" s="10">
        <v>6.8</v>
      </c>
      <c r="F41" s="6">
        <f t="shared" si="14"/>
        <v>700</v>
      </c>
      <c r="G41" s="6">
        <f t="shared" si="15"/>
        <v>359.55668291261208</v>
      </c>
      <c r="H41" s="11">
        <f t="shared" si="10"/>
        <v>3.5272510593727247</v>
      </c>
      <c r="I41" s="20">
        <f t="shared" ref="I41" si="16">C41-C40</f>
        <v>80</v>
      </c>
      <c r="J41" s="20">
        <f t="shared" ref="J41" si="17">(C41-C40)/(H41-H40)</f>
        <v>158.76386187820393</v>
      </c>
      <c r="K41" s="20">
        <f t="shared" ref="K41" si="18">(E41-E40)/(H41-H40)</f>
        <v>2.6394492037251402</v>
      </c>
    </row>
    <row r="42" spans="2:11" x14ac:dyDescent="0.25">
      <c r="B42" s="21"/>
      <c r="C42" s="7">
        <v>1690</v>
      </c>
      <c r="D42" s="6">
        <v>200</v>
      </c>
      <c r="E42" s="10">
        <v>8.1</v>
      </c>
      <c r="F42" s="6">
        <f t="shared" si="14"/>
        <v>800</v>
      </c>
      <c r="G42" s="6">
        <f t="shared" si="15"/>
        <v>410.92192332869945</v>
      </c>
      <c r="H42" s="11">
        <f t="shared" si="10"/>
        <v>4.0311440678545418</v>
      </c>
      <c r="I42" s="20">
        <f t="shared" ref="I42:I43" si="19">C42-C41</f>
        <v>50</v>
      </c>
      <c r="J42" s="20">
        <f t="shared" ref="J42:J43" si="20">(C42-C41)/(H42-H41)</f>
        <v>99.227413673877621</v>
      </c>
      <c r="K42" s="20">
        <f t="shared" ref="K42:K43" si="21">(E42-E41)/(H42-H41)</f>
        <v>2.5799127555208181</v>
      </c>
    </row>
    <row r="43" spans="2:11" x14ac:dyDescent="0.25">
      <c r="B43" s="21"/>
      <c r="C43" s="7">
        <v>1740</v>
      </c>
      <c r="D43" s="6">
        <v>100</v>
      </c>
      <c r="E43" s="10">
        <v>10</v>
      </c>
      <c r="F43" s="6">
        <f t="shared" si="14"/>
        <v>900</v>
      </c>
      <c r="G43" s="6">
        <f t="shared" si="15"/>
        <v>462.28716374478694</v>
      </c>
      <c r="H43" s="11">
        <f t="shared" si="10"/>
        <v>4.5350370763363594</v>
      </c>
      <c r="I43" s="20">
        <f t="shared" si="19"/>
        <v>50</v>
      </c>
      <c r="J43" s="20">
        <f t="shared" si="20"/>
        <v>99.227413673877535</v>
      </c>
      <c r="K43" s="20">
        <f t="shared" si="21"/>
        <v>3.7706417196073474</v>
      </c>
    </row>
    <row r="44" spans="2:11" x14ac:dyDescent="0.25">
      <c r="B44" s="1"/>
    </row>
    <row r="45" spans="2:11" x14ac:dyDescent="0.25">
      <c r="B45" s="1" t="s">
        <v>122</v>
      </c>
      <c r="C45">
        <f>SLOPE(C34:C43,H34:H43)</f>
        <v>114.86324855582188</v>
      </c>
      <c r="E45" s="24">
        <f>SLOPE(E34:E43,C34:C43)</f>
        <v>1.8715316615551144E-2</v>
      </c>
      <c r="H45" s="25">
        <f>SLOPE(H34:H43,C34:C43)</f>
        <v>8.6815410986854774E-3</v>
      </c>
    </row>
    <row r="46" spans="2:11" x14ac:dyDescent="0.25">
      <c r="B46" s="1" t="s">
        <v>123</v>
      </c>
      <c r="C46">
        <f>INTERCEPT(C34:C43,H34:H43)</f>
        <v>1219.5454545454545</v>
      </c>
      <c r="E46" s="22">
        <f>INTERCEPT(E34:E43,C34:C43)</f>
        <v>-23.421668591015695</v>
      </c>
      <c r="H46" s="23">
        <f>INTERCEPT(H34:H43,C34:C43)</f>
        <v>-10.581162287886325</v>
      </c>
    </row>
    <row r="47" spans="2:11" x14ac:dyDescent="0.25">
      <c r="B47" s="1"/>
    </row>
    <row r="48" spans="2:11" ht="15" customHeight="1" x14ac:dyDescent="0.25">
      <c r="B48" s="21" t="s">
        <v>32</v>
      </c>
      <c r="C48" s="1" t="s">
        <v>10</v>
      </c>
      <c r="D48" s="1" t="s">
        <v>11</v>
      </c>
      <c r="E48" s="1" t="s">
        <v>12</v>
      </c>
      <c r="F48" s="1" t="s">
        <v>14</v>
      </c>
      <c r="G48" s="1" t="s">
        <v>16</v>
      </c>
      <c r="H48" s="1" t="s">
        <v>15</v>
      </c>
      <c r="I48" s="18" t="s">
        <v>35</v>
      </c>
      <c r="J48" s="18" t="s">
        <v>33</v>
      </c>
      <c r="K48" s="18" t="s">
        <v>36</v>
      </c>
    </row>
    <row r="49" spans="2:11" x14ac:dyDescent="0.25">
      <c r="B49" s="21"/>
      <c r="C49" s="7">
        <v>1230</v>
      </c>
      <c r="D49" s="6">
        <v>1000</v>
      </c>
      <c r="E49" s="10">
        <v>0</v>
      </c>
      <c r="F49" s="6">
        <f>$D$16-D49</f>
        <v>0</v>
      </c>
      <c r="G49" s="6">
        <f>F49*(1-$G$12)/$G$12</f>
        <v>0</v>
      </c>
      <c r="H49" s="11">
        <f>G49*$G$5/1000</f>
        <v>0</v>
      </c>
      <c r="I49" s="19" t="s">
        <v>34</v>
      </c>
      <c r="J49" s="19" t="s">
        <v>34</v>
      </c>
      <c r="K49" s="19" t="s">
        <v>34</v>
      </c>
    </row>
    <row r="50" spans="2:11" x14ac:dyDescent="0.25">
      <c r="B50" s="21"/>
      <c r="C50" s="7">
        <v>1275</v>
      </c>
      <c r="D50" s="6">
        <v>900</v>
      </c>
      <c r="E50" s="10">
        <v>0.53</v>
      </c>
      <c r="F50" s="6">
        <f t="shared" ref="F50:F51" si="22">$D$16-D50</f>
        <v>100</v>
      </c>
      <c r="G50" s="6">
        <f t="shared" ref="G50:G51" si="23">F50*(1-$G$12)/$G$12</f>
        <v>51.365240416087431</v>
      </c>
      <c r="H50" s="11">
        <f t="shared" ref="H50:H59" si="24">G50*$G$5/1000</f>
        <v>0.50389300848181773</v>
      </c>
      <c r="I50" s="20">
        <f>C50-C49</f>
        <v>45</v>
      </c>
      <c r="J50" s="20">
        <f>(C50-C49)/(H50-H49)</f>
        <v>89.304672306489763</v>
      </c>
      <c r="K50" s="20">
        <f>(E50-E49)/(H50-H49)</f>
        <v>1.0518105849431016</v>
      </c>
    </row>
    <row r="51" spans="2:11" x14ac:dyDescent="0.25">
      <c r="B51" s="21"/>
      <c r="C51" s="7">
        <v>1325</v>
      </c>
      <c r="D51" s="6">
        <v>800</v>
      </c>
      <c r="E51" s="10">
        <v>1.4</v>
      </c>
      <c r="F51" s="6">
        <f t="shared" si="22"/>
        <v>200</v>
      </c>
      <c r="G51" s="6">
        <f t="shared" si="23"/>
        <v>102.73048083217486</v>
      </c>
      <c r="H51" s="11">
        <f t="shared" si="24"/>
        <v>1.0077860169636355</v>
      </c>
      <c r="I51" s="20">
        <f t="shared" ref="I51:I58" si="25">C51-C50</f>
        <v>50</v>
      </c>
      <c r="J51" s="20">
        <f t="shared" ref="J51:J58" si="26">(C51-C50)/(H51-H50)</f>
        <v>99.227413673877521</v>
      </c>
      <c r="K51" s="20">
        <f t="shared" ref="K51:K58" si="27">(E51-E50)/(H51-H50)</f>
        <v>1.7265569979254685</v>
      </c>
    </row>
    <row r="52" spans="2:11" x14ac:dyDescent="0.25">
      <c r="B52" s="21"/>
      <c r="C52" s="7">
        <v>1375</v>
      </c>
      <c r="D52" s="6">
        <v>700</v>
      </c>
      <c r="E52" s="10">
        <v>2.33</v>
      </c>
      <c r="F52" s="6">
        <f>$D$16-D52</f>
        <v>300</v>
      </c>
      <c r="G52" s="6">
        <f>F52*(1-$G$12)/$G$12</f>
        <v>154.09572124826232</v>
      </c>
      <c r="H52" s="11">
        <f t="shared" si="24"/>
        <v>1.5116790254454533</v>
      </c>
      <c r="I52" s="20">
        <f t="shared" si="25"/>
        <v>50</v>
      </c>
      <c r="J52" s="20">
        <f t="shared" si="26"/>
        <v>99.227413673877493</v>
      </c>
      <c r="K52" s="20">
        <f t="shared" si="27"/>
        <v>1.8456298943341218</v>
      </c>
    </row>
    <row r="53" spans="2:11" x14ac:dyDescent="0.25">
      <c r="B53" s="21"/>
      <c r="C53" s="7">
        <v>1420</v>
      </c>
      <c r="D53" s="6">
        <v>600</v>
      </c>
      <c r="E53" s="10">
        <v>3.2</v>
      </c>
      <c r="F53" s="6">
        <f>$D$16-D53</f>
        <v>400</v>
      </c>
      <c r="G53" s="6">
        <f>F53*(1-$G$12)/$G$12</f>
        <v>205.46096166434972</v>
      </c>
      <c r="H53" s="11">
        <f t="shared" si="24"/>
        <v>2.0155720339272709</v>
      </c>
      <c r="I53" s="20">
        <f t="shared" si="25"/>
        <v>45</v>
      </c>
      <c r="J53" s="20">
        <f t="shared" si="26"/>
        <v>89.304672306489792</v>
      </c>
      <c r="K53" s="20">
        <f t="shared" si="27"/>
        <v>1.7265569979254694</v>
      </c>
    </row>
    <row r="54" spans="2:11" x14ac:dyDescent="0.25">
      <c r="B54" s="21"/>
      <c r="C54" s="7">
        <v>1450</v>
      </c>
      <c r="D54" s="6">
        <v>500</v>
      </c>
      <c r="E54" s="10">
        <v>4.34</v>
      </c>
      <c r="F54" s="6">
        <f>$D$16-D54</f>
        <v>500</v>
      </c>
      <c r="G54" s="6">
        <f>F54*(1-$G$12)/$G$12</f>
        <v>256.82620208043721</v>
      </c>
      <c r="H54" s="11">
        <f t="shared" si="24"/>
        <v>2.519465042409089</v>
      </c>
      <c r="I54" s="20">
        <f t="shared" si="25"/>
        <v>30</v>
      </c>
      <c r="J54" s="20">
        <f t="shared" si="26"/>
        <v>59.536448204326469</v>
      </c>
      <c r="K54" s="20">
        <f t="shared" si="27"/>
        <v>2.2623850317644054</v>
      </c>
    </row>
    <row r="55" spans="2:11" x14ac:dyDescent="0.25">
      <c r="B55" s="21"/>
      <c r="C55" s="7">
        <v>1505</v>
      </c>
      <c r="D55" s="6">
        <v>400</v>
      </c>
      <c r="E55" s="10">
        <v>5.54</v>
      </c>
      <c r="F55" s="6">
        <f t="shared" ref="F55:F59" si="28">$D$16-D55</f>
        <v>600</v>
      </c>
      <c r="G55" s="6">
        <f t="shared" ref="G55:G59" si="29">F55*(1-$G$12)/$G$12</f>
        <v>308.19144249652464</v>
      </c>
      <c r="H55" s="11">
        <f t="shared" si="24"/>
        <v>3.0233580508909066</v>
      </c>
      <c r="I55" s="20">
        <f t="shared" si="25"/>
        <v>55</v>
      </c>
      <c r="J55" s="20">
        <f t="shared" si="26"/>
        <v>109.15015504126529</v>
      </c>
      <c r="K55" s="20">
        <f t="shared" si="27"/>
        <v>2.3814579281730612</v>
      </c>
    </row>
    <row r="56" spans="2:11" x14ac:dyDescent="0.25">
      <c r="B56" s="21"/>
      <c r="C56" s="7">
        <v>1560</v>
      </c>
      <c r="D56" s="6">
        <v>300</v>
      </c>
      <c r="E56" s="10">
        <v>6.2</v>
      </c>
      <c r="F56" s="6">
        <f t="shared" si="28"/>
        <v>700</v>
      </c>
      <c r="G56" s="6">
        <f t="shared" si="29"/>
        <v>359.55668291261208</v>
      </c>
      <c r="H56" s="11">
        <f t="shared" si="24"/>
        <v>3.5272510593727247</v>
      </c>
      <c r="I56" s="20">
        <f t="shared" si="25"/>
        <v>55</v>
      </c>
      <c r="J56" s="20">
        <f t="shared" si="26"/>
        <v>109.15015504126519</v>
      </c>
      <c r="K56" s="20">
        <f t="shared" si="27"/>
        <v>1.3098018604951827</v>
      </c>
    </row>
    <row r="57" spans="2:11" x14ac:dyDescent="0.25">
      <c r="B57" s="21"/>
      <c r="C57" s="7">
        <v>1620</v>
      </c>
      <c r="D57" s="6">
        <v>200</v>
      </c>
      <c r="E57" s="10">
        <v>7.6</v>
      </c>
      <c r="F57" s="6">
        <f t="shared" si="28"/>
        <v>800</v>
      </c>
      <c r="G57" s="6">
        <f t="shared" si="29"/>
        <v>410.92192332869945</v>
      </c>
      <c r="H57" s="11">
        <f t="shared" si="24"/>
        <v>4.0311440678545418</v>
      </c>
      <c r="I57" s="20">
        <f t="shared" si="25"/>
        <v>60</v>
      </c>
      <c r="J57" s="20">
        <f t="shared" si="26"/>
        <v>119.07289640865315</v>
      </c>
      <c r="K57" s="20">
        <f t="shared" si="27"/>
        <v>2.7783675828685723</v>
      </c>
    </row>
    <row r="58" spans="2:11" x14ac:dyDescent="0.25">
      <c r="B58" s="21"/>
      <c r="C58" s="7">
        <v>1650</v>
      </c>
      <c r="D58" s="6">
        <v>100</v>
      </c>
      <c r="E58" s="10">
        <v>8.1999999999999993</v>
      </c>
      <c r="F58" s="6">
        <f t="shared" si="28"/>
        <v>900</v>
      </c>
      <c r="G58" s="6">
        <f t="shared" si="29"/>
        <v>462.28716374478694</v>
      </c>
      <c r="H58" s="11">
        <f t="shared" si="24"/>
        <v>4.5350370763363594</v>
      </c>
      <c r="I58" s="20">
        <f t="shared" si="25"/>
        <v>30</v>
      </c>
      <c r="J58" s="20">
        <f t="shared" si="26"/>
        <v>59.536448204326526</v>
      </c>
      <c r="K58" s="20">
        <f t="shared" si="27"/>
        <v>1.1907289640865297</v>
      </c>
    </row>
    <row r="59" spans="2:11" x14ac:dyDescent="0.25">
      <c r="B59" s="21"/>
      <c r="C59" s="7"/>
      <c r="D59" s="6">
        <v>0</v>
      </c>
      <c r="E59" s="10"/>
      <c r="F59" s="6">
        <f t="shared" si="28"/>
        <v>1000</v>
      </c>
      <c r="G59" s="6">
        <f t="shared" si="29"/>
        <v>513.65240416087443</v>
      </c>
      <c r="H59" s="11">
        <f t="shared" si="24"/>
        <v>5.0389300848181779</v>
      </c>
      <c r="I59" s="20"/>
      <c r="J59" s="20"/>
      <c r="K59" s="20"/>
    </row>
    <row r="61" spans="2:11" x14ac:dyDescent="0.25">
      <c r="B61" s="1" t="s">
        <v>122</v>
      </c>
      <c r="C61">
        <f>SLOPE(C49:C59,H49:H59)</f>
        <v>93.694733638727968</v>
      </c>
      <c r="E61" s="24">
        <f>SLOPE(E49:E59,C49:C59)</f>
        <v>2.0251965941753887E-2</v>
      </c>
      <c r="H61" s="25">
        <f>SLOPE(H49:H59,C49:C59)</f>
        <v>1.0644087358515537E-2</v>
      </c>
    </row>
    <row r="62" spans="2:11" x14ac:dyDescent="0.25">
      <c r="B62" s="1" t="s">
        <v>123</v>
      </c>
      <c r="C62">
        <f>INTERCEPT(C49:C59,H49:H59)</f>
        <v>1228.5454545454545</v>
      </c>
      <c r="E62" s="22">
        <f>INTERCEPT(E49:E59,C49:C59)</f>
        <v>-25.249082922067348</v>
      </c>
      <c r="H62" s="23">
        <f>INTERCEPT(H49:H59,C49:C59)</f>
        <v>-13.070611345452708</v>
      </c>
    </row>
    <row r="64" spans="2:11" x14ac:dyDescent="0.25">
      <c r="D64" s="1" t="s">
        <v>17</v>
      </c>
      <c r="E64" s="1" t="s">
        <v>18</v>
      </c>
      <c r="F64" s="12">
        <v>1</v>
      </c>
    </row>
    <row r="65" spans="3:6" x14ac:dyDescent="0.25">
      <c r="C65" s="14" t="s">
        <v>20</v>
      </c>
      <c r="D65" s="7" t="e">
        <f t="array" ref="D65:F65">LINEST(E19:E25,H19:H25^{1,2})</f>
        <v>#VALUE!</v>
      </c>
      <c r="E65" s="7" t="e">
        <v>#VALUE!</v>
      </c>
      <c r="F65" s="7" t="e">
        <v>#VALUE!</v>
      </c>
    </row>
    <row r="66" spans="3:6" x14ac:dyDescent="0.25">
      <c r="C66" s="13" t="s">
        <v>21</v>
      </c>
      <c r="D66" s="7" t="e">
        <f t="array" ref="D66:F66">LINEST(C19:C25,H19:H25^{1,2})</f>
        <v>#VALUE!</v>
      </c>
      <c r="E66" s="7" t="e">
        <v>#VALUE!</v>
      </c>
      <c r="F66" s="7" t="e">
        <v>#VALUE!</v>
      </c>
    </row>
    <row r="67" spans="3:6" x14ac:dyDescent="0.25">
      <c r="C67" s="1" t="s">
        <v>23</v>
      </c>
      <c r="D67" s="11">
        <v>2.9554404442782194</v>
      </c>
      <c r="E67" s="6">
        <f>1000*D67/G5</f>
        <v>301.26813907015486</v>
      </c>
      <c r="F67" s="6">
        <f>E67*$G$12/(1-$G$12)</f>
        <v>586.52142310580632</v>
      </c>
    </row>
    <row r="68" spans="3:6" x14ac:dyDescent="0.25">
      <c r="C68" s="1" t="s">
        <v>24</v>
      </c>
      <c r="D68" s="15" t="e">
        <f>D66*D67*D67+E66*D67+F66</f>
        <v>#VALUE!</v>
      </c>
      <c r="E68" s="6"/>
      <c r="F68" s="7"/>
    </row>
    <row r="69" spans="3:6" x14ac:dyDescent="0.25">
      <c r="C69" s="1" t="s">
        <v>22</v>
      </c>
      <c r="D69" s="10">
        <v>11</v>
      </c>
      <c r="E69" s="7"/>
      <c r="F69" s="7"/>
    </row>
    <row r="70" spans="3:6" x14ac:dyDescent="0.25">
      <c r="C70" s="1" t="s">
        <v>19</v>
      </c>
      <c r="D70" s="7" t="e">
        <f>D65*D67*D67+E65*D67+F65-D69</f>
        <v>#VALUE!</v>
      </c>
      <c r="E70" s="7"/>
      <c r="F70" s="7"/>
    </row>
    <row r="72" spans="3:6" x14ac:dyDescent="0.25">
      <c r="C72" s="1" t="s">
        <v>25</v>
      </c>
      <c r="D72" s="11">
        <f>3*D67</f>
        <v>8.8663213328346586</v>
      </c>
    </row>
    <row r="73" spans="3:6" x14ac:dyDescent="0.25">
      <c r="C73" s="1" t="s">
        <v>29</v>
      </c>
      <c r="D73" s="6">
        <v>550</v>
      </c>
    </row>
    <row r="74" spans="3:6" x14ac:dyDescent="0.25">
      <c r="C74" s="1" t="s">
        <v>26</v>
      </c>
      <c r="D74" s="4">
        <f>D72/(D73/1000)</f>
        <v>16.120584241517559</v>
      </c>
    </row>
    <row r="75" spans="3:6" x14ac:dyDescent="0.25">
      <c r="C75" s="1" t="s">
        <v>27</v>
      </c>
      <c r="D75" s="4">
        <f>D74-G5</f>
        <v>6.3105842415175584</v>
      </c>
    </row>
    <row r="76" spans="3:6" x14ac:dyDescent="0.25">
      <c r="C76" s="1" t="s">
        <v>28</v>
      </c>
      <c r="D76" s="16">
        <f>D75*10*3.6</f>
        <v>227.18103269463211</v>
      </c>
    </row>
  </sheetData>
  <mergeCells count="3">
    <mergeCell ref="B33:B43"/>
    <mergeCell ref="B18:B28"/>
    <mergeCell ref="B48:B5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3"/>
  <sheetViews>
    <sheetView workbookViewId="0">
      <selection activeCell="L21" sqref="L21"/>
    </sheetView>
  </sheetViews>
  <sheetFormatPr baseColWidth="10" defaultRowHeight="15" x14ac:dyDescent="0.25"/>
  <sheetData>
    <row r="3" spans="2:10" x14ac:dyDescent="0.25">
      <c r="B3" t="s">
        <v>56</v>
      </c>
      <c r="C3">
        <v>2.65</v>
      </c>
    </row>
    <row r="4" spans="2:10" x14ac:dyDescent="0.25">
      <c r="B4" t="s">
        <v>41</v>
      </c>
      <c r="C4">
        <v>175</v>
      </c>
    </row>
    <row r="6" spans="2:10" x14ac:dyDescent="0.25">
      <c r="C6" t="s">
        <v>39</v>
      </c>
      <c r="D6" t="s">
        <v>57</v>
      </c>
      <c r="E6" t="s">
        <v>40</v>
      </c>
      <c r="F6" t="s">
        <v>15</v>
      </c>
      <c r="G6" t="s">
        <v>55</v>
      </c>
      <c r="H6" t="s">
        <v>12</v>
      </c>
      <c r="I6" t="s">
        <v>59</v>
      </c>
      <c r="J6" t="s">
        <v>58</v>
      </c>
    </row>
    <row r="7" spans="2:10" x14ac:dyDescent="0.25">
      <c r="B7" t="s">
        <v>37</v>
      </c>
      <c r="C7">
        <v>361</v>
      </c>
      <c r="D7">
        <v>0</v>
      </c>
      <c r="E7">
        <v>0</v>
      </c>
      <c r="F7">
        <f>C7/1000*9.81</f>
        <v>3.5414099999999999</v>
      </c>
      <c r="G7">
        <f>F7/3</f>
        <v>1.1804699999999999</v>
      </c>
      <c r="H7">
        <f>0.0886*G7*G7+1.4657*G7</f>
        <v>1.8536798136917398</v>
      </c>
      <c r="I7">
        <f>H7*3</f>
        <v>5.56103944107522</v>
      </c>
      <c r="J7">
        <f>D7/I7*60</f>
        <v>0</v>
      </c>
    </row>
    <row r="8" spans="2:10" x14ac:dyDescent="0.25">
      <c r="B8" t="s">
        <v>38</v>
      </c>
      <c r="C8">
        <f>$C$7+E8*$C$4</f>
        <v>536</v>
      </c>
      <c r="D8">
        <f>$D$7+E8*$C$3</f>
        <v>2.65</v>
      </c>
      <c r="E8">
        <v>1</v>
      </c>
      <c r="F8">
        <f t="shared" ref="F8:F21" si="0">C8/1000*9.81</f>
        <v>5.2581600000000002</v>
      </c>
      <c r="G8">
        <f t="shared" ref="G8:G71" si="1">F8/3</f>
        <v>1.7527200000000001</v>
      </c>
      <c r="H8">
        <f t="shared" ref="H8:H71" si="2">0.0886*G8*G8+1.4657*G8</f>
        <v>2.8411433314982397</v>
      </c>
      <c r="I8">
        <f t="shared" ref="I8:I71" si="3">H8*3</f>
        <v>8.5234299944947196</v>
      </c>
      <c r="J8">
        <f t="shared" ref="J8:J21" si="4">D8/I8*60</f>
        <v>18.654461889485574</v>
      </c>
    </row>
    <row r="9" spans="2:10" x14ac:dyDescent="0.25">
      <c r="B9" t="s">
        <v>42</v>
      </c>
      <c r="C9">
        <f t="shared" ref="C9:C72" si="5">$C$7+E9*$C$4</f>
        <v>711</v>
      </c>
      <c r="D9">
        <f t="shared" ref="D9:D72" si="6">$D$7+E9*$C$3</f>
        <v>5.3</v>
      </c>
      <c r="E9">
        <v>2</v>
      </c>
      <c r="F9">
        <f t="shared" si="0"/>
        <v>6.9749100000000004</v>
      </c>
      <c r="G9">
        <f t="shared" si="1"/>
        <v>2.32497</v>
      </c>
      <c r="H9">
        <f t="shared" si="2"/>
        <v>3.8866345443797399</v>
      </c>
      <c r="I9">
        <f t="shared" si="3"/>
        <v>11.659903633139219</v>
      </c>
      <c r="J9">
        <f t="shared" si="4"/>
        <v>27.272952676572356</v>
      </c>
    </row>
    <row r="10" spans="2:10" x14ac:dyDescent="0.25">
      <c r="B10" t="s">
        <v>43</v>
      </c>
      <c r="C10">
        <f t="shared" si="5"/>
        <v>886</v>
      </c>
      <c r="D10">
        <f t="shared" si="6"/>
        <v>7.9499999999999993</v>
      </c>
      <c r="E10">
        <v>3</v>
      </c>
      <c r="F10">
        <f t="shared" si="0"/>
        <v>8.6916600000000006</v>
      </c>
      <c r="G10">
        <f t="shared" si="1"/>
        <v>2.8972200000000004</v>
      </c>
      <c r="H10">
        <f t="shared" si="2"/>
        <v>4.9901534523362407</v>
      </c>
      <c r="I10">
        <f t="shared" si="3"/>
        <v>14.970460357008722</v>
      </c>
      <c r="J10">
        <f t="shared" si="4"/>
        <v>31.862747612613184</v>
      </c>
    </row>
    <row r="11" spans="2:10" x14ac:dyDescent="0.25">
      <c r="B11" t="s">
        <v>44</v>
      </c>
      <c r="C11">
        <f t="shared" si="5"/>
        <v>1061</v>
      </c>
      <c r="D11">
        <f t="shared" si="6"/>
        <v>10.6</v>
      </c>
      <c r="E11">
        <v>4</v>
      </c>
      <c r="F11">
        <f t="shared" si="0"/>
        <v>10.40841</v>
      </c>
      <c r="G11">
        <f t="shared" si="1"/>
        <v>3.4694699999999998</v>
      </c>
      <c r="H11">
        <f t="shared" si="2"/>
        <v>6.1517000553677388</v>
      </c>
      <c r="I11">
        <f t="shared" si="3"/>
        <v>18.455100166103215</v>
      </c>
      <c r="J11">
        <f t="shared" si="4"/>
        <v>34.462018318825038</v>
      </c>
    </row>
    <row r="12" spans="2:10" x14ac:dyDescent="0.25">
      <c r="B12" t="s">
        <v>45</v>
      </c>
      <c r="C12">
        <f t="shared" si="5"/>
        <v>1236</v>
      </c>
      <c r="D12">
        <f t="shared" si="6"/>
        <v>13.25</v>
      </c>
      <c r="E12">
        <v>5</v>
      </c>
      <c r="F12">
        <f t="shared" si="0"/>
        <v>12.125160000000001</v>
      </c>
      <c r="G12">
        <f t="shared" si="1"/>
        <v>4.0417200000000006</v>
      </c>
      <c r="H12">
        <f t="shared" si="2"/>
        <v>7.3712743534742415</v>
      </c>
      <c r="I12">
        <f t="shared" si="3"/>
        <v>22.113823060422725</v>
      </c>
      <c r="J12">
        <f t="shared" si="4"/>
        <v>35.950364522126321</v>
      </c>
    </row>
    <row r="13" spans="2:10" x14ac:dyDescent="0.25">
      <c r="B13" t="s">
        <v>46</v>
      </c>
      <c r="C13">
        <f t="shared" si="5"/>
        <v>1411</v>
      </c>
      <c r="D13">
        <f t="shared" si="6"/>
        <v>15.899999999999999</v>
      </c>
      <c r="E13">
        <v>6</v>
      </c>
      <c r="F13">
        <f t="shared" si="0"/>
        <v>13.84191</v>
      </c>
      <c r="G13">
        <f t="shared" si="1"/>
        <v>4.6139700000000001</v>
      </c>
      <c r="H13">
        <f t="shared" si="2"/>
        <v>8.6488763466557401</v>
      </c>
      <c r="I13">
        <f t="shared" si="3"/>
        <v>25.94662903996722</v>
      </c>
      <c r="J13">
        <f t="shared" si="4"/>
        <v>36.767781993202043</v>
      </c>
    </row>
    <row r="14" spans="2:10" x14ac:dyDescent="0.25">
      <c r="B14" t="s">
        <v>47</v>
      </c>
      <c r="C14">
        <f t="shared" si="5"/>
        <v>1586</v>
      </c>
      <c r="D14">
        <f t="shared" si="6"/>
        <v>18.55</v>
      </c>
      <c r="E14">
        <v>7</v>
      </c>
      <c r="F14">
        <f t="shared" si="0"/>
        <v>15.558660000000001</v>
      </c>
      <c r="G14">
        <f t="shared" si="1"/>
        <v>5.1862200000000005</v>
      </c>
      <c r="H14">
        <f t="shared" si="2"/>
        <v>9.9845060349122399</v>
      </c>
      <c r="I14">
        <f t="shared" si="3"/>
        <v>29.95351810473672</v>
      </c>
      <c r="J14">
        <f t="shared" si="4"/>
        <v>37.157571812040167</v>
      </c>
    </row>
    <row r="15" spans="2:10" x14ac:dyDescent="0.25">
      <c r="B15" t="s">
        <v>48</v>
      </c>
      <c r="C15">
        <f t="shared" si="5"/>
        <v>1761</v>
      </c>
      <c r="D15">
        <f t="shared" si="6"/>
        <v>21.2</v>
      </c>
      <c r="E15">
        <v>8</v>
      </c>
      <c r="F15">
        <f t="shared" si="0"/>
        <v>17.275410000000001</v>
      </c>
      <c r="G15">
        <f t="shared" si="1"/>
        <v>5.75847</v>
      </c>
      <c r="H15">
        <f t="shared" si="2"/>
        <v>11.378163418243741</v>
      </c>
      <c r="I15">
        <f t="shared" si="3"/>
        <v>34.134490254731219</v>
      </c>
      <c r="J15">
        <f t="shared" si="4"/>
        <v>37.264361954949486</v>
      </c>
    </row>
    <row r="16" spans="2:10" x14ac:dyDescent="0.25">
      <c r="B16" t="s">
        <v>49</v>
      </c>
      <c r="C16">
        <f t="shared" si="5"/>
        <v>1936</v>
      </c>
      <c r="D16">
        <f t="shared" si="6"/>
        <v>23.849999999999998</v>
      </c>
      <c r="E16">
        <v>9</v>
      </c>
      <c r="F16">
        <f t="shared" si="0"/>
        <v>18.992160000000002</v>
      </c>
      <c r="G16">
        <f t="shared" si="1"/>
        <v>6.3307200000000003</v>
      </c>
      <c r="H16">
        <f t="shared" si="2"/>
        <v>12.829848496650239</v>
      </c>
      <c r="I16">
        <f t="shared" si="3"/>
        <v>38.489545489950714</v>
      </c>
      <c r="J16">
        <f t="shared" si="4"/>
        <v>37.178926947153002</v>
      </c>
    </row>
    <row r="17" spans="2:10" x14ac:dyDescent="0.25">
      <c r="B17" t="s">
        <v>50</v>
      </c>
      <c r="C17">
        <f t="shared" si="5"/>
        <v>2111</v>
      </c>
      <c r="D17">
        <f t="shared" si="6"/>
        <v>26.5</v>
      </c>
      <c r="E17">
        <v>10</v>
      </c>
      <c r="F17">
        <f t="shared" si="0"/>
        <v>20.708910000000003</v>
      </c>
      <c r="G17">
        <f t="shared" si="1"/>
        <v>6.9029700000000007</v>
      </c>
      <c r="H17">
        <f t="shared" si="2"/>
        <v>14.339561270131743</v>
      </c>
      <c r="I17">
        <f t="shared" si="3"/>
        <v>43.018683810395231</v>
      </c>
      <c r="J17">
        <f t="shared" si="4"/>
        <v>36.960684501829995</v>
      </c>
    </row>
    <row r="18" spans="2:10" x14ac:dyDescent="0.25">
      <c r="B18" t="s">
        <v>51</v>
      </c>
      <c r="C18">
        <f t="shared" si="5"/>
        <v>2286</v>
      </c>
      <c r="D18">
        <f t="shared" si="6"/>
        <v>29.15</v>
      </c>
      <c r="E18">
        <v>11</v>
      </c>
      <c r="F18">
        <f t="shared" si="0"/>
        <v>22.425660000000001</v>
      </c>
      <c r="G18">
        <f t="shared" si="1"/>
        <v>7.4752200000000002</v>
      </c>
      <c r="H18">
        <f t="shared" si="2"/>
        <v>15.90730173868824</v>
      </c>
      <c r="I18">
        <f t="shared" si="3"/>
        <v>47.721905216064719</v>
      </c>
      <c r="J18">
        <f t="shared" si="4"/>
        <v>36.649836004687224</v>
      </c>
    </row>
    <row r="19" spans="2:10" x14ac:dyDescent="0.25">
      <c r="B19" t="s">
        <v>52</v>
      </c>
      <c r="C19">
        <f t="shared" si="5"/>
        <v>2461</v>
      </c>
      <c r="D19">
        <f t="shared" si="6"/>
        <v>31.799999999999997</v>
      </c>
      <c r="E19">
        <v>12</v>
      </c>
      <c r="F19">
        <f t="shared" si="0"/>
        <v>24.142409999999998</v>
      </c>
      <c r="G19">
        <f t="shared" si="1"/>
        <v>8.0474699999999988</v>
      </c>
      <c r="H19">
        <f t="shared" si="2"/>
        <v>17.533069902319738</v>
      </c>
      <c r="I19">
        <f t="shared" si="3"/>
        <v>52.599209706959215</v>
      </c>
      <c r="J19">
        <f t="shared" si="4"/>
        <v>36.274309264908197</v>
      </c>
    </row>
    <row r="20" spans="2:10" x14ac:dyDescent="0.25">
      <c r="B20" t="s">
        <v>53</v>
      </c>
      <c r="C20">
        <f t="shared" si="5"/>
        <v>2636</v>
      </c>
      <c r="D20">
        <f t="shared" si="6"/>
        <v>34.449999999999996</v>
      </c>
      <c r="E20">
        <v>13</v>
      </c>
      <c r="F20">
        <f t="shared" si="0"/>
        <v>25.859160000000003</v>
      </c>
      <c r="G20">
        <f t="shared" si="1"/>
        <v>8.6197200000000009</v>
      </c>
      <c r="H20">
        <f t="shared" si="2"/>
        <v>19.216865761026241</v>
      </c>
      <c r="I20">
        <f t="shared" si="3"/>
        <v>57.650597283078724</v>
      </c>
      <c r="J20">
        <f t="shared" si="4"/>
        <v>35.853921683595352</v>
      </c>
    </row>
    <row r="21" spans="2:10" x14ac:dyDescent="0.25">
      <c r="B21" t="s">
        <v>54</v>
      </c>
      <c r="C21">
        <f t="shared" si="5"/>
        <v>2811</v>
      </c>
      <c r="D21">
        <f t="shared" si="6"/>
        <v>37.1</v>
      </c>
      <c r="E21">
        <v>14</v>
      </c>
      <c r="F21">
        <f t="shared" si="0"/>
        <v>27.57591</v>
      </c>
      <c r="G21">
        <f t="shared" si="1"/>
        <v>9.1919699999999995</v>
      </c>
      <c r="H21">
        <f t="shared" si="2"/>
        <v>20.958689314807739</v>
      </c>
      <c r="I21">
        <f t="shared" si="3"/>
        <v>62.876067944423212</v>
      </c>
      <c r="J21">
        <f t="shared" si="4"/>
        <v>35.402977202193746</v>
      </c>
    </row>
    <row r="22" spans="2:10" x14ac:dyDescent="0.25">
      <c r="B22" t="s">
        <v>60</v>
      </c>
      <c r="C22">
        <f t="shared" si="5"/>
        <v>2986</v>
      </c>
      <c r="D22">
        <f t="shared" si="6"/>
        <v>39.75</v>
      </c>
      <c r="E22">
        <v>15</v>
      </c>
      <c r="F22">
        <f t="shared" ref="F22:F36" si="7">C22/1000*9.81</f>
        <v>29.292660000000005</v>
      </c>
      <c r="G22">
        <f t="shared" si="1"/>
        <v>9.7642200000000017</v>
      </c>
      <c r="H22">
        <f t="shared" si="2"/>
        <v>22.758540563664244</v>
      </c>
      <c r="I22">
        <f t="shared" si="3"/>
        <v>68.275621690992736</v>
      </c>
      <c r="J22">
        <f t="shared" ref="J22:J36" si="8">D22/I22*60</f>
        <v>34.931941166266107</v>
      </c>
    </row>
    <row r="23" spans="2:10" x14ac:dyDescent="0.25">
      <c r="B23" t="s">
        <v>61</v>
      </c>
      <c r="C23">
        <f t="shared" si="5"/>
        <v>3161</v>
      </c>
      <c r="D23">
        <f t="shared" si="6"/>
        <v>42.4</v>
      </c>
      <c r="E23">
        <v>16</v>
      </c>
      <c r="F23">
        <f t="shared" si="7"/>
        <v>31.009410000000003</v>
      </c>
      <c r="G23">
        <f t="shared" si="1"/>
        <v>10.33647</v>
      </c>
      <c r="H23">
        <f t="shared" si="2"/>
        <v>24.61641950759574</v>
      </c>
      <c r="I23">
        <f t="shared" si="3"/>
        <v>73.849258522787224</v>
      </c>
      <c r="J23">
        <f t="shared" si="8"/>
        <v>34.448551696900424</v>
      </c>
    </row>
    <row r="24" spans="2:10" x14ac:dyDescent="0.25">
      <c r="B24" t="s">
        <v>62</v>
      </c>
      <c r="C24">
        <f t="shared" si="5"/>
        <v>3336</v>
      </c>
      <c r="D24">
        <f t="shared" si="6"/>
        <v>45.05</v>
      </c>
      <c r="E24">
        <v>17</v>
      </c>
      <c r="F24">
        <f t="shared" si="7"/>
        <v>32.72616</v>
      </c>
      <c r="G24">
        <f t="shared" si="1"/>
        <v>10.908720000000001</v>
      </c>
      <c r="H24">
        <f t="shared" si="2"/>
        <v>26.532326146602244</v>
      </c>
      <c r="I24">
        <f t="shared" si="3"/>
        <v>79.596978439806733</v>
      </c>
      <c r="J24">
        <f t="shared" si="8"/>
        <v>33.958575475877865</v>
      </c>
    </row>
    <row r="25" spans="2:10" x14ac:dyDescent="0.25">
      <c r="B25" t="s">
        <v>63</v>
      </c>
      <c r="C25">
        <f t="shared" si="5"/>
        <v>3511</v>
      </c>
      <c r="D25">
        <f t="shared" si="6"/>
        <v>47.699999999999996</v>
      </c>
      <c r="E25">
        <v>18</v>
      </c>
      <c r="F25">
        <f t="shared" si="7"/>
        <v>34.442910000000005</v>
      </c>
      <c r="G25">
        <f t="shared" si="1"/>
        <v>11.480970000000001</v>
      </c>
      <c r="H25">
        <f t="shared" si="2"/>
        <v>28.506260480683743</v>
      </c>
      <c r="I25">
        <f t="shared" si="3"/>
        <v>85.518781442051221</v>
      </c>
      <c r="J25">
        <f t="shared" si="8"/>
        <v>33.466332795437836</v>
      </c>
    </row>
    <row r="26" spans="2:10" x14ac:dyDescent="0.25">
      <c r="B26" t="s">
        <v>64</v>
      </c>
      <c r="C26">
        <f t="shared" si="5"/>
        <v>3686</v>
      </c>
      <c r="D26">
        <f t="shared" si="6"/>
        <v>50.35</v>
      </c>
      <c r="E26">
        <v>19</v>
      </c>
      <c r="F26">
        <f t="shared" si="7"/>
        <v>36.159660000000002</v>
      </c>
      <c r="G26">
        <f t="shared" si="1"/>
        <v>12.053220000000001</v>
      </c>
      <c r="H26">
        <f t="shared" si="2"/>
        <v>30.538222509840246</v>
      </c>
      <c r="I26">
        <f t="shared" si="3"/>
        <v>91.614667529520744</v>
      </c>
      <c r="J26">
        <f t="shared" si="8"/>
        <v>32.975069183398517</v>
      </c>
    </row>
    <row r="27" spans="2:10" x14ac:dyDescent="0.25">
      <c r="B27" t="s">
        <v>65</v>
      </c>
      <c r="C27">
        <f t="shared" si="5"/>
        <v>3861</v>
      </c>
      <c r="D27">
        <f t="shared" si="6"/>
        <v>53</v>
      </c>
      <c r="E27">
        <v>20</v>
      </c>
      <c r="F27">
        <f t="shared" si="7"/>
        <v>37.876410000000007</v>
      </c>
      <c r="G27">
        <f t="shared" si="1"/>
        <v>12.625470000000002</v>
      </c>
      <c r="H27">
        <f t="shared" si="2"/>
        <v>32.628212234071746</v>
      </c>
      <c r="I27">
        <f t="shared" si="3"/>
        <v>97.884636702215232</v>
      </c>
      <c r="J27">
        <f t="shared" si="8"/>
        <v>32.487222787312376</v>
      </c>
    </row>
    <row r="28" spans="2:10" x14ac:dyDescent="0.25">
      <c r="B28" t="s">
        <v>66</v>
      </c>
      <c r="C28">
        <f t="shared" si="5"/>
        <v>4036</v>
      </c>
      <c r="D28">
        <f t="shared" si="6"/>
        <v>55.65</v>
      </c>
      <c r="E28">
        <v>21</v>
      </c>
      <c r="F28">
        <f t="shared" si="7"/>
        <v>39.593159999999997</v>
      </c>
      <c r="G28">
        <f t="shared" si="1"/>
        <v>13.197719999999999</v>
      </c>
      <c r="H28">
        <f t="shared" si="2"/>
        <v>34.776229653378238</v>
      </c>
      <c r="I28">
        <f t="shared" si="3"/>
        <v>104.32868896013471</v>
      </c>
      <c r="J28">
        <f t="shared" si="8"/>
        <v>32.004619566108737</v>
      </c>
    </row>
    <row r="29" spans="2:10" x14ac:dyDescent="0.25">
      <c r="B29" t="s">
        <v>67</v>
      </c>
      <c r="C29">
        <f t="shared" si="5"/>
        <v>4211</v>
      </c>
      <c r="D29">
        <f t="shared" si="6"/>
        <v>58.3</v>
      </c>
      <c r="E29">
        <v>22</v>
      </c>
      <c r="F29">
        <f t="shared" si="7"/>
        <v>41.309910000000002</v>
      </c>
      <c r="G29">
        <f t="shared" si="1"/>
        <v>13.769970000000001</v>
      </c>
      <c r="H29">
        <f t="shared" si="2"/>
        <v>36.982274767759741</v>
      </c>
      <c r="I29">
        <f t="shared" si="3"/>
        <v>110.94682430327921</v>
      </c>
      <c r="J29">
        <f t="shared" si="8"/>
        <v>31.528617623502459</v>
      </c>
    </row>
    <row r="30" spans="2:10" x14ac:dyDescent="0.25">
      <c r="B30" t="s">
        <v>68</v>
      </c>
      <c r="C30">
        <f t="shared" si="5"/>
        <v>4386</v>
      </c>
      <c r="D30">
        <f t="shared" si="6"/>
        <v>60.949999999999996</v>
      </c>
      <c r="E30">
        <v>23</v>
      </c>
      <c r="F30">
        <f t="shared" si="7"/>
        <v>43.026660000000007</v>
      </c>
      <c r="G30">
        <f t="shared" si="1"/>
        <v>14.342220000000003</v>
      </c>
      <c r="H30">
        <f t="shared" si="2"/>
        <v>39.246347577216255</v>
      </c>
      <c r="I30">
        <f t="shared" si="3"/>
        <v>117.73904273164877</v>
      </c>
      <c r="J30">
        <f t="shared" si="8"/>
        <v>31.060215160191568</v>
      </c>
    </row>
    <row r="31" spans="2:10" x14ac:dyDescent="0.25">
      <c r="B31" t="s">
        <v>69</v>
      </c>
      <c r="C31">
        <f t="shared" si="5"/>
        <v>4561</v>
      </c>
      <c r="D31">
        <f t="shared" si="6"/>
        <v>63.599999999999994</v>
      </c>
      <c r="E31">
        <v>24</v>
      </c>
      <c r="F31">
        <f t="shared" si="7"/>
        <v>44.743410000000004</v>
      </c>
      <c r="G31">
        <f t="shared" si="1"/>
        <v>14.914470000000001</v>
      </c>
      <c r="H31">
        <f t="shared" si="2"/>
        <v>41.568448081747746</v>
      </c>
      <c r="I31">
        <f t="shared" si="3"/>
        <v>124.70534424524324</v>
      </c>
      <c r="J31">
        <f t="shared" si="8"/>
        <v>30.600132040015254</v>
      </c>
    </row>
    <row r="32" spans="2:10" x14ac:dyDescent="0.25">
      <c r="B32" t="s">
        <v>70</v>
      </c>
      <c r="C32">
        <f t="shared" si="5"/>
        <v>4736</v>
      </c>
      <c r="D32">
        <f t="shared" si="6"/>
        <v>66.25</v>
      </c>
      <c r="E32">
        <v>25</v>
      </c>
      <c r="F32">
        <f t="shared" si="7"/>
        <v>46.460160000000002</v>
      </c>
      <c r="G32">
        <f t="shared" si="1"/>
        <v>15.48672</v>
      </c>
      <c r="H32">
        <f t="shared" si="2"/>
        <v>43.948576281354235</v>
      </c>
      <c r="I32">
        <f t="shared" si="3"/>
        <v>131.84572884406271</v>
      </c>
      <c r="J32">
        <f t="shared" si="8"/>
        <v>30.148871979776708</v>
      </c>
    </row>
    <row r="33" spans="2:10" x14ac:dyDescent="0.25">
      <c r="B33" t="s">
        <v>71</v>
      </c>
      <c r="C33">
        <f t="shared" si="5"/>
        <v>4911</v>
      </c>
      <c r="D33">
        <f t="shared" si="6"/>
        <v>68.899999999999991</v>
      </c>
      <c r="E33">
        <v>26</v>
      </c>
      <c r="F33">
        <f t="shared" si="7"/>
        <v>48.176909999999999</v>
      </c>
      <c r="G33">
        <f t="shared" si="1"/>
        <v>16.058969999999999</v>
      </c>
      <c r="H33">
        <f t="shared" si="2"/>
        <v>46.386732176035736</v>
      </c>
      <c r="I33">
        <f t="shared" si="3"/>
        <v>139.16019652810721</v>
      </c>
      <c r="J33">
        <f t="shared" si="8"/>
        <v>29.706770349127993</v>
      </c>
    </row>
    <row r="34" spans="2:10" x14ac:dyDescent="0.25">
      <c r="B34" t="s">
        <v>72</v>
      </c>
      <c r="C34">
        <f t="shared" si="5"/>
        <v>5086</v>
      </c>
      <c r="D34">
        <f t="shared" si="6"/>
        <v>71.55</v>
      </c>
      <c r="E34">
        <v>27</v>
      </c>
      <c r="F34">
        <f t="shared" si="7"/>
        <v>49.893660000000004</v>
      </c>
      <c r="G34">
        <f t="shared" si="1"/>
        <v>16.631220000000003</v>
      </c>
      <c r="H34">
        <f t="shared" si="2"/>
        <v>48.882915765792248</v>
      </c>
      <c r="I34">
        <f t="shared" si="3"/>
        <v>146.64874729737676</v>
      </c>
      <c r="J34">
        <f t="shared" si="8"/>
        <v>29.274031173921884</v>
      </c>
    </row>
    <row r="35" spans="2:10" x14ac:dyDescent="0.25">
      <c r="B35" t="s">
        <v>73</v>
      </c>
      <c r="C35">
        <f t="shared" si="5"/>
        <v>5261</v>
      </c>
      <c r="D35">
        <f t="shared" si="6"/>
        <v>74.2</v>
      </c>
      <c r="E35">
        <v>28</v>
      </c>
      <c r="F35">
        <f t="shared" si="7"/>
        <v>51.610410000000002</v>
      </c>
      <c r="G35">
        <f t="shared" si="1"/>
        <v>17.203469999999999</v>
      </c>
      <c r="H35">
        <f t="shared" si="2"/>
        <v>51.437127050623737</v>
      </c>
      <c r="I35">
        <f t="shared" si="3"/>
        <v>154.31138115187122</v>
      </c>
      <c r="J35">
        <f t="shared" si="8"/>
        <v>28.850755963478811</v>
      </c>
    </row>
    <row r="36" spans="2:10" x14ac:dyDescent="0.25">
      <c r="B36" t="s">
        <v>74</v>
      </c>
      <c r="C36">
        <f t="shared" si="5"/>
        <v>5436</v>
      </c>
      <c r="D36">
        <f t="shared" si="6"/>
        <v>76.849999999999994</v>
      </c>
      <c r="E36">
        <v>29</v>
      </c>
      <c r="F36">
        <f t="shared" si="7"/>
        <v>53.327159999999999</v>
      </c>
      <c r="G36">
        <f t="shared" si="1"/>
        <v>17.77572</v>
      </c>
      <c r="H36">
        <f t="shared" si="2"/>
        <v>54.049366030530237</v>
      </c>
      <c r="I36">
        <f t="shared" si="3"/>
        <v>162.14809809159073</v>
      </c>
      <c r="J36">
        <f t="shared" si="8"/>
        <v>28.436966293588206</v>
      </c>
    </row>
    <row r="37" spans="2:10" x14ac:dyDescent="0.25">
      <c r="B37" t="s">
        <v>75</v>
      </c>
      <c r="C37">
        <f t="shared" si="5"/>
        <v>5611</v>
      </c>
      <c r="D37">
        <f t="shared" si="6"/>
        <v>79.5</v>
      </c>
      <c r="E37">
        <v>30</v>
      </c>
      <c r="F37">
        <f t="shared" ref="F37:F74" si="9">C37/1000*9.81</f>
        <v>55.043910000000004</v>
      </c>
      <c r="G37">
        <f t="shared" si="1"/>
        <v>18.34797</v>
      </c>
      <c r="H37">
        <f t="shared" si="2"/>
        <v>56.719632705511735</v>
      </c>
      <c r="I37">
        <f t="shared" si="3"/>
        <v>170.1588981165352</v>
      </c>
      <c r="J37">
        <f t="shared" ref="J37:J74" si="10">D37/I37*60</f>
        <v>28.032621583698859</v>
      </c>
    </row>
    <row r="38" spans="2:10" x14ac:dyDescent="0.25">
      <c r="B38" t="s">
        <v>76</v>
      </c>
      <c r="C38">
        <f t="shared" si="5"/>
        <v>5786</v>
      </c>
      <c r="D38">
        <f t="shared" si="6"/>
        <v>82.149999999999991</v>
      </c>
      <c r="E38">
        <v>31</v>
      </c>
      <c r="F38">
        <f t="shared" si="9"/>
        <v>56.760660000000001</v>
      </c>
      <c r="G38">
        <f t="shared" si="1"/>
        <v>18.92022</v>
      </c>
      <c r="H38">
        <f t="shared" si="2"/>
        <v>59.447927075568245</v>
      </c>
      <c r="I38">
        <f t="shared" si="3"/>
        <v>178.34378122670472</v>
      </c>
      <c r="J38">
        <f t="shared" si="10"/>
        <v>27.637633149284962</v>
      </c>
    </row>
    <row r="39" spans="2:10" x14ac:dyDescent="0.25">
      <c r="B39" t="s">
        <v>77</v>
      </c>
      <c r="C39">
        <f t="shared" si="5"/>
        <v>5961</v>
      </c>
      <c r="D39">
        <f t="shared" si="6"/>
        <v>84.8</v>
      </c>
      <c r="E39">
        <v>32</v>
      </c>
      <c r="F39">
        <f t="shared" si="9"/>
        <v>58.477410000000006</v>
      </c>
      <c r="G39">
        <f t="shared" si="1"/>
        <v>19.492470000000001</v>
      </c>
      <c r="H39">
        <f t="shared" si="2"/>
        <v>62.234249140699745</v>
      </c>
      <c r="I39">
        <f t="shared" si="3"/>
        <v>186.70274742209924</v>
      </c>
      <c r="J39">
        <f t="shared" si="10"/>
        <v>27.251875348663212</v>
      </c>
    </row>
    <row r="40" spans="2:10" x14ac:dyDescent="0.25">
      <c r="B40" t="s">
        <v>78</v>
      </c>
      <c r="C40">
        <f t="shared" si="5"/>
        <v>6136</v>
      </c>
      <c r="D40">
        <f t="shared" si="6"/>
        <v>87.45</v>
      </c>
      <c r="E40">
        <v>33</v>
      </c>
      <c r="F40">
        <f t="shared" si="9"/>
        <v>60.194160000000004</v>
      </c>
      <c r="G40">
        <f t="shared" si="1"/>
        <v>20.064720000000001</v>
      </c>
      <c r="H40">
        <f t="shared" si="2"/>
        <v>65.078598900906243</v>
      </c>
      <c r="I40">
        <f t="shared" si="3"/>
        <v>195.23579670271874</v>
      </c>
      <c r="J40">
        <f t="shared" si="10"/>
        <v>26.875194450070506</v>
      </c>
    </row>
    <row r="41" spans="2:10" x14ac:dyDescent="0.25">
      <c r="B41" t="s">
        <v>79</v>
      </c>
      <c r="C41">
        <f t="shared" si="5"/>
        <v>6311</v>
      </c>
      <c r="D41">
        <f t="shared" si="6"/>
        <v>90.1</v>
      </c>
      <c r="E41">
        <v>34</v>
      </c>
      <c r="F41">
        <f t="shared" si="9"/>
        <v>61.910910000000001</v>
      </c>
      <c r="G41">
        <f t="shared" si="1"/>
        <v>20.636970000000002</v>
      </c>
      <c r="H41">
        <f t="shared" si="2"/>
        <v>67.980976356187753</v>
      </c>
      <c r="I41">
        <f t="shared" si="3"/>
        <v>203.94292906856327</v>
      </c>
      <c r="J41">
        <f t="shared" si="10"/>
        <v>26.507415700509842</v>
      </c>
    </row>
    <row r="42" spans="2:10" x14ac:dyDescent="0.25">
      <c r="B42" t="s">
        <v>80</v>
      </c>
      <c r="C42">
        <f t="shared" si="5"/>
        <v>6486</v>
      </c>
      <c r="D42">
        <f t="shared" si="6"/>
        <v>92.75</v>
      </c>
      <c r="E42">
        <v>35</v>
      </c>
      <c r="F42">
        <f t="shared" si="9"/>
        <v>63.627659999999999</v>
      </c>
      <c r="G42">
        <f t="shared" si="1"/>
        <v>21.209219999999998</v>
      </c>
      <c r="H42">
        <f t="shared" si="2"/>
        <v>70.941381506544232</v>
      </c>
      <c r="I42">
        <f t="shared" si="3"/>
        <v>212.82414451963268</v>
      </c>
      <c r="J42">
        <f t="shared" si="10"/>
        <v>26.148348969337157</v>
      </c>
    </row>
    <row r="43" spans="2:10" x14ac:dyDescent="0.25">
      <c r="B43" t="s">
        <v>81</v>
      </c>
      <c r="C43">
        <f t="shared" si="5"/>
        <v>6661</v>
      </c>
      <c r="D43">
        <f t="shared" si="6"/>
        <v>95.399999999999991</v>
      </c>
      <c r="E43">
        <v>36</v>
      </c>
      <c r="F43">
        <f t="shared" si="9"/>
        <v>65.344409999999996</v>
      </c>
      <c r="G43">
        <f t="shared" si="1"/>
        <v>21.781469999999999</v>
      </c>
      <c r="H43">
        <f t="shared" si="2"/>
        <v>73.959814351975737</v>
      </c>
      <c r="I43">
        <f t="shared" si="3"/>
        <v>221.8794430559272</v>
      </c>
      <c r="J43">
        <f t="shared" si="10"/>
        <v>25.797793257292437</v>
      </c>
    </row>
    <row r="44" spans="2:10" x14ac:dyDescent="0.25">
      <c r="B44" t="s">
        <v>82</v>
      </c>
      <c r="C44">
        <f t="shared" si="5"/>
        <v>6836</v>
      </c>
      <c r="D44">
        <f t="shared" si="6"/>
        <v>98.05</v>
      </c>
      <c r="E44">
        <v>37</v>
      </c>
      <c r="F44">
        <f t="shared" si="9"/>
        <v>67.061160000000001</v>
      </c>
      <c r="G44">
        <f t="shared" si="1"/>
        <v>22.353719999999999</v>
      </c>
      <c r="H44">
        <f t="shared" si="2"/>
        <v>77.036274892482226</v>
      </c>
      <c r="I44">
        <f t="shared" si="3"/>
        <v>231.10882467744668</v>
      </c>
      <c r="J44">
        <f t="shared" si="10"/>
        <v>25.455540298864697</v>
      </c>
    </row>
    <row r="45" spans="2:10" x14ac:dyDescent="0.25">
      <c r="B45" t="s">
        <v>83</v>
      </c>
      <c r="C45">
        <f t="shared" si="5"/>
        <v>7011</v>
      </c>
      <c r="D45">
        <f t="shared" si="6"/>
        <v>100.7</v>
      </c>
      <c r="E45">
        <v>38</v>
      </c>
      <c r="F45">
        <f t="shared" si="9"/>
        <v>68.777910000000006</v>
      </c>
      <c r="G45">
        <f t="shared" si="1"/>
        <v>22.925970000000003</v>
      </c>
      <c r="H45">
        <f t="shared" si="2"/>
        <v>80.170763128063754</v>
      </c>
      <c r="I45">
        <f t="shared" si="3"/>
        <v>240.51228938419126</v>
      </c>
      <c r="J45">
        <f t="shared" si="10"/>
        <v>25.12137743759358</v>
      </c>
    </row>
    <row r="46" spans="2:10" x14ac:dyDescent="0.25">
      <c r="B46" t="s">
        <v>84</v>
      </c>
      <c r="C46">
        <f t="shared" si="5"/>
        <v>7186</v>
      </c>
      <c r="D46">
        <f t="shared" si="6"/>
        <v>103.35</v>
      </c>
      <c r="E46">
        <v>39</v>
      </c>
      <c r="F46">
        <f t="shared" si="9"/>
        <v>70.494659999999996</v>
      </c>
      <c r="G46">
        <f t="shared" si="1"/>
        <v>23.49822</v>
      </c>
      <c r="H46">
        <f t="shared" si="2"/>
        <v>83.363279058720238</v>
      </c>
      <c r="I46">
        <f t="shared" si="3"/>
        <v>250.0898371761607</v>
      </c>
      <c r="J46">
        <f t="shared" si="10"/>
        <v>24.795089916556982</v>
      </c>
    </row>
    <row r="47" spans="2:10" x14ac:dyDescent="0.25">
      <c r="B47" t="s">
        <v>85</v>
      </c>
      <c r="C47">
        <f t="shared" si="5"/>
        <v>7361</v>
      </c>
      <c r="D47">
        <f t="shared" si="6"/>
        <v>106</v>
      </c>
      <c r="E47">
        <v>40</v>
      </c>
      <c r="F47">
        <f t="shared" si="9"/>
        <v>72.211410000000001</v>
      </c>
      <c r="G47">
        <f t="shared" si="1"/>
        <v>24.07047</v>
      </c>
      <c r="H47">
        <f t="shared" si="2"/>
        <v>86.613822684451748</v>
      </c>
      <c r="I47">
        <f t="shared" si="3"/>
        <v>259.84146805335524</v>
      </c>
      <c r="J47">
        <f t="shared" si="10"/>
        <v>24.476462697224498</v>
      </c>
    </row>
    <row r="48" spans="2:10" x14ac:dyDescent="0.25">
      <c r="B48" t="s">
        <v>86</v>
      </c>
      <c r="C48">
        <f t="shared" si="5"/>
        <v>7536</v>
      </c>
      <c r="D48">
        <f t="shared" si="6"/>
        <v>108.64999999999999</v>
      </c>
      <c r="E48">
        <v>41</v>
      </c>
      <c r="F48">
        <f t="shared" si="9"/>
        <v>73.928160000000005</v>
      </c>
      <c r="G48">
        <f t="shared" si="1"/>
        <v>24.642720000000001</v>
      </c>
      <c r="H48">
        <f t="shared" si="2"/>
        <v>89.922394005258241</v>
      </c>
      <c r="I48">
        <f t="shared" si="3"/>
        <v>269.76718201577472</v>
      </c>
      <c r="J48">
        <f t="shared" si="10"/>
        <v>24.165281897109335</v>
      </c>
    </row>
    <row r="49" spans="2:10" x14ac:dyDescent="0.25">
      <c r="B49" t="s">
        <v>87</v>
      </c>
      <c r="C49">
        <f t="shared" si="5"/>
        <v>7711</v>
      </c>
      <c r="D49">
        <f t="shared" si="6"/>
        <v>111.3</v>
      </c>
      <c r="E49">
        <v>42</v>
      </c>
      <c r="F49">
        <f t="shared" si="9"/>
        <v>75.64491000000001</v>
      </c>
      <c r="G49">
        <f t="shared" si="1"/>
        <v>25.214970000000005</v>
      </c>
      <c r="H49">
        <f t="shared" si="2"/>
        <v>93.288993021139774</v>
      </c>
      <c r="I49">
        <f t="shared" si="3"/>
        <v>279.86697906341931</v>
      </c>
      <c r="J49">
        <f t="shared" si="10"/>
        <v>23.861335918757071</v>
      </c>
    </row>
    <row r="50" spans="2:10" x14ac:dyDescent="0.25">
      <c r="B50" t="s">
        <v>88</v>
      </c>
      <c r="C50">
        <f t="shared" si="5"/>
        <v>7886</v>
      </c>
      <c r="D50">
        <f t="shared" si="6"/>
        <v>113.95</v>
      </c>
      <c r="E50">
        <v>43</v>
      </c>
      <c r="F50">
        <f t="shared" si="9"/>
        <v>77.361660000000001</v>
      </c>
      <c r="G50">
        <f t="shared" si="1"/>
        <v>25.787220000000001</v>
      </c>
      <c r="H50">
        <f t="shared" si="2"/>
        <v>96.713619732096248</v>
      </c>
      <c r="I50">
        <f t="shared" si="3"/>
        <v>290.14085919628872</v>
      </c>
      <c r="J50">
        <f t="shared" si="10"/>
        <v>23.564416328465377</v>
      </c>
    </row>
    <row r="51" spans="2:10" x14ac:dyDescent="0.25">
      <c r="B51" t="s">
        <v>89</v>
      </c>
      <c r="C51">
        <f t="shared" si="5"/>
        <v>8061</v>
      </c>
      <c r="D51">
        <f t="shared" si="6"/>
        <v>116.6</v>
      </c>
      <c r="E51">
        <v>44</v>
      </c>
      <c r="F51">
        <f t="shared" si="9"/>
        <v>79.078410000000005</v>
      </c>
      <c r="G51">
        <f t="shared" si="1"/>
        <v>26.359470000000002</v>
      </c>
      <c r="H51">
        <f t="shared" si="2"/>
        <v>100.19627413812775</v>
      </c>
      <c r="I51">
        <f t="shared" si="3"/>
        <v>300.58882241438323</v>
      </c>
      <c r="J51">
        <f t="shared" si="10"/>
        <v>23.274318531896412</v>
      </c>
    </row>
    <row r="52" spans="2:10" x14ac:dyDescent="0.25">
      <c r="B52" t="s">
        <v>90</v>
      </c>
      <c r="C52">
        <f t="shared" si="5"/>
        <v>8236</v>
      </c>
      <c r="D52">
        <f t="shared" si="6"/>
        <v>119.25</v>
      </c>
      <c r="E52">
        <v>45</v>
      </c>
      <c r="F52">
        <f t="shared" si="9"/>
        <v>80.79516000000001</v>
      </c>
      <c r="G52">
        <f t="shared" si="1"/>
        <v>26.931720000000002</v>
      </c>
      <c r="H52">
        <f t="shared" si="2"/>
        <v>103.73695623923425</v>
      </c>
      <c r="I52">
        <f t="shared" si="3"/>
        <v>311.21086871770274</v>
      </c>
      <c r="J52">
        <f t="shared" si="10"/>
        <v>22.990842284786176</v>
      </c>
    </row>
    <row r="53" spans="2:10" x14ac:dyDescent="0.25">
      <c r="B53" t="s">
        <v>91</v>
      </c>
      <c r="C53">
        <f t="shared" si="5"/>
        <v>8411</v>
      </c>
      <c r="D53">
        <f t="shared" si="6"/>
        <v>121.89999999999999</v>
      </c>
      <c r="E53">
        <v>46</v>
      </c>
      <c r="F53">
        <f t="shared" si="9"/>
        <v>82.51191</v>
      </c>
      <c r="G53">
        <f t="shared" si="1"/>
        <v>27.503969999999999</v>
      </c>
      <c r="H53">
        <f t="shared" si="2"/>
        <v>107.33566603541574</v>
      </c>
      <c r="I53">
        <f t="shared" si="3"/>
        <v>322.00699810624724</v>
      </c>
      <c r="J53">
        <f t="shared" si="10"/>
        <v>22.713792069782041</v>
      </c>
    </row>
    <row r="54" spans="2:10" x14ac:dyDescent="0.25">
      <c r="B54" t="s">
        <v>92</v>
      </c>
      <c r="C54">
        <f t="shared" si="5"/>
        <v>8586</v>
      </c>
      <c r="D54">
        <f t="shared" si="6"/>
        <v>124.55</v>
      </c>
      <c r="E54">
        <v>47</v>
      </c>
      <c r="F54">
        <f t="shared" si="9"/>
        <v>84.228660000000005</v>
      </c>
      <c r="G54">
        <f t="shared" si="1"/>
        <v>28.076220000000003</v>
      </c>
      <c r="H54">
        <f t="shared" si="2"/>
        <v>110.99240352667225</v>
      </c>
      <c r="I54">
        <f t="shared" si="3"/>
        <v>332.97721058001673</v>
      </c>
      <c r="J54">
        <f t="shared" si="10"/>
        <v>22.44297736467519</v>
      </c>
    </row>
    <row r="55" spans="2:10" x14ac:dyDescent="0.25">
      <c r="B55" t="s">
        <v>93</v>
      </c>
      <c r="C55">
        <f t="shared" si="5"/>
        <v>8761</v>
      </c>
      <c r="D55">
        <f t="shared" si="6"/>
        <v>127.19999999999999</v>
      </c>
      <c r="E55">
        <v>48</v>
      </c>
      <c r="F55">
        <f t="shared" si="9"/>
        <v>85.945409999999995</v>
      </c>
      <c r="G55">
        <f t="shared" si="1"/>
        <v>28.64847</v>
      </c>
      <c r="H55">
        <f t="shared" si="2"/>
        <v>114.70716871300374</v>
      </c>
      <c r="I55">
        <f t="shared" si="3"/>
        <v>344.12150613901122</v>
      </c>
      <c r="J55">
        <f t="shared" si="10"/>
        <v>22.178212822644625</v>
      </c>
    </row>
    <row r="56" spans="2:10" x14ac:dyDescent="0.25">
      <c r="B56" t="s">
        <v>94</v>
      </c>
      <c r="C56">
        <f t="shared" si="5"/>
        <v>8936</v>
      </c>
      <c r="D56">
        <f t="shared" si="6"/>
        <v>129.85</v>
      </c>
      <c r="E56">
        <v>49</v>
      </c>
      <c r="F56">
        <f t="shared" si="9"/>
        <v>87.66216</v>
      </c>
      <c r="G56">
        <f t="shared" si="1"/>
        <v>29.22072</v>
      </c>
      <c r="H56">
        <f t="shared" si="2"/>
        <v>118.47996159441024</v>
      </c>
      <c r="I56">
        <f t="shared" si="3"/>
        <v>355.4398847832307</v>
      </c>
      <c r="J56">
        <f t="shared" si="10"/>
        <v>21.919318381366896</v>
      </c>
    </row>
    <row r="57" spans="2:10" x14ac:dyDescent="0.25">
      <c r="B57" t="s">
        <v>95</v>
      </c>
      <c r="C57">
        <f t="shared" si="5"/>
        <v>9111</v>
      </c>
      <c r="D57">
        <f t="shared" si="6"/>
        <v>132.5</v>
      </c>
      <c r="E57">
        <v>50</v>
      </c>
      <c r="F57">
        <f t="shared" si="9"/>
        <v>89.378910000000005</v>
      </c>
      <c r="G57">
        <f t="shared" si="1"/>
        <v>29.79297</v>
      </c>
      <c r="H57">
        <f t="shared" si="2"/>
        <v>122.31078217089174</v>
      </c>
      <c r="I57">
        <f t="shared" si="3"/>
        <v>366.93234651267522</v>
      </c>
      <c r="J57">
        <f t="shared" si="10"/>
        <v>21.666119314791391</v>
      </c>
    </row>
    <row r="58" spans="2:10" x14ac:dyDescent="0.25">
      <c r="B58" t="s">
        <v>96</v>
      </c>
      <c r="C58">
        <f t="shared" si="5"/>
        <v>9286</v>
      </c>
      <c r="D58">
        <f t="shared" si="6"/>
        <v>135.15</v>
      </c>
      <c r="E58">
        <v>51</v>
      </c>
      <c r="F58">
        <f t="shared" si="9"/>
        <v>91.095659999999995</v>
      </c>
      <c r="G58">
        <f t="shared" si="1"/>
        <v>30.365219999999997</v>
      </c>
      <c r="H58">
        <f t="shared" si="2"/>
        <v>126.19963044244821</v>
      </c>
      <c r="I58">
        <f t="shared" si="3"/>
        <v>378.59889132734463</v>
      </c>
      <c r="J58">
        <f t="shared" si="10"/>
        <v>21.418446238895051</v>
      </c>
    </row>
    <row r="59" spans="2:10" x14ac:dyDescent="0.25">
      <c r="B59" t="s">
        <v>97</v>
      </c>
      <c r="C59">
        <f t="shared" si="5"/>
        <v>9461</v>
      </c>
      <c r="D59">
        <f t="shared" si="6"/>
        <v>137.79999999999998</v>
      </c>
      <c r="E59">
        <v>52</v>
      </c>
      <c r="F59">
        <f t="shared" si="9"/>
        <v>92.812410000000014</v>
      </c>
      <c r="G59">
        <f t="shared" si="1"/>
        <v>30.937470000000005</v>
      </c>
      <c r="H59">
        <f t="shared" si="2"/>
        <v>130.14650640907976</v>
      </c>
      <c r="I59">
        <f t="shared" si="3"/>
        <v>390.43951922723932</v>
      </c>
      <c r="J59">
        <f t="shared" si="10"/>
        <v>21.176135080701062</v>
      </c>
    </row>
    <row r="60" spans="2:10" x14ac:dyDescent="0.25">
      <c r="B60" t="s">
        <v>98</v>
      </c>
      <c r="C60">
        <f t="shared" si="5"/>
        <v>9636</v>
      </c>
      <c r="D60">
        <f t="shared" si="6"/>
        <v>140.44999999999999</v>
      </c>
      <c r="E60">
        <v>53</v>
      </c>
      <c r="F60">
        <f t="shared" si="9"/>
        <v>94.52915999999999</v>
      </c>
      <c r="G60">
        <f t="shared" si="1"/>
        <v>31.509719999999998</v>
      </c>
      <c r="H60">
        <f t="shared" si="2"/>
        <v>134.1514100707862</v>
      </c>
      <c r="I60">
        <f t="shared" si="3"/>
        <v>402.4542302123586</v>
      </c>
      <c r="J60">
        <f t="shared" si="10"/>
        <v>20.939027018186433</v>
      </c>
    </row>
    <row r="61" spans="2:10" x14ac:dyDescent="0.25">
      <c r="B61" t="s">
        <v>99</v>
      </c>
      <c r="C61">
        <f t="shared" si="5"/>
        <v>9811</v>
      </c>
      <c r="D61">
        <f t="shared" si="6"/>
        <v>143.1</v>
      </c>
      <c r="E61">
        <v>54</v>
      </c>
      <c r="F61">
        <f t="shared" si="9"/>
        <v>96.245910000000009</v>
      </c>
      <c r="G61">
        <f t="shared" si="1"/>
        <v>32.081970000000005</v>
      </c>
      <c r="H61">
        <f t="shared" si="2"/>
        <v>138.21434142756777</v>
      </c>
      <c r="I61">
        <f t="shared" si="3"/>
        <v>414.64302428270332</v>
      </c>
      <c r="J61">
        <f t="shared" si="10"/>
        <v>20.706968397341399</v>
      </c>
    </row>
    <row r="62" spans="2:10" x14ac:dyDescent="0.25">
      <c r="B62" t="s">
        <v>100</v>
      </c>
      <c r="C62">
        <f t="shared" si="5"/>
        <v>9986</v>
      </c>
      <c r="D62">
        <f t="shared" si="6"/>
        <v>145.75</v>
      </c>
      <c r="E62">
        <v>55</v>
      </c>
      <c r="F62">
        <f t="shared" si="9"/>
        <v>97.962660000000014</v>
      </c>
      <c r="G62">
        <f t="shared" si="1"/>
        <v>32.654220000000002</v>
      </c>
      <c r="H62">
        <f t="shared" si="2"/>
        <v>142.33530047942426</v>
      </c>
      <c r="I62">
        <f t="shared" si="3"/>
        <v>427.00590143827276</v>
      </c>
      <c r="J62">
        <f t="shared" si="10"/>
        <v>20.479810631526277</v>
      </c>
    </row>
    <row r="63" spans="2:10" x14ac:dyDescent="0.25">
      <c r="B63" t="s">
        <v>101</v>
      </c>
      <c r="C63">
        <f t="shared" si="5"/>
        <v>10161</v>
      </c>
      <c r="D63">
        <f t="shared" si="6"/>
        <v>148.4</v>
      </c>
      <c r="E63">
        <v>56</v>
      </c>
      <c r="F63">
        <f t="shared" si="9"/>
        <v>99.679410000000004</v>
      </c>
      <c r="G63">
        <f t="shared" si="1"/>
        <v>33.226469999999999</v>
      </c>
      <c r="H63">
        <f t="shared" si="2"/>
        <v>146.51428722635575</v>
      </c>
      <c r="I63">
        <f t="shared" si="3"/>
        <v>439.54286167906724</v>
      </c>
      <c r="J63">
        <f t="shared" si="10"/>
        <v>20.257410087349495</v>
      </c>
    </row>
    <row r="64" spans="2:10" x14ac:dyDescent="0.25">
      <c r="B64" t="s">
        <v>102</v>
      </c>
      <c r="C64">
        <f t="shared" si="5"/>
        <v>10336</v>
      </c>
      <c r="D64">
        <f t="shared" si="6"/>
        <v>151.04999999999998</v>
      </c>
      <c r="E64">
        <v>57</v>
      </c>
      <c r="F64">
        <f t="shared" si="9"/>
        <v>101.39616000000001</v>
      </c>
      <c r="G64">
        <f t="shared" si="1"/>
        <v>33.798720000000003</v>
      </c>
      <c r="H64">
        <f t="shared" si="2"/>
        <v>150.75130166836226</v>
      </c>
      <c r="I64">
        <f t="shared" si="3"/>
        <v>452.25390500508678</v>
      </c>
      <c r="J64">
        <f t="shared" si="10"/>
        <v>20.039627960532616</v>
      </c>
    </row>
    <row r="65" spans="2:10" x14ac:dyDescent="0.25">
      <c r="B65" t="s">
        <v>103</v>
      </c>
      <c r="C65">
        <f t="shared" si="5"/>
        <v>10511</v>
      </c>
      <c r="D65">
        <f t="shared" si="6"/>
        <v>153.69999999999999</v>
      </c>
      <c r="E65">
        <v>58</v>
      </c>
      <c r="F65">
        <f t="shared" si="9"/>
        <v>103.11291</v>
      </c>
      <c r="G65">
        <f t="shared" si="1"/>
        <v>34.37097</v>
      </c>
      <c r="H65">
        <f t="shared" si="2"/>
        <v>155.04634380544371</v>
      </c>
      <c r="I65">
        <f t="shared" si="3"/>
        <v>465.13903141633114</v>
      </c>
      <c r="J65">
        <f t="shared" si="10"/>
        <v>19.826330144600746</v>
      </c>
    </row>
    <row r="66" spans="2:10" x14ac:dyDescent="0.25">
      <c r="B66" t="s">
        <v>104</v>
      </c>
      <c r="C66">
        <f t="shared" si="5"/>
        <v>10686</v>
      </c>
      <c r="D66">
        <f t="shared" si="6"/>
        <v>156.35</v>
      </c>
      <c r="E66">
        <v>59</v>
      </c>
      <c r="F66">
        <f t="shared" si="9"/>
        <v>104.82966</v>
      </c>
      <c r="G66">
        <f t="shared" si="1"/>
        <v>34.943220000000004</v>
      </c>
      <c r="H66">
        <f t="shared" si="2"/>
        <v>159.39941363760028</v>
      </c>
      <c r="I66">
        <f t="shared" si="3"/>
        <v>478.19824091280083</v>
      </c>
      <c r="J66">
        <f t="shared" si="10"/>
        <v>19.617387094718776</v>
      </c>
    </row>
    <row r="67" spans="2:10" x14ac:dyDescent="0.25">
      <c r="B67" t="s">
        <v>105</v>
      </c>
      <c r="C67">
        <f t="shared" si="5"/>
        <v>10861</v>
      </c>
      <c r="D67">
        <f t="shared" si="6"/>
        <v>159</v>
      </c>
      <c r="E67">
        <v>60</v>
      </c>
      <c r="F67">
        <f t="shared" si="9"/>
        <v>106.54641000000001</v>
      </c>
      <c r="G67">
        <f t="shared" si="1"/>
        <v>35.515470000000001</v>
      </c>
      <c r="H67">
        <f t="shared" si="2"/>
        <v>163.81051116483175</v>
      </c>
      <c r="I67">
        <f t="shared" si="3"/>
        <v>491.43153349449528</v>
      </c>
      <c r="J67">
        <f t="shared" si="10"/>
        <v>19.412673688565533</v>
      </c>
    </row>
    <row r="68" spans="2:10" x14ac:dyDescent="0.25">
      <c r="B68" t="s">
        <v>106</v>
      </c>
      <c r="C68">
        <f t="shared" si="5"/>
        <v>11036</v>
      </c>
      <c r="D68">
        <f t="shared" si="6"/>
        <v>161.65</v>
      </c>
      <c r="E68">
        <v>61</v>
      </c>
      <c r="F68">
        <f t="shared" si="9"/>
        <v>108.26316</v>
      </c>
      <c r="G68">
        <f t="shared" si="1"/>
        <v>36.087719999999997</v>
      </c>
      <c r="H68">
        <f t="shared" si="2"/>
        <v>168.27963638713823</v>
      </c>
      <c r="I68">
        <f t="shared" si="3"/>
        <v>504.83890916141468</v>
      </c>
      <c r="J68">
        <f t="shared" si="10"/>
        <v>19.212069085782154</v>
      </c>
    </row>
    <row r="69" spans="2:10" x14ac:dyDescent="0.25">
      <c r="B69" t="s">
        <v>107</v>
      </c>
      <c r="C69">
        <f t="shared" si="5"/>
        <v>11211</v>
      </c>
      <c r="D69">
        <f t="shared" si="6"/>
        <v>164.29999999999998</v>
      </c>
      <c r="E69">
        <v>62</v>
      </c>
      <c r="F69">
        <f t="shared" si="9"/>
        <v>109.97991</v>
      </c>
      <c r="G69">
        <f t="shared" si="1"/>
        <v>36.659970000000001</v>
      </c>
      <c r="H69">
        <f t="shared" si="2"/>
        <v>172.80678930451975</v>
      </c>
      <c r="I69">
        <f t="shared" si="3"/>
        <v>518.42036791355929</v>
      </c>
      <c r="J69">
        <f t="shared" si="10"/>
        <v>19.015456587237541</v>
      </c>
    </row>
    <row r="70" spans="2:10" x14ac:dyDescent="0.25">
      <c r="B70" t="s">
        <v>108</v>
      </c>
      <c r="C70">
        <f t="shared" si="5"/>
        <v>11386</v>
      </c>
      <c r="D70">
        <f t="shared" si="6"/>
        <v>166.95</v>
      </c>
      <c r="E70">
        <v>63</v>
      </c>
      <c r="F70">
        <f t="shared" si="9"/>
        <v>111.69665999999999</v>
      </c>
      <c r="G70">
        <f t="shared" si="1"/>
        <v>37.232219999999998</v>
      </c>
      <c r="H70">
        <f t="shared" si="2"/>
        <v>177.39196991697622</v>
      </c>
      <c r="I70">
        <f t="shared" si="3"/>
        <v>532.17590975092867</v>
      </c>
      <c r="J70">
        <f t="shared" si="10"/>
        <v>18.822723495109351</v>
      </c>
    </row>
    <row r="71" spans="2:10" x14ac:dyDescent="0.25">
      <c r="B71" t="s">
        <v>109</v>
      </c>
      <c r="C71">
        <f t="shared" si="5"/>
        <v>11561</v>
      </c>
      <c r="D71">
        <f t="shared" si="6"/>
        <v>169.6</v>
      </c>
      <c r="E71">
        <v>64</v>
      </c>
      <c r="F71">
        <f t="shared" si="9"/>
        <v>113.41341</v>
      </c>
      <c r="G71">
        <f t="shared" si="1"/>
        <v>37.804470000000002</v>
      </c>
      <c r="H71">
        <f t="shared" si="2"/>
        <v>182.03517822450775</v>
      </c>
      <c r="I71">
        <f t="shared" si="3"/>
        <v>546.10553467352327</v>
      </c>
      <c r="J71">
        <f t="shared" si="10"/>
        <v>18.63376097457699</v>
      </c>
    </row>
    <row r="72" spans="2:10" x14ac:dyDescent="0.25">
      <c r="B72" t="s">
        <v>110</v>
      </c>
      <c r="C72">
        <f t="shared" si="5"/>
        <v>11736</v>
      </c>
      <c r="D72">
        <f t="shared" si="6"/>
        <v>172.25</v>
      </c>
      <c r="E72">
        <v>65</v>
      </c>
      <c r="F72">
        <f t="shared" si="9"/>
        <v>115.13016000000002</v>
      </c>
      <c r="G72">
        <f t="shared" ref="G72:G83" si="11">F72/3</f>
        <v>38.376720000000006</v>
      </c>
      <c r="H72">
        <f t="shared" ref="H72:H83" si="12">0.0886*G72*G72+1.4657*G72</f>
        <v>186.73641422711427</v>
      </c>
      <c r="I72">
        <f t="shared" ref="I72:I83" si="13">H72*3</f>
        <v>560.20924268134286</v>
      </c>
      <c r="J72">
        <f t="shared" si="10"/>
        <v>18.448463917755699</v>
      </c>
    </row>
    <row r="73" spans="2:10" x14ac:dyDescent="0.25">
      <c r="B73" t="s">
        <v>111</v>
      </c>
      <c r="C73">
        <f t="shared" ref="C73:C83" si="14">$C$7+E73*$C$4</f>
        <v>11911</v>
      </c>
      <c r="D73">
        <f t="shared" ref="D73:D83" si="15">$D$7+E73*$C$3</f>
        <v>174.9</v>
      </c>
      <c r="E73">
        <v>66</v>
      </c>
      <c r="F73">
        <f t="shared" si="9"/>
        <v>116.84691000000001</v>
      </c>
      <c r="G73">
        <f t="shared" si="11"/>
        <v>38.948970000000003</v>
      </c>
      <c r="H73">
        <f t="shared" si="12"/>
        <v>191.49567792479576</v>
      </c>
      <c r="I73">
        <f t="shared" si="13"/>
        <v>574.48703377438733</v>
      </c>
      <c r="J73">
        <f t="shared" si="10"/>
        <v>18.266730810361871</v>
      </c>
    </row>
    <row r="74" spans="2:10" x14ac:dyDescent="0.25">
      <c r="B74" t="s">
        <v>112</v>
      </c>
      <c r="C74">
        <f t="shared" si="14"/>
        <v>12086</v>
      </c>
      <c r="D74">
        <f t="shared" si="15"/>
        <v>177.54999999999998</v>
      </c>
      <c r="E74">
        <v>67</v>
      </c>
      <c r="F74">
        <f t="shared" si="9"/>
        <v>118.56366000000001</v>
      </c>
      <c r="G74">
        <f t="shared" si="11"/>
        <v>39.521220000000007</v>
      </c>
      <c r="H74">
        <f t="shared" si="12"/>
        <v>196.3129693175523</v>
      </c>
      <c r="I74">
        <f t="shared" si="13"/>
        <v>588.9389079526569</v>
      </c>
      <c r="J74">
        <f t="shared" si="10"/>
        <v>18.088463601485067</v>
      </c>
    </row>
    <row r="75" spans="2:10" x14ac:dyDescent="0.25">
      <c r="B75" t="s">
        <v>113</v>
      </c>
      <c r="C75">
        <f t="shared" si="14"/>
        <v>12261</v>
      </c>
      <c r="D75">
        <f t="shared" si="15"/>
        <v>180.2</v>
      </c>
      <c r="E75">
        <v>68</v>
      </c>
      <c r="F75">
        <f t="shared" ref="F75:F83" si="16">C75/1000*9.81</f>
        <v>120.28041</v>
      </c>
      <c r="G75">
        <f t="shared" si="11"/>
        <v>40.093470000000003</v>
      </c>
      <c r="H75">
        <f t="shared" si="12"/>
        <v>201.18828840538379</v>
      </c>
      <c r="I75">
        <f t="shared" si="13"/>
        <v>603.56486521615136</v>
      </c>
      <c r="J75">
        <f t="shared" ref="J75:J83" si="17">D75/I75*60</f>
        <v>17.913567576747461</v>
      </c>
    </row>
    <row r="76" spans="2:10" x14ac:dyDescent="0.25">
      <c r="B76" t="s">
        <v>114</v>
      </c>
      <c r="C76">
        <f t="shared" si="14"/>
        <v>12436</v>
      </c>
      <c r="D76">
        <f t="shared" si="15"/>
        <v>182.85</v>
      </c>
      <c r="E76">
        <v>69</v>
      </c>
      <c r="F76">
        <f t="shared" si="16"/>
        <v>121.99716000000001</v>
      </c>
      <c r="G76">
        <f t="shared" si="11"/>
        <v>40.66572</v>
      </c>
      <c r="H76">
        <f t="shared" si="12"/>
        <v>206.12163518829024</v>
      </c>
      <c r="I76">
        <f t="shared" si="13"/>
        <v>618.3649055648707</v>
      </c>
      <c r="J76">
        <f t="shared" si="17"/>
        <v>17.741951235052856</v>
      </c>
    </row>
    <row r="77" spans="2:10" x14ac:dyDescent="0.25">
      <c r="B77" t="s">
        <v>115</v>
      </c>
      <c r="C77">
        <f t="shared" si="14"/>
        <v>12611</v>
      </c>
      <c r="D77">
        <f t="shared" si="15"/>
        <v>185.5</v>
      </c>
      <c r="E77">
        <v>70</v>
      </c>
      <c r="F77">
        <f t="shared" si="16"/>
        <v>123.71391000000001</v>
      </c>
      <c r="G77">
        <f t="shared" si="11"/>
        <v>41.237970000000004</v>
      </c>
      <c r="H77">
        <f t="shared" si="12"/>
        <v>211.11300966627178</v>
      </c>
      <c r="I77">
        <f t="shared" si="13"/>
        <v>633.33902899881537</v>
      </c>
      <c r="J77">
        <f t="shared" si="17"/>
        <v>17.573526169063584</v>
      </c>
    </row>
    <row r="78" spans="2:10" x14ac:dyDescent="0.25">
      <c r="B78" t="s">
        <v>116</v>
      </c>
      <c r="C78">
        <f t="shared" si="14"/>
        <v>12786</v>
      </c>
      <c r="D78">
        <f t="shared" si="15"/>
        <v>188.15</v>
      </c>
      <c r="E78">
        <v>71</v>
      </c>
      <c r="F78">
        <f t="shared" si="16"/>
        <v>125.43066</v>
      </c>
      <c r="G78">
        <f t="shared" si="11"/>
        <v>41.810220000000001</v>
      </c>
      <c r="H78">
        <f t="shared" si="12"/>
        <v>216.16241183932826</v>
      </c>
      <c r="I78">
        <f t="shared" si="13"/>
        <v>648.4872355179848</v>
      </c>
      <c r="J78">
        <f t="shared" si="17"/>
        <v>17.408206949490399</v>
      </c>
    </row>
    <row r="79" spans="2:10" x14ac:dyDescent="0.25">
      <c r="B79" t="s">
        <v>117</v>
      </c>
      <c r="C79">
        <f t="shared" si="14"/>
        <v>12961</v>
      </c>
      <c r="D79">
        <f t="shared" si="15"/>
        <v>190.79999999999998</v>
      </c>
      <c r="E79">
        <v>72</v>
      </c>
      <c r="F79">
        <f t="shared" si="16"/>
        <v>127.14741000000001</v>
      </c>
      <c r="G79">
        <f t="shared" si="11"/>
        <v>42.382470000000005</v>
      </c>
      <c r="H79">
        <f t="shared" si="12"/>
        <v>221.26984170745979</v>
      </c>
      <c r="I79">
        <f t="shared" si="13"/>
        <v>663.80952512237934</v>
      </c>
      <c r="J79">
        <f t="shared" si="17"/>
        <v>17.245911013237503</v>
      </c>
    </row>
    <row r="80" spans="2:10" x14ac:dyDescent="0.25">
      <c r="B80" t="s">
        <v>118</v>
      </c>
      <c r="C80">
        <f t="shared" si="14"/>
        <v>13136</v>
      </c>
      <c r="D80">
        <f t="shared" si="15"/>
        <v>193.45</v>
      </c>
      <c r="E80">
        <v>73</v>
      </c>
      <c r="F80">
        <f t="shared" si="16"/>
        <v>128.86416</v>
      </c>
      <c r="G80">
        <f t="shared" si="11"/>
        <v>42.954720000000002</v>
      </c>
      <c r="H80">
        <f t="shared" si="12"/>
        <v>226.43529927066626</v>
      </c>
      <c r="I80">
        <f t="shared" si="13"/>
        <v>679.30589781199876</v>
      </c>
      <c r="J80">
        <f t="shared" si="17"/>
        <v>17.086558555409884</v>
      </c>
    </row>
    <row r="81" spans="2:10" x14ac:dyDescent="0.25">
      <c r="B81" t="s">
        <v>119</v>
      </c>
      <c r="C81">
        <f t="shared" si="14"/>
        <v>13311</v>
      </c>
      <c r="D81">
        <f t="shared" si="15"/>
        <v>196.1</v>
      </c>
      <c r="E81">
        <v>74</v>
      </c>
      <c r="F81">
        <f t="shared" si="16"/>
        <v>130.58091000000002</v>
      </c>
      <c r="G81">
        <f t="shared" si="11"/>
        <v>43.526970000000006</v>
      </c>
      <c r="H81">
        <f t="shared" si="12"/>
        <v>231.65878452894776</v>
      </c>
      <c r="I81">
        <f t="shared" si="13"/>
        <v>694.97635358684329</v>
      </c>
      <c r="J81">
        <f t="shared" si="17"/>
        <v>16.93007242516164</v>
      </c>
    </row>
    <row r="82" spans="2:10" x14ac:dyDescent="0.25">
      <c r="B82" t="s">
        <v>120</v>
      </c>
      <c r="C82">
        <f t="shared" si="14"/>
        <v>13486</v>
      </c>
      <c r="D82">
        <f t="shared" si="15"/>
        <v>198.75</v>
      </c>
      <c r="E82">
        <v>75</v>
      </c>
      <c r="F82">
        <f t="shared" si="16"/>
        <v>132.29766000000001</v>
      </c>
      <c r="G82">
        <f t="shared" si="11"/>
        <v>44.099220000000003</v>
      </c>
      <c r="H82">
        <f t="shared" si="12"/>
        <v>236.94029748230426</v>
      </c>
      <c r="I82">
        <f t="shared" si="13"/>
        <v>710.82089244691281</v>
      </c>
      <c r="J82">
        <f t="shared" si="17"/>
        <v>16.776378025341472</v>
      </c>
    </row>
    <row r="83" spans="2:10" x14ac:dyDescent="0.25">
      <c r="B83" t="s">
        <v>121</v>
      </c>
      <c r="C83">
        <f t="shared" si="14"/>
        <v>13661</v>
      </c>
      <c r="D83">
        <f t="shared" si="15"/>
        <v>201.4</v>
      </c>
      <c r="E83">
        <v>76</v>
      </c>
      <c r="F83">
        <f t="shared" si="16"/>
        <v>134.01441</v>
      </c>
      <c r="G83">
        <f t="shared" si="11"/>
        <v>44.671469999999999</v>
      </c>
      <c r="H83">
        <f t="shared" si="12"/>
        <v>242.27983813073573</v>
      </c>
      <c r="I83">
        <f t="shared" si="13"/>
        <v>726.83951439220721</v>
      </c>
      <c r="J83">
        <f t="shared" si="17"/>
        <v>16.625403215873316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2013-11-09T15:27:17Z</dcterms:modified>
</cp:coreProperties>
</file>