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a\Downloads\Statistika Probabilitas\Modul 10\"/>
    </mc:Choice>
  </mc:AlternateContent>
  <xr:revisionPtr revIDLastSave="0" documentId="8_{3F748861-0341-4DE3-93E5-DFAC9D4F6670}" xr6:coauthVersionLast="47" xr6:coauthVersionMax="47" xr10:uidLastSave="{00000000-0000-0000-0000-000000000000}"/>
  <bookViews>
    <workbookView xWindow="11424" yWindow="0" windowWidth="11712" windowHeight="12336" firstSheet="1" activeTab="1" xr2:uid="{F0591BD9-D677-4A77-B297-D26D008FFC6F}"/>
  </bookViews>
  <sheets>
    <sheet name="equal sample size" sheetId="1" r:id="rId1"/>
    <sheet name="UTS" sheetId="3" r:id="rId2"/>
    <sheet name="Sheet1" sheetId="6" r:id="rId3"/>
    <sheet name="Sheet2" sheetId="7" r:id="rId4"/>
    <sheet name="Sheet3" sheetId="8" state="hidden" r:id="rId5"/>
    <sheet name="hitung interval rata2" sheetId="5" r:id="rId6"/>
    <sheet name="unequal sample siz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8" l="1"/>
  <c r="B21" i="8" s="1"/>
  <c r="B22" i="8" s="1"/>
  <c r="C16" i="8"/>
  <c r="B16" i="8"/>
  <c r="D15" i="8"/>
  <c r="C15" i="8"/>
  <c r="B15" i="8"/>
  <c r="E15" i="8" s="1"/>
  <c r="B18" i="8" s="1"/>
  <c r="B19" i="8" s="1"/>
  <c r="B24" i="8" s="1"/>
  <c r="B25" i="7"/>
  <c r="B24" i="7"/>
  <c r="B21" i="7"/>
  <c r="D19" i="7"/>
  <c r="C19" i="7"/>
  <c r="B19" i="7"/>
  <c r="B16" i="6"/>
  <c r="D15" i="6"/>
  <c r="C15" i="6"/>
  <c r="B15" i="6"/>
  <c r="D16" i="6"/>
  <c r="C16" i="6"/>
  <c r="E18" i="7"/>
  <c r="D18" i="7"/>
  <c r="C18" i="7"/>
  <c r="B18" i="7"/>
  <c r="B22" i="3"/>
  <c r="D3" i="5"/>
  <c r="D2" i="5"/>
  <c r="D5" i="5"/>
  <c r="D6" i="5" s="1"/>
  <c r="D11" i="5" s="1"/>
  <c r="B24" i="3"/>
  <c r="B21" i="3"/>
  <c r="B19" i="3"/>
  <c r="B18" i="3"/>
  <c r="B13" i="1"/>
  <c r="B14" i="1"/>
  <c r="B19" i="1" s="1"/>
  <c r="C16" i="3"/>
  <c r="D16" i="3"/>
  <c r="B16" i="3"/>
  <c r="C15" i="3"/>
  <c r="D15" i="3"/>
  <c r="B15" i="3"/>
  <c r="E15" i="3" s="1"/>
  <c r="Q12" i="1"/>
  <c r="P13" i="1"/>
  <c r="P12" i="1"/>
  <c r="N14" i="1"/>
  <c r="B18" i="2"/>
  <c r="F10" i="1"/>
  <c r="C9" i="1"/>
  <c r="D9" i="1"/>
  <c r="B9" i="1"/>
  <c r="E12" i="2"/>
  <c r="D11" i="2"/>
  <c r="C11" i="2"/>
  <c r="B11" i="2"/>
  <c r="B15" i="2"/>
  <c r="G6" i="2"/>
  <c r="B12" i="2"/>
  <c r="C12" i="2"/>
  <c r="D12" i="2"/>
  <c r="C13" i="2"/>
  <c r="C14" i="2" s="1"/>
  <c r="D13" i="2"/>
  <c r="D14" i="2" s="1"/>
  <c r="B13" i="2"/>
  <c r="B14" i="2" s="1"/>
  <c r="B17" i="1"/>
  <c r="B16" i="1"/>
  <c r="C12" i="1"/>
  <c r="D12" i="1"/>
  <c r="B12" i="1"/>
  <c r="G2" i="1"/>
  <c r="E10" i="1"/>
  <c r="C11" i="1"/>
  <c r="D11" i="1"/>
  <c r="B11" i="1"/>
  <c r="C10" i="1"/>
  <c r="D10" i="1"/>
  <c r="B10" i="1"/>
  <c r="E15" i="6" l="1"/>
  <c r="B18" i="6" s="1"/>
  <c r="B19" i="6" s="1"/>
  <c r="B21" i="6"/>
  <c r="B22" i="6" s="1"/>
  <c r="B22" i="7"/>
  <c r="D10" i="5"/>
  <c r="B16" i="2"/>
  <c r="B19" i="2"/>
  <c r="B27" i="7" l="1"/>
  <c r="B24" i="6"/>
  <c r="B21" i="2"/>
</calcChain>
</file>

<file path=xl/sharedStrings.xml><?xml version="1.0" encoding="utf-8"?>
<sst xmlns="http://schemas.openxmlformats.org/spreadsheetml/2006/main" count="260" uniqueCount="65">
  <si>
    <t>contoh anova page549</t>
  </si>
  <si>
    <t>method</t>
  </si>
  <si>
    <t>A</t>
  </si>
  <si>
    <t>B</t>
  </si>
  <si>
    <t>C</t>
  </si>
  <si>
    <t>mean</t>
  </si>
  <si>
    <t>stdev</t>
  </si>
  <si>
    <t>SSTR</t>
  </si>
  <si>
    <t>MSTR</t>
  </si>
  <si>
    <t>n1</t>
  </si>
  <si>
    <t>n2</t>
  </si>
  <si>
    <t>n3</t>
  </si>
  <si>
    <t>k</t>
  </si>
  <si>
    <t>SSE</t>
  </si>
  <si>
    <t>variance</t>
  </si>
  <si>
    <t>MSE</t>
  </si>
  <si>
    <t>n total</t>
  </si>
  <si>
    <t>F</t>
  </si>
  <si>
    <t>dof</t>
  </si>
  <si>
    <t>v1=2</t>
  </si>
  <si>
    <t>v2=12</t>
  </si>
  <si>
    <t>(k-1)</t>
  </si>
  <si>
    <t>( n total-k)</t>
  </si>
  <si>
    <t>F tabel</t>
  </si>
  <si>
    <t>Bila F &gt; F tabel maka tolak Ho yang berarti minimal terdapat</t>
  </si>
  <si>
    <t>sepasang mu (rerata populasi) yang berbeda signifikan antara</t>
  </si>
  <si>
    <t>ketiga grup</t>
  </si>
  <si>
    <t>3,89</t>
  </si>
  <si>
    <t>Pendekatan p-value dengan v1=2 dan v2=12 dan F uji 9,17</t>
  </si>
  <si>
    <t>diestimasi &lt; 0.01</t>
  </si>
  <si>
    <t>sum</t>
  </si>
  <si>
    <t>Pendekatan p-value dengan v1=2 dan v2=12 dan F uji 67,3</t>
  </si>
  <si>
    <t>y</t>
  </si>
  <si>
    <t>x</t>
  </si>
  <si>
    <t>Sov</t>
  </si>
  <si>
    <t>SS</t>
  </si>
  <si>
    <t>Dof</t>
  </si>
  <si>
    <t>MS</t>
  </si>
  <si>
    <t>F hitung</t>
  </si>
  <si>
    <t>Treatments</t>
  </si>
  <si>
    <t>Error</t>
  </si>
  <si>
    <t>Total</t>
  </si>
  <si>
    <t>F tabel (v1=2,v2=12)</t>
  </si>
  <si>
    <t>Bila F hitung &gt; F tabel maka tolak Ho atau p value &lt; alpha (0.05)</t>
  </si>
  <si>
    <t>Aditif A</t>
  </si>
  <si>
    <t>Aditif B</t>
  </si>
  <si>
    <t>Aditif C</t>
  </si>
  <si>
    <t>data</t>
  </si>
  <si>
    <t>rata-rata</t>
  </si>
  <si>
    <t>std deviasi</t>
  </si>
  <si>
    <t>ragam</t>
  </si>
  <si>
    <t>BB</t>
  </si>
  <si>
    <t>(1-ALPHA)</t>
  </si>
  <si>
    <t>ALPHA</t>
  </si>
  <si>
    <t>t</t>
  </si>
  <si>
    <t>BA</t>
  </si>
  <si>
    <t>\]</t>
  </si>
  <si>
    <t>Metode A</t>
  </si>
  <si>
    <t>Metode B</t>
  </si>
  <si>
    <t>Metode C</t>
  </si>
  <si>
    <t>ctrl</t>
  </si>
  <si>
    <t>trt1</t>
  </si>
  <si>
    <t>trt2</t>
  </si>
  <si>
    <t xml:space="preserve">Nama : Kharisma Maulida S </t>
  </si>
  <si>
    <t>NIM : 064002200024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</si>
</sst>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165" fontId="0" fillId="2" borderId="0" xfId="0" applyNumberFormat="1" applyFill="1"/>
    <xf numFmtId="9" fontId="0" fillId="0" borderId="0" xfId="0" applyNumberFormat="1"/>
    <xf numFmtId="0" fontId="2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590550</xdr:colOff>
      <xdr:row>0</xdr:row>
      <xdr:rowOff>104775</xdr:rowOff>
    </xdr:from>
    <xdr:to>
      <xdr:col>17</xdr:col>
      <xdr:colOff>314326</xdr:colOff>
      <xdr:row>8</xdr:row>
      <xdr:rowOff>65926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2DAEAB-A77F-8A17-59DA-94553F3E4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104775"/>
          <a:ext cx="3514726" cy="1485151"/>
        </a:xfrm>
        <a:prstGeom prst="rect">
          <a:avLst/>
        </a:prstGeom>
      </xdr:spPr>
    </xdr:pic>
    <xdr:clientData/>
  </xdr:twoCellAnchor>
  <xdr:twoCellAnchor editAs="oneCell">
    <xdr:from>
      <xdr:col>11</xdr:col>
      <xdr:colOff>244448</xdr:colOff>
      <xdr:row>16</xdr:row>
      <xdr:rowOff>76200</xdr:rowOff>
    </xdr:from>
    <xdr:to>
      <xdr:col>18</xdr:col>
      <xdr:colOff>46863</xdr:colOff>
      <xdr:row>29</xdr:row>
      <xdr:rowOff>66229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E19937-A1A4-0F8B-8954-525BA0DC0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0048" y="3124200"/>
          <a:ext cx="4202965" cy="2466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24</xdr:col>
      <xdr:colOff>141943</xdr:colOff>
      <xdr:row>24</xdr:row>
      <xdr:rowOff>47119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2D7EC9-B397-4E29-FDE0-88DE41EC2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628650"/>
          <a:ext cx="7457143" cy="4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218487</xdr:colOff>
      <xdr:row>3</xdr:row>
      <xdr:rowOff>70602</xdr:rowOff>
    </xdr:from>
    <xdr:to>
      <xdr:col>17</xdr:col>
      <xdr:colOff>202478</xdr:colOff>
      <xdr:row>19</xdr:row>
      <xdr:rowOff>130995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9D625A-D0EB-FA49-B8ED-1A4C166E9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6303" y="702260"/>
          <a:ext cx="3653622" cy="29479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388620</xdr:colOff>
      <xdr:row>19</xdr:row>
      <xdr:rowOff>140564</xdr:rowOff>
    </xdr:from>
    <xdr:to>
      <xdr:col>8</xdr:col>
      <xdr:colOff>76200</xdr:colOff>
      <xdr:row>26</xdr:row>
      <xdr:rowOff>68867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5D8821-ABE6-D3A6-2EB2-9D512DC0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" y="4026764"/>
          <a:ext cx="3345180" cy="13684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469146</xdr:colOff>
      <xdr:row>16</xdr:row>
      <xdr:rowOff>150813</xdr:rowOff>
    </xdr:from>
    <xdr:to>
      <xdr:col>8</xdr:col>
      <xdr:colOff>453136</xdr:colOff>
      <xdr:row>33</xdr:row>
      <xdr:rowOff>30733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80894-8F9F-4DD2-873C-1E322666A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9306" y="3145473"/>
          <a:ext cx="3641590" cy="29888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424026</xdr:colOff>
      <xdr:row>0</xdr:row>
      <xdr:rowOff>0</xdr:rowOff>
    </xdr:from>
    <xdr:to>
      <xdr:col>8</xdr:col>
      <xdr:colOff>121141</xdr:colOff>
      <xdr:row>15</xdr:row>
      <xdr:rowOff>19691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755D1A-CA52-85C9-3DA6-9CB82A804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2426" y="0"/>
          <a:ext cx="2135515" cy="2781941"/>
        </a:xfrm>
        <a:prstGeom prst="rect">
          <a:avLst/>
        </a:prstGeom>
      </xdr:spPr>
    </xdr:pic>
    <xdr:clientData/>
  </xdr:twoCellAnchor>
  <xdr:twoCellAnchor editAs="oneCell">
    <xdr:from>
      <xdr:col>8</xdr:col>
      <xdr:colOff>311150</xdr:colOff>
      <xdr:row>2</xdr:row>
      <xdr:rowOff>69850</xdr:rowOff>
    </xdr:from>
    <xdr:to>
      <xdr:col>18</xdr:col>
      <xdr:colOff>340580</xdr:colOff>
      <xdr:row>13</xdr:row>
      <xdr:rowOff>54256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1951BB-0D75-F734-EB74-064FA233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7950" y="438150"/>
          <a:ext cx="6125430" cy="20100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23430</xdr:colOff>
      <xdr:row>16</xdr:row>
      <xdr:rowOff>152400</xdr:rowOff>
    </xdr:from>
    <xdr:to>
      <xdr:col>16</xdr:col>
      <xdr:colOff>180023</xdr:colOff>
      <xdr:row>31</xdr:row>
      <xdr:rowOff>28114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583FEE-F5C0-01AE-8EFD-F9DEADEFB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630" y="3200400"/>
          <a:ext cx="5642993" cy="2733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1400-0A45-43B7-BDC3-AA16CB684C39}">
  <dimension ref="A1:R28"/>
  <sheetViews>
    <sheetView topLeftCell="A3" workbookViewId="0">
      <selection activeCell="B8" sqref="B8"/>
    </sheetView>
  </sheetViews>
  <sheetFormatPr defaultRowHeight="14.4" x14ac:dyDescent="0.3"/>
  <cols>
    <col min="13" max="13" width="11.21875" bestFit="1" customWidth="1"/>
  </cols>
  <sheetData>
    <row r="1" spans="1:18" x14ac:dyDescent="0.3">
      <c r="A1" t="s">
        <v>0</v>
      </c>
      <c r="J1" t="s">
        <v>32</v>
      </c>
      <c r="K1" t="s">
        <v>33</v>
      </c>
    </row>
    <row r="2" spans="1:18" x14ac:dyDescent="0.3">
      <c r="B2" s="13" t="s">
        <v>1</v>
      </c>
      <c r="C2" s="13"/>
      <c r="D2" s="13"/>
      <c r="F2" t="s">
        <v>9</v>
      </c>
      <c r="G2">
        <f>5</f>
        <v>5</v>
      </c>
      <c r="J2">
        <v>58</v>
      </c>
      <c r="K2" t="s">
        <v>2</v>
      </c>
    </row>
    <row r="3" spans="1:18" x14ac:dyDescent="0.3">
      <c r="B3" t="s">
        <v>2</v>
      </c>
      <c r="C3" t="s">
        <v>3</v>
      </c>
      <c r="D3" t="s">
        <v>4</v>
      </c>
      <c r="F3" t="s">
        <v>10</v>
      </c>
      <c r="G3">
        <v>5</v>
      </c>
      <c r="J3">
        <v>64</v>
      </c>
      <c r="K3" t="s">
        <v>2</v>
      </c>
    </row>
    <row r="4" spans="1:18" x14ac:dyDescent="0.3">
      <c r="B4">
        <v>58</v>
      </c>
      <c r="C4">
        <v>58</v>
      </c>
      <c r="D4">
        <v>48</v>
      </c>
      <c r="F4" t="s">
        <v>11</v>
      </c>
      <c r="G4">
        <v>5</v>
      </c>
      <c r="J4">
        <v>55</v>
      </c>
      <c r="K4" t="s">
        <v>2</v>
      </c>
    </row>
    <row r="5" spans="1:18" x14ac:dyDescent="0.3">
      <c r="B5">
        <v>64</v>
      </c>
      <c r="C5">
        <v>69</v>
      </c>
      <c r="D5">
        <v>57</v>
      </c>
      <c r="F5" t="s">
        <v>12</v>
      </c>
      <c r="G5">
        <v>3</v>
      </c>
      <c r="J5">
        <v>66</v>
      </c>
      <c r="K5" t="s">
        <v>2</v>
      </c>
    </row>
    <row r="6" spans="1:18" x14ac:dyDescent="0.3">
      <c r="B6">
        <v>55</v>
      </c>
      <c r="C6">
        <v>71</v>
      </c>
      <c r="D6">
        <v>59</v>
      </c>
      <c r="F6" t="s">
        <v>16</v>
      </c>
      <c r="G6">
        <v>15</v>
      </c>
      <c r="J6">
        <v>67</v>
      </c>
      <c r="K6" t="s">
        <v>2</v>
      </c>
    </row>
    <row r="7" spans="1:18" x14ac:dyDescent="0.3">
      <c r="B7">
        <v>66</v>
      </c>
      <c r="C7">
        <v>64</v>
      </c>
      <c r="D7">
        <v>47</v>
      </c>
      <c r="J7">
        <v>58</v>
      </c>
      <c r="K7" t="s">
        <v>3</v>
      </c>
    </row>
    <row r="8" spans="1:18" x14ac:dyDescent="0.3">
      <c r="B8">
        <v>67</v>
      </c>
      <c r="C8">
        <v>68</v>
      </c>
      <c r="D8">
        <v>49</v>
      </c>
      <c r="J8">
        <v>69</v>
      </c>
      <c r="K8" t="s">
        <v>3</v>
      </c>
    </row>
    <row r="9" spans="1:18" x14ac:dyDescent="0.3">
      <c r="A9" t="s">
        <v>30</v>
      </c>
      <c r="B9">
        <f>SUM(B4:B8)</f>
        <v>310</v>
      </c>
      <c r="C9">
        <f t="shared" ref="C9:D9" si="0">SUM(C4:C8)</f>
        <v>330</v>
      </c>
      <c r="D9">
        <f t="shared" si="0"/>
        <v>260</v>
      </c>
      <c r="J9">
        <v>71</v>
      </c>
      <c r="K9" t="s">
        <v>3</v>
      </c>
    </row>
    <row r="10" spans="1:18" x14ac:dyDescent="0.3">
      <c r="A10" s="6" t="s">
        <v>5</v>
      </c>
      <c r="B10" s="7">
        <f>AVERAGE(B4:B8)</f>
        <v>62</v>
      </c>
      <c r="C10" s="7">
        <f t="shared" ref="C10:D10" si="1">AVERAGE(C4:C8)</f>
        <v>66</v>
      </c>
      <c r="D10" s="7">
        <f t="shared" si="1"/>
        <v>52</v>
      </c>
      <c r="E10">
        <f>AVERAGE(B10:D10)</f>
        <v>60</v>
      </c>
      <c r="F10">
        <f>SUM(B9:D9)/G6</f>
        <v>60</v>
      </c>
      <c r="J10">
        <v>64</v>
      </c>
      <c r="K10" t="s">
        <v>3</v>
      </c>
    </row>
    <row r="11" spans="1:18" x14ac:dyDescent="0.3">
      <c r="A11" t="s">
        <v>6</v>
      </c>
      <c r="B11" s="1">
        <f>STDEV(B4:B8)</f>
        <v>5.2440442408507577</v>
      </c>
      <c r="C11" s="1">
        <f t="shared" ref="C11:D11" si="2">STDEV(C4:C8)</f>
        <v>5.1478150704935004</v>
      </c>
      <c r="D11" s="1">
        <f t="shared" si="2"/>
        <v>5.5677643628300215</v>
      </c>
      <c r="J11">
        <v>68</v>
      </c>
      <c r="K11" t="s">
        <v>3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42</v>
      </c>
    </row>
    <row r="12" spans="1:18" x14ac:dyDescent="0.3">
      <c r="A12" s="6" t="s">
        <v>14</v>
      </c>
      <c r="B12" s="8">
        <f>B11^2</f>
        <v>27.5</v>
      </c>
      <c r="C12" s="8">
        <f t="shared" ref="C12:D12" si="3">C11^2</f>
        <v>26.500000000000004</v>
      </c>
      <c r="D12" s="8">
        <f t="shared" si="3"/>
        <v>30.999999999999996</v>
      </c>
      <c r="J12">
        <v>48</v>
      </c>
      <c r="K12" t="s">
        <v>4</v>
      </c>
      <c r="M12" t="s">
        <v>39</v>
      </c>
      <c r="N12">
        <v>520</v>
      </c>
      <c r="O12">
        <v>2</v>
      </c>
      <c r="P12">
        <f>N12/O12</f>
        <v>260</v>
      </c>
      <c r="Q12">
        <f>P12/P13</f>
        <v>9.1764705882352953</v>
      </c>
      <c r="R12">
        <v>3.89</v>
      </c>
    </row>
    <row r="13" spans="1:18" x14ac:dyDescent="0.3">
      <c r="A13" t="s">
        <v>7</v>
      </c>
      <c r="B13">
        <f>5*(B10-E10)^2+5*(C10-E10)^2+5*(D10-E10)^2</f>
        <v>520</v>
      </c>
      <c r="J13">
        <v>57</v>
      </c>
      <c r="K13" t="s">
        <v>4</v>
      </c>
      <c r="M13" t="s">
        <v>40</v>
      </c>
      <c r="N13">
        <v>340</v>
      </c>
      <c r="O13">
        <v>12</v>
      </c>
      <c r="P13">
        <f>N13/O13</f>
        <v>28.333333333333332</v>
      </c>
    </row>
    <row r="14" spans="1:18" x14ac:dyDescent="0.3">
      <c r="A14" s="3" t="s">
        <v>8</v>
      </c>
      <c r="B14">
        <f>B13/2</f>
        <v>260</v>
      </c>
      <c r="J14">
        <v>59</v>
      </c>
      <c r="K14" t="s">
        <v>4</v>
      </c>
      <c r="M14" t="s">
        <v>41</v>
      </c>
      <c r="N14">
        <f>SUM(N12:N13)</f>
        <v>860</v>
      </c>
      <c r="O14">
        <v>14</v>
      </c>
    </row>
    <row r="15" spans="1:18" x14ac:dyDescent="0.3">
      <c r="J15">
        <v>47</v>
      </c>
      <c r="K15" t="s">
        <v>4</v>
      </c>
    </row>
    <row r="16" spans="1:18" x14ac:dyDescent="0.3">
      <c r="A16" t="s">
        <v>13</v>
      </c>
      <c r="B16">
        <f>4*B12+4*C12+4*D12</f>
        <v>340</v>
      </c>
      <c r="J16">
        <v>49</v>
      </c>
      <c r="K16" t="s">
        <v>4</v>
      </c>
      <c r="M16" t="s">
        <v>43</v>
      </c>
    </row>
    <row r="17" spans="1:3" x14ac:dyDescent="0.3">
      <c r="A17" s="3" t="s">
        <v>15</v>
      </c>
      <c r="B17">
        <f>B16/(15-3)</f>
        <v>28.333333333333332</v>
      </c>
    </row>
    <row r="19" spans="1:3" x14ac:dyDescent="0.3">
      <c r="A19" s="3" t="s">
        <v>17</v>
      </c>
      <c r="B19">
        <f>B14/B17</f>
        <v>9.1764705882352953</v>
      </c>
    </row>
    <row r="20" spans="1:3" x14ac:dyDescent="0.3">
      <c r="A20" t="s">
        <v>18</v>
      </c>
      <c r="B20" t="s">
        <v>19</v>
      </c>
      <c r="C20" t="s">
        <v>21</v>
      </c>
    </row>
    <row r="21" spans="1:3" x14ac:dyDescent="0.3">
      <c r="B21" t="s">
        <v>20</v>
      </c>
      <c r="C21" t="s">
        <v>22</v>
      </c>
    </row>
    <row r="22" spans="1:3" x14ac:dyDescent="0.3">
      <c r="A22" s="3" t="s">
        <v>23</v>
      </c>
      <c r="B22" t="s">
        <v>27</v>
      </c>
    </row>
    <row r="23" spans="1:3" x14ac:dyDescent="0.3">
      <c r="A23" t="s">
        <v>24</v>
      </c>
    </row>
    <row r="24" spans="1:3" x14ac:dyDescent="0.3">
      <c r="A24" t="s">
        <v>25</v>
      </c>
    </row>
    <row r="25" spans="1:3" x14ac:dyDescent="0.3">
      <c r="A25" t="s">
        <v>26</v>
      </c>
    </row>
    <row r="27" spans="1:3" x14ac:dyDescent="0.3">
      <c r="A27" t="s">
        <v>28</v>
      </c>
    </row>
    <row r="28" spans="1:3" x14ac:dyDescent="0.3">
      <c r="A28" t="s">
        <v>29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2DC0-5CEB-491C-B284-3090187A0C02}">
  <dimension ref="A1:K25"/>
  <sheetViews>
    <sheetView tabSelected="1" topLeftCell="D1" zoomScale="101" zoomScaleNormal="70" workbookViewId="0">
      <selection activeCell="E21" sqref="E21"/>
    </sheetView>
  </sheetViews>
  <sheetFormatPr defaultRowHeight="14.4" x14ac:dyDescent="0.3"/>
  <sheetData>
    <row r="1" spans="1:11" ht="16.2" thickBot="1" x14ac:dyDescent="0.35">
      <c r="A1" s="4" t="s">
        <v>44</v>
      </c>
      <c r="B1" s="5">
        <v>52</v>
      </c>
      <c r="C1" s="5">
        <v>54</v>
      </c>
      <c r="D1" s="5">
        <v>46</v>
      </c>
      <c r="E1" s="5">
        <v>52</v>
      </c>
      <c r="F1" s="5">
        <v>54</v>
      </c>
      <c r="G1" s="5">
        <v>57</v>
      </c>
      <c r="H1" s="5">
        <v>58</v>
      </c>
    </row>
    <row r="2" spans="1:11" ht="16.2" thickBot="1" x14ac:dyDescent="0.35">
      <c r="A2" s="4" t="s">
        <v>45</v>
      </c>
      <c r="B2" s="5">
        <v>51</v>
      </c>
      <c r="C2" s="5">
        <v>45</v>
      </c>
      <c r="D2" s="5">
        <v>43</v>
      </c>
      <c r="E2" s="5">
        <v>46</v>
      </c>
      <c r="F2" s="5">
        <v>47</v>
      </c>
      <c r="G2" s="5">
        <v>45</v>
      </c>
      <c r="H2" s="5">
        <v>53</v>
      </c>
    </row>
    <row r="3" spans="1:11" ht="16.2" thickBot="1" x14ac:dyDescent="0.35">
      <c r="A3" s="4" t="s">
        <v>46</v>
      </c>
      <c r="B3" s="5">
        <v>49</v>
      </c>
      <c r="C3" s="5">
        <v>56</v>
      </c>
      <c r="D3" s="5">
        <v>65</v>
      </c>
      <c r="E3" s="5">
        <v>67</v>
      </c>
      <c r="F3" s="5">
        <v>68</v>
      </c>
      <c r="G3" s="5">
        <v>69</v>
      </c>
      <c r="H3" s="5">
        <v>52</v>
      </c>
    </row>
    <row r="4" spans="1:11" x14ac:dyDescent="0.3">
      <c r="J4" t="s">
        <v>32</v>
      </c>
      <c r="K4" t="s">
        <v>33</v>
      </c>
    </row>
    <row r="5" spans="1:11" x14ac:dyDescent="0.3">
      <c r="J5">
        <v>52</v>
      </c>
      <c r="K5" t="s">
        <v>2</v>
      </c>
    </row>
    <row r="6" spans="1:11" x14ac:dyDescent="0.3">
      <c r="B6" t="s">
        <v>44</v>
      </c>
      <c r="C6" t="s">
        <v>45</v>
      </c>
      <c r="D6" t="s">
        <v>46</v>
      </c>
      <c r="J6">
        <v>54</v>
      </c>
      <c r="K6" t="s">
        <v>2</v>
      </c>
    </row>
    <row r="7" spans="1:11" x14ac:dyDescent="0.3">
      <c r="B7">
        <v>52</v>
      </c>
      <c r="C7">
        <v>51</v>
      </c>
      <c r="D7">
        <v>49</v>
      </c>
      <c r="J7">
        <v>46</v>
      </c>
      <c r="K7" t="s">
        <v>2</v>
      </c>
    </row>
    <row r="8" spans="1:11" x14ac:dyDescent="0.3">
      <c r="B8">
        <v>54</v>
      </c>
      <c r="C8">
        <v>45</v>
      </c>
      <c r="D8">
        <v>56</v>
      </c>
      <c r="J8">
        <v>52</v>
      </c>
      <c r="K8" t="s">
        <v>2</v>
      </c>
    </row>
    <row r="9" spans="1:11" x14ac:dyDescent="0.3">
      <c r="B9">
        <v>46</v>
      </c>
      <c r="C9">
        <v>43</v>
      </c>
      <c r="D9">
        <v>65</v>
      </c>
      <c r="J9">
        <v>54</v>
      </c>
      <c r="K9" t="s">
        <v>2</v>
      </c>
    </row>
    <row r="10" spans="1:11" x14ac:dyDescent="0.3">
      <c r="B10">
        <v>52</v>
      </c>
      <c r="C10">
        <v>46</v>
      </c>
      <c r="D10">
        <v>67</v>
      </c>
      <c r="J10">
        <v>57</v>
      </c>
      <c r="K10" t="s">
        <v>2</v>
      </c>
    </row>
    <row r="11" spans="1:11" x14ac:dyDescent="0.3">
      <c r="B11">
        <v>54</v>
      </c>
      <c r="C11">
        <v>47</v>
      </c>
      <c r="D11">
        <v>68</v>
      </c>
      <c r="J11">
        <v>58</v>
      </c>
      <c r="K11" t="s">
        <v>2</v>
      </c>
    </row>
    <row r="12" spans="1:11" x14ac:dyDescent="0.3">
      <c r="B12">
        <v>57</v>
      </c>
      <c r="C12">
        <v>45</v>
      </c>
      <c r="D12">
        <v>69</v>
      </c>
      <c r="J12">
        <v>51</v>
      </c>
      <c r="K12" t="s">
        <v>3</v>
      </c>
    </row>
    <row r="13" spans="1:11" x14ac:dyDescent="0.3">
      <c r="B13">
        <v>58</v>
      </c>
      <c r="C13">
        <v>53</v>
      </c>
      <c r="D13">
        <v>52</v>
      </c>
      <c r="J13">
        <v>45</v>
      </c>
      <c r="K13" t="s">
        <v>3</v>
      </c>
    </row>
    <row r="14" spans="1:11" x14ac:dyDescent="0.3">
      <c r="J14">
        <v>43</v>
      </c>
      <c r="K14" t="s">
        <v>3</v>
      </c>
    </row>
    <row r="15" spans="1:11" x14ac:dyDescent="0.3">
      <c r="A15" t="s">
        <v>5</v>
      </c>
      <c r="B15">
        <f>AVERAGE(B7:B13)</f>
        <v>53.285714285714285</v>
      </c>
      <c r="C15">
        <f t="shared" ref="C15:D15" si="0">AVERAGE(C7:C13)</f>
        <v>47.142857142857146</v>
      </c>
      <c r="D15">
        <f t="shared" si="0"/>
        <v>60.857142857142854</v>
      </c>
      <c r="E15">
        <f>AVERAGE(B15:D15)</f>
        <v>53.761904761904759</v>
      </c>
      <c r="J15">
        <v>46</v>
      </c>
      <c r="K15" t="s">
        <v>3</v>
      </c>
    </row>
    <row r="16" spans="1:11" x14ac:dyDescent="0.3">
      <c r="A16" t="s">
        <v>14</v>
      </c>
      <c r="B16">
        <f>_xlfn.VAR.S(B7:B13)</f>
        <v>15.571428571428571</v>
      </c>
      <c r="C16">
        <f t="shared" ref="C16:D16" si="1">_xlfn.VAR.S(C7:C13)</f>
        <v>12.80952380952381</v>
      </c>
      <c r="D16">
        <f t="shared" si="1"/>
        <v>69.142857142856883</v>
      </c>
      <c r="J16">
        <v>47</v>
      </c>
      <c r="K16" t="s">
        <v>3</v>
      </c>
    </row>
    <row r="17" spans="1:11" x14ac:dyDescent="0.3">
      <c r="J17">
        <v>45</v>
      </c>
      <c r="K17" t="s">
        <v>3</v>
      </c>
    </row>
    <row r="18" spans="1:11" x14ac:dyDescent="0.3">
      <c r="A18" t="s">
        <v>7</v>
      </c>
      <c r="B18">
        <f>7*(B15-E15)^2+7*(C15-E15)^2+7*(D15-E15)^2</f>
        <v>660.66666666666606</v>
      </c>
      <c r="J18">
        <v>53</v>
      </c>
      <c r="K18" t="s">
        <v>3</v>
      </c>
    </row>
    <row r="19" spans="1:11" x14ac:dyDescent="0.3">
      <c r="A19" t="s">
        <v>8</v>
      </c>
      <c r="B19">
        <f>B18/2</f>
        <v>330.33333333333303</v>
      </c>
      <c r="J19">
        <v>49</v>
      </c>
      <c r="K19" t="s">
        <v>4</v>
      </c>
    </row>
    <row r="20" spans="1:11" x14ac:dyDescent="0.3">
      <c r="J20">
        <v>56</v>
      </c>
      <c r="K20" t="s">
        <v>4</v>
      </c>
    </row>
    <row r="21" spans="1:11" x14ac:dyDescent="0.3">
      <c r="A21" t="s">
        <v>13</v>
      </c>
      <c r="B21">
        <f>6*B16+6*C16+6*D16</f>
        <v>585.14285714285552</v>
      </c>
      <c r="J21">
        <v>65</v>
      </c>
      <c r="K21" t="s">
        <v>4</v>
      </c>
    </row>
    <row r="22" spans="1:11" x14ac:dyDescent="0.3">
      <c r="A22" t="s">
        <v>15</v>
      </c>
      <c r="B22">
        <f>B21/18</f>
        <v>32.507936507936421</v>
      </c>
      <c r="J22">
        <v>67</v>
      </c>
      <c r="K22" t="s">
        <v>4</v>
      </c>
    </row>
    <row r="23" spans="1:11" x14ac:dyDescent="0.3">
      <c r="J23">
        <v>68</v>
      </c>
      <c r="K23" t="s">
        <v>4</v>
      </c>
    </row>
    <row r="24" spans="1:11" x14ac:dyDescent="0.3">
      <c r="A24" t="s">
        <v>17</v>
      </c>
      <c r="B24">
        <f>B19/B22</f>
        <v>10.161621093750018</v>
      </c>
      <c r="J24">
        <v>69</v>
      </c>
      <c r="K24" t="s">
        <v>4</v>
      </c>
    </row>
    <row r="25" spans="1:11" x14ac:dyDescent="0.3">
      <c r="J25">
        <v>52</v>
      </c>
      <c r="K25" t="s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5F09-41FC-4543-B7BA-F0DFFBB16777}">
  <dimension ref="A1:K24"/>
  <sheetViews>
    <sheetView zoomScale="76" workbookViewId="0">
      <selection activeCell="I24" sqref="I24"/>
    </sheetView>
  </sheetViews>
  <sheetFormatPr defaultRowHeight="14.4" x14ac:dyDescent="0.3"/>
  <cols>
    <col min="1" max="1" width="9.77734375" customWidth="1"/>
  </cols>
  <sheetData>
    <row r="1" spans="1:11" ht="16.2" thickBot="1" x14ac:dyDescent="0.35">
      <c r="A1" s="4" t="s">
        <v>57</v>
      </c>
      <c r="B1" s="5">
        <v>77</v>
      </c>
      <c r="C1" s="5">
        <v>54</v>
      </c>
      <c r="D1" s="5">
        <v>67</v>
      </c>
      <c r="E1" s="5">
        <v>74</v>
      </c>
      <c r="F1" s="10">
        <v>71</v>
      </c>
    </row>
    <row r="2" spans="1:11" ht="16.2" thickBot="1" x14ac:dyDescent="0.35">
      <c r="A2" s="4" t="s">
        <v>58</v>
      </c>
      <c r="B2" s="5">
        <v>60</v>
      </c>
      <c r="C2" s="5">
        <v>41</v>
      </c>
      <c r="D2" s="5">
        <v>59</v>
      </c>
      <c r="E2" s="5">
        <v>65</v>
      </c>
      <c r="F2" s="10">
        <v>62</v>
      </c>
    </row>
    <row r="3" spans="1:11" ht="16.2" thickBot="1" x14ac:dyDescent="0.35">
      <c r="A3" s="4" t="s">
        <v>59</v>
      </c>
      <c r="B3" s="5">
        <v>49</v>
      </c>
      <c r="C3" s="5">
        <v>52</v>
      </c>
      <c r="D3" s="5">
        <v>69</v>
      </c>
      <c r="E3" s="5">
        <v>47</v>
      </c>
      <c r="F3" s="10">
        <v>56</v>
      </c>
    </row>
    <row r="4" spans="1:11" x14ac:dyDescent="0.3">
      <c r="J4" t="s">
        <v>32</v>
      </c>
      <c r="K4" t="s">
        <v>33</v>
      </c>
    </row>
    <row r="5" spans="1:11" x14ac:dyDescent="0.3">
      <c r="J5">
        <v>77</v>
      </c>
      <c r="K5" t="s">
        <v>2</v>
      </c>
    </row>
    <row r="6" spans="1:11" x14ac:dyDescent="0.3">
      <c r="B6" t="s">
        <v>57</v>
      </c>
      <c r="C6" t="s">
        <v>58</v>
      </c>
      <c r="D6" t="s">
        <v>59</v>
      </c>
      <c r="J6">
        <v>54</v>
      </c>
      <c r="K6" t="s">
        <v>2</v>
      </c>
    </row>
    <row r="7" spans="1:11" x14ac:dyDescent="0.3">
      <c r="B7">
        <v>77</v>
      </c>
      <c r="C7">
        <v>60</v>
      </c>
      <c r="D7">
        <v>49</v>
      </c>
      <c r="J7">
        <v>67</v>
      </c>
      <c r="K7" t="s">
        <v>2</v>
      </c>
    </row>
    <row r="8" spans="1:11" x14ac:dyDescent="0.3">
      <c r="B8">
        <v>54</v>
      </c>
      <c r="C8">
        <v>41</v>
      </c>
      <c r="D8">
        <v>52</v>
      </c>
      <c r="J8">
        <v>74</v>
      </c>
      <c r="K8" t="s">
        <v>2</v>
      </c>
    </row>
    <row r="9" spans="1:11" x14ac:dyDescent="0.3">
      <c r="B9">
        <v>67</v>
      </c>
      <c r="C9">
        <v>59</v>
      </c>
      <c r="D9">
        <v>69</v>
      </c>
      <c r="J9">
        <v>71</v>
      </c>
      <c r="K9" t="s">
        <v>2</v>
      </c>
    </row>
    <row r="10" spans="1:11" x14ac:dyDescent="0.3">
      <c r="B10">
        <v>74</v>
      </c>
      <c r="C10">
        <v>65</v>
      </c>
      <c r="D10">
        <v>47</v>
      </c>
      <c r="J10">
        <v>60</v>
      </c>
      <c r="K10" t="s">
        <v>3</v>
      </c>
    </row>
    <row r="11" spans="1:11" x14ac:dyDescent="0.3">
      <c r="B11">
        <v>71</v>
      </c>
      <c r="C11">
        <v>62</v>
      </c>
      <c r="D11">
        <v>56</v>
      </c>
      <c r="J11">
        <v>41</v>
      </c>
      <c r="K11" t="s">
        <v>3</v>
      </c>
    </row>
    <row r="12" spans="1:11" x14ac:dyDescent="0.3">
      <c r="J12">
        <v>59</v>
      </c>
      <c r="K12" t="s">
        <v>3</v>
      </c>
    </row>
    <row r="13" spans="1:11" x14ac:dyDescent="0.3">
      <c r="J13">
        <v>65</v>
      </c>
      <c r="K13" t="s">
        <v>3</v>
      </c>
    </row>
    <row r="14" spans="1:11" x14ac:dyDescent="0.3">
      <c r="J14">
        <v>62</v>
      </c>
      <c r="K14" t="s">
        <v>3</v>
      </c>
    </row>
    <row r="15" spans="1:11" x14ac:dyDescent="0.3">
      <c r="A15" t="s">
        <v>5</v>
      </c>
      <c r="B15">
        <f>AVERAGE(B7:B11)</f>
        <v>68.599999999999994</v>
      </c>
      <c r="C15">
        <f>AVERAGE(C7:C11)</f>
        <v>57.4</v>
      </c>
      <c r="D15">
        <f>AVERAGE(D7:D11)</f>
        <v>54.6</v>
      </c>
      <c r="E15">
        <f>AVERAGE(B15:D15)</f>
        <v>60.199999999999996</v>
      </c>
      <c r="J15">
        <v>49</v>
      </c>
      <c r="K15" t="s">
        <v>4</v>
      </c>
    </row>
    <row r="16" spans="1:11" x14ac:dyDescent="0.3">
      <c r="A16" t="s">
        <v>14</v>
      </c>
      <c r="B16">
        <f>_xlfn.VAR.S(B7:B11)</f>
        <v>80.300000000000182</v>
      </c>
      <c r="C16">
        <f>_xlfn.VAR.S(C7:C11)</f>
        <v>89.300000000000182</v>
      </c>
      <c r="D16">
        <f>_xlfn.VAR.S(D7:D11)</f>
        <v>76.300000000000182</v>
      </c>
      <c r="J16">
        <v>52</v>
      </c>
      <c r="K16" t="s">
        <v>4</v>
      </c>
    </row>
    <row r="17" spans="1:11" x14ac:dyDescent="0.3">
      <c r="J17">
        <v>69</v>
      </c>
      <c r="K17" t="s">
        <v>4</v>
      </c>
    </row>
    <row r="18" spans="1:11" x14ac:dyDescent="0.3">
      <c r="A18" t="s">
        <v>7</v>
      </c>
      <c r="B18">
        <f>5*(B15-E15)^2+5*(C15-E15)^2+5*(D15-E15)^2</f>
        <v>548.7999999999995</v>
      </c>
      <c r="J18">
        <v>47</v>
      </c>
      <c r="K18" t="s">
        <v>4</v>
      </c>
    </row>
    <row r="19" spans="1:11" x14ac:dyDescent="0.3">
      <c r="A19" t="s">
        <v>8</v>
      </c>
      <c r="B19">
        <f>B18/2</f>
        <v>274.39999999999975</v>
      </c>
      <c r="J19">
        <v>56</v>
      </c>
      <c r="K19" t="s">
        <v>4</v>
      </c>
    </row>
    <row r="21" spans="1:11" x14ac:dyDescent="0.3">
      <c r="A21" t="s">
        <v>13</v>
      </c>
      <c r="B21">
        <f>4*B16+4*C16+4*D16</f>
        <v>983.60000000000218</v>
      </c>
      <c r="E21" t="s">
        <v>63</v>
      </c>
    </row>
    <row r="22" spans="1:11" x14ac:dyDescent="0.3">
      <c r="A22" t="s">
        <v>15</v>
      </c>
      <c r="B22">
        <f>B21/12</f>
        <v>81.966666666666853</v>
      </c>
      <c r="E22" t="s">
        <v>64</v>
      </c>
    </row>
    <row r="24" spans="1:11" x14ac:dyDescent="0.3">
      <c r="A24" t="s">
        <v>17</v>
      </c>
      <c r="B24">
        <f>B19/B22</f>
        <v>3.3477023180154428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431C-C656-4496-9953-6FB1D1085168}">
  <dimension ref="A1:K34"/>
  <sheetViews>
    <sheetView topLeftCell="A6" zoomScale="88" workbookViewId="0">
      <selection activeCell="J13" sqref="J13"/>
    </sheetView>
  </sheetViews>
  <sheetFormatPr defaultRowHeight="14.4" x14ac:dyDescent="0.3"/>
  <sheetData>
    <row r="1" spans="1:11" ht="16.2" thickBot="1" x14ac:dyDescent="0.35">
      <c r="A1" s="4" t="s">
        <v>44</v>
      </c>
      <c r="B1" s="5">
        <v>4.17</v>
      </c>
      <c r="C1" s="5">
        <v>5.58</v>
      </c>
      <c r="D1" s="5">
        <v>5.18</v>
      </c>
      <c r="E1" s="5">
        <v>6.11</v>
      </c>
      <c r="F1" s="10">
        <v>4.5</v>
      </c>
      <c r="G1" s="12">
        <v>4.6100000000000003</v>
      </c>
      <c r="H1" s="12">
        <v>5.17</v>
      </c>
      <c r="I1" s="12">
        <v>4.53</v>
      </c>
      <c r="J1" s="12">
        <v>5.33</v>
      </c>
      <c r="K1" s="12">
        <v>5.14</v>
      </c>
    </row>
    <row r="2" spans="1:11" ht="16.2" thickBot="1" x14ac:dyDescent="0.35">
      <c r="A2" s="4" t="s">
        <v>45</v>
      </c>
      <c r="B2" s="5">
        <v>4.8099999999999996</v>
      </c>
      <c r="C2" s="5">
        <v>4.17</v>
      </c>
      <c r="D2" s="5">
        <v>4.41</v>
      </c>
      <c r="E2" s="5">
        <v>3.59</v>
      </c>
      <c r="F2" s="10">
        <v>5.87</v>
      </c>
      <c r="G2" s="12">
        <v>3.83</v>
      </c>
      <c r="H2" s="12">
        <v>6.03</v>
      </c>
      <c r="I2" s="12">
        <v>4.8899999999999997</v>
      </c>
      <c r="J2" s="12">
        <v>4.32</v>
      </c>
      <c r="K2" s="12">
        <v>4.6900000000000004</v>
      </c>
    </row>
    <row r="3" spans="1:11" ht="16.2" thickBot="1" x14ac:dyDescent="0.35">
      <c r="A3" s="4" t="s">
        <v>46</v>
      </c>
      <c r="B3" s="5">
        <v>6.31</v>
      </c>
      <c r="C3" s="5">
        <v>5.12</v>
      </c>
      <c r="D3" s="5">
        <v>5.54</v>
      </c>
      <c r="E3" s="5">
        <v>5.5</v>
      </c>
      <c r="F3" s="10">
        <v>5.37</v>
      </c>
      <c r="G3" s="12">
        <v>5.29</v>
      </c>
      <c r="H3" s="12">
        <v>4.92</v>
      </c>
      <c r="I3" s="12">
        <v>6.15</v>
      </c>
      <c r="J3" s="12">
        <v>5.8</v>
      </c>
      <c r="K3" s="12">
        <v>5.26</v>
      </c>
    </row>
    <row r="4" spans="1:11" x14ac:dyDescent="0.3">
      <c r="J4" t="s">
        <v>32</v>
      </c>
      <c r="K4" t="s">
        <v>33</v>
      </c>
    </row>
    <row r="5" spans="1:11" ht="16.2" thickBot="1" x14ac:dyDescent="0.35">
      <c r="J5" s="11">
        <v>4.17</v>
      </c>
      <c r="K5" s="11" t="s">
        <v>60</v>
      </c>
    </row>
    <row r="6" spans="1:11" ht="16.2" thickBot="1" x14ac:dyDescent="0.35">
      <c r="B6" t="s">
        <v>60</v>
      </c>
      <c r="C6" t="s">
        <v>61</v>
      </c>
      <c r="D6" t="s">
        <v>62</v>
      </c>
      <c r="J6" s="11">
        <v>5.58</v>
      </c>
      <c r="K6" s="11" t="s">
        <v>60</v>
      </c>
    </row>
    <row r="7" spans="1:11" ht="16.2" thickBot="1" x14ac:dyDescent="0.35">
      <c r="B7">
        <v>4.17</v>
      </c>
      <c r="C7">
        <v>4.8099999999999996</v>
      </c>
      <c r="D7">
        <v>6.31</v>
      </c>
      <c r="J7" s="11">
        <v>5.18</v>
      </c>
      <c r="K7" s="11" t="s">
        <v>60</v>
      </c>
    </row>
    <row r="8" spans="1:11" ht="16.2" thickBot="1" x14ac:dyDescent="0.35">
      <c r="B8">
        <v>5.58</v>
      </c>
      <c r="C8">
        <v>4.17</v>
      </c>
      <c r="D8">
        <v>5.12</v>
      </c>
      <c r="J8" s="11">
        <v>6.11</v>
      </c>
      <c r="K8" s="11" t="s">
        <v>60</v>
      </c>
    </row>
    <row r="9" spans="1:11" ht="16.2" thickBot="1" x14ac:dyDescent="0.35">
      <c r="B9">
        <v>5.18</v>
      </c>
      <c r="C9">
        <v>4.41</v>
      </c>
      <c r="D9">
        <v>5.54</v>
      </c>
      <c r="J9" s="11">
        <v>4.5</v>
      </c>
      <c r="K9" s="11" t="s">
        <v>60</v>
      </c>
    </row>
    <row r="10" spans="1:11" ht="16.2" thickBot="1" x14ac:dyDescent="0.35">
      <c r="B10">
        <v>6.11</v>
      </c>
      <c r="C10">
        <v>3.59</v>
      </c>
      <c r="D10">
        <v>5.5</v>
      </c>
      <c r="J10" s="11">
        <v>4.6100000000000003</v>
      </c>
      <c r="K10" s="11" t="s">
        <v>60</v>
      </c>
    </row>
    <row r="11" spans="1:11" ht="16.2" thickBot="1" x14ac:dyDescent="0.35">
      <c r="B11">
        <v>4.5</v>
      </c>
      <c r="C11">
        <v>5.87</v>
      </c>
      <c r="D11">
        <v>5.37</v>
      </c>
      <c r="J11" s="11">
        <v>5.17</v>
      </c>
      <c r="K11" s="11" t="s">
        <v>60</v>
      </c>
    </row>
    <row r="12" spans="1:11" ht="16.2" thickBot="1" x14ac:dyDescent="0.35">
      <c r="B12">
        <v>4.6100000000000003</v>
      </c>
      <c r="C12">
        <v>3.83</v>
      </c>
      <c r="D12">
        <v>5.29</v>
      </c>
      <c r="J12" s="11">
        <v>4.53</v>
      </c>
      <c r="K12" s="11" t="s">
        <v>60</v>
      </c>
    </row>
    <row r="13" spans="1:11" ht="16.2" thickBot="1" x14ac:dyDescent="0.35">
      <c r="B13">
        <v>5.17</v>
      </c>
      <c r="C13">
        <v>6.03</v>
      </c>
      <c r="D13">
        <v>4.92</v>
      </c>
      <c r="J13" s="11">
        <v>5.33</v>
      </c>
      <c r="K13" s="11" t="s">
        <v>60</v>
      </c>
    </row>
    <row r="14" spans="1:11" ht="16.2" thickBot="1" x14ac:dyDescent="0.35">
      <c r="B14">
        <v>4.53</v>
      </c>
      <c r="C14">
        <v>4.8899999999999997</v>
      </c>
      <c r="D14">
        <v>6.15</v>
      </c>
      <c r="J14" s="11">
        <v>5.14</v>
      </c>
      <c r="K14" s="11" t="s">
        <v>60</v>
      </c>
    </row>
    <row r="15" spans="1:11" ht="16.2" thickBot="1" x14ac:dyDescent="0.35">
      <c r="B15">
        <v>5.33</v>
      </c>
      <c r="C15">
        <v>4.32</v>
      </c>
      <c r="D15">
        <v>5.8</v>
      </c>
      <c r="J15" s="11">
        <v>4.8099999999999996</v>
      </c>
      <c r="K15" s="11" t="s">
        <v>61</v>
      </c>
    </row>
    <row r="16" spans="1:11" ht="16.2" thickBot="1" x14ac:dyDescent="0.35">
      <c r="B16">
        <v>5.14</v>
      </c>
      <c r="C16">
        <v>4.6900000000000004</v>
      </c>
      <c r="D16">
        <v>5.26</v>
      </c>
      <c r="J16" s="11">
        <v>4.17</v>
      </c>
      <c r="K16" s="11" t="s">
        <v>61</v>
      </c>
    </row>
    <row r="17" spans="1:11" ht="16.2" thickBot="1" x14ac:dyDescent="0.35">
      <c r="J17" s="11">
        <v>4.41</v>
      </c>
      <c r="K17" s="11" t="s">
        <v>61</v>
      </c>
    </row>
    <row r="18" spans="1:11" ht="16.2" thickBot="1" x14ac:dyDescent="0.35">
      <c r="A18" t="s">
        <v>5</v>
      </c>
      <c r="B18">
        <f>AVERAGE(B7:B16)</f>
        <v>5.032</v>
      </c>
      <c r="C18">
        <f>AVERAGE(C7:C16)</f>
        <v>4.6609999999999996</v>
      </c>
      <c r="D18">
        <f>AVERAGE(D7:D16)</f>
        <v>5.5259999999999998</v>
      </c>
      <c r="E18">
        <f>AVERAGE(B18:D18)</f>
        <v>5.0729999999999995</v>
      </c>
      <c r="J18" s="11">
        <v>3.59</v>
      </c>
      <c r="K18" s="11" t="s">
        <v>61</v>
      </c>
    </row>
    <row r="19" spans="1:11" ht="16.2" thickBot="1" x14ac:dyDescent="0.35">
      <c r="A19" t="s">
        <v>14</v>
      </c>
      <c r="B19">
        <f>_xlfn.VAR.S(B7:B16)</f>
        <v>0.33999555555555122</v>
      </c>
      <c r="C19">
        <f>_xlfn.VAR.S(C7:C16)</f>
        <v>0.62992111111110993</v>
      </c>
      <c r="D19">
        <f>_xlfn.VAR.S(D7:D16)</f>
        <v>0.19587111111111105</v>
      </c>
      <c r="J19" s="11">
        <v>5.87</v>
      </c>
      <c r="K19" s="11" t="s">
        <v>61</v>
      </c>
    </row>
    <row r="20" spans="1:11" ht="16.2" thickBot="1" x14ac:dyDescent="0.35">
      <c r="J20" s="11">
        <v>3.83</v>
      </c>
      <c r="K20" s="11" t="s">
        <v>61</v>
      </c>
    </row>
    <row r="21" spans="1:11" ht="16.2" thickBot="1" x14ac:dyDescent="0.35">
      <c r="A21" t="s">
        <v>7</v>
      </c>
      <c r="B21">
        <f>10*(B18-E18)^2+10*(C18-E18)^2+10*(D18-E18)^2</f>
        <v>3.7663400000000014</v>
      </c>
      <c r="J21" s="11">
        <v>6.03</v>
      </c>
      <c r="K21" s="11" t="s">
        <v>61</v>
      </c>
    </row>
    <row r="22" spans="1:11" ht="16.2" thickBot="1" x14ac:dyDescent="0.35">
      <c r="A22" t="s">
        <v>8</v>
      </c>
      <c r="B22">
        <f>B21/2</f>
        <v>1.8831700000000007</v>
      </c>
      <c r="J22" s="11">
        <v>4.8899999999999997</v>
      </c>
      <c r="K22" s="11" t="s">
        <v>61</v>
      </c>
    </row>
    <row r="23" spans="1:11" ht="16.2" thickBot="1" x14ac:dyDescent="0.35">
      <c r="J23" s="11">
        <v>4.32</v>
      </c>
      <c r="K23" s="11" t="s">
        <v>61</v>
      </c>
    </row>
    <row r="24" spans="1:11" ht="16.2" thickBot="1" x14ac:dyDescent="0.35">
      <c r="A24" t="s">
        <v>13</v>
      </c>
      <c r="B24">
        <f>9*B19+9*C19+9*D19</f>
        <v>10.49208999999995</v>
      </c>
      <c r="J24" s="11">
        <v>4.6900000000000004</v>
      </c>
      <c r="K24" s="11" t="s">
        <v>61</v>
      </c>
    </row>
    <row r="25" spans="1:11" ht="16.2" thickBot="1" x14ac:dyDescent="0.35">
      <c r="A25" t="s">
        <v>15</v>
      </c>
      <c r="B25">
        <f>B24/27</f>
        <v>0.38859592592592407</v>
      </c>
      <c r="J25" s="11">
        <v>6.31</v>
      </c>
      <c r="K25" s="11" t="s">
        <v>62</v>
      </c>
    </row>
    <row r="26" spans="1:11" ht="16.2" thickBot="1" x14ac:dyDescent="0.35">
      <c r="J26" s="11">
        <v>5.12</v>
      </c>
      <c r="K26" s="11" t="s">
        <v>62</v>
      </c>
    </row>
    <row r="27" spans="1:11" ht="16.2" thickBot="1" x14ac:dyDescent="0.35">
      <c r="A27" t="s">
        <v>17</v>
      </c>
      <c r="B27">
        <f>B22/B25</f>
        <v>4.8460878623801609</v>
      </c>
      <c r="J27" s="11">
        <v>5.54</v>
      </c>
      <c r="K27" s="11" t="s">
        <v>62</v>
      </c>
    </row>
    <row r="28" spans="1:11" ht="16.2" thickBot="1" x14ac:dyDescent="0.35">
      <c r="J28" s="11">
        <v>5.5</v>
      </c>
      <c r="K28" s="11" t="s">
        <v>62</v>
      </c>
    </row>
    <row r="29" spans="1:11" ht="16.2" thickBot="1" x14ac:dyDescent="0.35">
      <c r="J29" s="11">
        <v>5.37</v>
      </c>
      <c r="K29" s="11" t="s">
        <v>62</v>
      </c>
    </row>
    <row r="30" spans="1:11" ht="16.2" thickBot="1" x14ac:dyDescent="0.35">
      <c r="J30" s="11">
        <v>5.29</v>
      </c>
      <c r="K30" s="11" t="s">
        <v>62</v>
      </c>
    </row>
    <row r="31" spans="1:11" ht="16.2" thickBot="1" x14ac:dyDescent="0.35">
      <c r="J31" s="11">
        <v>4.92</v>
      </c>
      <c r="K31" s="11" t="s">
        <v>62</v>
      </c>
    </row>
    <row r="32" spans="1:11" ht="16.2" thickBot="1" x14ac:dyDescent="0.35">
      <c r="J32" s="11">
        <v>6.15</v>
      </c>
      <c r="K32" s="11" t="s">
        <v>62</v>
      </c>
    </row>
    <row r="33" spans="10:11" ht="16.2" thickBot="1" x14ac:dyDescent="0.35">
      <c r="J33" s="11">
        <v>5.8</v>
      </c>
      <c r="K33" s="11" t="s">
        <v>62</v>
      </c>
    </row>
    <row r="34" spans="10:11" ht="16.2" thickBot="1" x14ac:dyDescent="0.35">
      <c r="J34" s="11">
        <v>5.26</v>
      </c>
      <c r="K34" s="11" t="s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F3F4-C4B0-483A-AB3A-739741D5A03D}">
  <dimension ref="A1:K24"/>
  <sheetViews>
    <sheetView zoomScale="77" workbookViewId="0">
      <selection activeCell="E13" sqref="E13"/>
    </sheetView>
  </sheetViews>
  <sheetFormatPr defaultRowHeight="14.4" x14ac:dyDescent="0.3"/>
  <cols>
    <col min="1" max="1" width="9.77734375" customWidth="1"/>
  </cols>
  <sheetData>
    <row r="1" spans="1:11" ht="16.2" thickBot="1" x14ac:dyDescent="0.35">
      <c r="A1" s="4" t="s">
        <v>57</v>
      </c>
      <c r="B1" s="5">
        <v>77</v>
      </c>
      <c r="C1" s="5">
        <v>54</v>
      </c>
      <c r="D1" s="5">
        <v>67</v>
      </c>
      <c r="E1" s="5">
        <v>74</v>
      </c>
      <c r="F1" s="10">
        <v>71</v>
      </c>
    </row>
    <row r="2" spans="1:11" ht="16.2" thickBot="1" x14ac:dyDescent="0.35">
      <c r="A2" s="4" t="s">
        <v>58</v>
      </c>
      <c r="B2" s="5">
        <v>60</v>
      </c>
      <c r="C2" s="5">
        <v>41</v>
      </c>
      <c r="D2" s="5">
        <v>59</v>
      </c>
      <c r="E2" s="5">
        <v>65</v>
      </c>
      <c r="F2" s="10">
        <v>62</v>
      </c>
    </row>
    <row r="3" spans="1:11" ht="16.2" thickBot="1" x14ac:dyDescent="0.35">
      <c r="A3" s="4" t="s">
        <v>59</v>
      </c>
      <c r="B3" s="5">
        <v>49</v>
      </c>
      <c r="C3" s="5">
        <v>52</v>
      </c>
      <c r="D3" s="5">
        <v>69</v>
      </c>
      <c r="E3" s="5">
        <v>47</v>
      </c>
      <c r="F3" s="10">
        <v>56</v>
      </c>
    </row>
    <row r="4" spans="1:11" x14ac:dyDescent="0.3">
      <c r="J4" t="s">
        <v>32</v>
      </c>
      <c r="K4" t="s">
        <v>33</v>
      </c>
    </row>
    <row r="5" spans="1:11" x14ac:dyDescent="0.3">
      <c r="J5">
        <v>77</v>
      </c>
      <c r="K5" t="s">
        <v>2</v>
      </c>
    </row>
    <row r="6" spans="1:11" x14ac:dyDescent="0.3">
      <c r="B6" t="s">
        <v>57</v>
      </c>
      <c r="C6" t="s">
        <v>58</v>
      </c>
      <c r="D6" t="s">
        <v>59</v>
      </c>
      <c r="J6">
        <v>54</v>
      </c>
      <c r="K6" t="s">
        <v>2</v>
      </c>
    </row>
    <row r="7" spans="1:11" x14ac:dyDescent="0.3">
      <c r="B7">
        <v>77</v>
      </c>
      <c r="C7">
        <v>60</v>
      </c>
      <c r="D7">
        <v>49</v>
      </c>
      <c r="J7">
        <v>67</v>
      </c>
      <c r="K7" t="s">
        <v>2</v>
      </c>
    </row>
    <row r="8" spans="1:11" x14ac:dyDescent="0.3">
      <c r="B8">
        <v>54</v>
      </c>
      <c r="C8">
        <v>41</v>
      </c>
      <c r="D8">
        <v>52</v>
      </c>
      <c r="J8">
        <v>74</v>
      </c>
      <c r="K8" t="s">
        <v>2</v>
      </c>
    </row>
    <row r="9" spans="1:11" x14ac:dyDescent="0.3">
      <c r="B9">
        <v>67</v>
      </c>
      <c r="C9">
        <v>59</v>
      </c>
      <c r="D9">
        <v>69</v>
      </c>
      <c r="J9">
        <v>71</v>
      </c>
      <c r="K9" t="s">
        <v>2</v>
      </c>
    </row>
    <row r="10" spans="1:11" x14ac:dyDescent="0.3">
      <c r="B10">
        <v>74</v>
      </c>
      <c r="C10">
        <v>65</v>
      </c>
      <c r="D10">
        <v>47</v>
      </c>
      <c r="J10">
        <v>60</v>
      </c>
      <c r="K10" t="s">
        <v>3</v>
      </c>
    </row>
    <row r="11" spans="1:11" x14ac:dyDescent="0.3">
      <c r="B11">
        <v>71</v>
      </c>
      <c r="C11">
        <v>62</v>
      </c>
      <c r="D11">
        <v>56</v>
      </c>
      <c r="J11">
        <v>41</v>
      </c>
      <c r="K11" t="s">
        <v>3</v>
      </c>
    </row>
    <row r="12" spans="1:11" x14ac:dyDescent="0.3">
      <c r="J12">
        <v>59</v>
      </c>
      <c r="K12" t="s">
        <v>3</v>
      </c>
    </row>
    <row r="13" spans="1:11" x14ac:dyDescent="0.3">
      <c r="J13">
        <v>65</v>
      </c>
      <c r="K13" t="s">
        <v>3</v>
      </c>
    </row>
    <row r="14" spans="1:11" x14ac:dyDescent="0.3">
      <c r="J14">
        <v>62</v>
      </c>
      <c r="K14" t="s">
        <v>3</v>
      </c>
    </row>
    <row r="15" spans="1:11" x14ac:dyDescent="0.3">
      <c r="A15" t="s">
        <v>5</v>
      </c>
      <c r="B15">
        <f>AVERAGE(B7:B11)</f>
        <v>68.599999999999994</v>
      </c>
      <c r="C15">
        <f>AVERAGE(C7:C11)</f>
        <v>57.4</v>
      </c>
      <c r="D15">
        <f>AVERAGE(D7:D11)</f>
        <v>54.6</v>
      </c>
      <c r="E15">
        <f>AVERAGE(B15:D15)</f>
        <v>60.199999999999996</v>
      </c>
      <c r="J15">
        <v>49</v>
      </c>
      <c r="K15" t="s">
        <v>4</v>
      </c>
    </row>
    <row r="16" spans="1:11" x14ac:dyDescent="0.3">
      <c r="A16" t="s">
        <v>14</v>
      </c>
      <c r="B16">
        <f>_xlfn.VAR.S(B7:B11)</f>
        <v>80.300000000000182</v>
      </c>
      <c r="C16">
        <f>_xlfn.VAR.S(C7:C11)</f>
        <v>89.300000000000182</v>
      </c>
      <c r="D16">
        <f>_xlfn.VAR.S(D7:D11)</f>
        <v>76.300000000000182</v>
      </c>
      <c r="J16">
        <v>52</v>
      </c>
      <c r="K16" t="s">
        <v>4</v>
      </c>
    </row>
    <row r="17" spans="1:11" x14ac:dyDescent="0.3">
      <c r="J17">
        <v>69</v>
      </c>
      <c r="K17" t="s">
        <v>4</v>
      </c>
    </row>
    <row r="18" spans="1:11" x14ac:dyDescent="0.3">
      <c r="A18" t="s">
        <v>7</v>
      </c>
      <c r="B18">
        <f>5*(B15-E15)^2+5*(C15-E15)^2+5*(D15-E15)^2</f>
        <v>548.7999999999995</v>
      </c>
      <c r="J18">
        <v>47</v>
      </c>
      <c r="K18" t="s">
        <v>4</v>
      </c>
    </row>
    <row r="19" spans="1:11" x14ac:dyDescent="0.3">
      <c r="A19" t="s">
        <v>8</v>
      </c>
      <c r="B19">
        <f>B18/2</f>
        <v>274.39999999999975</v>
      </c>
      <c r="J19">
        <v>56</v>
      </c>
      <c r="K19" t="s">
        <v>4</v>
      </c>
    </row>
    <row r="21" spans="1:11" x14ac:dyDescent="0.3">
      <c r="A21" t="s">
        <v>13</v>
      </c>
      <c r="B21">
        <f>4*B16+4*C16+4*D16</f>
        <v>983.60000000000218</v>
      </c>
    </row>
    <row r="22" spans="1:11" x14ac:dyDescent="0.3">
      <c r="A22" t="s">
        <v>15</v>
      </c>
      <c r="B22">
        <f>B21/12</f>
        <v>81.966666666666853</v>
      </c>
    </row>
    <row r="24" spans="1:11" x14ac:dyDescent="0.3">
      <c r="A24" t="s">
        <v>17</v>
      </c>
      <c r="B24">
        <f>B19/B22</f>
        <v>3.3477023180154428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3C27-CE53-498D-8B2E-49FBFAFCE115}">
  <dimension ref="A1:D11"/>
  <sheetViews>
    <sheetView topLeftCell="D1" workbookViewId="0">
      <selection activeCell="D11" sqref="D11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A2">
        <v>9.6</v>
      </c>
      <c r="C2" t="s">
        <v>48</v>
      </c>
      <c r="D2">
        <f>AVERAGE(A2:A9)</f>
        <v>9.8624999999999989</v>
      </c>
    </row>
    <row r="3" spans="1:4" x14ac:dyDescent="0.3">
      <c r="A3">
        <v>9.6999999999999993</v>
      </c>
      <c r="C3" t="s">
        <v>49</v>
      </c>
      <c r="D3">
        <f>STDEV(A2:A9)</f>
        <v>0.47790465277381111</v>
      </c>
    </row>
    <row r="4" spans="1:4" x14ac:dyDescent="0.3">
      <c r="A4">
        <v>10.5</v>
      </c>
    </row>
    <row r="5" spans="1:4" x14ac:dyDescent="0.3">
      <c r="A5">
        <v>9.9</v>
      </c>
      <c r="C5" t="s">
        <v>50</v>
      </c>
      <c r="D5">
        <f>1/7*((A2-D2)^2+(A3-D2)^2+(A4-D2)^2+(A5-D2)^2+(A6-D2)^2+(A7-D2)^2+(A8-D2)^2+(A9-D2)^2)</f>
        <v>0.22839285714285695</v>
      </c>
    </row>
    <row r="6" spans="1:4" x14ac:dyDescent="0.3">
      <c r="A6">
        <v>9.3000000000000007</v>
      </c>
      <c r="C6" t="s">
        <v>6</v>
      </c>
      <c r="D6">
        <f>SQRT(D5)</f>
        <v>0.47790465277381111</v>
      </c>
    </row>
    <row r="7" spans="1:4" x14ac:dyDescent="0.3">
      <c r="A7">
        <v>10.5</v>
      </c>
      <c r="C7" s="9" t="s">
        <v>52</v>
      </c>
      <c r="D7" s="9">
        <v>0.95</v>
      </c>
    </row>
    <row r="8" spans="1:4" x14ac:dyDescent="0.3">
      <c r="A8">
        <v>10.1</v>
      </c>
      <c r="C8" t="s">
        <v>53</v>
      </c>
      <c r="D8" s="9">
        <v>0.05</v>
      </c>
    </row>
    <row r="9" spans="1:4" x14ac:dyDescent="0.3">
      <c r="A9">
        <v>9.3000000000000007</v>
      </c>
      <c r="C9" t="s">
        <v>54</v>
      </c>
      <c r="D9">
        <v>2.3650000000000002</v>
      </c>
    </row>
    <row r="10" spans="1:4" x14ac:dyDescent="0.3">
      <c r="C10" t="s">
        <v>51</v>
      </c>
      <c r="D10">
        <f>D2-D9*D3/SQRT(8)</f>
        <v>9.4628982234785379</v>
      </c>
    </row>
    <row r="11" spans="1:4" x14ac:dyDescent="0.3">
      <c r="C11" t="s">
        <v>55</v>
      </c>
      <c r="D11">
        <f>D2+D9*D6/SQRT(8)</f>
        <v>10.26210177652146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3A08-BAE2-4E13-AC2D-379DD1DB730C}">
  <dimension ref="A1:N30"/>
  <sheetViews>
    <sheetView workbookViewId="0">
      <selection activeCell="N3" sqref="N3"/>
    </sheetView>
  </sheetViews>
  <sheetFormatPr defaultRowHeight="14.4" x14ac:dyDescent="0.3"/>
  <sheetData>
    <row r="1" spans="1:14" x14ac:dyDescent="0.3">
      <c r="A1" t="s">
        <v>0</v>
      </c>
      <c r="J1" t="s">
        <v>32</v>
      </c>
      <c r="K1" t="s">
        <v>33</v>
      </c>
    </row>
    <row r="2" spans="1:14" x14ac:dyDescent="0.3">
      <c r="B2" s="13" t="s">
        <v>1</v>
      </c>
      <c r="C2" s="13"/>
      <c r="D2" s="13"/>
      <c r="F2" t="s">
        <v>9</v>
      </c>
      <c r="G2">
        <v>4</v>
      </c>
      <c r="J2">
        <v>20</v>
      </c>
      <c r="K2" t="s">
        <v>2</v>
      </c>
    </row>
    <row r="3" spans="1:14" x14ac:dyDescent="0.3">
      <c r="B3" t="s">
        <v>2</v>
      </c>
      <c r="C3" t="s">
        <v>3</v>
      </c>
      <c r="D3" t="s">
        <v>4</v>
      </c>
      <c r="F3" t="s">
        <v>10</v>
      </c>
      <c r="G3">
        <v>6</v>
      </c>
      <c r="J3">
        <v>30</v>
      </c>
      <c r="K3" t="s">
        <v>2</v>
      </c>
      <c r="N3" t="s">
        <v>56</v>
      </c>
    </row>
    <row r="4" spans="1:14" x14ac:dyDescent="0.3">
      <c r="B4">
        <v>20</v>
      </c>
      <c r="C4">
        <v>50</v>
      </c>
      <c r="D4">
        <v>30</v>
      </c>
      <c r="F4" t="s">
        <v>11</v>
      </c>
      <c r="G4">
        <v>5</v>
      </c>
      <c r="J4">
        <v>25</v>
      </c>
      <c r="K4" t="s">
        <v>2</v>
      </c>
    </row>
    <row r="5" spans="1:14" x14ac:dyDescent="0.3">
      <c r="B5">
        <v>30</v>
      </c>
      <c r="C5">
        <v>55</v>
      </c>
      <c r="D5">
        <v>25</v>
      </c>
      <c r="F5" t="s">
        <v>12</v>
      </c>
      <c r="G5">
        <v>3</v>
      </c>
      <c r="J5">
        <v>25</v>
      </c>
      <c r="K5" t="s">
        <v>2</v>
      </c>
    </row>
    <row r="6" spans="1:14" x14ac:dyDescent="0.3">
      <c r="B6">
        <v>25</v>
      </c>
      <c r="C6">
        <v>45</v>
      </c>
      <c r="D6">
        <v>15</v>
      </c>
      <c r="F6" t="s">
        <v>16</v>
      </c>
      <c r="G6">
        <f>SUM(G2:G4)</f>
        <v>15</v>
      </c>
      <c r="J6">
        <v>50</v>
      </c>
      <c r="K6" t="s">
        <v>3</v>
      </c>
    </row>
    <row r="7" spans="1:14" x14ac:dyDescent="0.3">
      <c r="B7">
        <v>25</v>
      </c>
      <c r="C7">
        <v>50</v>
      </c>
      <c r="D7">
        <v>20</v>
      </c>
      <c r="J7">
        <v>55</v>
      </c>
      <c r="K7" t="s">
        <v>3</v>
      </c>
    </row>
    <row r="8" spans="1:14" x14ac:dyDescent="0.3">
      <c r="C8">
        <v>50</v>
      </c>
      <c r="D8">
        <v>20</v>
      </c>
      <c r="J8">
        <v>45</v>
      </c>
      <c r="K8" t="s">
        <v>3</v>
      </c>
    </row>
    <row r="9" spans="1:14" x14ac:dyDescent="0.3">
      <c r="C9">
        <v>50</v>
      </c>
      <c r="J9">
        <v>50</v>
      </c>
      <c r="K9" t="s">
        <v>3</v>
      </c>
    </row>
    <row r="10" spans="1:14" x14ac:dyDescent="0.3">
      <c r="J10">
        <v>50</v>
      </c>
      <c r="K10" t="s">
        <v>3</v>
      </c>
    </row>
    <row r="11" spans="1:14" x14ac:dyDescent="0.3">
      <c r="A11" t="s">
        <v>30</v>
      </c>
      <c r="B11">
        <f>SUM(B4:B7)</f>
        <v>100</v>
      </c>
      <c r="C11">
        <f>SUM(C4:C9)</f>
        <v>300</v>
      </c>
      <c r="D11">
        <f>SUM(D4:D8)</f>
        <v>110</v>
      </c>
      <c r="J11">
        <v>50</v>
      </c>
      <c r="K11" t="s">
        <v>3</v>
      </c>
    </row>
    <row r="12" spans="1:14" x14ac:dyDescent="0.3">
      <c r="A12" t="s">
        <v>5</v>
      </c>
      <c r="B12">
        <f>AVERAGE(B4:B7)</f>
        <v>25</v>
      </c>
      <c r="C12">
        <f>AVERAGE(C4:C9)</f>
        <v>50</v>
      </c>
      <c r="D12">
        <f>AVERAGE(D4:D8)</f>
        <v>22</v>
      </c>
      <c r="E12">
        <f>SUM(B11:D11)/G6</f>
        <v>34</v>
      </c>
      <c r="J12">
        <v>30</v>
      </c>
      <c r="K12" t="s">
        <v>4</v>
      </c>
    </row>
    <row r="13" spans="1:14" x14ac:dyDescent="0.3">
      <c r="A13" t="s">
        <v>6</v>
      </c>
      <c r="B13" s="1">
        <f>STDEV(B4:B8)</f>
        <v>4.0824829046386304</v>
      </c>
      <c r="C13" s="1">
        <f>STDEV(C4:C9)</f>
        <v>3.1622776601683795</v>
      </c>
      <c r="D13" s="1">
        <f>STDEV(D4:D8)</f>
        <v>5.7008771254956896</v>
      </c>
      <c r="J13">
        <v>25</v>
      </c>
      <c r="K13" t="s">
        <v>4</v>
      </c>
    </row>
    <row r="14" spans="1:14" x14ac:dyDescent="0.3">
      <c r="A14" t="s">
        <v>14</v>
      </c>
      <c r="B14" s="2">
        <f>B13^2</f>
        <v>16.666666666666668</v>
      </c>
      <c r="C14" s="2">
        <f>C13^2</f>
        <v>10.000000000000002</v>
      </c>
      <c r="D14" s="2">
        <f>D13^2</f>
        <v>32.5</v>
      </c>
      <c r="J14">
        <v>15</v>
      </c>
      <c r="K14" t="s">
        <v>4</v>
      </c>
    </row>
    <row r="15" spans="1:14" x14ac:dyDescent="0.3">
      <c r="A15" t="s">
        <v>7</v>
      </c>
      <c r="B15">
        <f>4*(B12-E12)^2+6*(C12-E12)^2+5*(D12-E12)^2</f>
        <v>2580</v>
      </c>
      <c r="J15">
        <v>20</v>
      </c>
      <c r="K15" t="s">
        <v>4</v>
      </c>
    </row>
    <row r="16" spans="1:14" x14ac:dyDescent="0.3">
      <c r="A16" s="3" t="s">
        <v>8</v>
      </c>
      <c r="B16">
        <f>B15/2</f>
        <v>1290</v>
      </c>
      <c r="J16">
        <v>20</v>
      </c>
      <c r="K16" t="s">
        <v>4</v>
      </c>
    </row>
    <row r="18" spans="1:3" x14ac:dyDescent="0.3">
      <c r="A18" t="s">
        <v>13</v>
      </c>
      <c r="B18">
        <f>3*B14+5*C14+4*D14</f>
        <v>230</v>
      </c>
    </row>
    <row r="19" spans="1:3" x14ac:dyDescent="0.3">
      <c r="A19" s="3" t="s">
        <v>15</v>
      </c>
      <c r="B19">
        <f>B18/(15-3)</f>
        <v>19.166666666666668</v>
      </c>
    </row>
    <row r="21" spans="1:3" x14ac:dyDescent="0.3">
      <c r="A21" s="3" t="s">
        <v>17</v>
      </c>
      <c r="B21">
        <f>B16/B19</f>
        <v>67.304347826086953</v>
      </c>
    </row>
    <row r="22" spans="1:3" x14ac:dyDescent="0.3">
      <c r="A22" t="s">
        <v>18</v>
      </c>
      <c r="B22" t="s">
        <v>19</v>
      </c>
      <c r="C22" t="s">
        <v>21</v>
      </c>
    </row>
    <row r="23" spans="1:3" x14ac:dyDescent="0.3">
      <c r="B23" t="s">
        <v>20</v>
      </c>
      <c r="C23" t="s">
        <v>22</v>
      </c>
    </row>
    <row r="24" spans="1:3" x14ac:dyDescent="0.3">
      <c r="A24" s="3" t="s">
        <v>23</v>
      </c>
      <c r="B24" t="s">
        <v>27</v>
      </c>
    </row>
    <row r="25" spans="1:3" x14ac:dyDescent="0.3">
      <c r="A25" t="s">
        <v>24</v>
      </c>
    </row>
    <row r="26" spans="1:3" x14ac:dyDescent="0.3">
      <c r="A26" t="s">
        <v>25</v>
      </c>
    </row>
    <row r="27" spans="1:3" x14ac:dyDescent="0.3">
      <c r="A27" t="s">
        <v>26</v>
      </c>
    </row>
    <row r="29" spans="1:3" x14ac:dyDescent="0.3">
      <c r="A29" t="s">
        <v>31</v>
      </c>
    </row>
    <row r="30" spans="1:3" x14ac:dyDescent="0.3">
      <c r="A30" t="s">
        <v>29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equal sample size</vt:lpstr>
      <vt:lpstr>UTS</vt:lpstr>
      <vt:lpstr>Sheet1</vt:lpstr>
      <vt:lpstr>Sheet2</vt:lpstr>
      <vt:lpstr>Sheet3</vt:lpstr>
      <vt:lpstr>hitung interval rata2</vt:lpstr>
      <vt:lpstr>unequal sample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kharisma maulida</cp:lastModifiedBy>
  <dcterms:created xsi:type="dcterms:W3CDTF">2022-09-30T12:03:59Z</dcterms:created>
  <dcterms:modified xsi:type="dcterms:W3CDTF">2025-01-08T11:23:32Z</dcterms:modified>
</cp:coreProperties>
</file>