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ENGINE ROOM\1. CHENG\08 Monthend\2024\04. APIRL 2024\"/>
    </mc:Choice>
  </mc:AlternateContent>
  <bookViews>
    <workbookView xWindow="-120" yWindow="-120" windowWidth="20730" windowHeight="11160" activeTab="1"/>
  </bookViews>
  <sheets>
    <sheet name="Control Parameter and Config" sheetId="7" r:id="rId1"/>
    <sheet name="ME Performance Report" sheetId="8" r:id="rId2"/>
  </sheets>
  <externalReferences>
    <externalReference r:id="rId3"/>
  </externalReferences>
  <definedNames>
    <definedName name="chartdata">OFFSET('[1]Deflection Report'!$B$43,0,0,1,COUNT('[1]Deflection Report'!$B$43:$N$43))</definedName>
    <definedName name="_xlnm.Print_Area" localSheetId="1">'ME Performance Report'!$A$1:$P$51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8" l="1"/>
  <c r="C29" i="8"/>
  <c r="C30" i="8"/>
  <c r="C31" i="8"/>
  <c r="C32" i="8"/>
  <c r="C33" i="8"/>
  <c r="C34" i="8"/>
  <c r="C35" i="8"/>
  <c r="C36" i="8"/>
  <c r="C37" i="8"/>
  <c r="C38" i="8"/>
  <c r="C39" i="8"/>
  <c r="C28" i="8"/>
  <c r="I5" i="8"/>
  <c r="O12" i="8"/>
  <c r="O11" i="8"/>
  <c r="O5" i="8"/>
  <c r="O8" i="8" s="1"/>
  <c r="O9" i="8" s="1"/>
  <c r="O18" i="8"/>
  <c r="C9" i="8" l="1"/>
  <c r="O13" i="8"/>
  <c r="O14" i="8"/>
  <c r="F8" i="8" l="1"/>
  <c r="C7" i="8"/>
  <c r="C6" i="8"/>
  <c r="C4" i="8"/>
</calcChain>
</file>

<file path=xl/sharedStrings.xml><?xml version="1.0" encoding="utf-8"?>
<sst xmlns="http://schemas.openxmlformats.org/spreadsheetml/2006/main" count="221" uniqueCount="196">
  <si>
    <t>Weather Dropdown</t>
  </si>
  <si>
    <t>Windforce Dropdown</t>
  </si>
  <si>
    <t>1 - Light air</t>
  </si>
  <si>
    <t>2 - Light Breeze</t>
  </si>
  <si>
    <t>3 - Gentle Breeze</t>
  </si>
  <si>
    <t xml:space="preserve">4 - Moderate breeze </t>
  </si>
  <si>
    <t xml:space="preserve">5 -  Fresh Breeze </t>
  </si>
  <si>
    <t>6 - Strong Breeze</t>
  </si>
  <si>
    <t>7 - Near Gale</t>
  </si>
  <si>
    <t>8 - Gale</t>
  </si>
  <si>
    <t>9 - Strong Gale</t>
  </si>
  <si>
    <t>10 - Storm</t>
  </si>
  <si>
    <t>11 - Violent Storm</t>
  </si>
  <si>
    <t>12 - Hurricane</t>
  </si>
  <si>
    <t xml:space="preserve">Auto Tunning </t>
  </si>
  <si>
    <t>On</t>
  </si>
  <si>
    <t>Off</t>
  </si>
  <si>
    <t xml:space="preserve">Not applicable </t>
  </si>
  <si>
    <t>General</t>
  </si>
  <si>
    <t>Date</t>
  </si>
  <si>
    <t>Engine Type</t>
  </si>
  <si>
    <t>Model</t>
  </si>
  <si>
    <t>No. of Cylinders</t>
  </si>
  <si>
    <t>Engine Run Hrs</t>
  </si>
  <si>
    <t>RPM</t>
  </si>
  <si>
    <t>Ship Condition</t>
  </si>
  <si>
    <t>Draft(F)</t>
  </si>
  <si>
    <t>Draft(A)</t>
  </si>
  <si>
    <t>Sea State</t>
  </si>
  <si>
    <t>Wind Force</t>
  </si>
  <si>
    <t>Weather</t>
  </si>
  <si>
    <t>Speed (Log) Kn</t>
  </si>
  <si>
    <t>Slip %</t>
  </si>
  <si>
    <t>Fuel Index (ECU) %</t>
  </si>
  <si>
    <t>Load Indicator</t>
  </si>
  <si>
    <t>Auto Tuning</t>
  </si>
  <si>
    <t>Air Cooler</t>
  </si>
  <si>
    <t>Parameter</t>
  </si>
  <si>
    <t>#1</t>
  </si>
  <si>
    <t>#2</t>
  </si>
  <si>
    <t>#3</t>
  </si>
  <si>
    <t>FO Sulphur (%)</t>
  </si>
  <si>
    <t>Performance Parameters</t>
  </si>
  <si>
    <t>Pump Mark / Fuel Index</t>
  </si>
  <si>
    <t>Fuel Offset High Load</t>
  </si>
  <si>
    <t>Fuel Offset Low Load</t>
  </si>
  <si>
    <t>Pmax Offset</t>
  </si>
  <si>
    <t>Pcomp / Pscav Offset</t>
  </si>
  <si>
    <t>Exh.V/V Open Offset</t>
  </si>
  <si>
    <t>Form Details</t>
  </si>
  <si>
    <t>Vessel Name</t>
  </si>
  <si>
    <t>IMO number</t>
  </si>
  <si>
    <t>Form Name</t>
  </si>
  <si>
    <t>Form No</t>
  </si>
  <si>
    <t>Rev No</t>
  </si>
  <si>
    <t>Revision Date</t>
  </si>
  <si>
    <t>Control Parameters</t>
  </si>
  <si>
    <t>Main Engine Detail</t>
  </si>
  <si>
    <t>ME Maker</t>
  </si>
  <si>
    <t>Parameters</t>
  </si>
  <si>
    <t>Propeller Pitch</t>
  </si>
  <si>
    <t>FO Grade</t>
  </si>
  <si>
    <t>ME CYL OIL Drop Down</t>
  </si>
  <si>
    <t>BN100</t>
  </si>
  <si>
    <t>BN70</t>
  </si>
  <si>
    <t>BN57</t>
  </si>
  <si>
    <t>BN40</t>
  </si>
  <si>
    <t>BN20</t>
  </si>
  <si>
    <t>UNIVERSAL</t>
  </si>
  <si>
    <t>Ship Name</t>
  </si>
  <si>
    <t>Trim (mtr)</t>
  </si>
  <si>
    <t>Displacement (MT)</t>
  </si>
  <si>
    <t>Speed (By Pitch) Kn</t>
  </si>
  <si>
    <t>Speed (GPS) Kn</t>
  </si>
  <si>
    <t>Electronic Engine Parameters</t>
  </si>
  <si>
    <t>FQS</t>
  </si>
  <si>
    <t>Fuel Oil System</t>
  </si>
  <si>
    <t>Density @15 °C (Kg/M3)</t>
  </si>
  <si>
    <t>Corrected Density FO (Kg/m3)</t>
  </si>
  <si>
    <t>Viscosity @50 °C</t>
  </si>
  <si>
    <t>FO Pressure (Bar)</t>
  </si>
  <si>
    <t>FO Consumption (MT/Hr)</t>
  </si>
  <si>
    <t>FO Consumption (M³/Hr)</t>
  </si>
  <si>
    <t>FO Temp at Flowmeter (°C)</t>
  </si>
  <si>
    <t>FO Temp at Engine (°C)</t>
  </si>
  <si>
    <t>Lub Oil System</t>
  </si>
  <si>
    <t>CYL Oil Consumption (Ltrs/Day)</t>
  </si>
  <si>
    <t>CYL LO TBN</t>
  </si>
  <si>
    <t>ACC Factor</t>
  </si>
  <si>
    <t>Cyl Oil Feed Rate ( Setting )</t>
  </si>
  <si>
    <t>Thrust Bearing LO Temp (°C)</t>
  </si>
  <si>
    <t>CW Temp Air Cooler Inlet (°C)</t>
  </si>
  <si>
    <t>LO Press T/C Inlet (Bar)</t>
  </si>
  <si>
    <t>CW Temp Air Cooler Outlet (°C)</t>
  </si>
  <si>
    <t>LO Temp T/C Inlet (°C)</t>
  </si>
  <si>
    <t>Variable Turbine Area, Actual Noz Pos</t>
  </si>
  <si>
    <t>Exhaust Bypass Value (%)</t>
  </si>
  <si>
    <t>Air Temp Air Cooler Inlet (°C)</t>
  </si>
  <si>
    <t>Air Temp Air Cooler Outlet (°C)</t>
  </si>
  <si>
    <t>VIT Index</t>
  </si>
  <si>
    <t>Performance Parameters (ME Engine)</t>
  </si>
  <si>
    <t>Engine Maker</t>
  </si>
  <si>
    <t>Start</t>
  </si>
  <si>
    <t>Finish</t>
  </si>
  <si>
    <t>Time</t>
  </si>
  <si>
    <t>Flowmeter &amp; Counters</t>
  </si>
  <si>
    <t>mm</t>
  </si>
  <si>
    <t>Cloudy</t>
  </si>
  <si>
    <t>Overcast</t>
  </si>
  <si>
    <t>HS HFO</t>
  </si>
  <si>
    <t>VLS HFO</t>
  </si>
  <si>
    <t>ULS HFO</t>
  </si>
  <si>
    <t>LS MGO</t>
  </si>
  <si>
    <t>SCYLOC (Actual) (g/kWHr)</t>
  </si>
  <si>
    <t>CYL.LO Density @15 °C (Kg/m3)</t>
  </si>
  <si>
    <t>Turbocharger</t>
  </si>
  <si>
    <t>LO Temp T/C Outlet (°C)</t>
  </si>
  <si>
    <t>Turbocharger Air Inlet Temp (°C)</t>
  </si>
  <si>
    <t>Finebut cloudy</t>
  </si>
  <si>
    <t>ME FO Flowmeter (Ltr)</t>
  </si>
  <si>
    <t>Shaft Power (kW)</t>
  </si>
  <si>
    <t>FO  LCV (kJ/Kg)</t>
  </si>
  <si>
    <t>SFOC (g/kWH)</t>
  </si>
  <si>
    <t>2 Stroke</t>
  </si>
  <si>
    <t>Remarks:</t>
  </si>
  <si>
    <t>Measured By</t>
  </si>
  <si>
    <t>Chief Engineer Name / Sign</t>
  </si>
  <si>
    <t>Pmax (Bar)</t>
  </si>
  <si>
    <t>Pcomp (Bar)</t>
  </si>
  <si>
    <t>Indicated Pressure (Pi) (Bar)</t>
  </si>
  <si>
    <t>Mean Effective Presure (Pe) (bar)</t>
  </si>
  <si>
    <t>Indicated Power (kW)</t>
  </si>
  <si>
    <t>Exhaust Temp °C</t>
  </si>
  <si>
    <t>JCW  Temp -Outlet °C</t>
  </si>
  <si>
    <t>PCO Temp -Outlet °C</t>
  </si>
  <si>
    <t>Average</t>
  </si>
  <si>
    <t>Effective Power (kW)</t>
  </si>
  <si>
    <t>JCW  Temp -Inlet °C</t>
  </si>
  <si>
    <t>Cyl.Oil Feed Rate Setting 
gm/kW-hr</t>
  </si>
  <si>
    <t>Bar</t>
  </si>
  <si>
    <t>Unit Exh Temp Deviation</t>
  </si>
  <si>
    <t>⁰C</t>
  </si>
  <si>
    <t>2 - Smooth</t>
  </si>
  <si>
    <t>3 - Slight</t>
  </si>
  <si>
    <t>4 - Moderate</t>
  </si>
  <si>
    <t>5 - Rough</t>
  </si>
  <si>
    <t>6 - Very Rough</t>
  </si>
  <si>
    <t>7 - High</t>
  </si>
  <si>
    <t>8 - Very high</t>
  </si>
  <si>
    <t>9 - Phenomenal</t>
  </si>
  <si>
    <t>Max Pmax Deviation</t>
  </si>
  <si>
    <t>Max Pcom Deviation</t>
  </si>
  <si>
    <t>Max Indicated Pr Deviation</t>
  </si>
  <si>
    <t>Max Mean Effective Pr Deviation</t>
  </si>
  <si>
    <t>Fuel Pump Mark Deviation</t>
  </si>
  <si>
    <t>VIT Index Deviation</t>
  </si>
  <si>
    <t>Min JCW Temp Inlet</t>
  </si>
  <si>
    <t>Max JCW Temp Outlet</t>
  </si>
  <si>
    <t>Min Cyl.Oil Feed Rate Setting</t>
  </si>
  <si>
    <t>Max Cyl.Oil Feed Rate Setting</t>
  </si>
  <si>
    <t>gm/kW-hr</t>
  </si>
  <si>
    <t>Scavenge Temp (°C)</t>
  </si>
  <si>
    <t>Scavenge Pr (Bar)</t>
  </si>
  <si>
    <t>Engine Room Temp (°C)</t>
  </si>
  <si>
    <t>EGB Pressure Drop (mmH2O)</t>
  </si>
  <si>
    <t>Revolution Counter</t>
  </si>
  <si>
    <t>LO Pressure Eng (Bar)</t>
  </si>
  <si>
    <t>LO Temperature Engine Inlet (°C)</t>
  </si>
  <si>
    <t>Turnocharger Rpm</t>
  </si>
  <si>
    <t>Exhaust Gas Temp T/C Inlet (°C)</t>
  </si>
  <si>
    <t>Exhaust Gas Temp T/C Outlet (°C)</t>
  </si>
  <si>
    <t>0 - Calm</t>
  </si>
  <si>
    <t>1- Calm</t>
  </si>
  <si>
    <t>Blue Sky</t>
  </si>
  <si>
    <t>Rainy</t>
  </si>
  <si>
    <t>Squalls</t>
  </si>
  <si>
    <t>Snow</t>
  </si>
  <si>
    <t>Load</t>
  </si>
  <si>
    <t>ME MCR</t>
  </si>
  <si>
    <t>MCR RPM</t>
  </si>
  <si>
    <t>RPM %</t>
  </si>
  <si>
    <t>kW</t>
  </si>
  <si>
    <t>Engine Indicated Power (kW)</t>
  </si>
  <si>
    <t>Barometric Pressure (mmHշO)</t>
  </si>
  <si>
    <t>Sea Water Temp (°C)</t>
  </si>
  <si>
    <t>Pressure Drop Across T/C Filter (mmHշO)</t>
  </si>
  <si>
    <t>Pressure Drop Across Air Cooler (mmHշO)</t>
  </si>
  <si>
    <t>UOG SYROS</t>
  </si>
  <si>
    <t>HYUNDAI MAN B&amp;W</t>
  </si>
  <si>
    <t>6S50MC-C7</t>
  </si>
  <si>
    <t>ME Performance Report</t>
  </si>
  <si>
    <t>TE-07</t>
  </si>
  <si>
    <t>VESSEL NOT FITTED WITH ALPHA LUBRICATOR. PLANIMETER NOT AVAILABLE ONBOARD TO MEASURE AREA OF INDICATOR DIAGRAM.</t>
  </si>
  <si>
    <t>Loaded</t>
  </si>
  <si>
    <t>AMIT KUMAR</t>
  </si>
  <si>
    <t>SAIRAM BOOPATHY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</si>
</sst>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h:mm;@"/>
    <numFmt numFmtId="166" formatCode="0.000"/>
    <numFmt numFmtId="167" formatCode="0.0000"/>
    <numFmt numFmtId="168" formatCode="dd\ mmm\ yyyy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1" tint="0.14999847407452621"/>
      <name val="Gulim"/>
      <family val="2"/>
    </font>
    <font>
      <sz val="10"/>
      <color theme="4" tint="-0.499984740745262"/>
      <name val="Gulim"/>
      <family val="2"/>
      <charset val="129"/>
    </font>
    <font>
      <sz val="11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sz val="12"/>
      <color theme="1"/>
      <name val="Gulim"/>
      <family val="2"/>
      <charset val="129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Calibri"/>
      <family val="2"/>
      <scheme val="minor"/>
    </font>
    <font>
      <sz val="12"/>
      <color theme="1" tint="0.1499679555650502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1499679555650502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CBAD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46A0C8"/>
      </left>
      <right style="thin">
        <color rgb="FF46A0C8"/>
      </right>
      <top style="thin">
        <color rgb="FF46A0C8"/>
      </top>
      <bottom style="thin">
        <color rgb="FF46A0C8"/>
      </bottom>
      <diagonal/>
    </border>
    <border>
      <left/>
      <right style="thin">
        <color rgb="FF46A0C8"/>
      </right>
      <top style="thin">
        <color rgb="FF46A0C8"/>
      </top>
      <bottom style="thin">
        <color rgb="FF46A0C8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/>
      <top style="thin">
        <color rgb="FF46A0C8"/>
      </top>
      <bottom style="thick">
        <color rgb="FF002060"/>
      </bottom>
      <diagonal/>
    </border>
    <border>
      <left style="thin">
        <color rgb="FF46A0C8"/>
      </left>
      <right style="thin">
        <color rgb="FF46A0C8"/>
      </right>
      <top/>
      <bottom style="thin">
        <color rgb="FF46A0C8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rgb="FF46A0C8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rgb="FF46A0C8"/>
      </top>
      <bottom style="thin">
        <color rgb="FF46A0C8"/>
      </bottom>
      <diagonal/>
    </border>
    <border>
      <left/>
      <right/>
      <top/>
      <bottom style="thick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thin">
        <color rgb="FF46A0C8"/>
      </left>
      <right/>
      <top style="thin">
        <color rgb="FF46A0C8"/>
      </top>
      <bottom style="thin">
        <color rgb="FF46A0C8"/>
      </bottom>
      <diagonal/>
    </border>
    <border>
      <left style="thin">
        <color rgb="FF00B0F0"/>
      </left>
      <right style="thin">
        <color rgb="FF46A0C8"/>
      </right>
      <top/>
      <bottom style="thin">
        <color rgb="FF46A0C8"/>
      </bottom>
      <diagonal/>
    </border>
    <border>
      <left style="thin">
        <color rgb="FF46A0C8"/>
      </left>
      <right style="thin">
        <color rgb="FF00B0F0"/>
      </right>
      <top style="thin">
        <color rgb="FF46A0C8"/>
      </top>
      <bottom style="thin">
        <color rgb="FF46A0C8"/>
      </bottom>
      <diagonal/>
    </border>
    <border>
      <left style="thin">
        <color rgb="FF00B0F0"/>
      </left>
      <right style="thin">
        <color rgb="FF46A0C8"/>
      </right>
      <top style="thin">
        <color rgb="FF46A0C8"/>
      </top>
      <bottom style="thin">
        <color rgb="FF46A0C8"/>
      </bottom>
      <diagonal/>
    </border>
    <border>
      <left style="thin">
        <color rgb="FF00B0F0"/>
      </left>
      <right/>
      <top style="thin">
        <color rgb="FF46A0C8"/>
      </top>
      <bottom style="thin">
        <color rgb="FF46A0C8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 style="thin">
        <color rgb="FF46A0C8"/>
      </top>
      <bottom style="thick">
        <color rgb="FF002060"/>
      </bottom>
      <diagonal/>
    </border>
    <border>
      <left style="thin">
        <color rgb="FF00B0F0"/>
      </left>
      <right/>
      <top/>
      <bottom style="thick">
        <color rgb="FF002060"/>
      </bottom>
      <diagonal/>
    </border>
    <border>
      <left style="thin">
        <color rgb="FF00B0F0"/>
      </left>
      <right style="thin">
        <color theme="4" tint="0.79998168889431442"/>
      </right>
      <top/>
      <bottom style="thin">
        <color rgb="FF46A0C8"/>
      </bottom>
      <diagonal/>
    </border>
    <border>
      <left style="thin">
        <color theme="4" tint="0.79998168889431442"/>
      </left>
      <right style="thin">
        <color rgb="FF00B0F0"/>
      </right>
      <top style="thin">
        <color rgb="FF46A0C8"/>
      </top>
      <bottom style="thin">
        <color rgb="FF46A0C8"/>
      </bottom>
      <diagonal/>
    </border>
    <border>
      <left style="thin">
        <color rgb="FF00B0F0"/>
      </left>
      <right style="thin">
        <color rgb="FF46A0C8"/>
      </right>
      <top style="thin">
        <color rgb="FF46A0C8"/>
      </top>
      <bottom/>
      <diagonal/>
    </border>
    <border>
      <left style="thin">
        <color rgb="FF46A0C8"/>
      </left>
      <right style="thin">
        <color rgb="FF46A0C8"/>
      </right>
      <top style="thin">
        <color rgb="FF46A0C8"/>
      </top>
      <bottom style="thin">
        <color rgb="FF00B0F0"/>
      </bottom>
      <diagonal/>
    </border>
    <border>
      <left style="thin">
        <color rgb="FF00B0F0"/>
      </left>
      <right/>
      <top style="thick">
        <color rgb="FF002060"/>
      </top>
      <bottom style="thin">
        <color rgb="FF46A0C8"/>
      </bottom>
      <diagonal/>
    </border>
    <border>
      <left/>
      <right style="thin">
        <color rgb="FF46A0C8"/>
      </right>
      <top style="thick">
        <color rgb="FF002060"/>
      </top>
      <bottom style="thin">
        <color rgb="FF46A0C8"/>
      </bottom>
      <diagonal/>
    </border>
    <border>
      <left style="thin">
        <color theme="0"/>
      </left>
      <right style="thin">
        <color theme="0"/>
      </right>
      <top style="thin">
        <color rgb="FF46A0C8"/>
      </top>
      <bottom style="thin">
        <color rgb="FF46A0C8"/>
      </bottom>
      <diagonal/>
    </border>
    <border>
      <left style="thin">
        <color theme="0"/>
      </left>
      <right style="thin">
        <color rgb="FF00B0F0"/>
      </right>
      <top style="thin">
        <color rgb="FF46A0C8"/>
      </top>
      <bottom style="thin">
        <color rgb="FF46A0C8"/>
      </bottom>
      <diagonal/>
    </border>
    <border>
      <left style="thin">
        <color rgb="FF00B0F0"/>
      </left>
      <right/>
      <top style="thin">
        <color rgb="FF46A0C8"/>
      </top>
      <bottom style="thin">
        <color rgb="FF00B0F0"/>
      </bottom>
      <diagonal/>
    </border>
    <border>
      <left/>
      <right style="thin">
        <color rgb="FF46A0C8"/>
      </right>
      <top style="thin">
        <color rgb="FF46A0C8"/>
      </top>
      <bottom style="thin">
        <color rgb="FF00B0F0"/>
      </bottom>
      <diagonal/>
    </border>
    <border>
      <left style="thin">
        <color rgb="FF00B0F0"/>
      </left>
      <right style="thin">
        <color theme="0"/>
      </right>
      <top/>
      <bottom style="thin">
        <color rgb="FF46A0C8"/>
      </bottom>
      <diagonal/>
    </border>
    <border>
      <left style="thin">
        <color theme="0"/>
      </left>
      <right style="thin">
        <color theme="0"/>
      </right>
      <top/>
      <bottom style="thin">
        <color rgb="FF46A0C8"/>
      </bottom>
      <diagonal/>
    </border>
    <border>
      <left style="thin">
        <color theme="0"/>
      </left>
      <right/>
      <top style="thin">
        <color rgb="FF46A0C8"/>
      </top>
      <bottom style="thin">
        <color rgb="FF46A0C8"/>
      </bottom>
      <diagonal/>
    </border>
    <border>
      <left style="thin">
        <color theme="0"/>
      </left>
      <right style="thin">
        <color theme="0"/>
      </right>
      <top style="thick">
        <color rgb="FF002060"/>
      </top>
      <bottom style="thin">
        <color rgb="FF46A0C8"/>
      </bottom>
      <diagonal/>
    </border>
    <border>
      <left style="thick">
        <color theme="0"/>
      </left>
      <right style="thin">
        <color theme="0"/>
      </right>
      <top style="thick">
        <color rgb="FF002060"/>
      </top>
      <bottom style="thin">
        <color rgb="FF46A0C8"/>
      </bottom>
      <diagonal/>
    </border>
    <border>
      <left style="thick">
        <color theme="0"/>
      </left>
      <right style="thin">
        <color rgb="FF46A0C8"/>
      </right>
      <top style="thin">
        <color rgb="FF46A0C8"/>
      </top>
      <bottom style="thin">
        <color rgb="FF46A0C8"/>
      </bottom>
      <diagonal/>
    </border>
    <border>
      <left style="thin">
        <color rgb="FF46A0C9"/>
      </left>
      <right/>
      <top style="thin">
        <color rgb="FF46A0C9"/>
      </top>
      <bottom style="thin">
        <color rgb="FF46A0C9"/>
      </bottom>
      <diagonal/>
    </border>
    <border>
      <left/>
      <right/>
      <top style="thin">
        <color rgb="FF46A0C9"/>
      </top>
      <bottom style="thin">
        <color rgb="FF46A0C9"/>
      </bottom>
      <diagonal/>
    </border>
    <border>
      <left/>
      <right style="thin">
        <color rgb="FF46A0C9"/>
      </right>
      <top style="thin">
        <color rgb="FF46A0C9"/>
      </top>
      <bottom style="thin">
        <color rgb="FF46A0C9"/>
      </bottom>
      <diagonal/>
    </border>
    <border>
      <left/>
      <right/>
      <top style="thin">
        <color rgb="FF46A0C9"/>
      </top>
      <bottom/>
      <diagonal/>
    </border>
    <border>
      <left style="thin">
        <color rgb="FF46A0C9"/>
      </left>
      <right style="thin">
        <color rgb="FF46A0C9"/>
      </right>
      <top style="thin">
        <color rgb="FF46A0C9"/>
      </top>
      <bottom style="thin">
        <color rgb="FF46A0C9"/>
      </bottom>
      <diagonal/>
    </border>
  </borders>
  <cellStyleXfs count="7">
    <xf numFmtId="0" fontId="0" fillId="0" borderId="0">
      <alignment vertical="center"/>
    </xf>
    <xf numFmtId="0" fontId="6" fillId="0" borderId="9" applyNumberFormat="0" applyFill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9" fillId="8" borderId="0" applyNumberFormat="0" applyBorder="0" applyAlignment="0" applyProtection="0"/>
    <xf numFmtId="0" fontId="14" fillId="0" borderId="0"/>
  </cellStyleXfs>
  <cellXfs count="133">
    <xf numFmtId="0" fontId="0" fillId="0" borderId="0" xfId="0">
      <alignment vertical="center"/>
    </xf>
    <xf numFmtId="0" fontId="12" fillId="0" borderId="0" xfId="0" applyNumberFormat="1" applyFont="1" applyFill="1" applyBorder="1" applyAlignment="1" applyProtection="1">
      <alignment horizontal="left" vertical="top" wrapText="1"/>
      <protection hidden="1"/>
    </xf>
    <xf numFmtId="0" fontId="5" fillId="0" borderId="1" xfId="0" applyNumberFormat="1" applyFont="1" applyBorder="1" applyAlignment="1" applyProtection="1">
      <protection hidden="1"/>
    </xf>
    <xf numFmtId="0" fontId="5" fillId="0" borderId="8" xfId="0" applyNumberFormat="1" applyFont="1" applyBorder="1" applyAlignment="1" applyProtection="1">
      <protection hidden="1"/>
    </xf>
    <xf numFmtId="0" fontId="12" fillId="0" borderId="12" xfId="0" applyNumberFormat="1" applyFont="1" applyFill="1" applyBorder="1" applyAlignment="1" applyProtection="1">
      <alignment horizontal="left" vertical="top" wrapText="1"/>
      <protection hidden="1"/>
    </xf>
    <xf numFmtId="0" fontId="16" fillId="15" borderId="0" xfId="0" applyFont="1" applyFill="1" applyAlignment="1" applyProtection="1">
      <protection hidden="1"/>
    </xf>
    <xf numFmtId="0" fontId="8" fillId="0" borderId="0" xfId="0" applyNumberFormat="1" applyFont="1" applyFill="1" applyBorder="1" applyAlignment="1" applyProtection="1">
      <alignment horizontal="left" vertical="top" wrapText="1"/>
      <protection hidden="1"/>
    </xf>
    <xf numFmtId="0" fontId="4" fillId="0" borderId="0" xfId="0" applyNumberFormat="1" applyFont="1" applyFill="1" applyAlignment="1" applyProtection="1">
      <alignment horizontal="left" vertical="top" wrapText="1"/>
      <protection hidden="1"/>
    </xf>
    <xf numFmtId="0" fontId="2" fillId="5" borderId="24" xfId="3" applyNumberFormat="1" applyFont="1" applyBorder="1" applyAlignment="1" applyProtection="1">
      <alignment horizontal="left" vertical="top" wrapText="1" shrinkToFit="1"/>
      <protection hidden="1"/>
    </xf>
    <xf numFmtId="0" fontId="19" fillId="6" borderId="22" xfId="4" applyNumberFormat="1" applyFont="1" applyBorder="1" applyAlignment="1" applyProtection="1">
      <alignment horizontal="left" vertical="top" wrapText="1" shrinkToFit="1"/>
      <protection hidden="1"/>
    </xf>
    <xf numFmtId="0" fontId="18" fillId="0" borderId="27" xfId="1" applyNumberFormat="1" applyFont="1" applyFill="1" applyBorder="1" applyAlignment="1" applyProtection="1">
      <alignment horizontal="left" vertical="top" wrapText="1"/>
      <protection hidden="1"/>
    </xf>
    <xf numFmtId="0" fontId="17" fillId="8" borderId="39" xfId="5" applyNumberFormat="1" applyFont="1" applyBorder="1" applyAlignment="1" applyProtection="1">
      <alignment horizontal="left" vertical="top" wrapText="1" shrinkToFit="1"/>
      <protection hidden="1"/>
    </xf>
    <xf numFmtId="0" fontId="17" fillId="8" borderId="29" xfId="5" applyNumberFormat="1" applyFont="1" applyBorder="1" applyAlignment="1" applyProtection="1">
      <alignment horizontal="left" vertical="top"/>
      <protection hidden="1"/>
    </xf>
    <xf numFmtId="0" fontId="2" fillId="6" borderId="24" xfId="4" applyNumberFormat="1" applyFont="1" applyBorder="1" applyAlignment="1" applyProtection="1">
      <alignment horizontal="left" vertical="top"/>
      <protection hidden="1"/>
    </xf>
    <xf numFmtId="0" fontId="2" fillId="6" borderId="31" xfId="4" applyNumberFormat="1" applyFont="1" applyBorder="1" applyAlignment="1" applyProtection="1">
      <alignment horizontal="left" vertical="top"/>
      <protection hidden="1"/>
    </xf>
    <xf numFmtId="0" fontId="2" fillId="6" borderId="24" xfId="4" applyNumberFormat="1" applyFont="1" applyBorder="1" applyAlignment="1" applyProtection="1">
      <alignment horizontal="left" vertical="top" wrapText="1"/>
      <protection hidden="1"/>
    </xf>
    <xf numFmtId="0" fontId="20" fillId="0" borderId="0" xfId="0" applyFont="1" applyAlignment="1" applyProtection="1">
      <alignment horizontal="left" vertical="top"/>
      <protection hidden="1"/>
    </xf>
    <xf numFmtId="0" fontId="15" fillId="0" borderId="0" xfId="0" applyFont="1" applyAlignment="1" applyProtection="1">
      <alignment horizontal="left" vertical="top"/>
      <protection hidden="1"/>
    </xf>
    <xf numFmtId="0" fontId="15" fillId="17" borderId="49" xfId="0" applyFont="1" applyFill="1" applyBorder="1" applyAlignment="1" applyProtection="1">
      <alignment horizontal="left" vertical="top"/>
      <protection locked="0"/>
    </xf>
    <xf numFmtId="0" fontId="4" fillId="0" borderId="0" xfId="0" applyNumberFormat="1" applyFont="1" applyFill="1" applyAlignment="1" applyProtection="1">
      <alignment horizontal="left" vertical="top"/>
      <protection hidden="1"/>
    </xf>
    <xf numFmtId="0" fontId="7" fillId="0" borderId="0" xfId="0" applyNumberFormat="1" applyFont="1" applyFill="1" applyBorder="1" applyAlignment="1" applyProtection="1">
      <alignment horizontal="left" vertical="top" wrapText="1"/>
      <protection hidden="1"/>
    </xf>
    <xf numFmtId="0" fontId="4" fillId="0" borderId="12" xfId="0" applyNumberFormat="1" applyFont="1" applyFill="1" applyBorder="1" applyAlignment="1" applyProtection="1">
      <alignment horizontal="left" vertical="top"/>
      <protection hidden="1"/>
    </xf>
    <xf numFmtId="0" fontId="4" fillId="0" borderId="13" xfId="0" applyNumberFormat="1" applyFont="1" applyFill="1" applyBorder="1" applyAlignment="1" applyProtection="1">
      <alignment horizontal="left" vertical="top"/>
      <protection hidden="1"/>
    </xf>
    <xf numFmtId="0" fontId="11" fillId="0" borderId="0" xfId="0" applyNumberFormat="1" applyFont="1" applyFill="1" applyAlignment="1" applyProtection="1">
      <alignment horizontal="left" vertical="top"/>
      <protection hidden="1"/>
    </xf>
    <xf numFmtId="0" fontId="4" fillId="0" borderId="0" xfId="0" applyNumberFormat="1" applyFont="1" applyFill="1" applyBorder="1" applyAlignment="1" applyProtection="1">
      <alignment horizontal="left" vertical="top"/>
      <protection hidden="1"/>
    </xf>
    <xf numFmtId="0" fontId="4" fillId="0" borderId="26" xfId="0" applyNumberFormat="1" applyFont="1" applyFill="1" applyBorder="1" applyAlignment="1" applyProtection="1">
      <alignment horizontal="left" vertical="top"/>
      <protection hidden="1"/>
    </xf>
    <xf numFmtId="0" fontId="19" fillId="6" borderId="15" xfId="4" applyNumberFormat="1" applyFont="1" applyBorder="1" applyAlignment="1" applyProtection="1">
      <alignment horizontal="left" vertical="top" wrapText="1" shrinkToFit="1"/>
      <protection hidden="1"/>
    </xf>
    <xf numFmtId="0" fontId="19" fillId="6" borderId="10" xfId="4" applyNumberFormat="1" applyFont="1" applyBorder="1" applyAlignment="1" applyProtection="1">
      <alignment horizontal="left" vertical="top" wrapText="1" shrinkToFit="1"/>
      <protection hidden="1"/>
    </xf>
    <xf numFmtId="2" fontId="11" fillId="16" borderId="23" xfId="2" applyNumberFormat="1" applyFont="1" applyFill="1" applyBorder="1" applyAlignment="1" applyProtection="1">
      <alignment horizontal="left" vertical="top" wrapText="1" shrinkToFit="1"/>
      <protection hidden="1"/>
    </xf>
    <xf numFmtId="1" fontId="4" fillId="0" borderId="0" xfId="0" applyNumberFormat="1" applyFont="1" applyFill="1" applyAlignment="1" applyProtection="1">
      <alignment horizontal="left" vertical="top"/>
      <protection hidden="1"/>
    </xf>
    <xf numFmtId="0" fontId="18" fillId="0" borderId="14" xfId="1" applyNumberFormat="1" applyFont="1" applyFill="1" applyBorder="1" applyAlignment="1" applyProtection="1">
      <alignment horizontal="left" vertical="top" wrapText="1"/>
      <protection hidden="1"/>
    </xf>
    <xf numFmtId="0" fontId="11" fillId="0" borderId="0" xfId="0" applyNumberFormat="1" applyFont="1" applyFill="1" applyBorder="1" applyAlignment="1" applyProtection="1">
      <alignment horizontal="left" vertical="top" wrapText="1" shrinkToFit="1"/>
      <protection hidden="1"/>
    </xf>
    <xf numFmtId="0" fontId="13" fillId="0" borderId="0" xfId="3" applyNumberFormat="1" applyFont="1" applyFill="1" applyBorder="1" applyAlignment="1" applyProtection="1">
      <alignment horizontal="left" vertical="top" wrapText="1" shrinkToFit="1"/>
      <protection hidden="1"/>
    </xf>
    <xf numFmtId="0" fontId="11" fillId="0" borderId="0" xfId="0" applyNumberFormat="1" applyFont="1" applyFill="1" applyBorder="1" applyAlignment="1" applyProtection="1">
      <alignment horizontal="left" vertical="top"/>
      <protection hidden="1"/>
    </xf>
    <xf numFmtId="0" fontId="10" fillId="0" borderId="14" xfId="1" applyNumberFormat="1" applyFont="1" applyFill="1" applyBorder="1" applyAlignment="1" applyProtection="1">
      <alignment horizontal="left" vertical="top" wrapText="1"/>
      <protection hidden="1"/>
    </xf>
    <xf numFmtId="0" fontId="11" fillId="0" borderId="0" xfId="0" applyNumberFormat="1" applyFont="1" applyFill="1" applyBorder="1" applyAlignment="1" applyProtection="1">
      <alignment horizontal="left" vertical="top" wrapText="1"/>
      <protection hidden="1"/>
    </xf>
    <xf numFmtId="0" fontId="10" fillId="0" borderId="0" xfId="1" applyNumberFormat="1" applyFont="1" applyFill="1" applyBorder="1" applyAlignment="1" applyProtection="1">
      <alignment horizontal="left" vertical="top" wrapText="1"/>
      <protection hidden="1"/>
    </xf>
    <xf numFmtId="0" fontId="11" fillId="0" borderId="26" xfId="0" applyNumberFormat="1" applyFont="1" applyFill="1" applyBorder="1" applyAlignment="1" applyProtection="1">
      <alignment horizontal="left" vertical="top" wrapText="1"/>
      <protection hidden="1"/>
    </xf>
    <xf numFmtId="0" fontId="17" fillId="8" borderId="40" xfId="5" applyNumberFormat="1" applyFont="1" applyBorder="1" applyAlignment="1" applyProtection="1">
      <alignment horizontal="left" vertical="top" wrapText="1" shrinkToFit="1"/>
      <protection hidden="1"/>
    </xf>
    <xf numFmtId="0" fontId="17" fillId="8" borderId="35" xfId="5" applyNumberFormat="1" applyFont="1" applyBorder="1" applyAlignment="1" applyProtection="1">
      <alignment horizontal="left" vertical="top" wrapText="1" shrinkToFit="1"/>
      <protection hidden="1"/>
    </xf>
    <xf numFmtId="0" fontId="17" fillId="8" borderId="41" xfId="5" applyNumberFormat="1" applyFont="1" applyBorder="1" applyAlignment="1" applyProtection="1">
      <alignment horizontal="left" vertical="top" wrapText="1" shrinkToFit="1"/>
      <protection hidden="1"/>
    </xf>
    <xf numFmtId="0" fontId="17" fillId="8" borderId="36" xfId="5" applyNumberFormat="1" applyFont="1" applyBorder="1" applyAlignment="1" applyProtection="1">
      <alignment horizontal="left" vertical="top" wrapText="1" shrinkToFit="1"/>
      <protection hidden="1"/>
    </xf>
    <xf numFmtId="0" fontId="11" fillId="0" borderId="26" xfId="0" applyNumberFormat="1" applyFont="1" applyFill="1" applyBorder="1" applyAlignment="1" applyProtection="1">
      <alignment horizontal="left" vertical="top"/>
      <protection hidden="1"/>
    </xf>
    <xf numFmtId="0" fontId="17" fillId="8" borderId="16" xfId="5" applyNumberFormat="1" applyFont="1" applyBorder="1" applyAlignment="1" applyProtection="1">
      <alignment horizontal="left" vertical="top"/>
      <protection hidden="1"/>
    </xf>
    <xf numFmtId="0" fontId="17" fillId="8" borderId="17" xfId="5" applyNumberFormat="1" applyFont="1" applyBorder="1" applyAlignment="1" applyProtection="1">
      <alignment horizontal="left" vertical="top"/>
      <protection hidden="1"/>
    </xf>
    <xf numFmtId="0" fontId="17" fillId="8" borderId="30" xfId="5" applyNumberFormat="1" applyFont="1" applyBorder="1" applyAlignment="1" applyProtection="1">
      <alignment horizontal="left" vertical="top"/>
      <protection hidden="1"/>
    </xf>
    <xf numFmtId="0" fontId="21" fillId="0" borderId="0" xfId="0" applyFont="1" applyAlignment="1" applyProtection="1">
      <alignment horizontal="left" vertical="top"/>
      <protection hidden="1"/>
    </xf>
    <xf numFmtId="0" fontId="22" fillId="3" borderId="0" xfId="0" applyFont="1" applyFill="1" applyAlignment="1" applyProtection="1">
      <alignment horizontal="left" vertical="top"/>
      <protection hidden="1"/>
    </xf>
    <xf numFmtId="0" fontId="23" fillId="0" borderId="0" xfId="6" applyFont="1" applyProtection="1">
      <protection hidden="1"/>
    </xf>
    <xf numFmtId="0" fontId="24" fillId="10" borderId="1" xfId="6" applyFont="1" applyFill="1" applyBorder="1" applyAlignment="1" applyProtection="1">
      <alignment horizontal="left" vertical="center" wrapText="1"/>
      <protection hidden="1"/>
    </xf>
    <xf numFmtId="0" fontId="11" fillId="11" borderId="1" xfId="6" applyFont="1" applyFill="1" applyBorder="1" applyAlignment="1" applyProtection="1">
      <alignment horizontal="left" vertical="center" wrapText="1"/>
      <protection locked="0"/>
    </xf>
    <xf numFmtId="164" fontId="11" fillId="11" borderId="1" xfId="6" quotePrefix="1" applyNumberFormat="1" applyFont="1" applyFill="1" applyBorder="1" applyAlignment="1" applyProtection="1">
      <alignment horizontal="left" vertical="center" wrapText="1"/>
      <protection locked="0"/>
    </xf>
    <xf numFmtId="15" fontId="11" fillId="11" borderId="1" xfId="6" applyNumberFormat="1" applyFont="1" applyFill="1" applyBorder="1" applyAlignment="1" applyProtection="1">
      <alignment horizontal="left" vertical="center" wrapText="1"/>
      <protection locked="0"/>
    </xf>
    <xf numFmtId="0" fontId="23" fillId="13" borderId="1" xfId="6" applyFont="1" applyFill="1" applyBorder="1" applyAlignment="1" applyProtection="1">
      <alignment horizontal="left" vertical="top"/>
      <protection hidden="1"/>
    </xf>
    <xf numFmtId="0" fontId="23" fillId="20" borderId="1" xfId="6" applyFont="1" applyFill="1" applyBorder="1" applyAlignment="1" applyProtection="1">
      <alignment horizontal="left" vertical="top"/>
      <protection locked="0"/>
    </xf>
    <xf numFmtId="1" fontId="2" fillId="20" borderId="2" xfId="6" applyNumberFormat="1" applyFont="1" applyFill="1" applyBorder="1" applyAlignment="1" applyProtection="1">
      <alignment horizontal="center" vertical="center"/>
      <protection hidden="1"/>
    </xf>
    <xf numFmtId="0" fontId="23" fillId="14" borderId="1" xfId="6" applyFont="1" applyFill="1" applyBorder="1" applyAlignment="1" applyProtection="1">
      <alignment horizontal="left" vertical="top"/>
      <protection locked="0"/>
    </xf>
    <xf numFmtId="1" fontId="2" fillId="20" borderId="5" xfId="6" applyNumberFormat="1" applyFont="1" applyFill="1" applyBorder="1" applyAlignment="1" applyProtection="1">
      <alignment horizontal="center" vertical="center"/>
      <protection hidden="1"/>
    </xf>
    <xf numFmtId="0" fontId="25" fillId="12" borderId="7" xfId="6" applyFont="1" applyFill="1" applyBorder="1" applyAlignment="1" applyProtection="1">
      <alignment horizontal="center" vertical="center" wrapText="1"/>
      <protection hidden="1"/>
    </xf>
    <xf numFmtId="0" fontId="25" fillId="12" borderId="19" xfId="6" applyFont="1" applyFill="1" applyBorder="1" applyAlignment="1" applyProtection="1">
      <alignment horizontal="center" vertical="center" wrapText="1"/>
      <protection hidden="1"/>
    </xf>
    <xf numFmtId="0" fontId="25" fillId="12" borderId="3" xfId="6" applyFont="1" applyFill="1" applyBorder="1" applyAlignment="1" applyProtection="1">
      <alignment vertical="top" wrapText="1"/>
      <protection hidden="1"/>
    </xf>
    <xf numFmtId="0" fontId="23" fillId="19" borderId="1" xfId="6" applyFont="1" applyFill="1" applyBorder="1" applyProtection="1">
      <protection hidden="1"/>
    </xf>
    <xf numFmtId="0" fontId="23" fillId="0" borderId="1" xfId="6" applyFont="1" applyBorder="1" applyProtection="1">
      <protection hidden="1"/>
    </xf>
    <xf numFmtId="0" fontId="1" fillId="0" borderId="1" xfId="0" applyNumberFormat="1" applyFont="1" applyBorder="1" applyAlignment="1" applyProtection="1">
      <protection hidden="1"/>
    </xf>
    <xf numFmtId="0" fontId="1" fillId="0" borderId="3" xfId="0" applyNumberFormat="1" applyFont="1" applyBorder="1" applyAlignment="1" applyProtection="1">
      <protection hidden="1"/>
    </xf>
    <xf numFmtId="3" fontId="2" fillId="7" borderId="20" xfId="0" applyNumberFormat="1" applyFont="1" applyFill="1" applyBorder="1" applyAlignment="1" applyProtection="1">
      <alignment horizontal="left" vertical="center"/>
      <protection hidden="1"/>
    </xf>
    <xf numFmtId="0" fontId="2" fillId="5" borderId="22" xfId="3" applyNumberFormat="1" applyFont="1" applyBorder="1" applyAlignment="1" applyProtection="1">
      <alignment horizontal="left" vertical="top" wrapText="1" shrinkToFit="1"/>
      <protection hidden="1"/>
    </xf>
    <xf numFmtId="0" fontId="2" fillId="2" borderId="15" xfId="2" applyNumberFormat="1" applyFont="1" applyFill="1" applyBorder="1" applyAlignment="1" applyProtection="1">
      <alignment horizontal="left" vertical="top" wrapText="1" shrinkToFit="1"/>
      <protection hidden="1"/>
    </xf>
    <xf numFmtId="0" fontId="2" fillId="18" borderId="10" xfId="2" applyNumberFormat="1" applyFont="1" applyFill="1" applyBorder="1" applyAlignment="1" applyProtection="1">
      <alignment horizontal="left" vertical="top" wrapText="1" shrinkToFit="1"/>
      <protection locked="0"/>
    </xf>
    <xf numFmtId="164" fontId="2" fillId="18" borderId="10" xfId="2" applyNumberFormat="1" applyFont="1" applyFill="1" applyBorder="1" applyAlignment="1" applyProtection="1">
      <alignment horizontal="left" vertical="top" wrapText="1" shrinkToFit="1"/>
      <protection locked="0"/>
    </xf>
    <xf numFmtId="168" fontId="2" fillId="18" borderId="23" xfId="2" applyNumberFormat="1" applyFont="1" applyFill="1" applyBorder="1" applyAlignment="1" applyProtection="1">
      <alignment horizontal="left" vertical="top" wrapText="1" shrinkToFit="1"/>
      <protection locked="0"/>
    </xf>
    <xf numFmtId="3" fontId="2" fillId="18" borderId="10" xfId="2" applyNumberFormat="1" applyFont="1" applyFill="1" applyBorder="1" applyAlignment="1" applyProtection="1">
      <alignment horizontal="left" vertical="top" wrapText="1" shrinkToFit="1"/>
      <protection locked="0"/>
    </xf>
    <xf numFmtId="3" fontId="2" fillId="19" borderId="10" xfId="2" applyNumberFormat="1" applyFont="1" applyFill="1" applyBorder="1" applyAlignment="1" applyProtection="1">
      <alignment horizontal="left" vertical="top" wrapText="1" shrinkToFit="1"/>
      <protection hidden="1"/>
    </xf>
    <xf numFmtId="164" fontId="2" fillId="16" borderId="23" xfId="2" applyNumberFormat="1" applyFont="1" applyFill="1" applyBorder="1" applyAlignment="1" applyProtection="1">
      <alignment horizontal="left" vertical="top" wrapText="1" shrinkToFit="1"/>
      <protection hidden="1"/>
    </xf>
    <xf numFmtId="0" fontId="2" fillId="16" borderId="10" xfId="2" applyNumberFormat="1" applyFont="1" applyFill="1" applyBorder="1" applyAlignment="1" applyProtection="1">
      <alignment horizontal="left" vertical="top" wrapText="1" shrinkToFit="1"/>
      <protection hidden="1"/>
    </xf>
    <xf numFmtId="2" fontId="2" fillId="18" borderId="10" xfId="2" applyNumberFormat="1" applyFont="1" applyFill="1" applyBorder="1" applyAlignment="1" applyProtection="1">
      <alignment horizontal="left" vertical="top" wrapText="1" shrinkToFit="1"/>
      <protection locked="0"/>
    </xf>
    <xf numFmtId="0" fontId="2" fillId="2" borderId="10" xfId="2" applyNumberFormat="1" applyFont="1" applyFill="1" applyBorder="1" applyAlignment="1" applyProtection="1">
      <alignment horizontal="left" vertical="top" wrapText="1" shrinkToFit="1"/>
      <protection hidden="1"/>
    </xf>
    <xf numFmtId="1" fontId="2" fillId="18" borderId="10" xfId="2" applyNumberFormat="1" applyFont="1" applyFill="1" applyBorder="1" applyAlignment="1" applyProtection="1">
      <alignment horizontal="left" vertical="top" wrapText="1" shrinkToFit="1"/>
      <protection locked="0"/>
    </xf>
    <xf numFmtId="9" fontId="2" fillId="2" borderId="10" xfId="2" applyNumberFormat="1" applyFont="1" applyFill="1" applyBorder="1" applyAlignment="1" applyProtection="1">
      <alignment horizontal="left" vertical="top" wrapText="1" shrinkToFit="1"/>
      <protection hidden="1"/>
    </xf>
    <xf numFmtId="164" fontId="2" fillId="16" borderId="10" xfId="2" applyNumberFormat="1" applyFont="1" applyFill="1" applyBorder="1" applyAlignment="1" applyProtection="1">
      <alignment horizontal="left" vertical="top" wrapText="1" shrinkToFit="1"/>
      <protection hidden="1"/>
    </xf>
    <xf numFmtId="10" fontId="2" fillId="16" borderId="23" xfId="2" applyNumberFormat="1" applyFont="1" applyFill="1" applyBorder="1" applyAlignment="1" applyProtection="1">
      <alignment horizontal="left" vertical="top" wrapText="1" shrinkToFit="1"/>
      <protection hidden="1"/>
    </xf>
    <xf numFmtId="0" fontId="2" fillId="18" borderId="15" xfId="2" applyNumberFormat="1" applyFont="1" applyFill="1" applyBorder="1" applyAlignment="1" applyProtection="1">
      <alignment horizontal="left" vertical="top" wrapText="1" shrinkToFit="1"/>
      <protection locked="0"/>
    </xf>
    <xf numFmtId="167" fontId="2" fillId="16" borderId="23" xfId="2" applyNumberFormat="1" applyFont="1" applyFill="1" applyBorder="1" applyAlignment="1" applyProtection="1">
      <alignment horizontal="left" vertical="top" wrapText="1" shrinkToFit="1"/>
      <protection hidden="1"/>
    </xf>
    <xf numFmtId="165" fontId="2" fillId="18" borderId="10" xfId="2" applyNumberFormat="1" applyFont="1" applyFill="1" applyBorder="1" applyAlignment="1" applyProtection="1">
      <alignment horizontal="left" vertical="top" wrapText="1" shrinkToFit="1"/>
      <protection locked="0"/>
    </xf>
    <xf numFmtId="167" fontId="2" fillId="18" borderId="10" xfId="2" applyNumberFormat="1" applyFont="1" applyFill="1" applyBorder="1" applyAlignment="1" applyProtection="1">
      <alignment horizontal="left" vertical="top" wrapText="1" shrinkToFit="1"/>
      <protection locked="0"/>
    </xf>
    <xf numFmtId="2" fontId="2" fillId="16" borderId="23" xfId="2" applyNumberFormat="1" applyFont="1" applyFill="1" applyBorder="1" applyAlignment="1" applyProtection="1">
      <alignment horizontal="left" vertical="top" wrapText="1" shrinkToFit="1"/>
      <protection hidden="1"/>
    </xf>
    <xf numFmtId="164" fontId="2" fillId="18" borderId="15" xfId="2" applyNumberFormat="1" applyFont="1" applyFill="1" applyBorder="1" applyAlignment="1" applyProtection="1">
      <alignment horizontal="left" vertical="top" wrapText="1" shrinkToFit="1"/>
      <protection locked="0"/>
    </xf>
    <xf numFmtId="164" fontId="2" fillId="18" borderId="23" xfId="2" applyNumberFormat="1" applyFont="1" applyFill="1" applyBorder="1" applyAlignment="1" applyProtection="1">
      <alignment horizontal="left" vertical="top" wrapText="1" shrinkToFit="1"/>
      <protection locked="0"/>
    </xf>
    <xf numFmtId="166" fontId="2" fillId="18" borderId="10" xfId="2" applyNumberFormat="1" applyFont="1" applyFill="1" applyBorder="1" applyAlignment="1" applyProtection="1">
      <alignment horizontal="left" vertical="top" wrapText="1" shrinkToFit="1"/>
      <protection locked="0"/>
    </xf>
    <xf numFmtId="2" fontId="2" fillId="18" borderId="23" xfId="2" applyNumberFormat="1" applyFont="1" applyFill="1" applyBorder="1" applyAlignment="1" applyProtection="1">
      <alignment horizontal="left" vertical="top" wrapText="1" shrinkToFit="1"/>
      <protection locked="0"/>
    </xf>
    <xf numFmtId="164" fontId="2" fillId="19" borderId="10" xfId="3" applyNumberFormat="1" applyFont="1" applyFill="1" applyBorder="1" applyAlignment="1" applyProtection="1">
      <alignment horizontal="left" vertical="top"/>
      <protection hidden="1"/>
    </xf>
    <xf numFmtId="164" fontId="2" fillId="18" borderId="10" xfId="2" applyNumberFormat="1" applyFont="1" applyFill="1" applyBorder="1" applyAlignment="1" applyProtection="1">
      <alignment horizontal="left" vertical="top"/>
      <protection locked="0"/>
    </xf>
    <xf numFmtId="164" fontId="2" fillId="18" borderId="11" xfId="2" applyNumberFormat="1" applyFont="1" applyFill="1" applyBorder="1" applyAlignment="1" applyProtection="1">
      <alignment horizontal="left" vertical="top"/>
      <protection locked="0"/>
    </xf>
    <xf numFmtId="1" fontId="2" fillId="18" borderId="10" xfId="2" applyNumberFormat="1" applyFont="1" applyFill="1" applyBorder="1" applyAlignment="1" applyProtection="1">
      <alignment horizontal="left" vertical="top"/>
      <protection locked="0"/>
    </xf>
    <xf numFmtId="2" fontId="2" fillId="19" borderId="10" xfId="3" applyNumberFormat="1" applyFont="1" applyFill="1" applyBorder="1" applyAlignment="1" applyProtection="1">
      <alignment horizontal="left" vertical="top"/>
      <protection hidden="1"/>
    </xf>
    <xf numFmtId="2" fontId="2" fillId="18" borderId="10" xfId="2" applyNumberFormat="1" applyFont="1" applyFill="1" applyBorder="1" applyAlignment="1" applyProtection="1">
      <alignment horizontal="left" vertical="top"/>
      <protection locked="0"/>
    </xf>
    <xf numFmtId="164" fontId="2" fillId="18" borderId="32" xfId="2" applyNumberFormat="1" applyFont="1" applyFill="1" applyBorder="1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left" vertical="top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17" fillId="9" borderId="4" xfId="6" applyFont="1" applyFill="1" applyBorder="1" applyAlignment="1" applyProtection="1">
      <alignment horizontal="center" vertical="center" wrapText="1"/>
      <protection hidden="1"/>
    </xf>
    <xf numFmtId="0" fontId="17" fillId="9" borderId="5" xfId="6" applyFont="1" applyFill="1" applyBorder="1" applyAlignment="1" applyProtection="1">
      <alignment horizontal="center" vertical="center" wrapText="1"/>
      <protection hidden="1"/>
    </xf>
    <xf numFmtId="0" fontId="17" fillId="9" borderId="6" xfId="6" applyFont="1" applyFill="1" applyBorder="1" applyAlignment="1" applyProtection="1">
      <alignment horizontal="center" vertical="center" wrapText="1"/>
      <protection hidden="1"/>
    </xf>
    <xf numFmtId="0" fontId="25" fillId="12" borderId="7" xfId="6" applyFont="1" applyFill="1" applyBorder="1" applyAlignment="1" applyProtection="1">
      <alignment horizontal="center" vertical="center" wrapText="1"/>
      <protection hidden="1"/>
    </xf>
    <xf numFmtId="0" fontId="25" fillId="12" borderId="19" xfId="6" applyFont="1" applyFill="1" applyBorder="1" applyAlignment="1" applyProtection="1">
      <alignment horizontal="center" vertical="center" wrapText="1"/>
      <protection hidden="1"/>
    </xf>
    <xf numFmtId="0" fontId="25" fillId="12" borderId="3" xfId="6" applyFont="1" applyFill="1" applyBorder="1" applyAlignment="1" applyProtection="1">
      <alignment horizontal="center" vertical="center" wrapText="1"/>
      <protection hidden="1"/>
    </xf>
    <xf numFmtId="0" fontId="22" fillId="17" borderId="45" xfId="0" applyFont="1" applyFill="1" applyBorder="1" applyAlignment="1" applyProtection="1">
      <alignment horizontal="left" vertical="top"/>
      <protection locked="0"/>
    </xf>
    <xf numFmtId="0" fontId="22" fillId="17" borderId="46" xfId="0" applyFont="1" applyFill="1" applyBorder="1" applyAlignment="1" applyProtection="1">
      <alignment horizontal="left" vertical="top"/>
      <protection locked="0"/>
    </xf>
    <xf numFmtId="0" fontId="22" fillId="17" borderId="47" xfId="0" applyFont="1" applyFill="1" applyBorder="1" applyAlignment="1" applyProtection="1">
      <alignment horizontal="left" vertical="top"/>
      <protection locked="0"/>
    </xf>
    <xf numFmtId="0" fontId="15" fillId="17" borderId="45" xfId="0" applyFont="1" applyFill="1" applyBorder="1" applyAlignment="1" applyProtection="1">
      <alignment horizontal="left" vertical="top"/>
      <protection locked="0" hidden="1"/>
    </xf>
    <xf numFmtId="0" fontId="15" fillId="17" borderId="46" xfId="0" applyFont="1" applyFill="1" applyBorder="1" applyAlignment="1" applyProtection="1">
      <alignment horizontal="left" vertical="top"/>
      <protection locked="0" hidden="1"/>
    </xf>
    <xf numFmtId="0" fontId="15" fillId="17" borderId="47" xfId="0" applyFont="1" applyFill="1" applyBorder="1" applyAlignment="1" applyProtection="1">
      <alignment horizontal="left" vertical="top"/>
      <protection locked="0" hidden="1"/>
    </xf>
    <xf numFmtId="0" fontId="20" fillId="0" borderId="48" xfId="0" applyFont="1" applyBorder="1" applyAlignment="1" applyProtection="1">
      <alignment horizontal="left" vertical="top"/>
      <protection hidden="1"/>
    </xf>
    <xf numFmtId="0" fontId="18" fillId="0" borderId="27" xfId="1" applyNumberFormat="1" applyFont="1" applyFill="1" applyBorder="1" applyAlignment="1" applyProtection="1">
      <alignment horizontal="left" vertical="top" wrapText="1"/>
      <protection hidden="1"/>
    </xf>
    <xf numFmtId="0" fontId="18" fillId="0" borderId="14" xfId="1" applyNumberFormat="1" applyFont="1" applyFill="1" applyBorder="1" applyAlignment="1" applyProtection="1">
      <alignment horizontal="left" vertical="top" wrapText="1"/>
      <protection hidden="1"/>
    </xf>
    <xf numFmtId="0" fontId="2" fillId="5" borderId="10" xfId="3" applyNumberFormat="1" applyFont="1" applyBorder="1" applyAlignment="1" applyProtection="1">
      <alignment horizontal="left" vertical="top" wrapText="1" shrinkToFit="1"/>
      <protection hidden="1"/>
    </xf>
    <xf numFmtId="0" fontId="2" fillId="5" borderId="21" xfId="3" applyNumberFormat="1" applyFont="1" applyBorder="1" applyAlignment="1" applyProtection="1">
      <alignment horizontal="left" vertical="top" wrapText="1" shrinkToFit="1"/>
      <protection hidden="1"/>
    </xf>
    <xf numFmtId="0" fontId="2" fillId="5" borderId="11" xfId="3" applyNumberFormat="1" applyFont="1" applyBorder="1" applyAlignment="1" applyProtection="1">
      <alignment horizontal="left" vertical="top" wrapText="1" shrinkToFit="1"/>
      <protection hidden="1"/>
    </xf>
    <xf numFmtId="0" fontId="2" fillId="5" borderId="44" xfId="3" applyNumberFormat="1" applyFont="1" applyBorder="1" applyAlignment="1" applyProtection="1">
      <alignment horizontal="left" vertical="top" wrapText="1" shrinkToFit="1"/>
      <protection hidden="1"/>
    </xf>
    <xf numFmtId="0" fontId="2" fillId="5" borderId="24" xfId="3" applyNumberFormat="1" applyFont="1" applyBorder="1" applyAlignment="1" applyProtection="1">
      <alignment horizontal="left" vertical="top" wrapText="1" shrinkToFit="1"/>
      <protection hidden="1"/>
    </xf>
    <xf numFmtId="0" fontId="2" fillId="5" borderId="15" xfId="3" applyNumberFormat="1" applyFont="1" applyBorder="1" applyAlignment="1" applyProtection="1">
      <alignment horizontal="left" vertical="top" wrapText="1" shrinkToFit="1"/>
      <protection hidden="1"/>
    </xf>
    <xf numFmtId="0" fontId="18" fillId="0" borderId="27" xfId="1" applyNumberFormat="1" applyFont="1" applyFill="1" applyBorder="1" applyAlignment="1" applyProtection="1">
      <alignment horizontal="left" vertical="top"/>
      <protection hidden="1"/>
    </xf>
    <xf numFmtId="0" fontId="18" fillId="0" borderId="14" xfId="1" applyNumberFormat="1" applyFont="1" applyFill="1" applyBorder="1" applyAlignment="1" applyProtection="1">
      <alignment horizontal="left" vertical="top"/>
      <protection hidden="1"/>
    </xf>
    <xf numFmtId="0" fontId="17" fillId="8" borderId="35" xfId="5" applyNumberFormat="1" applyFont="1" applyBorder="1" applyAlignment="1" applyProtection="1">
      <alignment horizontal="left" vertical="top" wrapText="1" shrinkToFit="1"/>
      <protection hidden="1"/>
    </xf>
    <xf numFmtId="0" fontId="2" fillId="6" borderId="25" xfId="4" applyNumberFormat="1" applyFont="1" applyBorder="1" applyAlignment="1" applyProtection="1">
      <alignment horizontal="left" vertical="top"/>
      <protection hidden="1"/>
    </xf>
    <xf numFmtId="0" fontId="2" fillId="6" borderId="11" xfId="4" applyNumberFormat="1" applyFont="1" applyBorder="1" applyAlignment="1" applyProtection="1">
      <alignment horizontal="left" vertical="top"/>
      <protection hidden="1"/>
    </xf>
    <xf numFmtId="0" fontId="2" fillId="6" borderId="37" xfId="4" applyNumberFormat="1" applyFont="1" applyBorder="1" applyAlignment="1" applyProtection="1">
      <alignment horizontal="left" vertical="top"/>
      <protection hidden="1"/>
    </xf>
    <xf numFmtId="0" fontId="2" fillId="6" borderId="38" xfId="4" applyNumberFormat="1" applyFont="1" applyBorder="1" applyAlignment="1" applyProtection="1">
      <alignment horizontal="left" vertical="top"/>
      <protection hidden="1"/>
    </xf>
    <xf numFmtId="0" fontId="2" fillId="6" borderId="33" xfId="4" applyNumberFormat="1" applyFont="1" applyBorder="1" applyAlignment="1" applyProtection="1">
      <alignment horizontal="left" vertical="top"/>
      <protection hidden="1"/>
    </xf>
    <xf numFmtId="0" fontId="2" fillId="6" borderId="34" xfId="4" applyNumberFormat="1" applyFont="1" applyBorder="1" applyAlignment="1" applyProtection="1">
      <alignment horizontal="left" vertical="top"/>
      <protection hidden="1"/>
    </xf>
    <xf numFmtId="0" fontId="18" fillId="0" borderId="28" xfId="1" applyNumberFormat="1" applyFont="1" applyFill="1" applyBorder="1" applyAlignment="1" applyProtection="1">
      <alignment horizontal="left" vertical="top" wrapText="1"/>
      <protection hidden="1"/>
    </xf>
    <xf numFmtId="0" fontId="18" fillId="0" borderId="18" xfId="1" applyNumberFormat="1" applyFont="1" applyFill="1" applyBorder="1" applyAlignment="1" applyProtection="1">
      <alignment horizontal="left" vertical="top" wrapText="1"/>
      <protection hidden="1"/>
    </xf>
    <xf numFmtId="0" fontId="17" fillId="8" borderId="43" xfId="5" applyNumberFormat="1" applyFont="1" applyBorder="1" applyAlignment="1" applyProtection="1">
      <alignment horizontal="left" vertical="top" wrapText="1" shrinkToFit="1"/>
      <protection hidden="1"/>
    </xf>
    <xf numFmtId="0" fontId="17" fillId="8" borderId="42" xfId="5" applyNumberFormat="1" applyFont="1" applyBorder="1" applyAlignment="1" applyProtection="1">
      <alignment horizontal="left" vertical="top" wrapText="1" shrinkToFit="1"/>
      <protection hidden="1"/>
    </xf>
  </cellXfs>
  <cellStyles count="7">
    <cellStyle name="20% - Accent1" xfId="2" builtinId="30"/>
    <cellStyle name="40% - Accent1" xfId="3" builtinId="31"/>
    <cellStyle name="60% - Accent1" xfId="4" builtinId="32"/>
    <cellStyle name="Accent1" xfId="5" builtinId="29"/>
    <cellStyle name="Heading 1" xfId="1" builtinId="16"/>
    <cellStyle name="Normal" xfId="0" builtinId="0"/>
    <cellStyle name="Normal 2" xfId="6"/>
  </cellStyles>
  <dxfs count="2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7CE"/>
      <color rgb="FFF8CBAD"/>
      <color rgb="FFD0CECE"/>
      <color rgb="FF46A0C8"/>
      <color rgb="FFF2F2F2"/>
      <color rgb="FF9BC2E6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117F72\Main%20Engine%20-%20Crankshaft%20Deflection%20Measuremen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rameter and Config"/>
      <sheetName val="ME Shop trial data"/>
      <sheetName val="Deflection Report"/>
    </sheetNames>
    <sheetDataSet>
      <sheetData sheetId="0" refreshError="1"/>
      <sheetData sheetId="1" refreshError="1"/>
      <sheetData sheetId="2">
        <row r="43">
          <cell r="B43">
            <v>0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65"/>
  <sheetViews>
    <sheetView showGridLines="0" view="pageLayout" zoomScale="85" zoomScaleNormal="90" zoomScalePageLayoutView="85" workbookViewId="0">
      <selection activeCell="C15" sqref="C15"/>
    </sheetView>
  </sheetViews>
  <sheetFormatPr defaultColWidth="13.140625" defaultRowHeight="15.75"/>
  <cols>
    <col min="1" max="1" width="36.85546875" style="48" customWidth="1"/>
    <col min="2" max="2" width="43.28515625" style="48" customWidth="1"/>
    <col min="3" max="3" width="29.85546875" style="48" customWidth="1"/>
    <col min="4" max="4" width="16.28515625" style="48" customWidth="1"/>
    <col min="5" max="5" width="13.140625" style="48"/>
    <col min="6" max="6" width="3" style="48" customWidth="1"/>
    <col min="7" max="7" width="7.85546875" style="48" customWidth="1"/>
    <col min="8" max="8" width="83.28515625" style="48" customWidth="1"/>
    <col min="9" max="9" width="37.7109375" style="48" customWidth="1"/>
    <col min="10" max="16384" width="13.140625" style="48"/>
  </cols>
  <sheetData>
    <row r="1" spans="1:4" ht="24.95" customHeight="1">
      <c r="A1" s="99" t="s">
        <v>49</v>
      </c>
      <c r="B1" s="100"/>
    </row>
    <row r="2" spans="1:4" ht="20.100000000000001" customHeight="1">
      <c r="A2" s="49" t="s">
        <v>50</v>
      </c>
      <c r="B2" s="50" t="s">
        <v>187</v>
      </c>
    </row>
    <row r="3" spans="1:4" ht="20.100000000000001" customHeight="1">
      <c r="A3" s="49" t="s">
        <v>51</v>
      </c>
      <c r="B3" s="50">
        <v>9472751</v>
      </c>
    </row>
    <row r="4" spans="1:4" ht="20.100000000000001" customHeight="1">
      <c r="A4" s="49" t="s">
        <v>52</v>
      </c>
      <c r="B4" s="50" t="s">
        <v>190</v>
      </c>
    </row>
    <row r="5" spans="1:4" ht="20.100000000000001" customHeight="1">
      <c r="A5" s="49" t="s">
        <v>53</v>
      </c>
      <c r="B5" s="50" t="s">
        <v>191</v>
      </c>
    </row>
    <row r="6" spans="1:4" ht="20.100000000000001" customHeight="1">
      <c r="A6" s="49" t="s">
        <v>54</v>
      </c>
      <c r="B6" s="51">
        <v>0</v>
      </c>
    </row>
    <row r="7" spans="1:4" ht="20.100000000000001" customHeight="1">
      <c r="A7" s="49" t="s">
        <v>55</v>
      </c>
      <c r="B7" s="52">
        <v>44387</v>
      </c>
    </row>
    <row r="9" spans="1:4" ht="20.100000000000001" customHeight="1">
      <c r="A9" s="101" t="s">
        <v>56</v>
      </c>
      <c r="B9" s="101"/>
      <c r="C9" s="101"/>
      <c r="D9" s="101"/>
    </row>
    <row r="10" spans="1:4" ht="20.100000000000001" customHeight="1">
      <c r="A10" s="102" t="s">
        <v>57</v>
      </c>
      <c r="B10" s="53" t="s">
        <v>58</v>
      </c>
      <c r="C10" s="54" t="s">
        <v>188</v>
      </c>
      <c r="D10" s="55"/>
    </row>
    <row r="11" spans="1:4" ht="20.100000000000001" customHeight="1">
      <c r="A11" s="103"/>
      <c r="B11" s="53" t="s">
        <v>20</v>
      </c>
      <c r="C11" s="56" t="s">
        <v>123</v>
      </c>
      <c r="D11" s="57"/>
    </row>
    <row r="12" spans="1:4" ht="20.100000000000001" customHeight="1">
      <c r="A12" s="103"/>
      <c r="B12" s="53" t="s">
        <v>21</v>
      </c>
      <c r="C12" s="56" t="s">
        <v>189</v>
      </c>
      <c r="D12" s="57"/>
    </row>
    <row r="13" spans="1:4" ht="20.100000000000001" customHeight="1">
      <c r="A13" s="104"/>
      <c r="B13" s="53" t="s">
        <v>22</v>
      </c>
      <c r="C13" s="56">
        <v>6</v>
      </c>
      <c r="D13" s="55"/>
    </row>
    <row r="14" spans="1:4" ht="20.100000000000001" customHeight="1">
      <c r="A14" s="58" t="s">
        <v>59</v>
      </c>
      <c r="B14" s="53" t="s">
        <v>178</v>
      </c>
      <c r="C14" s="56">
        <v>9480</v>
      </c>
      <c r="D14" s="57" t="s">
        <v>181</v>
      </c>
    </row>
    <row r="15" spans="1:4" ht="20.100000000000001" customHeight="1">
      <c r="A15" s="59"/>
      <c r="B15" s="53" t="s">
        <v>179</v>
      </c>
      <c r="C15" s="56">
        <v>127</v>
      </c>
      <c r="D15" s="57" t="s">
        <v>24</v>
      </c>
    </row>
    <row r="16" spans="1:4" ht="20.100000000000001" customHeight="1">
      <c r="A16" s="60"/>
      <c r="B16" s="53" t="s">
        <v>60</v>
      </c>
      <c r="C16" s="56">
        <v>4309.4399999999996</v>
      </c>
      <c r="D16" s="57" t="s">
        <v>106</v>
      </c>
    </row>
    <row r="17" spans="1:4" ht="20.100000000000001" hidden="1" customHeight="1">
      <c r="A17" s="61" t="s">
        <v>150</v>
      </c>
      <c r="B17" s="62">
        <v>3</v>
      </c>
      <c r="C17" s="62" t="s">
        <v>139</v>
      </c>
      <c r="D17" s="61"/>
    </row>
    <row r="18" spans="1:4" ht="20.100000000000001" hidden="1" customHeight="1">
      <c r="A18" s="61" t="s">
        <v>151</v>
      </c>
      <c r="B18" s="62">
        <v>3</v>
      </c>
      <c r="C18" s="62" t="s">
        <v>139</v>
      </c>
      <c r="D18" s="61"/>
    </row>
    <row r="19" spans="1:4" ht="20.100000000000001" hidden="1" customHeight="1">
      <c r="A19" s="61" t="s">
        <v>152</v>
      </c>
      <c r="B19" s="62">
        <v>0.5</v>
      </c>
      <c r="C19" s="62" t="s">
        <v>139</v>
      </c>
      <c r="D19" s="61"/>
    </row>
    <row r="20" spans="1:4" ht="20.100000000000001" hidden="1" customHeight="1">
      <c r="A20" s="61" t="s">
        <v>153</v>
      </c>
      <c r="B20" s="62">
        <v>0.5</v>
      </c>
      <c r="C20" s="62" t="s">
        <v>139</v>
      </c>
      <c r="D20" s="61"/>
    </row>
    <row r="21" spans="1:4" ht="20.100000000000001" hidden="1" customHeight="1">
      <c r="A21" s="61" t="s">
        <v>140</v>
      </c>
      <c r="B21" s="62">
        <v>30</v>
      </c>
      <c r="C21" s="62" t="s">
        <v>141</v>
      </c>
      <c r="D21" s="61"/>
    </row>
    <row r="22" spans="1:4" ht="20.100000000000001" hidden="1" customHeight="1">
      <c r="A22" s="61" t="s">
        <v>154</v>
      </c>
      <c r="B22" s="62">
        <v>2</v>
      </c>
      <c r="C22" s="62"/>
      <c r="D22" s="61"/>
    </row>
    <row r="23" spans="1:4" ht="20.100000000000001" hidden="1" customHeight="1">
      <c r="A23" s="61" t="s">
        <v>155</v>
      </c>
      <c r="B23" s="62">
        <v>2</v>
      </c>
      <c r="C23" s="62"/>
      <c r="D23" s="61"/>
    </row>
    <row r="24" spans="1:4" ht="20.100000000000001" hidden="1" customHeight="1">
      <c r="A24" s="61" t="s">
        <v>156</v>
      </c>
      <c r="B24" s="62">
        <v>70</v>
      </c>
      <c r="C24" s="62" t="s">
        <v>141</v>
      </c>
      <c r="D24" s="61"/>
    </row>
    <row r="25" spans="1:4" ht="20.100000000000001" hidden="1" customHeight="1">
      <c r="A25" s="61" t="s">
        <v>157</v>
      </c>
      <c r="B25" s="62">
        <v>89</v>
      </c>
      <c r="C25" s="62" t="s">
        <v>141</v>
      </c>
      <c r="D25" s="61"/>
    </row>
    <row r="26" spans="1:4" ht="20.100000000000001" hidden="1" customHeight="1">
      <c r="A26" s="61" t="s">
        <v>158</v>
      </c>
      <c r="B26" s="62">
        <v>0.8</v>
      </c>
      <c r="C26" s="62" t="s">
        <v>160</v>
      </c>
      <c r="D26" s="61"/>
    </row>
    <row r="27" spans="1:4" hidden="1">
      <c r="A27" s="61" t="s">
        <v>159</v>
      </c>
      <c r="B27" s="62">
        <v>1.7</v>
      </c>
      <c r="C27" s="62" t="s">
        <v>160</v>
      </c>
      <c r="D27" s="61"/>
    </row>
    <row r="38" spans="1:2" hidden="1"/>
    <row r="39" spans="1:2" hidden="1"/>
    <row r="40" spans="1:2" hidden="1">
      <c r="A40" s="2" t="s">
        <v>28</v>
      </c>
      <c r="B40" s="2" t="s">
        <v>0</v>
      </c>
    </row>
    <row r="41" spans="1:2" hidden="1">
      <c r="A41" s="63" t="s">
        <v>172</v>
      </c>
      <c r="B41" s="63" t="s">
        <v>173</v>
      </c>
    </row>
    <row r="42" spans="1:2" hidden="1">
      <c r="A42" s="63" t="s">
        <v>142</v>
      </c>
      <c r="B42" s="63" t="s">
        <v>118</v>
      </c>
    </row>
    <row r="43" spans="1:2" hidden="1">
      <c r="A43" s="63" t="s">
        <v>143</v>
      </c>
      <c r="B43" s="63" t="s">
        <v>107</v>
      </c>
    </row>
    <row r="44" spans="1:2" hidden="1">
      <c r="A44" s="63" t="s">
        <v>144</v>
      </c>
      <c r="B44" s="63" t="s">
        <v>108</v>
      </c>
    </row>
    <row r="45" spans="1:2" hidden="1">
      <c r="A45" s="63" t="s">
        <v>145</v>
      </c>
      <c r="B45" s="63" t="s">
        <v>174</v>
      </c>
    </row>
    <row r="46" spans="1:2" hidden="1">
      <c r="A46" s="63" t="s">
        <v>146</v>
      </c>
      <c r="B46" s="63" t="s">
        <v>175</v>
      </c>
    </row>
    <row r="47" spans="1:2" ht="16.5" hidden="1" thickBot="1">
      <c r="A47" s="63" t="s">
        <v>147</v>
      </c>
      <c r="B47" s="63" t="s">
        <v>176</v>
      </c>
    </row>
    <row r="48" spans="1:2" ht="16.5" hidden="1" thickBot="1">
      <c r="A48" s="63" t="s">
        <v>148</v>
      </c>
      <c r="B48" s="3" t="s">
        <v>14</v>
      </c>
    </row>
    <row r="49" spans="1:2" hidden="1">
      <c r="A49" s="63" t="s">
        <v>149</v>
      </c>
      <c r="B49" s="64" t="s">
        <v>15</v>
      </c>
    </row>
    <row r="50" spans="1:2" hidden="1">
      <c r="A50" s="2" t="s">
        <v>1</v>
      </c>
      <c r="B50" s="63" t="s">
        <v>16</v>
      </c>
    </row>
    <row r="51" spans="1:2" ht="16.5" hidden="1" thickBot="1">
      <c r="A51" s="63" t="s">
        <v>171</v>
      </c>
      <c r="B51" s="63" t="s">
        <v>17</v>
      </c>
    </row>
    <row r="52" spans="1:2" ht="16.5" hidden="1" thickBot="1">
      <c r="A52" s="63" t="s">
        <v>2</v>
      </c>
      <c r="B52" s="3" t="s">
        <v>61</v>
      </c>
    </row>
    <row r="53" spans="1:2" hidden="1">
      <c r="A53" s="63" t="s">
        <v>3</v>
      </c>
      <c r="B53" s="64" t="s">
        <v>109</v>
      </c>
    </row>
    <row r="54" spans="1:2" hidden="1">
      <c r="A54" s="63" t="s">
        <v>4</v>
      </c>
      <c r="B54" s="63" t="s">
        <v>110</v>
      </c>
    </row>
    <row r="55" spans="1:2" hidden="1">
      <c r="A55" s="63" t="s">
        <v>5</v>
      </c>
      <c r="B55" s="63" t="s">
        <v>111</v>
      </c>
    </row>
    <row r="56" spans="1:2" hidden="1">
      <c r="A56" s="63" t="s">
        <v>6</v>
      </c>
      <c r="B56" s="63" t="s">
        <v>112</v>
      </c>
    </row>
    <row r="57" spans="1:2" hidden="1">
      <c r="A57" s="63" t="s">
        <v>7</v>
      </c>
      <c r="B57" s="5" t="s">
        <v>62</v>
      </c>
    </row>
    <row r="58" spans="1:2" hidden="1">
      <c r="A58" s="63" t="s">
        <v>8</v>
      </c>
      <c r="B58" s="65" t="s">
        <v>63</v>
      </c>
    </row>
    <row r="59" spans="1:2" hidden="1">
      <c r="A59" s="63" t="s">
        <v>9</v>
      </c>
      <c r="B59" s="65" t="s">
        <v>64</v>
      </c>
    </row>
    <row r="60" spans="1:2" hidden="1">
      <c r="A60" s="63" t="s">
        <v>10</v>
      </c>
      <c r="B60" s="65" t="s">
        <v>65</v>
      </c>
    </row>
    <row r="61" spans="1:2" hidden="1">
      <c r="A61" s="63" t="s">
        <v>11</v>
      </c>
      <c r="B61" s="65" t="s">
        <v>66</v>
      </c>
    </row>
    <row r="62" spans="1:2" hidden="1">
      <c r="A62" s="63" t="s">
        <v>12</v>
      </c>
      <c r="B62" s="65" t="s">
        <v>67</v>
      </c>
    </row>
    <row r="63" spans="1:2" hidden="1">
      <c r="A63" s="63" t="s">
        <v>13</v>
      </c>
      <c r="B63" s="65" t="s">
        <v>68</v>
      </c>
    </row>
    <row r="64" spans="1:2" hidden="1"/>
    <row r="65" hidden="1"/>
  </sheetData>
  <sheetProtection sheet="1" objects="1" scenarios="1"/>
  <mergeCells count="3">
    <mergeCell ref="A1:B1"/>
    <mergeCell ref="A9:D9"/>
    <mergeCell ref="A10:A13"/>
  </mergeCells>
  <conditionalFormatting sqref="A41:A49 B52:B56">
    <cfRule type="expression" dxfId="24" priority="7">
      <formula>CELL("protect",A41)=0</formula>
    </cfRule>
  </conditionalFormatting>
  <conditionalFormatting sqref="B40:B47">
    <cfRule type="expression" dxfId="23" priority="6">
      <formula>CELL("protect",B40)=0</formula>
    </cfRule>
  </conditionalFormatting>
  <conditionalFormatting sqref="B48:B51">
    <cfRule type="expression" dxfId="22" priority="5">
      <formula>CELL("protect",B48)=0</formula>
    </cfRule>
  </conditionalFormatting>
  <conditionalFormatting sqref="A50:A63">
    <cfRule type="expression" dxfId="21" priority="4">
      <formula>CELL("protect",A50)=0</formula>
    </cfRule>
  </conditionalFormatting>
  <conditionalFormatting sqref="A40">
    <cfRule type="expression" dxfId="20" priority="3">
      <formula>CELL("protect",A40)=0</formula>
    </cfRule>
  </conditionalFormatting>
  <dataValidations disablePrompts="1" count="1">
    <dataValidation type="list" allowBlank="1" showInputMessage="1" showErrorMessage="1" sqref="C11">
      <formula1>"2 Stroke, 4 Stroke"</formula1>
    </dataValidation>
  </dataValidations>
  <pageMargins left="0.7" right="0.7" top="1.8109375000000001" bottom="0.75" header="0.3" footer="0.3"/>
  <pageSetup scale="95" orientation="landscape" r:id="rId1"/>
  <headerFooter>
    <oddHeader>&amp;L&amp;G&amp;C
&amp;"-,Bold"&amp;14ME Performance Report</oddHeader>
    <oddFooter>&amp;LPage | &amp;P of &amp;N
Original : Vessel File
Copy : Synergy&amp;RTE-07
Edition No : 3 / Rev : 0
Date: 10-Jul-21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0"/>
  <sheetViews>
    <sheetView showGridLines="0" tabSelected="1" view="pageLayout" topLeftCell="B23" zoomScale="70" zoomScaleNormal="70" zoomScaleSheetLayoutView="100" zoomScalePageLayoutView="70" workbookViewId="0">
      <selection activeCell="D28" sqref="D28:I28"/>
    </sheetView>
  </sheetViews>
  <sheetFormatPr defaultColWidth="10.140625" defaultRowHeight="12"/>
  <cols>
    <col min="1" max="1" width="4.42578125" style="19" customWidth="1"/>
    <col min="2" max="2" width="35.28515625" style="19" customWidth="1"/>
    <col min="3" max="3" width="20.28515625" style="19" customWidth="1"/>
    <col min="4" max="11" width="14.42578125" style="19" customWidth="1"/>
    <col min="12" max="12" width="16.42578125" style="19" customWidth="1"/>
    <col min="13" max="15" width="14.42578125" style="19" customWidth="1"/>
    <col min="16" max="16" width="5.42578125" style="19" customWidth="1"/>
    <col min="17" max="17" width="11.42578125" style="19" customWidth="1"/>
    <col min="18" max="19" width="11.42578125" style="19" hidden="1" customWidth="1"/>
    <col min="20" max="20" width="33" style="19" hidden="1" customWidth="1"/>
    <col min="21" max="21" width="11.42578125" style="19" hidden="1" customWidth="1"/>
    <col min="22" max="22" width="9" style="19" hidden="1" customWidth="1"/>
    <col min="23" max="23" width="20.85546875" style="19" hidden="1" customWidth="1"/>
    <col min="24" max="24" width="13.42578125" style="19" hidden="1" customWidth="1"/>
    <col min="25" max="25" width="11.42578125" style="19" hidden="1" customWidth="1"/>
    <col min="26" max="26" width="12.7109375" style="19" hidden="1" customWidth="1"/>
    <col min="27" max="27" width="8.7109375" style="19" hidden="1" customWidth="1"/>
    <col min="28" max="28" width="23.42578125" style="19" hidden="1" customWidth="1"/>
    <col min="29" max="29" width="12.85546875" style="19" hidden="1" customWidth="1"/>
    <col min="30" max="30" width="13.140625" style="19" hidden="1" customWidth="1"/>
    <col min="31" max="31" width="4.7109375" style="19" hidden="1" customWidth="1"/>
    <col min="32" max="32" width="0" style="19" hidden="1" customWidth="1"/>
    <col min="33" max="33" width="10.85546875" style="19" hidden="1" customWidth="1"/>
    <col min="34" max="34" width="19.7109375" style="19" hidden="1" customWidth="1"/>
    <col min="35" max="36" width="0" style="19" hidden="1" customWidth="1"/>
    <col min="37" max="16384" width="10.140625" style="19"/>
  </cols>
  <sheetData>
    <row r="1" spans="2:21" ht="18" customHeigh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2:21" ht="9.75" hidden="1" customHeight="1">
      <c r="B2" s="6"/>
      <c r="C2" s="6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21" ht="30" customHeight="1" thickBot="1">
      <c r="B3" s="112" t="s">
        <v>18</v>
      </c>
      <c r="C3" s="113"/>
      <c r="D3" s="4"/>
      <c r="E3" s="4"/>
      <c r="F3" s="4"/>
      <c r="G3" s="4"/>
      <c r="H3" s="4"/>
      <c r="I3" s="4"/>
      <c r="J3" s="21"/>
      <c r="K3" s="21"/>
      <c r="L3" s="21"/>
      <c r="M3" s="21"/>
      <c r="N3" s="21"/>
      <c r="O3" s="22"/>
      <c r="T3" s="23"/>
      <c r="U3" s="23"/>
    </row>
    <row r="4" spans="2:21" ht="33" customHeight="1" thickTop="1">
      <c r="B4" s="66" t="s">
        <v>69</v>
      </c>
      <c r="C4" s="67" t="str">
        <f>'Control Parameter and Config'!B2</f>
        <v>UOG SYROS</v>
      </c>
      <c r="D4" s="114" t="s">
        <v>25</v>
      </c>
      <c r="E4" s="114"/>
      <c r="F4" s="68" t="s">
        <v>193</v>
      </c>
      <c r="G4" s="114" t="s">
        <v>34</v>
      </c>
      <c r="H4" s="114"/>
      <c r="I4" s="69">
        <v>6.6</v>
      </c>
      <c r="J4" s="114" t="s">
        <v>29</v>
      </c>
      <c r="K4" s="114"/>
      <c r="L4" s="68" t="s">
        <v>5</v>
      </c>
      <c r="M4" s="114" t="s">
        <v>19</v>
      </c>
      <c r="N4" s="114"/>
      <c r="O4" s="70">
        <v>45394</v>
      </c>
      <c r="T4" s="23"/>
      <c r="U4" s="23"/>
    </row>
    <row r="5" spans="2:21" ht="33" customHeight="1">
      <c r="B5" s="8" t="s">
        <v>23</v>
      </c>
      <c r="C5" s="71">
        <v>65808.2</v>
      </c>
      <c r="D5" s="114" t="s">
        <v>71</v>
      </c>
      <c r="E5" s="114"/>
      <c r="F5" s="71">
        <v>49252</v>
      </c>
      <c r="G5" s="114" t="s">
        <v>182</v>
      </c>
      <c r="H5" s="114"/>
      <c r="I5" s="72">
        <f>SUM(D32:O32)</f>
        <v>0</v>
      </c>
      <c r="J5" s="114" t="s">
        <v>28</v>
      </c>
      <c r="K5" s="114"/>
      <c r="L5" s="69" t="s">
        <v>143</v>
      </c>
      <c r="M5" s="114" t="s">
        <v>24</v>
      </c>
      <c r="N5" s="114"/>
      <c r="O5" s="73">
        <f>IFERROR((D13-C13)/((D12-C12)*24*60),"")</f>
        <v>111.66666666666677</v>
      </c>
      <c r="T5" s="23"/>
      <c r="U5" s="23"/>
    </row>
    <row r="6" spans="2:21" ht="33" customHeight="1">
      <c r="B6" s="8" t="s">
        <v>101</v>
      </c>
      <c r="C6" s="74" t="str">
        <f>'Control Parameter and Config'!C10</f>
        <v>HYUNDAI MAN B&amp;W</v>
      </c>
      <c r="D6" s="114" t="s">
        <v>26</v>
      </c>
      <c r="E6" s="114"/>
      <c r="F6" s="75">
        <v>10.85</v>
      </c>
      <c r="G6" s="114" t="s">
        <v>136</v>
      </c>
      <c r="H6" s="114"/>
      <c r="I6" s="71">
        <v>7142</v>
      </c>
      <c r="J6" s="114" t="s">
        <v>30</v>
      </c>
      <c r="K6" s="114"/>
      <c r="L6" s="68" t="s">
        <v>107</v>
      </c>
      <c r="M6" s="114" t="s">
        <v>73</v>
      </c>
      <c r="N6" s="114"/>
      <c r="O6" s="69">
        <v>15.2</v>
      </c>
      <c r="T6" s="23"/>
      <c r="U6" s="23"/>
    </row>
    <row r="7" spans="2:21" ht="33" customHeight="1">
      <c r="B7" s="8" t="s">
        <v>21</v>
      </c>
      <c r="C7" s="76" t="str">
        <f>'Control Parameter and Config'!C12</f>
        <v>6S50MC-C7</v>
      </c>
      <c r="D7" s="114" t="s">
        <v>27</v>
      </c>
      <c r="E7" s="114"/>
      <c r="F7" s="75">
        <v>10.85</v>
      </c>
      <c r="G7" s="115" t="s">
        <v>120</v>
      </c>
      <c r="H7" s="116"/>
      <c r="I7" s="71">
        <v>7142</v>
      </c>
      <c r="J7" s="114" t="s">
        <v>183</v>
      </c>
      <c r="K7" s="114"/>
      <c r="L7" s="77">
        <v>1008</v>
      </c>
      <c r="M7" s="115" t="s">
        <v>31</v>
      </c>
      <c r="N7" s="116"/>
      <c r="O7" s="69">
        <v>13.3</v>
      </c>
      <c r="T7" s="23"/>
      <c r="U7" s="23"/>
    </row>
    <row r="8" spans="2:21" ht="33" customHeight="1">
      <c r="B8" s="8" t="s">
        <v>177</v>
      </c>
      <c r="C8" s="78">
        <f>(I6/'Control Parameter and Config'!C14)</f>
        <v>0.75337552742616032</v>
      </c>
      <c r="D8" s="114" t="s">
        <v>70</v>
      </c>
      <c r="E8" s="114"/>
      <c r="F8" s="79">
        <f>F7-F6</f>
        <v>0</v>
      </c>
      <c r="G8" s="115" t="s">
        <v>161</v>
      </c>
      <c r="H8" s="116"/>
      <c r="I8" s="77">
        <v>47</v>
      </c>
      <c r="J8" s="114" t="s">
        <v>184</v>
      </c>
      <c r="K8" s="114"/>
      <c r="L8" s="69">
        <v>34.700000000000003</v>
      </c>
      <c r="M8" s="115" t="s">
        <v>72</v>
      </c>
      <c r="N8" s="116"/>
      <c r="O8" s="73">
        <f>IFERROR(((('Control Parameter and Config'!C16)*'ME Performance Report'!O5)/1000)*60*((D12-C12))*24/1852,"")</f>
        <v>15.590306695464363</v>
      </c>
      <c r="T8" s="23"/>
      <c r="U8" s="23"/>
    </row>
    <row r="9" spans="2:21" ht="33" customHeight="1">
      <c r="B9" s="8" t="s">
        <v>180</v>
      </c>
      <c r="C9" s="78">
        <f>IFERROR((O5/'Control Parameter and Config'!C15),"")</f>
        <v>0.87926509186351787</v>
      </c>
      <c r="D9" s="114" t="s">
        <v>164</v>
      </c>
      <c r="E9" s="114"/>
      <c r="F9" s="77">
        <v>70</v>
      </c>
      <c r="G9" s="115" t="s">
        <v>162</v>
      </c>
      <c r="H9" s="116"/>
      <c r="I9" s="69">
        <v>1.72</v>
      </c>
      <c r="J9" s="114" t="s">
        <v>163</v>
      </c>
      <c r="K9" s="114"/>
      <c r="L9" s="77">
        <v>39</v>
      </c>
      <c r="M9" s="114" t="s">
        <v>32</v>
      </c>
      <c r="N9" s="114"/>
      <c r="O9" s="80">
        <f>IFERROR((O8-O7)/O8,"")</f>
        <v>0.146905813990861</v>
      </c>
      <c r="T9" s="23"/>
      <c r="U9" s="23"/>
    </row>
    <row r="10" spans="2:21" ht="33" customHeight="1" thickBot="1">
      <c r="B10" s="112" t="s">
        <v>105</v>
      </c>
      <c r="C10" s="113"/>
      <c r="D10" s="1"/>
      <c r="E10" s="24"/>
      <c r="F10" s="113" t="s">
        <v>76</v>
      </c>
      <c r="G10" s="113"/>
      <c r="H10" s="113"/>
      <c r="I10" s="113"/>
      <c r="J10" s="24"/>
      <c r="K10" s="24"/>
      <c r="L10" s="24"/>
      <c r="M10" s="24"/>
      <c r="N10" s="24"/>
      <c r="O10" s="25"/>
      <c r="T10" s="23"/>
      <c r="U10" s="23"/>
    </row>
    <row r="11" spans="2:21" ht="33" customHeight="1" thickTop="1">
      <c r="B11" s="9" t="s">
        <v>37</v>
      </c>
      <c r="C11" s="26" t="s">
        <v>102</v>
      </c>
      <c r="D11" s="27" t="s">
        <v>103</v>
      </c>
      <c r="E11" s="24"/>
      <c r="F11" s="119" t="s">
        <v>61</v>
      </c>
      <c r="G11" s="119"/>
      <c r="H11" s="119"/>
      <c r="I11" s="81" t="s">
        <v>110</v>
      </c>
      <c r="J11" s="114" t="s">
        <v>79</v>
      </c>
      <c r="K11" s="114"/>
      <c r="L11" s="75">
        <v>253.2</v>
      </c>
      <c r="M11" s="114" t="s">
        <v>78</v>
      </c>
      <c r="N11" s="114"/>
      <c r="O11" s="82">
        <f>IFERROR(I12*(1-(L14-15)*0.000645),"")</f>
        <v>0.91749257500000003</v>
      </c>
      <c r="T11" s="23"/>
      <c r="U11" s="23"/>
    </row>
    <row r="12" spans="2:21" ht="33" customHeight="1">
      <c r="B12" s="8" t="s">
        <v>104</v>
      </c>
      <c r="C12" s="83">
        <v>0.625</v>
      </c>
      <c r="D12" s="83">
        <v>0.66666666666666663</v>
      </c>
      <c r="E12" s="24"/>
      <c r="F12" s="114" t="s">
        <v>77</v>
      </c>
      <c r="G12" s="114"/>
      <c r="H12" s="114"/>
      <c r="I12" s="84">
        <v>0.99099999999999999</v>
      </c>
      <c r="J12" s="114" t="s">
        <v>80</v>
      </c>
      <c r="K12" s="114"/>
      <c r="L12" s="69">
        <v>7.6</v>
      </c>
      <c r="M12" s="114" t="s">
        <v>82</v>
      </c>
      <c r="N12" s="114"/>
      <c r="O12" s="85">
        <f>IFERROR((D14-C14)/((D12-C12)*24)/1000,"")</f>
        <v>1.4300000000000013</v>
      </c>
      <c r="T12" s="23"/>
      <c r="U12" s="23"/>
    </row>
    <row r="13" spans="2:21" ht="33" customHeight="1">
      <c r="B13" s="8" t="s">
        <v>165</v>
      </c>
      <c r="C13" s="77">
        <v>394042550</v>
      </c>
      <c r="D13" s="77">
        <v>394049250</v>
      </c>
      <c r="E13" s="24"/>
      <c r="F13" s="114" t="s">
        <v>41</v>
      </c>
      <c r="G13" s="114"/>
      <c r="H13" s="114"/>
      <c r="I13" s="75">
        <v>0.47</v>
      </c>
      <c r="J13" s="114" t="s">
        <v>84</v>
      </c>
      <c r="K13" s="114"/>
      <c r="L13" s="69">
        <v>133.80000000000001</v>
      </c>
      <c r="M13" s="114" t="s">
        <v>81</v>
      </c>
      <c r="N13" s="114"/>
      <c r="O13" s="85">
        <f>IFERROR(O12*O11,"")</f>
        <v>1.3120143822500012</v>
      </c>
      <c r="T13" s="23"/>
      <c r="U13" s="23"/>
    </row>
    <row r="14" spans="2:21" ht="33" customHeight="1">
      <c r="B14" s="8" t="s">
        <v>119</v>
      </c>
      <c r="C14" s="77">
        <v>7061080</v>
      </c>
      <c r="D14" s="77">
        <v>7062510</v>
      </c>
      <c r="E14" s="24"/>
      <c r="F14" s="114" t="s">
        <v>121</v>
      </c>
      <c r="G14" s="114"/>
      <c r="H14" s="114"/>
      <c r="I14" s="69">
        <v>41640</v>
      </c>
      <c r="J14" s="114" t="s">
        <v>83</v>
      </c>
      <c r="K14" s="114"/>
      <c r="L14" s="69">
        <v>130</v>
      </c>
      <c r="M14" s="114" t="s">
        <v>122</v>
      </c>
      <c r="N14" s="114"/>
      <c r="O14" s="28">
        <f>IFERROR(((O12*24*O11*1000*1000/24)/I6),"")</f>
        <v>183.70405800196039</v>
      </c>
      <c r="Q14" s="29"/>
      <c r="T14" s="23"/>
      <c r="U14" s="23"/>
    </row>
    <row r="15" spans="2:21" ht="33" customHeight="1" thickBot="1">
      <c r="B15" s="112" t="s">
        <v>74</v>
      </c>
      <c r="C15" s="113"/>
      <c r="D15" s="30"/>
      <c r="E15" s="24"/>
      <c r="F15" s="113" t="s">
        <v>85</v>
      </c>
      <c r="G15" s="113"/>
      <c r="H15" s="113"/>
      <c r="I15" s="113"/>
      <c r="J15" s="31"/>
      <c r="K15" s="31"/>
      <c r="L15" s="31"/>
      <c r="M15" s="24"/>
      <c r="N15" s="24"/>
      <c r="O15" s="25"/>
      <c r="T15" s="23"/>
      <c r="U15" s="23"/>
    </row>
    <row r="16" spans="2:21" ht="33" customHeight="1" thickTop="1">
      <c r="B16" s="118" t="s">
        <v>33</v>
      </c>
      <c r="C16" s="114"/>
      <c r="D16" s="69"/>
      <c r="E16" s="24"/>
      <c r="F16" s="119" t="s">
        <v>166</v>
      </c>
      <c r="G16" s="119"/>
      <c r="H16" s="119"/>
      <c r="I16" s="86">
        <v>2.23</v>
      </c>
      <c r="J16" s="114" t="s">
        <v>87</v>
      </c>
      <c r="K16" s="114"/>
      <c r="L16" s="77" t="s">
        <v>66</v>
      </c>
      <c r="M16" s="114" t="s">
        <v>86</v>
      </c>
      <c r="N16" s="114"/>
      <c r="O16" s="87">
        <v>240</v>
      </c>
      <c r="P16" s="32"/>
      <c r="T16" s="23"/>
      <c r="U16" s="23"/>
    </row>
    <row r="17" spans="2:21" ht="33" customHeight="1">
      <c r="B17" s="118" t="s">
        <v>75</v>
      </c>
      <c r="C17" s="114"/>
      <c r="D17" s="68"/>
      <c r="E17" s="24"/>
      <c r="F17" s="114" t="s">
        <v>167</v>
      </c>
      <c r="G17" s="114"/>
      <c r="H17" s="114"/>
      <c r="I17" s="69">
        <v>49.3</v>
      </c>
      <c r="J17" s="114" t="s">
        <v>88</v>
      </c>
      <c r="K17" s="114"/>
      <c r="L17" s="75"/>
      <c r="M17" s="114" t="s">
        <v>114</v>
      </c>
      <c r="N17" s="114"/>
      <c r="O17" s="88">
        <v>0.94</v>
      </c>
      <c r="P17" s="33"/>
      <c r="T17" s="23"/>
      <c r="U17" s="23"/>
    </row>
    <row r="18" spans="2:21" ht="33" customHeight="1">
      <c r="B18" s="118" t="s">
        <v>35</v>
      </c>
      <c r="C18" s="114"/>
      <c r="D18" s="68"/>
      <c r="E18" s="24"/>
      <c r="F18" s="114" t="s">
        <v>90</v>
      </c>
      <c r="G18" s="114"/>
      <c r="H18" s="114"/>
      <c r="I18" s="69">
        <v>57.4</v>
      </c>
      <c r="J18" s="114" t="s">
        <v>89</v>
      </c>
      <c r="K18" s="114"/>
      <c r="L18" s="89"/>
      <c r="M18" s="114" t="s">
        <v>113</v>
      </c>
      <c r="N18" s="114"/>
      <c r="O18" s="85">
        <f>IFERROR((O16*O17*1000/24)/I6,"")</f>
        <v>1.3161579389526743</v>
      </c>
      <c r="T18" s="23"/>
      <c r="U18" s="23"/>
    </row>
    <row r="19" spans="2:21" ht="33" customHeight="1" thickBot="1">
      <c r="B19" s="10" t="s">
        <v>115</v>
      </c>
      <c r="C19" s="34"/>
      <c r="D19" s="35"/>
      <c r="E19" s="35"/>
      <c r="F19" s="33"/>
      <c r="G19" s="33"/>
      <c r="H19" s="33"/>
      <c r="I19" s="33"/>
      <c r="J19" s="36"/>
      <c r="K19" s="113" t="s">
        <v>36</v>
      </c>
      <c r="L19" s="113"/>
      <c r="M19" s="113"/>
      <c r="N19" s="35"/>
      <c r="O19" s="37"/>
    </row>
    <row r="20" spans="2:21" ht="33" customHeight="1" thickTop="1">
      <c r="B20" s="11" t="s">
        <v>37</v>
      </c>
      <c r="C20" s="38" t="s">
        <v>38</v>
      </c>
      <c r="D20" s="39" t="s">
        <v>39</v>
      </c>
      <c r="E20" s="39" t="s">
        <v>40</v>
      </c>
      <c r="F20" s="122" t="s">
        <v>37</v>
      </c>
      <c r="G20" s="122"/>
      <c r="H20" s="39" t="s">
        <v>38</v>
      </c>
      <c r="I20" s="39" t="s">
        <v>39</v>
      </c>
      <c r="J20" s="40" t="s">
        <v>40</v>
      </c>
      <c r="K20" s="131" t="s">
        <v>37</v>
      </c>
      <c r="L20" s="132"/>
      <c r="M20" s="39" t="s">
        <v>38</v>
      </c>
      <c r="N20" s="39" t="s">
        <v>39</v>
      </c>
      <c r="O20" s="41" t="s">
        <v>40</v>
      </c>
    </row>
    <row r="21" spans="2:21" ht="33" customHeight="1">
      <c r="B21" s="8" t="s">
        <v>168</v>
      </c>
      <c r="C21" s="77">
        <v>13341</v>
      </c>
      <c r="D21" s="77"/>
      <c r="E21" s="77"/>
      <c r="F21" s="114" t="s">
        <v>185</v>
      </c>
      <c r="G21" s="114"/>
      <c r="H21" s="77">
        <v>100</v>
      </c>
      <c r="I21" s="77"/>
      <c r="J21" s="77"/>
      <c r="K21" s="117" t="s">
        <v>91</v>
      </c>
      <c r="L21" s="114"/>
      <c r="M21" s="69">
        <v>50</v>
      </c>
      <c r="N21" s="69"/>
      <c r="O21" s="69"/>
    </row>
    <row r="22" spans="2:21" ht="33" customHeight="1">
      <c r="B22" s="8" t="s">
        <v>169</v>
      </c>
      <c r="C22" s="69">
        <v>415</v>
      </c>
      <c r="D22" s="69"/>
      <c r="E22" s="69"/>
      <c r="F22" s="114" t="s">
        <v>92</v>
      </c>
      <c r="G22" s="114"/>
      <c r="H22" s="68">
        <v>1.51</v>
      </c>
      <c r="I22" s="68"/>
      <c r="J22" s="68"/>
      <c r="K22" s="117" t="s">
        <v>93</v>
      </c>
      <c r="L22" s="114"/>
      <c r="M22" s="69">
        <v>38</v>
      </c>
      <c r="N22" s="69"/>
      <c r="O22" s="69"/>
    </row>
    <row r="23" spans="2:21" ht="33" customHeight="1">
      <c r="B23" s="8" t="s">
        <v>170</v>
      </c>
      <c r="C23" s="69">
        <v>280</v>
      </c>
      <c r="D23" s="69"/>
      <c r="E23" s="69"/>
      <c r="F23" s="114" t="s">
        <v>94</v>
      </c>
      <c r="G23" s="114"/>
      <c r="H23" s="68">
        <v>48</v>
      </c>
      <c r="I23" s="68"/>
      <c r="J23" s="68"/>
      <c r="K23" s="117" t="s">
        <v>186</v>
      </c>
      <c r="L23" s="114"/>
      <c r="M23" s="69">
        <v>115</v>
      </c>
      <c r="N23" s="69"/>
      <c r="O23" s="69"/>
    </row>
    <row r="24" spans="2:21" ht="33" customHeight="1">
      <c r="B24" s="8" t="s">
        <v>117</v>
      </c>
      <c r="C24" s="69">
        <v>40</v>
      </c>
      <c r="D24" s="69"/>
      <c r="E24" s="69"/>
      <c r="F24" s="114" t="s">
        <v>116</v>
      </c>
      <c r="G24" s="114"/>
      <c r="H24" s="68">
        <v>72</v>
      </c>
      <c r="I24" s="68"/>
      <c r="J24" s="68"/>
      <c r="K24" s="117" t="s">
        <v>97</v>
      </c>
      <c r="L24" s="114"/>
      <c r="M24" s="69">
        <v>160</v>
      </c>
      <c r="N24" s="69"/>
      <c r="O24" s="69"/>
    </row>
    <row r="25" spans="2:21" ht="33" customHeight="1">
      <c r="B25" s="8" t="s">
        <v>95</v>
      </c>
      <c r="C25" s="69"/>
      <c r="D25" s="69"/>
      <c r="E25" s="69"/>
      <c r="F25" s="114" t="s">
        <v>96</v>
      </c>
      <c r="G25" s="114"/>
      <c r="H25" s="68"/>
      <c r="I25" s="68"/>
      <c r="J25" s="68"/>
      <c r="K25" s="117" t="s">
        <v>98</v>
      </c>
      <c r="L25" s="114"/>
      <c r="M25" s="69">
        <v>43</v>
      </c>
      <c r="N25" s="69"/>
      <c r="O25" s="69"/>
    </row>
    <row r="26" spans="2:21" ht="33" customHeight="1" thickBot="1">
      <c r="B26" s="129" t="s">
        <v>42</v>
      </c>
      <c r="C26" s="130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42"/>
    </row>
    <row r="27" spans="2:21" ht="33" customHeight="1" thickTop="1">
      <c r="B27" s="12" t="s">
        <v>37</v>
      </c>
      <c r="C27" s="43" t="s">
        <v>135</v>
      </c>
      <c r="D27" s="44">
        <v>1</v>
      </c>
      <c r="E27" s="44">
        <v>2</v>
      </c>
      <c r="F27" s="44">
        <v>3</v>
      </c>
      <c r="G27" s="44">
        <v>4</v>
      </c>
      <c r="H27" s="44">
        <v>5</v>
      </c>
      <c r="I27" s="44">
        <v>6</v>
      </c>
      <c r="J27" s="44">
        <v>7</v>
      </c>
      <c r="K27" s="44">
        <v>8</v>
      </c>
      <c r="L27" s="44">
        <v>9</v>
      </c>
      <c r="M27" s="44">
        <v>10</v>
      </c>
      <c r="N27" s="44">
        <v>11</v>
      </c>
      <c r="O27" s="45">
        <v>12</v>
      </c>
    </row>
    <row r="28" spans="2:21" ht="33" customHeight="1">
      <c r="B28" s="13" t="s">
        <v>127</v>
      </c>
      <c r="C28" s="90">
        <f>IFERROR(AVERAGE(D28:O28),"")</f>
        <v>125.66666666666667</v>
      </c>
      <c r="D28" s="91">
        <v>126</v>
      </c>
      <c r="E28" s="91">
        <v>125</v>
      </c>
      <c r="F28" s="91">
        <v>127</v>
      </c>
      <c r="G28" s="91">
        <v>125</v>
      </c>
      <c r="H28" s="91">
        <v>126</v>
      </c>
      <c r="I28" s="91">
        <v>125</v>
      </c>
      <c r="J28" s="91"/>
      <c r="K28" s="91"/>
      <c r="L28" s="91"/>
      <c r="M28" s="91"/>
      <c r="N28" s="91"/>
      <c r="O28" s="91"/>
    </row>
    <row r="29" spans="2:21" ht="33" customHeight="1">
      <c r="B29" s="14" t="s">
        <v>128</v>
      </c>
      <c r="C29" s="90">
        <f t="shared" ref="C29:C39" si="0">IFERROR(AVERAGE(D29:O29),"")</f>
        <v>99.333333333333329</v>
      </c>
      <c r="D29" s="91">
        <v>98</v>
      </c>
      <c r="E29" s="91">
        <v>100</v>
      </c>
      <c r="F29" s="91">
        <v>99</v>
      </c>
      <c r="G29" s="91">
        <v>99</v>
      </c>
      <c r="H29" s="91">
        <v>100</v>
      </c>
      <c r="I29" s="91">
        <v>100</v>
      </c>
      <c r="J29" s="91"/>
      <c r="K29" s="91"/>
      <c r="L29" s="91"/>
      <c r="M29" s="91"/>
      <c r="N29" s="91"/>
      <c r="O29" s="91"/>
    </row>
    <row r="30" spans="2:21" ht="33" customHeight="1">
      <c r="B30" s="14" t="s">
        <v>129</v>
      </c>
      <c r="C30" s="90" t="str">
        <f t="shared" si="0"/>
        <v/>
      </c>
      <c r="D30" s="92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</row>
    <row r="31" spans="2:21" ht="33" customHeight="1">
      <c r="B31" s="14" t="s">
        <v>130</v>
      </c>
      <c r="C31" s="90" t="str">
        <f t="shared" si="0"/>
        <v/>
      </c>
      <c r="D31" s="92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</row>
    <row r="32" spans="2:21" ht="33" customHeight="1">
      <c r="B32" s="14" t="s">
        <v>131</v>
      </c>
      <c r="C32" s="90" t="str">
        <f t="shared" si="0"/>
        <v/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2:36" ht="33" customHeight="1">
      <c r="B33" s="13" t="s">
        <v>132</v>
      </c>
      <c r="C33" s="90">
        <f t="shared" si="0"/>
        <v>351.83333333333331</v>
      </c>
      <c r="D33" s="91">
        <v>348</v>
      </c>
      <c r="E33" s="91">
        <v>365</v>
      </c>
      <c r="F33" s="91">
        <v>350</v>
      </c>
      <c r="G33" s="91">
        <v>348</v>
      </c>
      <c r="H33" s="91">
        <v>350</v>
      </c>
      <c r="I33" s="91">
        <v>350</v>
      </c>
      <c r="J33" s="91"/>
      <c r="K33" s="91"/>
      <c r="L33" s="91"/>
      <c r="M33" s="91"/>
      <c r="N33" s="91"/>
      <c r="O33" s="91"/>
    </row>
    <row r="34" spans="2:36" ht="33" customHeight="1">
      <c r="B34" s="13" t="s">
        <v>43</v>
      </c>
      <c r="C34" s="90">
        <f t="shared" si="0"/>
        <v>59.416666666666664</v>
      </c>
      <c r="D34" s="91">
        <v>60</v>
      </c>
      <c r="E34" s="91">
        <v>60</v>
      </c>
      <c r="F34" s="91">
        <v>60</v>
      </c>
      <c r="G34" s="91">
        <v>59.5</v>
      </c>
      <c r="H34" s="91">
        <v>58</v>
      </c>
      <c r="I34" s="91">
        <v>59</v>
      </c>
      <c r="J34" s="91"/>
      <c r="K34" s="91"/>
      <c r="L34" s="91"/>
      <c r="M34" s="91"/>
      <c r="N34" s="91"/>
      <c r="O34" s="91"/>
    </row>
    <row r="35" spans="2:36" ht="33" customHeight="1">
      <c r="B35" s="13" t="s">
        <v>99</v>
      </c>
      <c r="C35" s="90" t="str">
        <f t="shared" si="0"/>
        <v/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</row>
    <row r="36" spans="2:36" ht="33" customHeight="1">
      <c r="B36" s="13" t="s">
        <v>137</v>
      </c>
      <c r="C36" s="90">
        <f t="shared" si="0"/>
        <v>71</v>
      </c>
      <c r="D36" s="91">
        <v>71</v>
      </c>
      <c r="E36" s="91">
        <v>71</v>
      </c>
      <c r="F36" s="91">
        <v>71</v>
      </c>
      <c r="G36" s="91">
        <v>71</v>
      </c>
      <c r="H36" s="91">
        <v>71</v>
      </c>
      <c r="I36" s="91">
        <v>71</v>
      </c>
      <c r="J36" s="91"/>
      <c r="K36" s="91"/>
      <c r="L36" s="91"/>
      <c r="M36" s="91"/>
      <c r="N36" s="91"/>
      <c r="O36" s="91"/>
    </row>
    <row r="37" spans="2:36" ht="33" customHeight="1">
      <c r="B37" s="13" t="s">
        <v>133</v>
      </c>
      <c r="C37" s="90">
        <f t="shared" si="0"/>
        <v>79.666666666666671</v>
      </c>
      <c r="D37" s="91">
        <v>78</v>
      </c>
      <c r="E37" s="91">
        <v>80</v>
      </c>
      <c r="F37" s="91">
        <v>80</v>
      </c>
      <c r="G37" s="91">
        <v>80</v>
      </c>
      <c r="H37" s="91">
        <v>80</v>
      </c>
      <c r="I37" s="91">
        <v>80</v>
      </c>
      <c r="J37" s="91"/>
      <c r="K37" s="91"/>
      <c r="L37" s="91"/>
      <c r="M37" s="91"/>
      <c r="N37" s="91"/>
      <c r="O37" s="91"/>
    </row>
    <row r="38" spans="2:36" ht="33" customHeight="1">
      <c r="B38" s="13" t="s">
        <v>134</v>
      </c>
      <c r="C38" s="90">
        <f t="shared" si="0"/>
        <v>55.6</v>
      </c>
      <c r="D38" s="91">
        <v>55</v>
      </c>
      <c r="E38" s="91">
        <v>56</v>
      </c>
      <c r="F38" s="91">
        <v>56</v>
      </c>
      <c r="G38" s="91">
        <v>55</v>
      </c>
      <c r="H38" s="91">
        <v>55.6</v>
      </c>
      <c r="I38" s="91">
        <v>56</v>
      </c>
      <c r="J38" s="91"/>
      <c r="K38" s="91"/>
      <c r="L38" s="91"/>
      <c r="M38" s="91"/>
      <c r="N38" s="91"/>
      <c r="O38" s="91"/>
    </row>
    <row r="39" spans="2:36" ht="33" customHeight="1">
      <c r="B39" s="15" t="s">
        <v>138</v>
      </c>
      <c r="C39" s="94" t="str">
        <f t="shared" si="0"/>
        <v/>
      </c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</row>
    <row r="40" spans="2:36" ht="33" customHeight="1" thickBot="1">
      <c r="B40" s="120" t="s">
        <v>100</v>
      </c>
      <c r="C40" s="121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42"/>
    </row>
    <row r="41" spans="2:36" ht="33" customHeight="1" thickTop="1">
      <c r="B41" s="127" t="s">
        <v>44</v>
      </c>
      <c r="C41" s="128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</row>
    <row r="42" spans="2:36" ht="33" customHeight="1">
      <c r="B42" s="123" t="s">
        <v>45</v>
      </c>
      <c r="C42" s="124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</row>
    <row r="43" spans="2:36" ht="33" customHeight="1">
      <c r="B43" s="123" t="s">
        <v>46</v>
      </c>
      <c r="C43" s="124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</row>
    <row r="44" spans="2:36" ht="33" customHeight="1">
      <c r="B44" s="123" t="s">
        <v>47</v>
      </c>
      <c r="C44" s="124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</row>
    <row r="45" spans="2:36" ht="33" customHeight="1">
      <c r="B45" s="125" t="s">
        <v>48</v>
      </c>
      <c r="C45" s="12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</row>
    <row r="46" spans="2:36" s="46" customFormat="1" ht="28.35" customHeight="1">
      <c r="B46" s="97" t="s">
        <v>124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</row>
    <row r="47" spans="2:36" s="17" customFormat="1" ht="26.25" customHeight="1">
      <c r="B47" s="105" t="s">
        <v>192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7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</row>
    <row r="48" spans="2:36" s="17" customFormat="1" ht="24" customHeight="1"/>
    <row r="49" spans="2:27" s="17" customFormat="1" ht="24" customHeight="1">
      <c r="B49" s="18" t="s">
        <v>195</v>
      </c>
      <c r="K49" s="19"/>
      <c r="L49" s="19"/>
      <c r="M49" s="108" t="s">
        <v>194</v>
      </c>
      <c r="N49" s="109"/>
      <c r="O49" s="110"/>
      <c r="AA49" s="47"/>
    </row>
    <row r="50" spans="2:27" s="46" customFormat="1" ht="15.75">
      <c r="B50" s="16" t="s">
        <v>125</v>
      </c>
      <c r="C50" s="16"/>
      <c r="D50" s="17"/>
      <c r="E50" s="17"/>
      <c r="F50" s="17"/>
      <c r="G50" s="17"/>
      <c r="H50" s="17"/>
      <c r="I50" s="17"/>
      <c r="J50" s="17"/>
      <c r="M50" s="111" t="s">
        <v>126</v>
      </c>
      <c r="N50" s="111"/>
      <c r="O50" s="111"/>
      <c r="Z50" s="16"/>
    </row>
  </sheetData>
  <sheetProtection sheet="1" objects="1" scenarios="1"/>
  <mergeCells count="76">
    <mergeCell ref="B26:C26"/>
    <mergeCell ref="M4:N4"/>
    <mergeCell ref="M8:N8"/>
    <mergeCell ref="F18:H18"/>
    <mergeCell ref="B16:C16"/>
    <mergeCell ref="G7:H7"/>
    <mergeCell ref="D9:E9"/>
    <mergeCell ref="K20:L20"/>
    <mergeCell ref="K21:L21"/>
    <mergeCell ref="K22:L22"/>
    <mergeCell ref="J13:K13"/>
    <mergeCell ref="M18:N18"/>
    <mergeCell ref="J14:K14"/>
    <mergeCell ref="M5:N5"/>
    <mergeCell ref="D4:E4"/>
    <mergeCell ref="D6:E6"/>
    <mergeCell ref="B43:C43"/>
    <mergeCell ref="B44:C44"/>
    <mergeCell ref="B45:C45"/>
    <mergeCell ref="B41:C41"/>
    <mergeCell ref="B42:C42"/>
    <mergeCell ref="D7:E7"/>
    <mergeCell ref="D8:E8"/>
    <mergeCell ref="G4:H4"/>
    <mergeCell ref="G6:H6"/>
    <mergeCell ref="D5:E5"/>
    <mergeCell ref="G8:H8"/>
    <mergeCell ref="G5:H5"/>
    <mergeCell ref="M6:N6"/>
    <mergeCell ref="J7:K7"/>
    <mergeCell ref="M7:N7"/>
    <mergeCell ref="J8:K8"/>
    <mergeCell ref="J6:K6"/>
    <mergeCell ref="M13:N13"/>
    <mergeCell ref="M12:N12"/>
    <mergeCell ref="J16:K16"/>
    <mergeCell ref="J17:K17"/>
    <mergeCell ref="B40:C40"/>
    <mergeCell ref="K24:L24"/>
    <mergeCell ref="K25:L25"/>
    <mergeCell ref="K19:M19"/>
    <mergeCell ref="F25:G25"/>
    <mergeCell ref="F24:G24"/>
    <mergeCell ref="B18:C18"/>
    <mergeCell ref="F16:H16"/>
    <mergeCell ref="F17:H17"/>
    <mergeCell ref="F20:G20"/>
    <mergeCell ref="F21:G21"/>
    <mergeCell ref="B15:C15"/>
    <mergeCell ref="B17:C17"/>
    <mergeCell ref="B10:C10"/>
    <mergeCell ref="F13:H13"/>
    <mergeCell ref="F14:H14"/>
    <mergeCell ref="F12:H12"/>
    <mergeCell ref="F11:H11"/>
    <mergeCell ref="J9:K9"/>
    <mergeCell ref="K23:L23"/>
    <mergeCell ref="F22:G22"/>
    <mergeCell ref="F23:G23"/>
    <mergeCell ref="F15:I15"/>
    <mergeCell ref="B47:O47"/>
    <mergeCell ref="M49:O49"/>
    <mergeCell ref="M50:O50"/>
    <mergeCell ref="B3:C3"/>
    <mergeCell ref="J18:K18"/>
    <mergeCell ref="M16:N16"/>
    <mergeCell ref="M17:N17"/>
    <mergeCell ref="J4:K4"/>
    <mergeCell ref="J5:K5"/>
    <mergeCell ref="M9:N9"/>
    <mergeCell ref="M11:N11"/>
    <mergeCell ref="M14:N14"/>
    <mergeCell ref="J12:K12"/>
    <mergeCell ref="F10:I10"/>
    <mergeCell ref="J11:K11"/>
    <mergeCell ref="G9:H9"/>
  </mergeCells>
  <conditionalFormatting sqref="Q32:T33">
    <cfRule type="expression" dxfId="19" priority="24">
      <formula>CELL("protect",Q32)=0</formula>
    </cfRule>
  </conditionalFormatting>
  <conditionalFormatting sqref="D28:O39">
    <cfRule type="containsBlanks" dxfId="18" priority="2">
      <formula>LEN(TRIM(D28))=0</formula>
    </cfRule>
  </conditionalFormatting>
  <dataValidations count="8">
    <dataValidation type="decimal" allowBlank="1" showInputMessage="1" showErrorMessage="1" error="Enter value between 992-1040" sqref="L7">
      <formula1>992</formula1>
      <formula2>1040</formula2>
    </dataValidation>
    <dataValidation type="list" allowBlank="1" showInputMessage="1" showErrorMessage="1" sqref="F4">
      <formula1>"Ballast, Loaded"</formula1>
    </dataValidation>
    <dataValidation type="decimal" operator="greaterThanOrEqual" allowBlank="1" showInputMessage="1" showErrorMessage="1" sqref="C8:C9 L11:L14 C13:D14 L17:L18 C5 M21:O25 I16:I18 O16:O17 D28:O39 I6:I9 F9 O5:O9 F5:F7 C21:E25 O11:O13 I12:I14 L8:L9 D16 H21:J25">
      <formula1>0</formula1>
    </dataValidation>
    <dataValidation type="time" allowBlank="1" showInputMessage="1" showErrorMessage="1" errorTitle="Time of Report" error="Please enter a valid time in HH:MM format" sqref="C12:D12">
      <formula1>0</formula1>
      <formula2>0.999305555555556</formula2>
    </dataValidation>
    <dataValidation type="date" operator="greaterThan" allowBlank="1" showInputMessage="1" showErrorMessage="1" errorTitle=" Date of Report" error="Please enter a valid date" sqref="O4">
      <formula1>1</formula1>
    </dataValidation>
    <dataValidation type="decimal" allowBlank="1" showInputMessage="1" showErrorMessage="1" sqref="D41:O45">
      <formula1>-999999999</formula1>
      <formula2>10000000</formula2>
    </dataValidation>
    <dataValidation operator="greaterThanOrEqual" allowBlank="1" showInputMessage="1" showErrorMessage="1" sqref="I5 B41:C45 B20:B25 R31:T35"/>
    <dataValidation type="decimal" operator="greaterThan" allowBlank="1" showInputMessage="1" showErrorMessage="1" sqref="I4">
      <formula1>0</formula1>
    </dataValidation>
  </dataValidations>
  <pageMargins left="0.25" right="0.25" top="1.772671568627451" bottom="0.75" header="0.3" footer="5.7291666666666664E-2"/>
  <pageSetup paperSize="9" scale="53" orientation="landscape" r:id="rId1"/>
  <headerFooter scaleWithDoc="0">
    <oddHeader>&amp;L&amp;G&amp;C
&amp;"-,Bold"&amp;14ME Performance Report</oddHeader>
    <oddFooter>&amp;LPage | &amp;P of &amp;N
Original : Vessel File
Copy : Synergy&amp;RTE-07
Edition No : 3 / Rev : 0
Date: 10-Jul-21</oddFooter>
  </headerFooter>
  <rowBreaks count="1" manualBreakCount="1">
    <brk id="25" max="15" man="1"/>
  </row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" operator="greaterThan" id="{A400CB01-1C66-4AF1-8391-F854103316C6}">
            <xm:f>$C$28+'Control Parameter and Config'!$B$17</xm:f>
            <x14:dxf>
              <fill>
                <patternFill>
                  <bgColor rgb="FFFFC7CE"/>
                </patternFill>
              </fill>
            </x14:dxf>
          </x14:cfRule>
          <x14:cfRule type="cellIs" priority="20" operator="lessThan" id="{311A155C-1685-4C0A-9000-0B1B1B452188}">
            <xm:f>$C$28-'Control Parameter and Config'!$B$17</xm:f>
            <x14:dxf>
              <fill>
                <patternFill>
                  <bgColor rgb="FFFFC7CE"/>
                </patternFill>
              </fill>
            </x14:dxf>
          </x14:cfRule>
          <xm:sqref>D28:O28</xm:sqref>
        </x14:conditionalFormatting>
        <x14:conditionalFormatting xmlns:xm="http://schemas.microsoft.com/office/excel/2006/main">
          <x14:cfRule type="cellIs" priority="17" operator="greaterThan" id="{6233B7AB-6BB3-45D7-9CCD-46242EBF27EC}">
            <xm:f>$C$29+'Control Parameter and Config'!$B$18</xm:f>
            <x14:dxf>
              <fill>
                <patternFill>
                  <bgColor rgb="FFFFC7CE"/>
                </patternFill>
              </fill>
            </x14:dxf>
          </x14:cfRule>
          <x14:cfRule type="cellIs" priority="18" operator="lessThan" id="{A4220DE9-F7C8-4023-9FDA-40B200A1B4FE}">
            <xm:f>$C$29-'Control Parameter and Config'!$B$18</xm:f>
            <x14:dxf>
              <fill>
                <patternFill>
                  <bgColor rgb="FFFFC7CE"/>
                </patternFill>
              </fill>
            </x14:dxf>
          </x14:cfRule>
          <xm:sqref>D29:O29</xm:sqref>
        </x14:conditionalFormatting>
        <x14:conditionalFormatting xmlns:xm="http://schemas.microsoft.com/office/excel/2006/main">
          <x14:cfRule type="cellIs" priority="15" operator="greaterThan" id="{8403A1B7-88B4-4E3F-A2C1-7D490774712B}">
            <xm:f>$C$30+'Control Parameter and Config'!$B$19</xm:f>
            <x14:dxf>
              <fill>
                <patternFill>
                  <bgColor rgb="FFFFC7CE"/>
                </patternFill>
              </fill>
            </x14:dxf>
          </x14:cfRule>
          <x14:cfRule type="cellIs" priority="16" operator="lessThan" id="{B634CCEC-F5C6-4F02-8F88-5A62B094E1B5}">
            <xm:f>$C$30-'Control Parameter and Config'!$B$19</xm:f>
            <x14:dxf>
              <fill>
                <patternFill>
                  <bgColor rgb="FFFFC7CE"/>
                </patternFill>
              </fill>
            </x14:dxf>
          </x14:cfRule>
          <xm:sqref>D30:O30</xm:sqref>
        </x14:conditionalFormatting>
        <x14:conditionalFormatting xmlns:xm="http://schemas.microsoft.com/office/excel/2006/main">
          <x14:cfRule type="cellIs" priority="13" operator="greaterThan" id="{44E0DA6A-20DE-4594-80B4-D98A18C8E814}">
            <xm:f>$C$31+'Control Parameter and Config'!$B$20</xm:f>
            <x14:dxf>
              <fill>
                <patternFill>
                  <bgColor rgb="FFFFC7CE"/>
                </patternFill>
              </fill>
            </x14:dxf>
          </x14:cfRule>
          <x14:cfRule type="cellIs" priority="14" operator="lessThan" id="{1E8FD9A8-11D5-42B7-A675-A69E36D7A9BE}">
            <xm:f>$C$31-'Control Parameter and Config'!$B$20</xm:f>
            <x14:dxf>
              <fill>
                <patternFill>
                  <bgColor rgb="FFFFC7CE"/>
                </patternFill>
              </fill>
            </x14:dxf>
          </x14:cfRule>
          <xm:sqref>D31:O31</xm:sqref>
        </x14:conditionalFormatting>
        <x14:conditionalFormatting xmlns:xm="http://schemas.microsoft.com/office/excel/2006/main">
          <x14:cfRule type="cellIs" priority="11" operator="greaterThan" id="{362CB2D9-BA1F-4AC5-829A-B203302D9D75}">
            <xm:f>$C$33+'Control Parameter and Config'!$B$21</xm:f>
            <x14:dxf>
              <fill>
                <patternFill>
                  <bgColor rgb="FFFFC7CE"/>
                </patternFill>
              </fill>
            </x14:dxf>
          </x14:cfRule>
          <x14:cfRule type="cellIs" priority="12" operator="lessThan" id="{4077B917-B99A-438D-B53A-106209E56CDB}">
            <xm:f>$C$33-'Control Parameter and Config'!$B$21</xm:f>
            <x14:dxf>
              <fill>
                <patternFill>
                  <bgColor rgb="FFFFC7CE"/>
                </patternFill>
              </fill>
            </x14:dxf>
          </x14:cfRule>
          <xm:sqref>D33:O33</xm:sqref>
        </x14:conditionalFormatting>
        <x14:conditionalFormatting xmlns:xm="http://schemas.microsoft.com/office/excel/2006/main">
          <x14:cfRule type="cellIs" priority="9" operator="greaterThan" id="{E180DFE2-0C8A-4EFC-9DFD-1730C3D34A6E}">
            <xm:f>$C$34+'Control Parameter and Config'!$B$22</xm:f>
            <x14:dxf>
              <fill>
                <patternFill>
                  <bgColor rgb="FFFFC7CE"/>
                </patternFill>
              </fill>
            </x14:dxf>
          </x14:cfRule>
          <x14:cfRule type="cellIs" priority="10" operator="lessThan" id="{F64C41F3-3297-4D28-8300-9E612F80ADCB}">
            <xm:f>$C$34-'Control Parameter and Config'!$B$22</xm:f>
            <x14:dxf>
              <fill>
                <patternFill>
                  <bgColor rgb="FFFFC7CE"/>
                </patternFill>
              </fill>
            </x14:dxf>
          </x14:cfRule>
          <xm:sqref>D34:O34</xm:sqref>
        </x14:conditionalFormatting>
        <x14:conditionalFormatting xmlns:xm="http://schemas.microsoft.com/office/excel/2006/main">
          <x14:cfRule type="cellIs" priority="7" operator="greaterThan" id="{1A326CC5-F970-41DD-B25C-6DF5804C3421}">
            <xm:f>$C$35+'Control Parameter and Config'!$B$23</xm:f>
            <x14:dxf>
              <fill>
                <patternFill>
                  <bgColor rgb="FFFFC7CE"/>
                </patternFill>
              </fill>
            </x14:dxf>
          </x14:cfRule>
          <x14:cfRule type="cellIs" priority="8" operator="lessThan" id="{CEC3E6D3-5953-40EC-8814-7F596D809386}">
            <xm:f>$C$35-'Control Parameter and Config'!$B$23</xm:f>
            <x14:dxf>
              <fill>
                <patternFill>
                  <bgColor rgb="FFFFC7CE"/>
                </patternFill>
              </fill>
            </x14:dxf>
          </x14:cfRule>
          <xm:sqref>D35:O35</xm:sqref>
        </x14:conditionalFormatting>
        <x14:conditionalFormatting xmlns:xm="http://schemas.microsoft.com/office/excel/2006/main">
          <x14:cfRule type="cellIs" priority="6" operator="lessThanOrEqual" id="{B0121460-49F3-4157-9C6E-666327D9FB9C}">
            <xm:f>'Control Parameter and Config'!$B$24</xm:f>
            <x14:dxf>
              <fill>
                <patternFill>
                  <bgColor rgb="FFFFC7CE"/>
                </patternFill>
              </fill>
            </x14:dxf>
          </x14:cfRule>
          <xm:sqref>D36:O36</xm:sqref>
        </x14:conditionalFormatting>
        <x14:conditionalFormatting xmlns:xm="http://schemas.microsoft.com/office/excel/2006/main">
          <x14:cfRule type="cellIs" priority="5" operator="greaterThanOrEqual" id="{6CD41A1C-CF40-4071-AD27-B8B024B7A5A8}">
            <xm:f>'Control Parameter and Config'!$B$25</xm:f>
            <x14:dxf>
              <fill>
                <patternFill>
                  <bgColor rgb="FFFFC7CE"/>
                </patternFill>
              </fill>
            </x14:dxf>
          </x14:cfRule>
          <xm:sqref>D37:O37</xm:sqref>
        </x14:conditionalFormatting>
        <x14:conditionalFormatting xmlns:xm="http://schemas.microsoft.com/office/excel/2006/main">
          <x14:cfRule type="cellIs" priority="3" operator="greaterThan" id="{0AE2192A-EDF3-4675-93F8-5F7B4DE1CB43}">
            <xm:f>'Control Parameter and Config'!$B$27</xm:f>
            <x14:dxf>
              <fill>
                <patternFill>
                  <bgColor rgb="FFFFC7CE"/>
                </patternFill>
              </fill>
            </x14:dxf>
          </x14:cfRule>
          <x14:cfRule type="cellIs" priority="4" operator="lessThan" id="{F24C4A47-DAB5-4E36-ADA8-9C86495DF9DC}">
            <xm:f>'Control Parameter and Config'!$B$26</xm:f>
            <x14:dxf>
              <fill>
                <patternFill>
                  <bgColor rgb="FFFFC7CE"/>
                </patternFill>
              </fill>
            </x14:dxf>
          </x14:cfRule>
          <xm:sqref>D39:O39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operator="greaterThanOrEqual" allowBlank="1" showInputMessage="1" showErrorMessage="1">
          <x14:formula1>
            <xm:f>'Control Parameter and Config'!$B$58:$B$63</xm:f>
          </x14:formula1>
          <xm:sqref>L16</xm:sqref>
        </x14:dataValidation>
        <x14:dataValidation type="list" allowBlank="1" showInputMessage="1" showErrorMessage="1">
          <x14:formula1>
            <xm:f>'Control Parameter and Config'!$A$51:$A$63</xm:f>
          </x14:formula1>
          <xm:sqref>L4</xm:sqref>
        </x14:dataValidation>
        <x14:dataValidation type="list" allowBlank="1" showInputMessage="1" showErrorMessage="1">
          <x14:formula1>
            <xm:f>'Control Parameter and Config'!$A$41:$A$49</xm:f>
          </x14:formula1>
          <xm:sqref>L5</xm:sqref>
        </x14:dataValidation>
        <x14:dataValidation type="list" allowBlank="1" showInputMessage="1" showErrorMessage="1">
          <x14:formula1>
            <xm:f>'Control Parameter and Config'!$B$49:$B$51</xm:f>
          </x14:formula1>
          <xm:sqref>D18</xm:sqref>
        </x14:dataValidation>
        <x14:dataValidation type="list" allowBlank="1" showInputMessage="1" showErrorMessage="1">
          <x14:formula1>
            <xm:f>'Control Parameter and Config'!$B$53:$B$56</xm:f>
          </x14:formula1>
          <xm:sqref>I11</xm:sqref>
        </x14:dataValidation>
        <x14:dataValidation type="list" allowBlank="1" showInputMessage="1" showErrorMessage="1">
          <x14:formula1>
            <xm:f>'Control Parameter and Config'!$B$41:$B$47</xm:f>
          </x14:formula1>
          <xm:sqref>L5:L6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418BB05D97824DB294C37A36EBD405" ma:contentTypeVersion="11" ma:contentTypeDescription="Create a new document." ma:contentTypeScope="" ma:versionID="4c743aeb501fb6c848ba6cb7d8f884a9">
  <xsd:schema xmlns:xsd="http://www.w3.org/2001/XMLSchema" xmlns:xs="http://www.w3.org/2001/XMLSchema" xmlns:p="http://schemas.microsoft.com/office/2006/metadata/properties" xmlns:ns2="586ab354-e27f-4deb-bfc0-4e323cbec577" xmlns:ns3="88cf7aa6-d491-4f0c-b250-d9c9e37d8f81" targetNamespace="http://schemas.microsoft.com/office/2006/metadata/properties" ma:root="true" ma:fieldsID="06cc45dfd4efa64cd68d4cae610c1a5b" ns2:_="" ns3:_="">
    <xsd:import namespace="586ab354-e27f-4deb-bfc0-4e323cbec577"/>
    <xsd:import namespace="88cf7aa6-d491-4f0c-b250-d9c9e37d8f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ab354-e27f-4deb-bfc0-4e323cbec5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cf7aa6-d491-4f0c-b250-d9c9e37d8f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2471B-F70F-4540-AFB7-BA108D0B4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DAA6A5-2B13-4788-8EF8-F6A3B31ECB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6ab354-e27f-4deb-bfc0-4e323cbec577"/>
    <ds:schemaRef ds:uri="88cf7aa6-d491-4f0c-b250-d9c9e37d8f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5453D4-DD42-4065-85B0-7799D15AB3A5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8cf7aa6-d491-4f0c-b250-d9c9e37d8f81"/>
    <ds:schemaRef ds:uri="586ab354-e27f-4deb-bfc0-4e323cbec57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Control Parameter and Config</vt:lpstr>
      <vt:lpstr>ME Performance Report</vt:lpstr>
      <vt:lpstr>'ME Performance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dilipkumar.p</dc:creator>
  <cp:keywords/>
  <dc:description/>
  <cp:lastModifiedBy>ECR</cp:lastModifiedBy>
  <cp:revision/>
  <cp:lastPrinted>2024-04-13T14:09:15Z</cp:lastPrinted>
  <dcterms:created xsi:type="dcterms:W3CDTF">2021-06-25T10:29:55Z</dcterms:created>
  <dcterms:modified xsi:type="dcterms:W3CDTF">2024-04-13T14:14:27Z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  <property fmtid="{D5CDD505-2E9C-101B-9397-08002B2CF9AE}" pid="3" name="ContentTypeId">
    <vt:lpwstr>0x01010066418BB05D97824DB294C37A36EBD405</vt:lpwstr>
  </property>
</Properties>
</file>