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sses_Earthquake" sheetId="1" r:id="rId1"/>
    <sheet name="Losses_Flood" sheetId="5" r:id="rId2"/>
  </sheets>
  <calcPr calcId="125725"/>
</workbook>
</file>

<file path=xl/calcChain.xml><?xml version="1.0" encoding="utf-8"?>
<calcChain xmlns="http://schemas.openxmlformats.org/spreadsheetml/2006/main">
  <c r="H53" i="5"/>
  <c r="G53"/>
  <c r="H68" i="1"/>
  <c r="G68"/>
  <c r="F68"/>
  <c r="F53" i="5"/>
  <c r="E5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"/>
  <c r="D53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3"/>
  <c r="D4"/>
  <c r="D5"/>
  <c r="D6"/>
  <c r="D7"/>
  <c r="D8"/>
  <c r="D9"/>
  <c r="D10"/>
  <c r="D11"/>
  <c r="D12"/>
  <c r="D13"/>
  <c r="D14"/>
  <c r="D15"/>
  <c r="D16"/>
  <c r="D17"/>
  <c r="D2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"/>
  <c r="E68" i="1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3"/>
  <c r="E4"/>
  <c r="E5"/>
  <c r="E6"/>
  <c r="E7"/>
  <c r="E8"/>
  <c r="E9"/>
  <c r="E10"/>
  <c r="E11"/>
  <c r="E12"/>
  <c r="E13"/>
  <c r="E14"/>
  <c r="E15"/>
  <c r="E16"/>
  <c r="E17"/>
  <c r="E18"/>
  <c r="E19"/>
  <c r="E20"/>
  <c r="E2"/>
  <c r="D68"/>
  <c r="D21"/>
  <c r="D22"/>
  <c r="D23"/>
  <c r="D24"/>
  <c r="D25"/>
  <c r="D26"/>
  <c r="D27"/>
  <c r="D29"/>
  <c r="D30"/>
  <c r="D32"/>
  <c r="D33"/>
  <c r="D34"/>
  <c r="D35"/>
  <c r="D36"/>
  <c r="D38"/>
  <c r="D39"/>
  <c r="D40"/>
  <c r="D42"/>
  <c r="D43"/>
  <c r="D44"/>
  <c r="D45"/>
  <c r="D46"/>
  <c r="D47"/>
  <c r="D48"/>
  <c r="D49"/>
  <c r="D50"/>
  <c r="D52"/>
  <c r="D53"/>
  <c r="D54"/>
  <c r="D55"/>
  <c r="D56"/>
  <c r="D57"/>
  <c r="D58"/>
  <c r="D59"/>
  <c r="D60"/>
  <c r="D61"/>
  <c r="D62"/>
  <c r="D63"/>
  <c r="D65"/>
  <c r="D66"/>
  <c r="D67"/>
  <c r="D4"/>
  <c r="D5"/>
  <c r="D6"/>
  <c r="D10"/>
  <c r="D11"/>
  <c r="D12"/>
  <c r="D13"/>
  <c r="D16"/>
  <c r="D17"/>
  <c r="D18"/>
  <c r="D19"/>
  <c r="D20"/>
  <c r="D2"/>
  <c r="C58"/>
  <c r="C59"/>
  <c r="C60"/>
  <c r="C61"/>
  <c r="C62"/>
  <c r="C63"/>
  <c r="C64"/>
  <c r="D64" s="1"/>
  <c r="C65"/>
  <c r="C66"/>
  <c r="C67"/>
  <c r="C18"/>
  <c r="C19"/>
  <c r="C20"/>
  <c r="C21"/>
  <c r="C22"/>
  <c r="C23"/>
  <c r="C24"/>
  <c r="C25"/>
  <c r="C26"/>
  <c r="C27"/>
  <c r="C28"/>
  <c r="D28" s="1"/>
  <c r="C29"/>
  <c r="C30"/>
  <c r="C31"/>
  <c r="D31" s="1"/>
  <c r="C32"/>
  <c r="C33"/>
  <c r="C34"/>
  <c r="C35"/>
  <c r="C36"/>
  <c r="C37"/>
  <c r="D37" s="1"/>
  <c r="C38"/>
  <c r="C39"/>
  <c r="C40"/>
  <c r="C41"/>
  <c r="D41" s="1"/>
  <c r="C42"/>
  <c r="C43"/>
  <c r="C44"/>
  <c r="C45"/>
  <c r="C46"/>
  <c r="C47"/>
  <c r="C48"/>
  <c r="C49"/>
  <c r="C50"/>
  <c r="C51"/>
  <c r="D51" s="1"/>
  <c r="C52"/>
  <c r="C53"/>
  <c r="C54"/>
  <c r="C55"/>
  <c r="C56"/>
  <c r="C57"/>
  <c r="C3"/>
  <c r="D3" s="1"/>
  <c r="C4"/>
  <c r="C5"/>
  <c r="C6"/>
  <c r="C7"/>
  <c r="D7" s="1"/>
  <c r="C8"/>
  <c r="D8" s="1"/>
  <c r="C9"/>
  <c r="D9" s="1"/>
  <c r="C10"/>
  <c r="C11"/>
  <c r="C12"/>
  <c r="C13"/>
  <c r="C14"/>
  <c r="D14" s="1"/>
  <c r="C15"/>
  <c r="D15" s="1"/>
  <c r="C16"/>
  <c r="C17"/>
  <c r="C2"/>
  <c r="B67"/>
  <c r="B65"/>
  <c r="B63"/>
  <c r="B62"/>
  <c r="B60"/>
  <c r="B58"/>
  <c r="B56"/>
  <c r="B54"/>
  <c r="B52"/>
  <c r="B50"/>
  <c r="B48"/>
  <c r="B47"/>
  <c r="B46"/>
  <c r="B45"/>
  <c r="B44"/>
  <c r="B43"/>
  <c r="B40"/>
  <c r="B39"/>
  <c r="B38"/>
  <c r="B36"/>
  <c r="B32"/>
  <c r="B29"/>
  <c r="B25"/>
  <c r="B24"/>
  <c r="B23"/>
  <c r="B22"/>
  <c r="B21"/>
  <c r="B20"/>
  <c r="B19"/>
  <c r="B18"/>
  <c r="B17"/>
  <c r="B5"/>
  <c r="B2"/>
</calcChain>
</file>

<file path=xl/sharedStrings.xml><?xml version="1.0" encoding="utf-8"?>
<sst xmlns="http://schemas.openxmlformats.org/spreadsheetml/2006/main" count="18" uniqueCount="14">
  <si>
    <t>Year</t>
  </si>
  <si>
    <t>zeta</t>
  </si>
  <si>
    <t>sigma</t>
  </si>
  <si>
    <t>mu</t>
  </si>
  <si>
    <t>Damage Due to Floods(*1000)</t>
  </si>
  <si>
    <t>Total Damage due to Floods(Xf)</t>
  </si>
  <si>
    <t>ln(Xf )</t>
  </si>
  <si>
    <t>lamda</t>
  </si>
  <si>
    <t>lambda</t>
  </si>
  <si>
    <t>(log(Xf)-lamda)^2</t>
  </si>
  <si>
    <t>Damage Due to Earthquakes(in thousand USD)</t>
  </si>
  <si>
    <t>Total Damage due to Earthquakes (Xe) in USD</t>
  </si>
  <si>
    <t>ln(Xe)</t>
  </si>
  <si>
    <t>(log(Xe)-lamda)^2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</si>
</sst>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topLeftCell="A56" workbookViewId="0">
      <selection activeCell="E70" sqref="E70"/>
    </sheetView>
  </sheetViews>
  <sheetFormatPr defaultRowHeight="15"/>
  <cols>
    <col min="1" max="1" width="7.140625" customWidth="1"/>
    <col min="2" max="2" width="18.140625" customWidth="1"/>
    <col min="3" max="3" width="16.85546875" customWidth="1"/>
    <col min="4" max="4" width="11" customWidth="1"/>
    <col min="5" max="5" width="16.7109375" bestFit="1" customWidth="1"/>
    <col min="7" max="7" width="12" bestFit="1" customWidth="1"/>
    <col min="8" max="8" width="18.42578125" customWidth="1"/>
  </cols>
  <sheetData>
    <row r="1" spans="1:5" ht="47.25" customHeight="1">
      <c r="A1" t="s">
        <v>0</v>
      </c>
      <c r="B1" s="1" t="s">
        <v>10</v>
      </c>
      <c r="C1" s="1" t="s">
        <v>11</v>
      </c>
      <c r="D1" s="2" t="s">
        <v>12</v>
      </c>
      <c r="E1" t="s">
        <v>13</v>
      </c>
    </row>
    <row r="2" spans="1:5">
      <c r="A2">
        <v>1949</v>
      </c>
      <c r="B2">
        <f>39000+80000+20000+5200</f>
        <v>144200</v>
      </c>
      <c r="C2">
        <f>B2*1000</f>
        <v>144200000</v>
      </c>
      <c r="D2">
        <f>LN(C2)</f>
        <v>18.786711782815122</v>
      </c>
      <c r="E2">
        <f>(D2-$D$68)^2</f>
        <v>3.0547283284343094</v>
      </c>
    </row>
    <row r="3" spans="1:5">
      <c r="A3">
        <v>1950</v>
      </c>
      <c r="B3">
        <v>200</v>
      </c>
      <c r="C3">
        <f t="shared" ref="C3:C66" si="0">B3*1000</f>
        <v>200000</v>
      </c>
      <c r="D3">
        <f t="shared" ref="D3:D66" si="1">LN(C3)</f>
        <v>12.206072645530174</v>
      </c>
      <c r="E3">
        <f t="shared" ref="E3:E66" si="2">(D3-$D$68)^2</f>
        <v>23.356545690691537</v>
      </c>
    </row>
    <row r="4" spans="1:5">
      <c r="A4">
        <v>1951</v>
      </c>
      <c r="B4">
        <v>23000</v>
      </c>
      <c r="C4">
        <f t="shared" si="0"/>
        <v>23000000</v>
      </c>
      <c r="D4">
        <f t="shared" si="1"/>
        <v>16.951004773893423</v>
      </c>
      <c r="E4">
        <f t="shared" si="2"/>
        <v>7.7314909315741309E-3</v>
      </c>
    </row>
    <row r="5" spans="1:5">
      <c r="A5">
        <v>1952</v>
      </c>
      <c r="B5">
        <f>50000+30000+20000+900</f>
        <v>100900</v>
      </c>
      <c r="C5">
        <f t="shared" si="0"/>
        <v>100900000</v>
      </c>
      <c r="D5">
        <f t="shared" si="1"/>
        <v>18.429640485323837</v>
      </c>
      <c r="E5">
        <f t="shared" si="2"/>
        <v>1.9340654436409126</v>
      </c>
    </row>
    <row r="6" spans="1:5">
      <c r="A6">
        <v>1953</v>
      </c>
      <c r="B6">
        <v>7310</v>
      </c>
      <c r="C6">
        <f t="shared" si="0"/>
        <v>7310000</v>
      </c>
      <c r="D6">
        <f t="shared" si="1"/>
        <v>15.804753831725961</v>
      </c>
      <c r="E6">
        <f t="shared" si="2"/>
        <v>1.523199875462691</v>
      </c>
    </row>
    <row r="7" spans="1:5">
      <c r="A7">
        <v>1954</v>
      </c>
      <c r="B7">
        <v>400</v>
      </c>
      <c r="C7">
        <f t="shared" si="0"/>
        <v>400000</v>
      </c>
      <c r="D7">
        <f t="shared" si="1"/>
        <v>12.899219826090119</v>
      </c>
      <c r="E7">
        <f t="shared" si="2"/>
        <v>17.137230717041533</v>
      </c>
    </row>
    <row r="8" spans="1:5">
      <c r="A8">
        <v>1955</v>
      </c>
      <c r="B8">
        <v>300</v>
      </c>
      <c r="C8">
        <f t="shared" si="0"/>
        <v>300000</v>
      </c>
      <c r="D8">
        <f t="shared" si="1"/>
        <v>12.611537753638338</v>
      </c>
      <c r="E8">
        <f t="shared" si="2"/>
        <v>19.601834608325262</v>
      </c>
    </row>
    <row r="9" spans="1:5">
      <c r="A9">
        <v>1956</v>
      </c>
      <c r="B9">
        <v>8</v>
      </c>
      <c r="C9">
        <f t="shared" si="0"/>
        <v>8000</v>
      </c>
      <c r="D9">
        <f t="shared" si="1"/>
        <v>8.987196820661973</v>
      </c>
      <c r="E9">
        <f t="shared" si="2"/>
        <v>64.830466305735641</v>
      </c>
    </row>
    <row r="10" spans="1:5">
      <c r="A10">
        <v>1957</v>
      </c>
      <c r="B10">
        <v>25000</v>
      </c>
      <c r="C10">
        <f t="shared" si="0"/>
        <v>25000000</v>
      </c>
      <c r="D10">
        <f t="shared" si="1"/>
        <v>17.034386382832476</v>
      </c>
      <c r="E10">
        <f t="shared" si="2"/>
        <v>2.0677828912861089E-5</v>
      </c>
    </row>
    <row r="11" spans="1:5">
      <c r="A11">
        <v>1958</v>
      </c>
      <c r="B11">
        <v>10100</v>
      </c>
      <c r="C11">
        <f t="shared" si="0"/>
        <v>10100000</v>
      </c>
      <c r="D11">
        <f t="shared" si="1"/>
        <v>16.128045981811489</v>
      </c>
      <c r="E11">
        <f t="shared" si="2"/>
        <v>0.82971638216181653</v>
      </c>
    </row>
    <row r="12" spans="1:5">
      <c r="A12">
        <v>1959</v>
      </c>
      <c r="B12">
        <v>26000</v>
      </c>
      <c r="C12">
        <f t="shared" si="0"/>
        <v>26000000</v>
      </c>
      <c r="D12">
        <f t="shared" si="1"/>
        <v>17.073607095985757</v>
      </c>
      <c r="E12">
        <f t="shared" si="2"/>
        <v>1.2022464060809808E-3</v>
      </c>
    </row>
    <row r="13" spans="1:5">
      <c r="A13">
        <v>1960</v>
      </c>
      <c r="B13">
        <v>550000</v>
      </c>
      <c r="C13">
        <f t="shared" si="0"/>
        <v>550000000</v>
      </c>
      <c r="D13">
        <f t="shared" si="1"/>
        <v>20.125428836190792</v>
      </c>
      <c r="E13">
        <f t="shared" si="2"/>
        <v>9.5264524052658182</v>
      </c>
    </row>
    <row r="14" spans="1:5">
      <c r="A14">
        <v>1961</v>
      </c>
      <c r="B14">
        <v>8</v>
      </c>
      <c r="C14">
        <f t="shared" si="0"/>
        <v>8000</v>
      </c>
      <c r="D14">
        <f t="shared" si="1"/>
        <v>8.987196820661973</v>
      </c>
      <c r="E14">
        <f t="shared" si="2"/>
        <v>64.830466305735641</v>
      </c>
    </row>
    <row r="15" spans="1:5">
      <c r="A15">
        <v>1962</v>
      </c>
      <c r="B15">
        <v>1000</v>
      </c>
      <c r="C15">
        <f t="shared" si="0"/>
        <v>1000000</v>
      </c>
      <c r="D15">
        <f t="shared" si="1"/>
        <v>13.815510557964274</v>
      </c>
      <c r="E15">
        <f t="shared" si="2"/>
        <v>10.390456565110197</v>
      </c>
    </row>
    <row r="16" spans="1:5">
      <c r="A16">
        <v>1963</v>
      </c>
      <c r="B16">
        <v>235000</v>
      </c>
      <c r="C16">
        <f t="shared" si="0"/>
        <v>235000000</v>
      </c>
      <c r="D16">
        <f t="shared" si="1"/>
        <v>19.275096072108433</v>
      </c>
      <c r="E16">
        <f t="shared" si="2"/>
        <v>5.0004222845075388</v>
      </c>
    </row>
    <row r="17" spans="1:5">
      <c r="A17">
        <v>1964</v>
      </c>
      <c r="B17">
        <f>1020000+3000</f>
        <v>1023000</v>
      </c>
      <c r="C17">
        <f t="shared" si="0"/>
        <v>1023000000</v>
      </c>
      <c r="D17">
        <f t="shared" si="1"/>
        <v>20.746005323915902</v>
      </c>
      <c r="E17">
        <f t="shared" si="2"/>
        <v>13.742380240476811</v>
      </c>
    </row>
    <row r="18" spans="1:5">
      <c r="A18">
        <v>1965</v>
      </c>
      <c r="B18">
        <f>125000+28000+35000</f>
        <v>188000</v>
      </c>
      <c r="C18">
        <f t="shared" si="0"/>
        <v>188000000</v>
      </c>
      <c r="D18">
        <f t="shared" si="1"/>
        <v>19.051952520794224</v>
      </c>
      <c r="E18">
        <f t="shared" si="2"/>
        <v>4.052244889965797</v>
      </c>
    </row>
    <row r="19" spans="1:5">
      <c r="A19">
        <v>1966</v>
      </c>
      <c r="B19">
        <f>15000+400</f>
        <v>15400</v>
      </c>
      <c r="C19">
        <f t="shared" si="0"/>
        <v>15400000</v>
      </c>
      <c r="D19">
        <f t="shared" si="1"/>
        <v>16.549878067383858</v>
      </c>
      <c r="E19">
        <f t="shared" si="2"/>
        <v>0.23917538334600527</v>
      </c>
    </row>
    <row r="20" spans="1:5">
      <c r="A20">
        <v>1967</v>
      </c>
      <c r="B20">
        <f>600+50000</f>
        <v>50600</v>
      </c>
      <c r="C20">
        <f t="shared" si="0"/>
        <v>50600000</v>
      </c>
      <c r="D20">
        <f t="shared" si="1"/>
        <v>17.739462134257693</v>
      </c>
      <c r="E20">
        <f t="shared" si="2"/>
        <v>0.49074012795213418</v>
      </c>
    </row>
    <row r="21" spans="1:5">
      <c r="A21">
        <v>1968</v>
      </c>
      <c r="B21">
        <f>2000+100</f>
        <v>2100</v>
      </c>
      <c r="C21">
        <f t="shared" si="0"/>
        <v>2100000</v>
      </c>
      <c r="D21">
        <f t="shared" si="1"/>
        <v>14.557447902693651</v>
      </c>
      <c r="E21">
        <f t="shared" si="2"/>
        <v>6.1577716178891357</v>
      </c>
    </row>
    <row r="22" spans="1:5">
      <c r="A22">
        <v>1969</v>
      </c>
      <c r="B22">
        <f>5000</f>
        <v>5000</v>
      </c>
      <c r="C22">
        <f t="shared" si="0"/>
        <v>5000000</v>
      </c>
      <c r="D22">
        <f t="shared" si="1"/>
        <v>15.424948470398375</v>
      </c>
      <c r="E22">
        <f t="shared" si="2"/>
        <v>2.6049482274893165</v>
      </c>
    </row>
    <row r="23" spans="1:5">
      <c r="A23">
        <v>1970</v>
      </c>
      <c r="B23">
        <f>530000+400+4000+2000</f>
        <v>536400</v>
      </c>
      <c r="C23">
        <f t="shared" si="0"/>
        <v>536400000</v>
      </c>
      <c r="D23">
        <f t="shared" si="1"/>
        <v>20.100390709371798</v>
      </c>
      <c r="E23">
        <f t="shared" si="2"/>
        <v>9.372519198311684</v>
      </c>
    </row>
    <row r="24" spans="1:5">
      <c r="A24">
        <v>1971</v>
      </c>
      <c r="B24">
        <f>535000+236400</f>
        <v>771400</v>
      </c>
      <c r="C24">
        <f t="shared" si="0"/>
        <v>771400000</v>
      </c>
      <c r="D24">
        <f t="shared" si="1"/>
        <v>20.463717603738402</v>
      </c>
      <c r="E24">
        <f t="shared" si="2"/>
        <v>11.729144986519758</v>
      </c>
    </row>
    <row r="25" spans="1:5">
      <c r="A25">
        <v>1972</v>
      </c>
      <c r="B25">
        <f>20000+845000</f>
        <v>865000</v>
      </c>
      <c r="C25">
        <f t="shared" si="0"/>
        <v>865000000</v>
      </c>
      <c r="D25">
        <f t="shared" si="1"/>
        <v>20.578240064896153</v>
      </c>
      <c r="E25">
        <f t="shared" si="2"/>
        <v>12.526689750470116</v>
      </c>
    </row>
    <row r="26" spans="1:5">
      <c r="A26">
        <v>1973</v>
      </c>
      <c r="B26">
        <v>200</v>
      </c>
      <c r="C26">
        <f t="shared" si="0"/>
        <v>200000</v>
      </c>
      <c r="D26">
        <f t="shared" si="1"/>
        <v>12.206072645530174</v>
      </c>
      <c r="E26">
        <f t="shared" si="2"/>
        <v>23.356545690691537</v>
      </c>
    </row>
    <row r="27" spans="1:5">
      <c r="A27">
        <v>1974</v>
      </c>
      <c r="B27">
        <v>10000</v>
      </c>
      <c r="C27">
        <f t="shared" si="0"/>
        <v>10000000</v>
      </c>
      <c r="D27">
        <f t="shared" si="1"/>
        <v>16.11809565095832</v>
      </c>
      <c r="E27">
        <f t="shared" si="2"/>
        <v>0.84794265899923671</v>
      </c>
    </row>
    <row r="28" spans="1:5">
      <c r="A28">
        <v>1975</v>
      </c>
      <c r="B28">
        <v>700</v>
      </c>
      <c r="C28">
        <f t="shared" si="0"/>
        <v>700000</v>
      </c>
      <c r="D28">
        <f t="shared" si="1"/>
        <v>13.458835614025542</v>
      </c>
      <c r="E28">
        <f t="shared" si="2"/>
        <v>12.817102096949499</v>
      </c>
    </row>
    <row r="29" spans="1:5">
      <c r="A29">
        <v>1976</v>
      </c>
      <c r="B29">
        <f>1000000+4000</f>
        <v>1004000</v>
      </c>
      <c r="C29">
        <f t="shared" si="0"/>
        <v>1004000000</v>
      </c>
      <c r="D29">
        <f t="shared" si="1"/>
        <v>20.72725785821595</v>
      </c>
      <c r="E29">
        <f t="shared" si="2"/>
        <v>13.603735310623209</v>
      </c>
    </row>
    <row r="30" spans="1:5">
      <c r="A30">
        <v>1977</v>
      </c>
      <c r="B30">
        <v>80000</v>
      </c>
      <c r="C30">
        <f t="shared" si="0"/>
        <v>80000000</v>
      </c>
      <c r="D30">
        <f t="shared" si="1"/>
        <v>18.197537192638155</v>
      </c>
      <c r="E30">
        <f t="shared" si="2"/>
        <v>1.3423621205474114</v>
      </c>
    </row>
    <row r="31" spans="1:5">
      <c r="A31">
        <v>1978</v>
      </c>
      <c r="B31">
        <v>8</v>
      </c>
      <c r="C31">
        <f t="shared" si="0"/>
        <v>8000</v>
      </c>
      <c r="D31">
        <f t="shared" si="1"/>
        <v>8.987196820661973</v>
      </c>
      <c r="E31">
        <f t="shared" si="2"/>
        <v>64.830466305735641</v>
      </c>
    </row>
    <row r="32" spans="1:5">
      <c r="A32">
        <v>1979</v>
      </c>
      <c r="B32">
        <f>20000+8000</f>
        <v>28000</v>
      </c>
      <c r="C32">
        <f t="shared" si="0"/>
        <v>28000000</v>
      </c>
      <c r="D32">
        <f t="shared" si="1"/>
        <v>17.14771506813948</v>
      </c>
      <c r="E32">
        <f t="shared" si="2"/>
        <v>1.1833392381933004E-2</v>
      </c>
    </row>
    <row r="33" spans="1:5">
      <c r="A33">
        <v>1980</v>
      </c>
      <c r="B33">
        <v>300</v>
      </c>
      <c r="C33">
        <f t="shared" si="0"/>
        <v>300000</v>
      </c>
      <c r="D33">
        <f t="shared" si="1"/>
        <v>12.611537753638338</v>
      </c>
      <c r="E33">
        <f t="shared" si="2"/>
        <v>19.601834608325262</v>
      </c>
    </row>
    <row r="34" spans="1:5">
      <c r="A34">
        <v>1981</v>
      </c>
      <c r="B34">
        <v>5000</v>
      </c>
      <c r="C34">
        <f t="shared" si="0"/>
        <v>5000000</v>
      </c>
      <c r="D34">
        <f t="shared" si="1"/>
        <v>15.424948470398375</v>
      </c>
      <c r="E34">
        <f t="shared" si="2"/>
        <v>2.6049482274893165</v>
      </c>
    </row>
    <row r="35" spans="1:5">
      <c r="A35">
        <v>1982</v>
      </c>
      <c r="B35">
        <v>5000</v>
      </c>
      <c r="C35">
        <f t="shared" si="0"/>
        <v>5000000</v>
      </c>
      <c r="D35">
        <f t="shared" si="1"/>
        <v>15.424948470398375</v>
      </c>
      <c r="E35">
        <f t="shared" si="2"/>
        <v>2.6049482274893165</v>
      </c>
    </row>
    <row r="36" spans="1:5">
      <c r="A36">
        <v>1983</v>
      </c>
      <c r="B36">
        <f>410900+1000+31000+6250+15000</f>
        <v>464150</v>
      </c>
      <c r="C36">
        <f t="shared" si="0"/>
        <v>464150000</v>
      </c>
      <c r="D36">
        <f t="shared" si="1"/>
        <v>19.955718333810214</v>
      </c>
      <c r="E36">
        <f t="shared" si="2"/>
        <v>8.5076327696960021</v>
      </c>
    </row>
    <row r="37" spans="1:5">
      <c r="A37">
        <v>1984</v>
      </c>
      <c r="B37">
        <v>5</v>
      </c>
      <c r="C37">
        <f t="shared" si="0"/>
        <v>5000</v>
      </c>
      <c r="D37">
        <f t="shared" si="1"/>
        <v>8.5171931914162382</v>
      </c>
      <c r="E37">
        <f t="shared" si="2"/>
        <v>72.620060799941655</v>
      </c>
    </row>
    <row r="38" spans="1:5">
      <c r="A38">
        <v>1985</v>
      </c>
      <c r="B38">
        <f>1500000+4104000</f>
        <v>5604000</v>
      </c>
      <c r="C38">
        <f t="shared" si="0"/>
        <v>5604000000</v>
      </c>
      <c r="D38">
        <f t="shared" si="1"/>
        <v>22.446746465421171</v>
      </c>
      <c r="E38">
        <f t="shared" si="2"/>
        <v>29.244439220415842</v>
      </c>
    </row>
    <row r="39" spans="1:5">
      <c r="A39">
        <v>1986</v>
      </c>
      <c r="B39">
        <f>22000+1000+1500000+720</f>
        <v>1523720</v>
      </c>
      <c r="C39">
        <f t="shared" si="0"/>
        <v>1523720000</v>
      </c>
      <c r="D39">
        <f t="shared" si="1"/>
        <v>21.144420550296864</v>
      </c>
      <c r="E39">
        <f t="shared" si="2"/>
        <v>16.855022516769957</v>
      </c>
    </row>
    <row r="40" spans="1:5">
      <c r="A40">
        <v>1987</v>
      </c>
      <c r="B40">
        <f>1500000+1000+213000+4000</f>
        <v>1718000</v>
      </c>
      <c r="C40">
        <f t="shared" si="0"/>
        <v>1718000000</v>
      </c>
      <c r="D40">
        <f t="shared" si="1"/>
        <v>21.264426660508473</v>
      </c>
      <c r="E40">
        <f t="shared" si="2"/>
        <v>17.854791005096711</v>
      </c>
    </row>
    <row r="41" spans="1:5">
      <c r="A41">
        <v>1988</v>
      </c>
      <c r="B41">
        <v>200</v>
      </c>
      <c r="C41">
        <f t="shared" si="0"/>
        <v>200000</v>
      </c>
      <c r="D41">
        <f t="shared" si="1"/>
        <v>12.206072645530174</v>
      </c>
      <c r="E41">
        <f t="shared" si="2"/>
        <v>23.356545690691537</v>
      </c>
    </row>
    <row r="42" spans="1:5">
      <c r="A42">
        <v>1989</v>
      </c>
      <c r="B42">
        <v>5600000</v>
      </c>
      <c r="C42">
        <f t="shared" si="0"/>
        <v>5600000000</v>
      </c>
      <c r="D42">
        <f t="shared" si="1"/>
        <v>22.446032434687513</v>
      </c>
      <c r="E42">
        <f t="shared" si="2"/>
        <v>29.236717041181443</v>
      </c>
    </row>
    <row r="43" spans="1:5">
      <c r="A43">
        <v>1990</v>
      </c>
      <c r="B43">
        <f>1000+19500+12700</f>
        <v>33200</v>
      </c>
      <c r="C43">
        <f t="shared" si="0"/>
        <v>33200000</v>
      </c>
      <c r="D43">
        <f t="shared" si="1"/>
        <v>17.318060433886718</v>
      </c>
      <c r="E43">
        <f t="shared" si="2"/>
        <v>7.7911749806615221E-2</v>
      </c>
    </row>
    <row r="44" spans="1:5">
      <c r="A44">
        <v>1991</v>
      </c>
      <c r="B44">
        <f>100000+33500</f>
        <v>133500</v>
      </c>
      <c r="C44">
        <f t="shared" si="0"/>
        <v>133500000</v>
      </c>
      <c r="D44">
        <f t="shared" si="1"/>
        <v>18.709612035804579</v>
      </c>
      <c r="E44">
        <f t="shared" si="2"/>
        <v>2.7911661989073977</v>
      </c>
    </row>
    <row r="45" spans="1:5">
      <c r="A45">
        <v>1992</v>
      </c>
      <c r="B45">
        <f>25000+75000+100000+100000</f>
        <v>300000</v>
      </c>
      <c r="C45">
        <f t="shared" si="0"/>
        <v>300000000</v>
      </c>
      <c r="D45">
        <f t="shared" si="1"/>
        <v>19.519293032620475</v>
      </c>
      <c r="E45">
        <f t="shared" si="2"/>
        <v>6.1521825631959528</v>
      </c>
    </row>
    <row r="46" spans="1:5">
      <c r="A46">
        <v>1993</v>
      </c>
      <c r="B46">
        <f>7500</f>
        <v>7500</v>
      </c>
      <c r="C46">
        <f t="shared" si="0"/>
        <v>7500000</v>
      </c>
      <c r="D46">
        <f t="shared" si="1"/>
        <v>15.830413578506539</v>
      </c>
      <c r="E46">
        <f t="shared" si="2"/>
        <v>1.4605208137569223</v>
      </c>
    </row>
    <row r="47" spans="1:5">
      <c r="A47">
        <v>1994</v>
      </c>
      <c r="B47">
        <f>30000000+2400+2100</f>
        <v>30004500</v>
      </c>
      <c r="C47">
        <f t="shared" si="0"/>
        <v>30004500000</v>
      </c>
      <c r="D47">
        <f t="shared" si="1"/>
        <v>24.12461320735969</v>
      </c>
      <c r="E47">
        <f t="shared" si="2"/>
        <v>50.206854493179513</v>
      </c>
    </row>
    <row r="48" spans="1:5">
      <c r="A48">
        <v>1995</v>
      </c>
      <c r="B48">
        <f>1660+21100</f>
        <v>22760</v>
      </c>
      <c r="C48">
        <f t="shared" si="0"/>
        <v>22760000</v>
      </c>
      <c r="D48">
        <f t="shared" si="1"/>
        <v>16.940515167222404</v>
      </c>
      <c r="E48">
        <f t="shared" si="2"/>
        <v>9.6862018692496239E-3</v>
      </c>
    </row>
    <row r="49" spans="1:5">
      <c r="A49">
        <v>1996</v>
      </c>
      <c r="B49">
        <v>7000</v>
      </c>
      <c r="C49">
        <f t="shared" si="0"/>
        <v>7000000</v>
      </c>
      <c r="D49">
        <f t="shared" si="1"/>
        <v>15.761420707019587</v>
      </c>
      <c r="E49">
        <f t="shared" si="2"/>
        <v>1.6320393729229214</v>
      </c>
    </row>
    <row r="50" spans="1:5">
      <c r="A50">
        <v>1997</v>
      </c>
      <c r="B50">
        <f>25000+81000+48000</f>
        <v>154000</v>
      </c>
      <c r="C50">
        <f t="shared" si="0"/>
        <v>154000000</v>
      </c>
      <c r="D50">
        <f t="shared" si="1"/>
        <v>18.852463160377905</v>
      </c>
      <c r="E50">
        <f t="shared" si="2"/>
        <v>3.2888892091486333</v>
      </c>
    </row>
    <row r="51" spans="1:5">
      <c r="A51">
        <v>1998</v>
      </c>
      <c r="B51">
        <v>1000</v>
      </c>
      <c r="C51">
        <f t="shared" si="0"/>
        <v>1000000</v>
      </c>
      <c r="D51">
        <f t="shared" si="1"/>
        <v>13.815510557964274</v>
      </c>
      <c r="E51">
        <f t="shared" si="2"/>
        <v>10.390456565110197</v>
      </c>
    </row>
    <row r="52" spans="1:5">
      <c r="A52">
        <v>1999</v>
      </c>
      <c r="B52">
        <f>1857366+226800+164800</f>
        <v>2248966</v>
      </c>
      <c r="C52">
        <f t="shared" si="0"/>
        <v>2248966000</v>
      </c>
      <c r="D52">
        <f t="shared" si="1"/>
        <v>21.533736391979168</v>
      </c>
      <c r="E52">
        <f t="shared" si="2"/>
        <v>20.203251501278537</v>
      </c>
    </row>
    <row r="53" spans="1:5">
      <c r="A53">
        <v>2000</v>
      </c>
      <c r="B53">
        <v>50000</v>
      </c>
      <c r="C53">
        <f t="shared" si="0"/>
        <v>50000000</v>
      </c>
      <c r="D53">
        <f t="shared" si="1"/>
        <v>17.72753356339242</v>
      </c>
      <c r="E53">
        <f t="shared" si="2"/>
        <v>0.47416981191879382</v>
      </c>
    </row>
    <row r="54" spans="1:5">
      <c r="A54">
        <v>2001</v>
      </c>
      <c r="B54">
        <f>1500000+50+348500+2000000+300000</f>
        <v>4148550</v>
      </c>
      <c r="C54">
        <f t="shared" si="0"/>
        <v>4148550000</v>
      </c>
      <c r="D54">
        <f t="shared" si="1"/>
        <v>22.146024712545096</v>
      </c>
      <c r="E54">
        <f t="shared" si="2"/>
        <v>26.082378907490064</v>
      </c>
    </row>
    <row r="55" spans="1:5">
      <c r="A55">
        <v>2002</v>
      </c>
      <c r="B55">
        <v>1400</v>
      </c>
      <c r="C55">
        <f t="shared" si="0"/>
        <v>1400000</v>
      </c>
      <c r="D55">
        <f t="shared" si="1"/>
        <v>14.151982794585487</v>
      </c>
      <c r="E55">
        <f t="shared" si="2"/>
        <v>8.3344853623444379</v>
      </c>
    </row>
    <row r="56" spans="1:5">
      <c r="A56">
        <v>2003</v>
      </c>
      <c r="B56">
        <f>116300+200000</f>
        <v>316300</v>
      </c>
      <c r="C56">
        <f t="shared" si="0"/>
        <v>316300000</v>
      </c>
      <c r="D56">
        <f t="shared" si="1"/>
        <v>19.572201688275879</v>
      </c>
      <c r="E56">
        <f t="shared" si="2"/>
        <v>6.4174468477793942</v>
      </c>
    </row>
    <row r="57" spans="1:5">
      <c r="A57">
        <v>2004</v>
      </c>
      <c r="B57">
        <v>500</v>
      </c>
      <c r="C57">
        <f t="shared" si="0"/>
        <v>500000</v>
      </c>
      <c r="D57">
        <f t="shared" si="1"/>
        <v>13.122363377404328</v>
      </c>
      <c r="E57">
        <f t="shared" si="2"/>
        <v>15.339522864016644</v>
      </c>
    </row>
    <row r="58" spans="1:5">
      <c r="A58">
        <v>2005</v>
      </c>
      <c r="B58">
        <f>5000+50</f>
        <v>5050</v>
      </c>
      <c r="C58">
        <f>B58*1000</f>
        <v>5050000</v>
      </c>
      <c r="D58">
        <f t="shared" si="1"/>
        <v>15.434898801251542</v>
      </c>
      <c r="E58">
        <f t="shared" si="2"/>
        <v>2.5729278630988768</v>
      </c>
    </row>
    <row r="59" spans="1:5">
      <c r="A59">
        <v>2006</v>
      </c>
      <c r="B59">
        <v>150000</v>
      </c>
      <c r="C59">
        <f t="shared" si="0"/>
        <v>150000000</v>
      </c>
      <c r="D59">
        <f t="shared" si="1"/>
        <v>18.826145852060531</v>
      </c>
      <c r="E59">
        <f t="shared" si="2"/>
        <v>3.1941273804320578</v>
      </c>
    </row>
    <row r="60" spans="1:5">
      <c r="A60">
        <v>2007</v>
      </c>
      <c r="B60">
        <f>600000+100000</f>
        <v>700000</v>
      </c>
      <c r="C60">
        <f t="shared" si="0"/>
        <v>700000000</v>
      </c>
      <c r="D60">
        <f t="shared" si="1"/>
        <v>20.366590893007679</v>
      </c>
      <c r="E60">
        <f t="shared" si="2"/>
        <v>11.07330258774015</v>
      </c>
    </row>
    <row r="61" spans="1:5">
      <c r="A61">
        <v>2008</v>
      </c>
      <c r="B61">
        <v>10000</v>
      </c>
      <c r="C61">
        <f t="shared" si="0"/>
        <v>10000000</v>
      </c>
      <c r="D61">
        <f t="shared" si="1"/>
        <v>16.11809565095832</v>
      </c>
      <c r="E61">
        <f t="shared" si="2"/>
        <v>0.84794265899923671</v>
      </c>
    </row>
    <row r="62" spans="1:5">
      <c r="A62">
        <v>2009</v>
      </c>
      <c r="B62">
        <f>200000+100000</f>
        <v>300000</v>
      </c>
      <c r="C62">
        <f t="shared" si="0"/>
        <v>300000000</v>
      </c>
      <c r="D62">
        <f t="shared" si="1"/>
        <v>19.519293032620475</v>
      </c>
      <c r="E62">
        <f t="shared" si="2"/>
        <v>6.1521825631959528</v>
      </c>
    </row>
    <row r="63" spans="1:5">
      <c r="A63">
        <v>2010</v>
      </c>
      <c r="B63">
        <f>8000000+12500+1150000</f>
        <v>9162500</v>
      </c>
      <c r="C63">
        <f t="shared" si="0"/>
        <v>9162500000</v>
      </c>
      <c r="D63">
        <f t="shared" si="1"/>
        <v>22.938384904159182</v>
      </c>
      <c r="E63">
        <f t="shared" si="2"/>
        <v>34.803524853416704</v>
      </c>
    </row>
    <row r="64" spans="1:5">
      <c r="A64">
        <v>2011</v>
      </c>
      <c r="B64">
        <v>800</v>
      </c>
      <c r="C64">
        <f t="shared" si="0"/>
        <v>800000</v>
      </c>
      <c r="D64">
        <f t="shared" si="1"/>
        <v>13.592367006650065</v>
      </c>
      <c r="E64">
        <f t="shared" si="2"/>
        <v>11.878821771227932</v>
      </c>
    </row>
    <row r="65" spans="1:8">
      <c r="A65">
        <v>2012</v>
      </c>
      <c r="B65">
        <f>320000+100000+45000+210000</f>
        <v>675000</v>
      </c>
      <c r="C65">
        <f t="shared" si="0"/>
        <v>675000000</v>
      </c>
      <c r="D65">
        <f t="shared" si="1"/>
        <v>20.330223248836806</v>
      </c>
      <c r="E65">
        <f t="shared" si="2"/>
        <v>10.83258708573134</v>
      </c>
    </row>
    <row r="66" spans="1:8">
      <c r="A66">
        <v>2013</v>
      </c>
      <c r="B66">
        <v>4000</v>
      </c>
      <c r="C66">
        <f t="shared" si="0"/>
        <v>4000000</v>
      </c>
      <c r="D66">
        <f t="shared" si="1"/>
        <v>15.201804919084164</v>
      </c>
      <c r="E66">
        <f t="shared" si="2"/>
        <v>3.3750420508065133</v>
      </c>
    </row>
    <row r="67" spans="1:8">
      <c r="A67">
        <v>2014</v>
      </c>
      <c r="B67">
        <f>100000+3000+700000</f>
        <v>803000</v>
      </c>
      <c r="C67">
        <f t="shared" ref="C67" si="3">B67*1000</f>
        <v>803000000</v>
      </c>
      <c r="D67">
        <f t="shared" ref="D67" si="4">LN(C67)</f>
        <v>20.503865271911035</v>
      </c>
      <c r="E67">
        <f t="shared" ref="E67" si="5">(D67-$D$68)^2</f>
        <v>12.005750999575309</v>
      </c>
    </row>
    <row r="68" spans="1:8">
      <c r="D68">
        <f>AVERAGE(D2:D67)</f>
        <v>17.038933670915814</v>
      </c>
      <c r="E68">
        <f>AVERAGE(E2:E67)</f>
        <v>13.209609904692046</v>
      </c>
      <c r="F68">
        <f>SQRT(E68)</f>
        <v>3.6345027039049023</v>
      </c>
      <c r="G68">
        <f>EXP(D68+0.5*F68^2)</f>
        <v>18550055599.29306</v>
      </c>
      <c r="H68">
        <f>G68*SQRT(EXP(E68)-1)</f>
        <v>13701722340643.369</v>
      </c>
    </row>
    <row r="69" spans="1:8">
      <c r="D69" s="3" t="s">
        <v>8</v>
      </c>
      <c r="F69" s="4" t="s">
        <v>1</v>
      </c>
      <c r="G69" s="3" t="s">
        <v>3</v>
      </c>
      <c r="H69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sqref="A1:E1"/>
    </sheetView>
  </sheetViews>
  <sheetFormatPr defaultRowHeight="15"/>
  <cols>
    <col min="2" max="2" width="21" bestFit="1" customWidth="1"/>
    <col min="3" max="3" width="21.85546875" customWidth="1"/>
    <col min="5" max="5" width="17.5703125" bestFit="1" customWidth="1"/>
    <col min="7" max="7" width="11" bestFit="1" customWidth="1"/>
    <col min="8" max="8" width="12" bestFit="1" customWidth="1"/>
  </cols>
  <sheetData>
    <row r="1" spans="1:5" ht="42.75" customHeight="1">
      <c r="A1" t="s">
        <v>0</v>
      </c>
      <c r="B1" s="1" t="s">
        <v>4</v>
      </c>
      <c r="C1" s="1" t="s">
        <v>5</v>
      </c>
      <c r="D1" s="2" t="s">
        <v>6</v>
      </c>
      <c r="E1" t="s">
        <v>9</v>
      </c>
    </row>
    <row r="2" spans="1:5">
      <c r="A2">
        <v>1964</v>
      </c>
      <c r="B2">
        <v>820500</v>
      </c>
      <c r="C2">
        <f>B2*1000</f>
        <v>820500000</v>
      </c>
      <c r="D2">
        <f>LN(C2)</f>
        <v>20.525424468494421</v>
      </c>
      <c r="E2">
        <f>(D2-$D$53)^2</f>
        <v>0.13885399627445466</v>
      </c>
    </row>
    <row r="3" spans="1:5">
      <c r="A3">
        <v>1965</v>
      </c>
      <c r="B3">
        <v>41600</v>
      </c>
      <c r="C3">
        <f t="shared" ref="C3:C52" si="0">B3*1000</f>
        <v>41600000</v>
      </c>
      <c r="D3">
        <f t="shared" ref="D3:D52" si="1">LN(C3)</f>
        <v>17.543610725231492</v>
      </c>
      <c r="E3">
        <f t="shared" ref="E3:E52" si="2">(D3-$D$53)^2</f>
        <v>6.8078336486715436</v>
      </c>
    </row>
    <row r="4" spans="1:5">
      <c r="A4">
        <v>1966</v>
      </c>
      <c r="B4">
        <v>93532</v>
      </c>
      <c r="C4">
        <f t="shared" si="0"/>
        <v>93532000</v>
      </c>
      <c r="D4">
        <f t="shared" si="1"/>
        <v>18.353814181695419</v>
      </c>
      <c r="E4">
        <f t="shared" si="2"/>
        <v>3.2363258268622119</v>
      </c>
    </row>
    <row r="5" spans="1:5">
      <c r="A5">
        <v>1967</v>
      </c>
      <c r="B5">
        <v>77026</v>
      </c>
      <c r="C5">
        <f t="shared" si="0"/>
        <v>77026000</v>
      </c>
      <c r="D5">
        <f t="shared" si="1"/>
        <v>18.159653585160523</v>
      </c>
      <c r="E5">
        <f t="shared" si="2"/>
        <v>3.9726058771863961</v>
      </c>
    </row>
    <row r="6" spans="1:5">
      <c r="A6">
        <v>1968</v>
      </c>
      <c r="B6">
        <v>4500</v>
      </c>
      <c r="C6">
        <f t="shared" si="0"/>
        <v>4500000</v>
      </c>
      <c r="D6">
        <f t="shared" si="1"/>
        <v>15.319587954740548</v>
      </c>
      <c r="E6">
        <f t="shared" si="2"/>
        <v>23.359873798664481</v>
      </c>
    </row>
    <row r="7" spans="1:5">
      <c r="A7">
        <v>1969</v>
      </c>
      <c r="B7">
        <v>410320</v>
      </c>
      <c r="C7">
        <f t="shared" si="0"/>
        <v>410320000</v>
      </c>
      <c r="D7">
        <f t="shared" si="1"/>
        <v>19.832447901045288</v>
      </c>
      <c r="E7">
        <f t="shared" si="2"/>
        <v>0.10262116728893886</v>
      </c>
    </row>
    <row r="8" spans="1:5">
      <c r="A8">
        <v>1970</v>
      </c>
      <c r="B8">
        <v>261070</v>
      </c>
      <c r="C8">
        <f t="shared" si="0"/>
        <v>261070000</v>
      </c>
      <c r="D8">
        <f t="shared" si="1"/>
        <v>19.380299128561699</v>
      </c>
      <c r="E8">
        <f t="shared" si="2"/>
        <v>0.59674722720010309</v>
      </c>
    </row>
    <row r="9" spans="1:5">
      <c r="A9">
        <v>1971</v>
      </c>
      <c r="B9">
        <v>6100</v>
      </c>
      <c r="C9">
        <f t="shared" si="0"/>
        <v>6100000</v>
      </c>
      <c r="D9">
        <f t="shared" si="1"/>
        <v>15.623799329143539</v>
      </c>
      <c r="E9">
        <f t="shared" si="2"/>
        <v>20.511786284246831</v>
      </c>
    </row>
    <row r="10" spans="1:5">
      <c r="A10">
        <v>1972</v>
      </c>
      <c r="B10">
        <v>121009</v>
      </c>
      <c r="C10">
        <f t="shared" si="0"/>
        <v>121009000</v>
      </c>
      <c r="D10">
        <f t="shared" si="1"/>
        <v>18.611375480960238</v>
      </c>
      <c r="E10">
        <f t="shared" si="2"/>
        <v>2.375968857523048</v>
      </c>
    </row>
    <row r="11" spans="1:5">
      <c r="A11">
        <v>1973</v>
      </c>
      <c r="B11">
        <v>618500</v>
      </c>
      <c r="C11">
        <f t="shared" si="0"/>
        <v>618500000</v>
      </c>
      <c r="D11">
        <f t="shared" si="1"/>
        <v>20.242807749796818</v>
      </c>
      <c r="E11">
        <f t="shared" si="2"/>
        <v>8.1026032354107741E-3</v>
      </c>
    </row>
    <row r="12" spans="1:5">
      <c r="A12">
        <v>1974</v>
      </c>
      <c r="B12">
        <v>122100</v>
      </c>
      <c r="C12">
        <f t="shared" si="0"/>
        <v>122100000</v>
      </c>
      <c r="D12">
        <f t="shared" si="1"/>
        <v>18.620350939080932</v>
      </c>
      <c r="E12">
        <f t="shared" si="2"/>
        <v>2.3483795544146795</v>
      </c>
    </row>
    <row r="13" spans="1:5">
      <c r="A13">
        <v>1975</v>
      </c>
      <c r="B13">
        <v>259600</v>
      </c>
      <c r="C13">
        <f t="shared" si="0"/>
        <v>259600000</v>
      </c>
      <c r="D13">
        <f t="shared" si="1"/>
        <v>19.374652542794209</v>
      </c>
      <c r="E13">
        <f t="shared" si="2"/>
        <v>0.60550302018933466</v>
      </c>
    </row>
    <row r="14" spans="1:5">
      <c r="A14">
        <v>1976</v>
      </c>
      <c r="B14">
        <v>61000</v>
      </c>
      <c r="C14">
        <f t="shared" si="0"/>
        <v>61000000</v>
      </c>
      <c r="D14">
        <f t="shared" si="1"/>
        <v>17.926384422137584</v>
      </c>
      <c r="E14">
        <f t="shared" si="2"/>
        <v>4.9568964403939137</v>
      </c>
    </row>
    <row r="15" spans="1:5">
      <c r="A15">
        <v>1977</v>
      </c>
      <c r="B15">
        <v>211000</v>
      </c>
      <c r="C15">
        <f t="shared" si="0"/>
        <v>211000000</v>
      </c>
      <c r="D15">
        <f t="shared" si="1"/>
        <v>19.167368691440341</v>
      </c>
      <c r="E15">
        <f t="shared" si="2"/>
        <v>0.97106163656841549</v>
      </c>
    </row>
    <row r="16" spans="1:5">
      <c r="A16">
        <v>1978</v>
      </c>
      <c r="B16">
        <v>26300</v>
      </c>
      <c r="C16">
        <f t="shared" si="0"/>
        <v>26300000</v>
      </c>
      <c r="D16">
        <f t="shared" si="1"/>
        <v>17.085079497147994</v>
      </c>
      <c r="E16">
        <f t="shared" si="2"/>
        <v>9.4108679058948166</v>
      </c>
    </row>
    <row r="17" spans="1:5">
      <c r="A17">
        <v>1979</v>
      </c>
      <c r="B17">
        <v>32000</v>
      </c>
      <c r="C17">
        <f t="shared" si="0"/>
        <v>32000000</v>
      </c>
      <c r="D17">
        <f t="shared" si="1"/>
        <v>17.281246460764002</v>
      </c>
      <c r="E17">
        <f t="shared" si="2"/>
        <v>8.245781184108619</v>
      </c>
    </row>
    <row r="18" spans="1:5">
      <c r="A18">
        <v>1980</v>
      </c>
      <c r="B18">
        <v>437000</v>
      </c>
      <c r="C18">
        <f t="shared" si="0"/>
        <v>437000000</v>
      </c>
      <c r="D18">
        <f t="shared" si="1"/>
        <v>19.895443753059865</v>
      </c>
      <c r="E18">
        <f t="shared" si="2"/>
        <v>6.6228783411681924E-2</v>
      </c>
    </row>
    <row r="19" spans="1:5">
      <c r="A19">
        <v>1981</v>
      </c>
      <c r="B19">
        <v>11000</v>
      </c>
      <c r="C19">
        <f t="shared" si="0"/>
        <v>11000000</v>
      </c>
      <c r="D19">
        <f t="shared" si="1"/>
        <v>16.213405830762646</v>
      </c>
      <c r="E19">
        <f t="shared" si="2"/>
        <v>15.518773542491086</v>
      </c>
    </row>
    <row r="20" spans="1:5">
      <c r="A20">
        <v>1982</v>
      </c>
      <c r="B20">
        <v>1160600</v>
      </c>
      <c r="C20">
        <f t="shared" si="0"/>
        <v>1160600000</v>
      </c>
      <c r="D20">
        <f t="shared" si="1"/>
        <v>20.872202949720783</v>
      </c>
      <c r="E20">
        <f t="shared" si="2"/>
        <v>0.51755026060069464</v>
      </c>
    </row>
    <row r="21" spans="1:5">
      <c r="A21">
        <v>1983</v>
      </c>
      <c r="B21">
        <v>2798400</v>
      </c>
      <c r="C21">
        <f t="shared" si="0"/>
        <v>2798400000</v>
      </c>
      <c r="D21">
        <f t="shared" si="1"/>
        <v>21.752313662228612</v>
      </c>
      <c r="E21">
        <f t="shared" si="2"/>
        <v>2.5584654258459474</v>
      </c>
    </row>
    <row r="22" spans="1:5">
      <c r="A22">
        <v>1984</v>
      </c>
      <c r="B22">
        <v>2065000</v>
      </c>
      <c r="C22">
        <f t="shared" si="0"/>
        <v>2065000000</v>
      </c>
      <c r="D22">
        <f t="shared" si="1"/>
        <v>21.448396063359407</v>
      </c>
      <c r="E22">
        <f t="shared" si="2"/>
        <v>1.678586550120549</v>
      </c>
    </row>
    <row r="23" spans="1:5">
      <c r="A23">
        <v>1985</v>
      </c>
      <c r="B23">
        <v>1742500</v>
      </c>
      <c r="C23">
        <f t="shared" si="0"/>
        <v>1742500000</v>
      </c>
      <c r="D23">
        <f t="shared" si="1"/>
        <v>21.278586700598954</v>
      </c>
      <c r="E23">
        <f t="shared" si="2"/>
        <v>1.2674108066360374</v>
      </c>
    </row>
    <row r="24" spans="1:5">
      <c r="A24">
        <v>1986</v>
      </c>
      <c r="B24">
        <v>199750</v>
      </c>
      <c r="C24">
        <f t="shared" si="0"/>
        <v>199750000</v>
      </c>
      <c r="D24">
        <f t="shared" si="1"/>
        <v>19.112577142610657</v>
      </c>
      <c r="E24">
        <f t="shared" si="2"/>
        <v>1.082049630251452</v>
      </c>
    </row>
    <row r="25" spans="1:5">
      <c r="A25">
        <v>1987</v>
      </c>
      <c r="B25">
        <v>460500</v>
      </c>
      <c r="C25">
        <f t="shared" si="0"/>
        <v>460500000</v>
      </c>
      <c r="D25">
        <f t="shared" si="1"/>
        <v>19.947823413659634</v>
      </c>
      <c r="E25">
        <f t="shared" si="2"/>
        <v>4.2012649608346046E-2</v>
      </c>
    </row>
    <row r="26" spans="1:5">
      <c r="A26">
        <v>1988</v>
      </c>
      <c r="B26">
        <v>1544440</v>
      </c>
      <c r="C26">
        <f t="shared" si="0"/>
        <v>1544440000</v>
      </c>
      <c r="D26">
        <f t="shared" si="1"/>
        <v>21.157927222044854</v>
      </c>
      <c r="E26">
        <f t="shared" si="2"/>
        <v>1.0102942242835629</v>
      </c>
    </row>
    <row r="27" spans="1:5">
      <c r="A27">
        <v>1989</v>
      </c>
      <c r="B27">
        <v>15000</v>
      </c>
      <c r="C27">
        <f t="shared" si="0"/>
        <v>15000000</v>
      </c>
      <c r="D27">
        <f t="shared" si="1"/>
        <v>16.523560759066484</v>
      </c>
      <c r="E27">
        <f t="shared" si="2"/>
        <v>13.17132875298649</v>
      </c>
    </row>
    <row r="28" spans="1:5">
      <c r="A28">
        <v>1990</v>
      </c>
      <c r="B28">
        <v>199700</v>
      </c>
      <c r="C28">
        <f t="shared" si="0"/>
        <v>199700000</v>
      </c>
      <c r="D28">
        <f t="shared" si="1"/>
        <v>19.112326798386043</v>
      </c>
      <c r="E28">
        <f t="shared" si="2"/>
        <v>1.0825705171326507</v>
      </c>
    </row>
    <row r="29" spans="1:5">
      <c r="A29">
        <v>1991</v>
      </c>
      <c r="B29">
        <v>884000</v>
      </c>
      <c r="C29">
        <f t="shared" si="0"/>
        <v>884000000</v>
      </c>
      <c r="D29">
        <f t="shared" si="1"/>
        <v>20.599967620601916</v>
      </c>
      <c r="E29">
        <f t="shared" si="2"/>
        <v>0.19996488325529727</v>
      </c>
    </row>
    <row r="30" spans="1:5">
      <c r="A30">
        <v>1992</v>
      </c>
      <c r="B30">
        <v>958390</v>
      </c>
      <c r="C30">
        <f t="shared" si="0"/>
        <v>958390000</v>
      </c>
      <c r="D30">
        <f t="shared" si="1"/>
        <v>20.680765351214262</v>
      </c>
      <c r="E30">
        <f t="shared" si="2"/>
        <v>0.27875449896484156</v>
      </c>
    </row>
    <row r="31" spans="1:5">
      <c r="A31">
        <v>1993</v>
      </c>
      <c r="B31">
        <v>13776770</v>
      </c>
      <c r="C31">
        <f t="shared" si="0"/>
        <v>13776770000</v>
      </c>
      <c r="D31">
        <f t="shared" si="1"/>
        <v>23.346249677378701</v>
      </c>
      <c r="E31">
        <f t="shared" si="2"/>
        <v>10.198163707416692</v>
      </c>
    </row>
    <row r="32" spans="1:5">
      <c r="A32">
        <v>1994</v>
      </c>
      <c r="B32">
        <v>753000</v>
      </c>
      <c r="C32">
        <f t="shared" si="0"/>
        <v>753000000</v>
      </c>
      <c r="D32">
        <f t="shared" si="1"/>
        <v>20.439575785764166</v>
      </c>
      <c r="E32">
        <f t="shared" si="2"/>
        <v>8.224420071430627E-2</v>
      </c>
    </row>
    <row r="33" spans="1:5">
      <c r="A33">
        <v>1995</v>
      </c>
      <c r="B33">
        <v>3332800</v>
      </c>
      <c r="C33">
        <f t="shared" si="0"/>
        <v>3332800000</v>
      </c>
      <c r="D33">
        <f t="shared" si="1"/>
        <v>21.92707862847098</v>
      </c>
      <c r="E33">
        <f t="shared" si="2"/>
        <v>3.1480884674950906</v>
      </c>
    </row>
    <row r="34" spans="1:5">
      <c r="A34">
        <v>1996</v>
      </c>
      <c r="B34">
        <v>3730600</v>
      </c>
      <c r="C34">
        <f t="shared" si="0"/>
        <v>3730600000</v>
      </c>
      <c r="D34">
        <f t="shared" si="1"/>
        <v>22.039834915574737</v>
      </c>
      <c r="E34">
        <f t="shared" si="2"/>
        <v>3.5609261021630738</v>
      </c>
    </row>
    <row r="35" spans="1:5">
      <c r="A35">
        <v>1997</v>
      </c>
      <c r="B35">
        <v>7993087</v>
      </c>
      <c r="C35">
        <f t="shared" si="0"/>
        <v>7993087000</v>
      </c>
      <c r="D35">
        <f t="shared" si="1"/>
        <v>22.801842880055016</v>
      </c>
      <c r="E35">
        <f t="shared" si="2"/>
        <v>7.0174637383075122</v>
      </c>
    </row>
    <row r="36" spans="1:5">
      <c r="A36">
        <v>1998</v>
      </c>
      <c r="B36">
        <v>2775700</v>
      </c>
      <c r="C36">
        <f t="shared" si="0"/>
        <v>2775700000</v>
      </c>
      <c r="D36">
        <f t="shared" si="1"/>
        <v>21.74416880458681</v>
      </c>
      <c r="E36">
        <f t="shared" si="2"/>
        <v>2.5324760330742344</v>
      </c>
    </row>
    <row r="37" spans="1:5">
      <c r="A37">
        <v>1999</v>
      </c>
      <c r="B37">
        <v>3617103</v>
      </c>
      <c r="C37">
        <f t="shared" si="0"/>
        <v>3617103000</v>
      </c>
      <c r="D37">
        <f t="shared" si="1"/>
        <v>22.008939266149017</v>
      </c>
      <c r="E37">
        <f t="shared" si="2"/>
        <v>3.4452778901952827</v>
      </c>
    </row>
    <row r="38" spans="1:5">
      <c r="A38">
        <v>2000</v>
      </c>
      <c r="B38">
        <v>617300</v>
      </c>
      <c r="C38">
        <f t="shared" si="0"/>
        <v>617300000</v>
      </c>
      <c r="D38">
        <f t="shared" si="1"/>
        <v>20.240865687364124</v>
      </c>
      <c r="E38">
        <f t="shared" si="2"/>
        <v>7.7567474346900587E-3</v>
      </c>
    </row>
    <row r="39" spans="1:5">
      <c r="A39">
        <v>2001</v>
      </c>
      <c r="B39">
        <v>1103900</v>
      </c>
      <c r="C39">
        <f t="shared" si="0"/>
        <v>1103900000</v>
      </c>
      <c r="D39">
        <f t="shared" si="1"/>
        <v>20.822115200988581</v>
      </c>
      <c r="E39">
        <f t="shared" si="2"/>
        <v>0.44799182248423935</v>
      </c>
    </row>
    <row r="40" spans="1:5">
      <c r="A40">
        <v>2002</v>
      </c>
      <c r="B40">
        <v>1455050</v>
      </c>
      <c r="C40">
        <f t="shared" si="0"/>
        <v>1455050000</v>
      </c>
      <c r="D40">
        <f t="shared" si="1"/>
        <v>21.098306101240599</v>
      </c>
      <c r="E40">
        <f t="shared" si="2"/>
        <v>0.8939944789815828</v>
      </c>
    </row>
    <row r="41" spans="1:5">
      <c r="A41">
        <v>2003</v>
      </c>
      <c r="B41">
        <v>1554930</v>
      </c>
      <c r="C41">
        <f t="shared" si="0"/>
        <v>1554930000</v>
      </c>
      <c r="D41">
        <f t="shared" si="1"/>
        <v>21.164696365487185</v>
      </c>
      <c r="E41">
        <f t="shared" si="2"/>
        <v>1.0239478371358057</v>
      </c>
    </row>
    <row r="42" spans="1:5">
      <c r="A42">
        <v>2004</v>
      </c>
      <c r="B42">
        <v>708470</v>
      </c>
      <c r="C42">
        <f t="shared" si="0"/>
        <v>708470000</v>
      </c>
      <c r="D42">
        <f t="shared" si="1"/>
        <v>20.378618273220397</v>
      </c>
      <c r="E42">
        <f t="shared" si="2"/>
        <v>5.0996923706041149E-2</v>
      </c>
    </row>
    <row r="43" spans="1:5">
      <c r="A43">
        <v>2005</v>
      </c>
      <c r="B43">
        <v>1645430</v>
      </c>
      <c r="C43">
        <f t="shared" si="0"/>
        <v>1645430000</v>
      </c>
      <c r="D43">
        <f t="shared" si="1"/>
        <v>21.221267585181486</v>
      </c>
      <c r="E43">
        <f t="shared" si="2"/>
        <v>1.14163732258418</v>
      </c>
    </row>
    <row r="44" spans="1:5">
      <c r="A44">
        <v>2006</v>
      </c>
      <c r="B44">
        <v>1693300</v>
      </c>
      <c r="C44">
        <f t="shared" si="0"/>
        <v>1693300000</v>
      </c>
      <c r="D44">
        <f t="shared" si="1"/>
        <v>21.24994512463557</v>
      </c>
      <c r="E44">
        <f t="shared" si="2"/>
        <v>1.2037421514485585</v>
      </c>
    </row>
    <row r="45" spans="1:5">
      <c r="A45">
        <v>2007</v>
      </c>
      <c r="B45">
        <v>4608000</v>
      </c>
      <c r="C45">
        <f t="shared" si="0"/>
        <v>4608000000</v>
      </c>
      <c r="D45">
        <f t="shared" si="1"/>
        <v>22.251059760340002</v>
      </c>
      <c r="E45">
        <f t="shared" si="2"/>
        <v>4.4027221866813271</v>
      </c>
    </row>
    <row r="46" spans="1:5">
      <c r="A46">
        <v>2008</v>
      </c>
      <c r="B46">
        <v>12057697</v>
      </c>
      <c r="C46">
        <f t="shared" si="0"/>
        <v>12057697000</v>
      </c>
      <c r="D46">
        <f t="shared" si="1"/>
        <v>23.212969048152534</v>
      </c>
      <c r="E46">
        <f t="shared" si="2"/>
        <v>9.3646756797220405</v>
      </c>
    </row>
    <row r="47" spans="1:5">
      <c r="A47">
        <v>2009</v>
      </c>
      <c r="B47">
        <v>1319223</v>
      </c>
      <c r="C47">
        <f t="shared" si="0"/>
        <v>1319223000</v>
      </c>
      <c r="D47">
        <f t="shared" si="1"/>
        <v>21.000308763866652</v>
      </c>
      <c r="E47">
        <f t="shared" si="2"/>
        <v>0.7182824809186853</v>
      </c>
    </row>
    <row r="48" spans="1:5">
      <c r="A48">
        <v>2010</v>
      </c>
      <c r="B48">
        <v>1988000</v>
      </c>
      <c r="C48">
        <f t="shared" si="0"/>
        <v>1988000000</v>
      </c>
      <c r="D48">
        <f t="shared" si="1"/>
        <v>21.410394945180794</v>
      </c>
      <c r="E48">
        <f t="shared" si="2"/>
        <v>1.5815619267864478</v>
      </c>
    </row>
    <row r="49" spans="1:8">
      <c r="A49">
        <v>2011</v>
      </c>
      <c r="B49">
        <v>11817913</v>
      </c>
      <c r="C49">
        <f t="shared" si="0"/>
        <v>11817913000</v>
      </c>
      <c r="D49">
        <f t="shared" si="1"/>
        <v>23.192882268191081</v>
      </c>
      <c r="E49">
        <f t="shared" si="2"/>
        <v>9.2421410041978298</v>
      </c>
    </row>
    <row r="50" spans="1:8">
      <c r="A50">
        <v>2012</v>
      </c>
      <c r="B50">
        <v>544000</v>
      </c>
      <c r="C50">
        <f t="shared" si="0"/>
        <v>544000000</v>
      </c>
      <c r="D50">
        <f t="shared" si="1"/>
        <v>20.114459804820218</v>
      </c>
      <c r="E50">
        <f t="shared" si="2"/>
        <v>1.4694559740711086E-3</v>
      </c>
    </row>
    <row r="51" spans="1:8">
      <c r="A51">
        <v>2013</v>
      </c>
      <c r="B51">
        <v>9972102</v>
      </c>
      <c r="C51">
        <f t="shared" si="0"/>
        <v>9972102000</v>
      </c>
      <c r="D51">
        <f t="shared" si="1"/>
        <v>23.023057231195605</v>
      </c>
      <c r="E51">
        <f t="shared" si="2"/>
        <v>8.2384151005106698</v>
      </c>
    </row>
    <row r="52" spans="1:8">
      <c r="A52">
        <v>2014</v>
      </c>
      <c r="B52">
        <v>2090400</v>
      </c>
      <c r="C52">
        <f t="shared" si="0"/>
        <v>2090400000</v>
      </c>
      <c r="D52">
        <f t="shared" si="1"/>
        <v>21.460621272170677</v>
      </c>
      <c r="E52">
        <f t="shared" si="2"/>
        <v>1.7104140347682908</v>
      </c>
    </row>
    <row r="53" spans="1:8">
      <c r="D53">
        <f>AVERAGE(D2:D52)</f>
        <v>20.152793288539691</v>
      </c>
      <c r="E53">
        <f>AVERAGE(E2:E52)</f>
        <v>3.8458350754316175</v>
      </c>
      <c r="F53">
        <f>SQRT(E53)</f>
        <v>1.9610800787911791</v>
      </c>
      <c r="G53">
        <f>EXP(D53+0.5*E53)</f>
        <v>3866868434.0749145</v>
      </c>
      <c r="H53">
        <f>G53*SQRT(EXP(E53)-1)</f>
        <v>26168658276.484093</v>
      </c>
    </row>
    <row r="54" spans="1:8">
      <c r="D54" s="3" t="s">
        <v>7</v>
      </c>
      <c r="F54" s="3" t="s">
        <v>1</v>
      </c>
      <c r="G54" s="3" t="s">
        <v>3</v>
      </c>
      <c r="H54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Losses_Earthquake</vt:lpstr>
      <vt:lpstr>Losses_Flood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mcpea_000</dc:creator>
  <cp:lastModifiedBy>mcpea_000</cp:lastModifiedBy>
  <dcterms:created xsi:type="dcterms:W3CDTF">2015-12-01T22:52:31Z</dcterms:created>
  <dcterms:modified xsi:type="dcterms:W3CDTF">2015-12-11T04:06:25Z</dcterms:modified>
</cp:coreProperties>
</file>