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1st Semester\OR 531\Assignments\"/>
    </mc:Choice>
  </mc:AlternateContent>
  <xr:revisionPtr revIDLastSave="0" documentId="13_ncr:1_{8A167CEE-E608-451A-8DE7-C5878B7D9C0A}" xr6:coauthVersionLast="47" xr6:coauthVersionMax="47" xr10:uidLastSave="{00000000-0000-0000-0000-000000000000}"/>
  <bookViews>
    <workbookView xWindow="15" yWindow="60" windowWidth="20475" windowHeight="10860" xr2:uid="{93352ADD-3F46-44FC-85E7-07C14263EABD}"/>
  </bookViews>
  <sheets>
    <sheet name="15,1a.b" sheetId="2" r:id="rId1"/>
    <sheet name="Sim Analysis Report" sheetId="4" r:id="rId2"/>
  </sheets>
  <definedNames>
    <definedName name="solver_adj" localSheetId="0" hidden="1">'15,1a.b'!$B$23:$C$23</definedName>
    <definedName name="solver_adj_ob" localSheetId="0" hidden="1">1</definedName>
    <definedName name="solver_bigm" localSheetId="0" hidden="1">1000000</definedName>
    <definedName name="solver_bnd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2</definedName>
    <definedName name="solver_chc5" localSheetId="0" hidden="1">2</definedName>
    <definedName name="solver_chc6" localSheetId="0" hidden="1">0</definedName>
    <definedName name="solver_chc7" localSheetId="0" hidden="1">2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0.5</definedName>
    <definedName name="solver_chp5" localSheetId="0" hidden="1">0.8</definedName>
    <definedName name="solver_chp6" localSheetId="0" hidden="1">0</definedName>
    <definedName name="solver_chp7" localSheetId="0" hidden="1">0.3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ir7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on7" localSheetId="0" hidden="1">" "</definedName>
    <definedName name="solver_corr" hidden="1">1</definedName>
    <definedName name="solver_ctp1" hidden="1">0</definedName>
    <definedName name="solver_ctp2" hidden="1">0</definedName>
    <definedName name="solver_dia" localSheetId="0" hidden="1">5</definedName>
    <definedName name="solver_dimcalc" localSheetId="0" hidden="1">0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_ob7" localSheetId="0" hidden="1">0</definedName>
    <definedName name="solver_lhs1" localSheetId="0" hidden="1">'15,1a.b'!$D$23</definedName>
    <definedName name="solver_lhs2" localSheetId="0" hidden="1">'15,1a.b'!$B$23:$C$23</definedName>
    <definedName name="solver_lhs3" localSheetId="0" hidden="1">'15,1a.b'!$B$23:$C$23</definedName>
    <definedName name="solver_lhs4" localSheetId="0" hidden="1">'15,1a.b'!$B$17:$D$17</definedName>
    <definedName name="solver_lhs5" localSheetId="0" hidden="1">'15,1a.b'!$B$17:$D$17</definedName>
    <definedName name="solver_lhs6" localSheetId="0" hidden="1">'15,1a.b'!$B$17:$D$17</definedName>
    <definedName name="solver_lhs7" localSheetId="0" hidden="1">'15,1a.b'!$B$17:$D$17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2000</definedName>
    <definedName name="solver_num" localSheetId="0" hidden="1">7</definedName>
    <definedName name="solver_obc" localSheetId="0" hidden="1">1</definedName>
    <definedName name="solver_obp" localSheetId="0" hidden="1">0</definedName>
    <definedName name="solver_opt" localSheetId="0" hidden="1">'15,1a.b'!$B$35</definedName>
    <definedName name="solver_opt_ob" localSheetId="0" hidden="1">1</definedName>
    <definedName name="solver_psi" localSheetId="0" hidden="1">0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co4" localSheetId="0" hidden="1">0</definedName>
    <definedName name="solver_reco5" localSheetId="0" hidden="1">0</definedName>
    <definedName name="solver_reco6" localSheetId="0" hidden="1">0</definedName>
    <definedName name="solver_reco7" localSheetId="0" hidden="1">0</definedName>
    <definedName name="solver_rel1" localSheetId="0" hidden="1">1</definedName>
    <definedName name="solver_rel2" localSheetId="0" hidden="1">3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gen" hidden="1">1</definedName>
    <definedName name="solver_rhs1" localSheetId="0" hidden="1">'15,1a.b'!$F$23</definedName>
    <definedName name="solver_rhs2" localSheetId="0" hidden="1">0</definedName>
    <definedName name="solver_rhs4" localSheetId="0" hidden="1">'15,1a.b'!$B$15:$D$15</definedName>
    <definedName name="solver_rhs5" localSheetId="0" hidden="1">'15,1a.b'!$B$14:$D$14</definedName>
    <definedName name="solver_rhs6" localSheetId="0" hidden="1">0</definedName>
    <definedName name="solver_rhs7" localSheetId="0" hidden="1">'15,1a.b'!$B$16:$D$16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0</definedName>
    <definedName name="solver_rxc5" localSheetId="0" hidden="1">0</definedName>
    <definedName name="solver_rxc6" localSheetId="0" hidden="1">0</definedName>
    <definedName name="solver_rxc7" localSheetId="0" hidden="1">0</definedName>
    <definedName name="solver_rxv" localSheetId="0" hidden="1">1</definedName>
    <definedName name="solver_sclt" hidden="1">100</definedName>
    <definedName name="solver_scs" localSheetId="0" hidden="1">0</definedName>
    <definedName name="solver_seed" hidden="1">4</definedName>
    <definedName name="solver_sel" localSheetId="0" hidden="1">1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trm" hidden="1">0</definedName>
    <definedName name="solver_tim" localSheetId="0" hidden="1">30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1</definedName>
    <definedName name="solver_typ" localSheetId="1" hidden="1">2</definedName>
    <definedName name="solver_ucens" hidden="1">1E+30</definedName>
    <definedName name="solver_ucut" hidden="1">1E+30</definedName>
    <definedName name="solver_umod" localSheetId="0" hidden="1">1</definedName>
    <definedName name="solver_urs" localSheetId="0" hidden="1">0</definedName>
    <definedName name="solver_userid" localSheetId="0" hidden="1">562741</definedName>
    <definedName name="solver_val" localSheetId="0" hidden="1">0</definedName>
    <definedName name="solver_var" localSheetId="0" hidden="1">" "</definedName>
    <definedName name="solver_ver" localSheetId="0" hidden="1">17</definedName>
    <definedName name="solver_ver" localSheetId="1" hidden="1">17</definedName>
    <definedName name="solver_vir" localSheetId="0" hidden="1">1</definedName>
    <definedName name="solver_vol" localSheetId="0" hidden="1">0</definedName>
    <definedName name="solver_vst" localSheetId="0" hidden="1">0</definedName>
    <definedName name="solveri_ISpPars_B10" localSheetId="0" hidden="1">"RiskSolver.UI.Charts.InputDlgPars:-1000001;1;1;24;15;52;66;0;90;90;0;0;0;0;1;"</definedName>
    <definedName name="solveri_ISpPars_B17" localSheetId="0" hidden="1">"RiskSolver.UI.Charts.InputDlgPars:-1000001;1;1;39;17;52;66;0;90;90;0;0;0;0;1;"</definedName>
    <definedName name="solveri_ISpPars_C10" localSheetId="0" hidden="1">"RiskSolver.UI.Charts.InputDlgPars:-1000001;1;1;27;15;52;66;0;90;90;0;0;0;0;1;"</definedName>
    <definedName name="solveri_ISpPars_D10" localSheetId="0" hidden="1">"RiskSolver.UI.Charts.InputDlgPars:-1000001;1;1;37;15;52;66;0;90;90;0;0;0;0;1;"</definedName>
    <definedName name="solveri_ISpPars_H16" localSheetId="0" hidden="1">"RiskSolver.UI.Charts.InputDlgPars:-1000001;1;1;-9;14;52;66;0;90;90;0;0;0;0;1;"</definedName>
    <definedName name="solvero_CRMax_B29" localSheetId="0" hidden="1">"System.Double:34.1066859189645"</definedName>
    <definedName name="solvero_CRMin_B29" localSheetId="0" hidden="1">"System.Double:28.8171450657652"</definedName>
    <definedName name="solvero_OSpPars_B29" localSheetId="0" hidden="1">"RiskSolver.UI.Charts.OutDlgPars:-1000001;17;15;65;65;0;1;90;80;0;0;0;0;1;"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2" l="1" a="1"/>
  <c r="J35" i="2" a="1"/>
  <c r="D10" i="2"/>
  <c r="C10" i="2"/>
  <c r="L5" i="2" a="1"/>
  <c r="B10" i="2"/>
  <c r="F35" i="2" a="1"/>
  <c r="C25" i="2" l="1"/>
  <c r="B25" i="2"/>
  <c r="D23" i="2"/>
  <c r="B14" i="2"/>
  <c r="F35" i="2"/>
  <c r="N9" i="2"/>
  <c r="L5" i="2"/>
  <c r="C14" i="2"/>
  <c r="D14" i="2"/>
  <c r="B15" i="2"/>
  <c r="C15" i="2"/>
  <c r="D15" i="2"/>
  <c r="B16" i="2"/>
  <c r="C16" i="2"/>
  <c r="D16" i="2"/>
  <c r="J35" i="2"/>
  <c r="B17" i="2"/>
  <c r="B18" i="2" l="1"/>
  <c r="B30" i="2" s="1"/>
  <c r="B33" i="2" s="1"/>
  <c r="B29" i="2"/>
  <c r="B32" i="2" s="1"/>
  <c r="D17" i="2"/>
  <c r="C17" i="2"/>
  <c r="B34" i="2" l="1"/>
  <c r="C29" i="2"/>
  <c r="C32" i="2" s="1"/>
  <c r="C18" i="2"/>
  <c r="C30" i="2" s="1"/>
  <c r="C33" i="2" s="1"/>
  <c r="D29" i="2"/>
  <c r="D32" i="2" s="1"/>
  <c r="D18" i="2"/>
  <c r="D30" i="2" s="1"/>
  <c r="D33" i="2" s="1"/>
  <c r="D34" i="2" l="1"/>
  <c r="C34" i="2"/>
  <c r="B35" i="2" a="1"/>
  <c r="B35" i="2" l="1"/>
  <c r="H35" i="2" a="1"/>
  <c r="H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<sst xmlns="http://schemas.openxmlformats.org/spreadsheetml/2006/main" count="52" uniqueCount="38">
  <si>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Revenue</t>
  </si>
  <si>
    <t>1st class</t>
  </si>
  <si>
    <t>Tourist</t>
  </si>
  <si>
    <t>Bos-Atl</t>
  </si>
  <si>
    <t>Atl-Chi</t>
  </si>
  <si>
    <t>Chi-Bos</t>
  </si>
  <si>
    <t>Demand</t>
  </si>
  <si>
    <t>Max</t>
  </si>
  <si>
    <t>Min</t>
  </si>
  <si>
    <t>Fraction</t>
  </si>
  <si>
    <t>Probability</t>
  </si>
  <si>
    <t>Cost</t>
  </si>
  <si>
    <t>Decision</t>
  </si>
  <si>
    <t># of rows</t>
  </si>
  <si>
    <t># of seats/row</t>
  </si>
  <si>
    <t xml:space="preserve"># of seats </t>
  </si>
  <si>
    <t>Total</t>
  </si>
  <si>
    <t>&lt;=</t>
  </si>
  <si>
    <t>Objective</t>
  </si>
  <si>
    <t>Most likely</t>
  </si>
  <si>
    <t>Profit</t>
  </si>
  <si>
    <t>Mean</t>
  </si>
  <si>
    <t># of passengers</t>
  </si>
  <si>
    <t># of times profit &lt; 0</t>
  </si>
  <si>
    <t>Demand for 1st class</t>
  </si>
  <si>
    <t>Total Demand</t>
  </si>
  <si>
    <t>Demand for Tourist</t>
  </si>
  <si>
    <t>a.  What is the expected profit per day for a configuration of three first-class rows and thirty-four tourist rows? For convenience, you may allow fractional values of demand in your model.</t>
  </si>
  <si>
    <t xml:space="preserve">A) The Expected profit is </t>
  </si>
  <si>
    <t>b.  With the suggested configuration, what proportion of the days will Alpha at least break even on the Boston–Atlanta–Chicago–Boston circuit?</t>
  </si>
  <si>
    <t>A) Number of days Alpha will be profitable is given below</t>
  </si>
  <si>
    <t>c. For the demand that Alpha faces, what is the maximum expected profit, and what is the seat configuration that achieves it?</t>
  </si>
  <si>
    <t>%</t>
  </si>
  <si>
    <t>$B$23</t>
  </si>
  <si>
    <t>$C$23</t>
  </si>
  <si>
    <t>1st class rows</t>
  </si>
  <si>
    <t>Tourist Rows</t>
  </si>
  <si>
    <r>
      <t xml:space="preserve">A) A configuration of </t>
    </r>
    <r>
      <rPr>
        <b/>
        <sz val="11"/>
        <color theme="1"/>
        <rFont val="Calibri"/>
        <family val="2"/>
        <scheme val="minor"/>
      </rPr>
      <t>6 1st class rows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28 tourist class rows</t>
    </r>
    <r>
      <rPr>
        <sz val="11"/>
        <color theme="1"/>
        <rFont val="Calibri"/>
        <family val="2"/>
        <scheme val="minor"/>
      </rPr>
      <t xml:space="preserve"> acheives the best profit of  </t>
    </r>
    <r>
      <rPr>
        <b/>
        <sz val="11"/>
        <color theme="1"/>
        <rFont val="Calibri"/>
        <family val="2"/>
        <scheme val="minor"/>
      </rPr>
      <t xml:space="preserve">$10392.44. </t>
    </r>
    <r>
      <rPr>
        <sz val="11"/>
        <color theme="1"/>
        <rFont val="Calibri"/>
        <family val="2"/>
        <scheme val="minor"/>
      </rPr>
      <t>This is done by setting cells B23 and C23 as PsiSimParam and performing sensitivity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</si>
</sst>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9" fontId="0" fillId="2" borderId="0" xfId="0" applyNumberFormat="1" applyFill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0" fontId="0" fillId="0" borderId="0" xfId="0" applyAlignment="1">
      <alignment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0" borderId="10" xfId="0" applyNumberFormat="1" applyFill="1" applyBorder="1" applyAlignment="1"/>
    <xf numFmtId="0" fontId="0" fillId="0" borderId="10" xfId="0" applyFill="1" applyBorder="1" applyAlignment="1"/>
    <xf numFmtId="0" fontId="0" fillId="0" borderId="11" xfId="0" applyNumberFormat="1" applyFill="1" applyBorder="1" applyAlignment="1"/>
    <xf numFmtId="0" fontId="0" fillId="0" borderId="11" xfId="0" applyFill="1" applyBorder="1" applyAlignment="1"/>
    <xf numFmtId="0" fontId="2" fillId="0" borderId="9" xfId="0" applyFont="1" applyFill="1" applyBorder="1" applyAlignment="1">
      <alignment horizontal="left"/>
    </xf>
    <xf numFmtId="0" fontId="0" fillId="5" borderId="0" xfId="0" applyFill="1" applyBorder="1" applyAlignment="1">
      <alignment horizontal="left" vertical="top"/>
    </xf>
    <xf numFmtId="0" fontId="0" fillId="2" borderId="10" xfId="0" applyNumberFormat="1" applyFill="1" applyBorder="1" applyAlignment="1"/>
    <xf numFmtId="0" fontId="0" fillId="2" borderId="10" xfId="0" applyFill="1" applyBorder="1" applyAlignment="1"/>
    <xf numFmtId="0" fontId="0" fillId="5" borderId="0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164" fontId="1" fillId="5" borderId="7" xfId="0" applyNumberFormat="1" applyFont="1" applyFill="1" applyBorder="1" applyAlignment="1">
      <alignment horizontal="left" vertical="top" wrapText="1"/>
    </xf>
    <xf numFmtId="164" fontId="1" fillId="5" borderId="8" xfId="0" applyNumberFormat="1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8A47-2F8D-4AE1-9760-1E8B5E757D7F}">
  <dimension ref="A2:R35"/>
  <sheetViews>
    <sheetView tabSelected="1" zoomScale="70" zoomScaleNormal="70" workbookViewId="0">
      <selection activeCell="J22" sqref="J22"/>
    </sheetView>
  </sheetViews>
  <sheetFormatPr defaultRowHeight="15" x14ac:dyDescent="0.25"/>
  <cols>
    <col min="1" max="1" width="22" bestFit="1" customWidth="1"/>
    <col min="2" max="2" width="15.5703125" bestFit="1" customWidth="1"/>
    <col min="3" max="3" width="13.5703125" bestFit="1" customWidth="1"/>
    <col min="4" max="5" width="14.85546875" bestFit="1" customWidth="1"/>
    <col min="6" max="6" width="12" bestFit="1" customWidth="1"/>
    <col min="8" max="8" width="10.42578125" customWidth="1"/>
  </cols>
  <sheetData>
    <row r="2" spans="1:18" ht="15.75" thickBot="1" x14ac:dyDescent="0.3">
      <c r="A2" s="1" t="s">
        <v>0</v>
      </c>
      <c r="B2" s="1" t="s">
        <v>3</v>
      </c>
      <c r="C2" s="1" t="s">
        <v>4</v>
      </c>
      <c r="D2" s="1" t="s">
        <v>5</v>
      </c>
    </row>
    <row r="3" spans="1:18" ht="15" customHeight="1" x14ac:dyDescent="0.25">
      <c r="A3" s="1" t="s">
        <v>1</v>
      </c>
      <c r="B3" s="3">
        <v>400</v>
      </c>
      <c r="C3" s="3">
        <v>400</v>
      </c>
      <c r="D3" s="3">
        <v>450</v>
      </c>
      <c r="H3" s="13" t="s">
        <v>27</v>
      </c>
      <c r="I3" s="14"/>
      <c r="J3" s="14"/>
      <c r="K3" s="14"/>
      <c r="L3" s="14"/>
      <c r="M3" s="14"/>
      <c r="N3" s="14"/>
      <c r="O3" s="14"/>
      <c r="P3" s="14"/>
      <c r="Q3" s="15"/>
      <c r="R3" s="8"/>
    </row>
    <row r="4" spans="1:18" x14ac:dyDescent="0.25">
      <c r="A4" s="1" t="s">
        <v>2</v>
      </c>
      <c r="B4" s="3">
        <v>175</v>
      </c>
      <c r="C4" s="3">
        <v>150</v>
      </c>
      <c r="D4" s="3">
        <v>200</v>
      </c>
      <c r="H4" s="16"/>
      <c r="I4" s="17"/>
      <c r="J4" s="17"/>
      <c r="K4" s="17"/>
      <c r="L4" s="17"/>
      <c r="M4" s="17"/>
      <c r="N4" s="17"/>
      <c r="O4" s="17"/>
      <c r="P4" s="17"/>
      <c r="Q4" s="18"/>
      <c r="R4" s="8"/>
    </row>
    <row r="5" spans="1:18" ht="15" customHeight="1" thickBot="1" x14ac:dyDescent="0.3">
      <c r="H5" s="19" t="s">
        <v>28</v>
      </c>
      <c r="I5" s="20"/>
      <c r="J5" s="20"/>
      <c r="K5" s="20"/>
      <c r="L5" s="36" cm="1">
        <f t="array" aca="1" ref="L5" ca="1">_xll.PsiMean(B35)</f>
        <v>2819.5950151342554</v>
      </c>
      <c r="M5" s="36"/>
      <c r="N5" s="36"/>
      <c r="O5" s="36"/>
      <c r="P5" s="36"/>
      <c r="Q5" s="37"/>
      <c r="R5" s="8"/>
    </row>
    <row r="6" spans="1:18" ht="15.75" thickBot="1" x14ac:dyDescent="0.3">
      <c r="A6" s="1" t="s">
        <v>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25">
      <c r="A7" s="1" t="s">
        <v>8</v>
      </c>
      <c r="B7" s="5">
        <v>160</v>
      </c>
      <c r="C7" s="5">
        <v>140</v>
      </c>
      <c r="D7" s="5">
        <v>150</v>
      </c>
      <c r="H7" s="13" t="s">
        <v>29</v>
      </c>
      <c r="I7" s="21"/>
      <c r="J7" s="21"/>
      <c r="K7" s="21"/>
      <c r="L7" s="21"/>
      <c r="M7" s="21"/>
      <c r="N7" s="21"/>
      <c r="O7" s="21"/>
      <c r="P7" s="21"/>
      <c r="Q7" s="22"/>
      <c r="R7" s="8"/>
    </row>
    <row r="8" spans="1:18" x14ac:dyDescent="0.25">
      <c r="A8" s="1" t="s">
        <v>19</v>
      </c>
      <c r="B8" s="5">
        <v>180</v>
      </c>
      <c r="C8" s="5">
        <v>200</v>
      </c>
      <c r="D8" s="5">
        <v>200</v>
      </c>
      <c r="H8" s="23"/>
      <c r="I8" s="24"/>
      <c r="J8" s="24"/>
      <c r="K8" s="24"/>
      <c r="L8" s="24"/>
      <c r="M8" s="24"/>
      <c r="N8" s="24"/>
      <c r="O8" s="24"/>
      <c r="P8" s="24"/>
      <c r="Q8" s="25"/>
      <c r="R8" s="8"/>
    </row>
    <row r="9" spans="1:18" ht="15.75" thickBot="1" x14ac:dyDescent="0.3">
      <c r="A9" s="1" t="s">
        <v>7</v>
      </c>
      <c r="B9" s="5">
        <v>220</v>
      </c>
      <c r="C9" s="5">
        <v>240</v>
      </c>
      <c r="D9" s="5">
        <v>225</v>
      </c>
      <c r="H9" s="11" t="s">
        <v>30</v>
      </c>
      <c r="I9" s="12"/>
      <c r="J9" s="12"/>
      <c r="K9" s="12"/>
      <c r="L9" s="12"/>
      <c r="M9" s="12"/>
      <c r="N9" s="38" cm="1">
        <f t="array" aca="1" ref="N9" ca="1">(1-_xll.PsiMean(H35))*100</f>
        <v>72.8</v>
      </c>
      <c r="O9" s="38" t="s">
        <v>32</v>
      </c>
      <c r="P9" s="9"/>
      <c r="Q9" s="10"/>
      <c r="R9" s="8"/>
    </row>
    <row r="10" spans="1:18" ht="15.75" thickBot="1" x14ac:dyDescent="0.3">
      <c r="A10" s="1" t="s">
        <v>25</v>
      </c>
      <c r="B10">
        <f ca="1">_xll.PsiTriangular(B7,B8,B9)</f>
        <v>183.37211975843138</v>
      </c>
      <c r="C10">
        <f ca="1">_xll.PsiTriangular(C7,C8,C9)</f>
        <v>172.87032349550975</v>
      </c>
      <c r="D10">
        <f ca="1">_xll.PsiTriangular(D7,D8,D9)</f>
        <v>208.55920811174647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H11" s="13" t="s">
        <v>31</v>
      </c>
      <c r="I11" s="21"/>
      <c r="J11" s="21"/>
      <c r="K11" s="21"/>
      <c r="L11" s="21"/>
      <c r="M11" s="21"/>
      <c r="N11" s="21"/>
      <c r="O11" s="21"/>
      <c r="P11" s="21"/>
      <c r="Q11" s="22"/>
      <c r="R11" s="8"/>
    </row>
    <row r="12" spans="1:18" x14ac:dyDescent="0.25">
      <c r="A12" s="1" t="s">
        <v>1</v>
      </c>
      <c r="H12" s="23"/>
      <c r="I12" s="31"/>
      <c r="J12" s="31"/>
      <c r="K12" s="31"/>
      <c r="L12" s="31"/>
      <c r="M12" s="31"/>
      <c r="N12" s="31"/>
      <c r="O12" s="31"/>
      <c r="P12" s="31"/>
      <c r="Q12" s="25"/>
      <c r="R12" s="8"/>
    </row>
    <row r="13" spans="1:18" x14ac:dyDescent="0.25">
      <c r="A13" s="1" t="s">
        <v>9</v>
      </c>
      <c r="E13" s="1" t="s">
        <v>10</v>
      </c>
      <c r="H13" s="16" t="s">
        <v>37</v>
      </c>
      <c r="I13" s="34"/>
      <c r="J13" s="34"/>
      <c r="K13" s="34"/>
      <c r="L13" s="34"/>
      <c r="M13" s="34"/>
      <c r="N13" s="34"/>
      <c r="O13" s="34"/>
      <c r="P13" s="34"/>
      <c r="Q13" s="18"/>
      <c r="R13" s="8"/>
    </row>
    <row r="14" spans="1:18" ht="15.75" thickBot="1" x14ac:dyDescent="0.3">
      <c r="A14" s="4">
        <v>0.05</v>
      </c>
      <c r="B14">
        <f ca="1">$B$10*A14</f>
        <v>9.1686059879215698</v>
      </c>
      <c r="C14">
        <f ca="1">$C$10*A14</f>
        <v>8.6435161747754883</v>
      </c>
      <c r="D14">
        <f ca="1">$D$10*A14</f>
        <v>10.427960405587324</v>
      </c>
      <c r="E14" s="5">
        <v>0.2</v>
      </c>
      <c r="H14" s="19"/>
      <c r="I14" s="20"/>
      <c r="J14" s="20"/>
      <c r="K14" s="20"/>
      <c r="L14" s="20"/>
      <c r="M14" s="20"/>
      <c r="N14" s="20"/>
      <c r="O14" s="20"/>
      <c r="P14" s="20"/>
      <c r="Q14" s="35"/>
      <c r="R14" s="8"/>
    </row>
    <row r="15" spans="1:18" x14ac:dyDescent="0.25">
      <c r="A15" s="4">
        <v>0.12</v>
      </c>
      <c r="B15">
        <f ca="1">$B$10*A15</f>
        <v>22.004654371011764</v>
      </c>
      <c r="C15">
        <f t="shared" ref="C15:C16" ca="1" si="0">$C$10*A15</f>
        <v>20.74443881946117</v>
      </c>
      <c r="D15">
        <f t="shared" ref="D15:D16" ca="1" si="1">$D$10*A15</f>
        <v>25.027104973409575</v>
      </c>
      <c r="E15" s="5">
        <v>0.5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5">
      <c r="A16" s="4">
        <v>0.15</v>
      </c>
      <c r="B16">
        <f t="shared" ref="B16" ca="1" si="2">$B$10*A16</f>
        <v>27.505817963764706</v>
      </c>
      <c r="C16">
        <f t="shared" ca="1" si="0"/>
        <v>25.930548524326461</v>
      </c>
      <c r="D16">
        <f t="shared" ca="1" si="1"/>
        <v>31.283881216761969</v>
      </c>
      <c r="E16" s="5">
        <v>0.3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5">
      <c r="A17" t="s">
        <v>24</v>
      </c>
      <c r="B17">
        <f ca="1">_xll.PsiDiscrete(B14:B16,$E$14:$E$16)</f>
        <v>22.004654371011764</v>
      </c>
      <c r="C17">
        <f ca="1">_xll.PsiDiscrete(C14:C16,$E$14:$E$16)</f>
        <v>25.930548524326461</v>
      </c>
      <c r="D17">
        <f ca="1">_xll.PsiDiscrete(D14:D16,$E$14:$E$16)</f>
        <v>31.283881216761969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5">
      <c r="A18" t="s">
        <v>26</v>
      </c>
      <c r="B18">
        <f ca="1">B10-B17</f>
        <v>161.36746538741963</v>
      </c>
      <c r="C18">
        <f ca="1">C10-C17</f>
        <v>146.93977497118328</v>
      </c>
      <c r="D18">
        <f t="shared" ref="D18" ca="1" si="3">D10-D17</f>
        <v>177.27532689498452</v>
      </c>
    </row>
    <row r="20" spans="1:18" x14ac:dyDescent="0.25">
      <c r="A20" s="1" t="s">
        <v>11</v>
      </c>
      <c r="B20" s="3">
        <v>100000</v>
      </c>
    </row>
    <row r="22" spans="1:18" x14ac:dyDescent="0.25">
      <c r="A22" s="1" t="s">
        <v>12</v>
      </c>
      <c r="B22" s="1" t="s">
        <v>1</v>
      </c>
      <c r="C22" s="1" t="s">
        <v>2</v>
      </c>
      <c r="D22" t="s">
        <v>16</v>
      </c>
    </row>
    <row r="23" spans="1:18" x14ac:dyDescent="0.25">
      <c r="A23" t="s">
        <v>13</v>
      </c>
      <c r="B23" s="6">
        <v>3</v>
      </c>
      <c r="C23" s="6">
        <v>34</v>
      </c>
      <c r="D23">
        <f>B23*2+C23</f>
        <v>40</v>
      </c>
      <c r="E23" t="s">
        <v>17</v>
      </c>
      <c r="F23">
        <v>40</v>
      </c>
    </row>
    <row r="24" spans="1:18" x14ac:dyDescent="0.25">
      <c r="A24" t="s">
        <v>14</v>
      </c>
      <c r="B24" s="5">
        <v>4</v>
      </c>
      <c r="C24" s="5">
        <v>6</v>
      </c>
    </row>
    <row r="25" spans="1:18" x14ac:dyDescent="0.25">
      <c r="A25" t="s">
        <v>15</v>
      </c>
      <c r="B25">
        <f>B23*B24</f>
        <v>12</v>
      </c>
      <c r="C25">
        <f>C23*C24</f>
        <v>204</v>
      </c>
    </row>
    <row r="27" spans="1:18" x14ac:dyDescent="0.25">
      <c r="A27" s="1" t="s">
        <v>18</v>
      </c>
    </row>
    <row r="28" spans="1:18" x14ac:dyDescent="0.25">
      <c r="A28" s="1" t="s">
        <v>22</v>
      </c>
      <c r="B28" s="1" t="s">
        <v>3</v>
      </c>
      <c r="C28" s="1" t="s">
        <v>4</v>
      </c>
      <c r="D28" s="1" t="s">
        <v>5</v>
      </c>
    </row>
    <row r="29" spans="1:18" x14ac:dyDescent="0.25">
      <c r="A29" t="s">
        <v>1</v>
      </c>
      <c r="B29">
        <f ca="1">IF(B17&gt;$B$25,$B$25,B17)</f>
        <v>12</v>
      </c>
      <c r="C29">
        <f t="shared" ref="C29:D29" ca="1" si="4">IF(C17&gt;$B$25,$B$25,C17)</f>
        <v>12</v>
      </c>
      <c r="D29">
        <f t="shared" ca="1" si="4"/>
        <v>12</v>
      </c>
    </row>
    <row r="30" spans="1:18" x14ac:dyDescent="0.25">
      <c r="A30" t="s">
        <v>2</v>
      </c>
      <c r="B30">
        <f ca="1">IF(B18&gt;$C$25,$C$25,B18)</f>
        <v>161.36746538741963</v>
      </c>
      <c r="C30">
        <f t="shared" ref="C30:D30" ca="1" si="5">IF(C18&gt;$C$25,$C$25,C18)</f>
        <v>146.93977497118328</v>
      </c>
      <c r="D30">
        <f t="shared" ca="1" si="5"/>
        <v>177.27532689498452</v>
      </c>
    </row>
    <row r="31" spans="1:18" x14ac:dyDescent="0.25">
      <c r="A31" s="1" t="s">
        <v>0</v>
      </c>
    </row>
    <row r="32" spans="1:18" x14ac:dyDescent="0.25">
      <c r="A32" t="s">
        <v>1</v>
      </c>
      <c r="B32" s="2">
        <f t="shared" ref="B32:D33" ca="1" si="6">B29*B3</f>
        <v>4800</v>
      </c>
      <c r="C32" s="2">
        <f t="shared" ca="1" si="6"/>
        <v>4800</v>
      </c>
      <c r="D32" s="2">
        <f t="shared" ca="1" si="6"/>
        <v>5400</v>
      </c>
    </row>
    <row r="33" spans="1:10" x14ac:dyDescent="0.25">
      <c r="A33" t="s">
        <v>2</v>
      </c>
      <c r="B33" s="2">
        <f t="shared" ca="1" si="6"/>
        <v>28239.306442798435</v>
      </c>
      <c r="C33" s="2">
        <f t="shared" ca="1" si="6"/>
        <v>22040.966245677493</v>
      </c>
      <c r="D33" s="2">
        <f t="shared" ca="1" si="6"/>
        <v>35455.0653789969</v>
      </c>
    </row>
    <row r="34" spans="1:10" x14ac:dyDescent="0.25">
      <c r="A34" t="s">
        <v>16</v>
      </c>
      <c r="B34" s="2">
        <f ca="1">B32+B33</f>
        <v>33039.306442798435</v>
      </c>
      <c r="C34" s="2">
        <f t="shared" ref="C34:D34" ca="1" si="7">C32+C33</f>
        <v>26840.966245677493</v>
      </c>
      <c r="D34" s="2">
        <f t="shared" ca="1" si="7"/>
        <v>40855.0653789969</v>
      </c>
      <c r="E34" s="2"/>
      <c r="F34" t="s">
        <v>21</v>
      </c>
      <c r="H34" t="s">
        <v>23</v>
      </c>
    </row>
    <row r="35" spans="1:10" x14ac:dyDescent="0.25">
      <c r="A35" t="s">
        <v>20</v>
      </c>
      <c r="B35" s="7" cm="1">
        <f t="array" aca="1" ref="B35" ca="1">SUM(B34:D34)-B20+_xll.PsiOutput()</f>
        <v>735.33806747282506</v>
      </c>
      <c r="F35" cm="1">
        <f t="array" aca="1" ref="F35" ca="1">_xll.PsiMean(B35)</f>
        <v>2819.5950151342554</v>
      </c>
      <c r="H35" cm="1">
        <f t="array" aca="1" ref="H35" ca="1">IF(B35&lt;0,1,0)+_xll.PsiOutput()</f>
        <v>0</v>
      </c>
      <c r="J35" cm="1">
        <f t="array" aca="1" ref="J35" ca="1">_xll.PsiMean(H35)</f>
        <v>0.27200000000000002</v>
      </c>
    </row>
  </sheetData>
  <mergeCells count="7">
    <mergeCell ref="H11:Q12"/>
    <mergeCell ref="H13:Q14"/>
    <mergeCell ref="H9:M9"/>
    <mergeCell ref="H3:Q4"/>
    <mergeCell ref="H5:K5"/>
    <mergeCell ref="L5:Q5"/>
    <mergeCell ref="H7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1E89-DD31-4E9E-9BBD-DD8E8DF05290}">
  <dimension ref="A1:C12"/>
  <sheetViews>
    <sheetView workbookViewId="0">
      <selection activeCell="E8" sqref="E8"/>
    </sheetView>
  </sheetViews>
  <sheetFormatPr defaultRowHeight="15" x14ac:dyDescent="0.25"/>
  <cols>
    <col min="1" max="1" width="12.85546875" bestFit="1" customWidth="1"/>
    <col min="2" max="2" width="12.28515625" bestFit="1" customWidth="1"/>
    <col min="3" max="3" width="12.7109375" bestFit="1" customWidth="1"/>
  </cols>
  <sheetData>
    <row r="1" spans="1:3" ht="15.75" thickBot="1" x14ac:dyDescent="0.3">
      <c r="A1" s="1" t="s">
        <v>35</v>
      </c>
      <c r="B1" s="1" t="s">
        <v>36</v>
      </c>
      <c r="C1" s="1" t="s">
        <v>20</v>
      </c>
    </row>
    <row r="2" spans="1:3" ht="15.75" thickBot="1" x14ac:dyDescent="0.3">
      <c r="A2" s="30" t="s">
        <v>33</v>
      </c>
      <c r="B2" s="30" t="s">
        <v>34</v>
      </c>
      <c r="C2" s="30" t="s">
        <v>21</v>
      </c>
    </row>
    <row r="3" spans="1:3" x14ac:dyDescent="0.25">
      <c r="A3" s="26">
        <v>1</v>
      </c>
      <c r="B3" s="26">
        <v>38</v>
      </c>
      <c r="C3" s="27">
        <v>-6501.888681722945</v>
      </c>
    </row>
    <row r="4" spans="1:3" x14ac:dyDescent="0.25">
      <c r="A4" s="26">
        <v>2</v>
      </c>
      <c r="B4" s="26">
        <v>36</v>
      </c>
      <c r="C4" s="27">
        <v>-1510.2500577853727</v>
      </c>
    </row>
    <row r="5" spans="1:3" x14ac:dyDescent="0.25">
      <c r="A5" s="26">
        <v>3</v>
      </c>
      <c r="B5" s="26">
        <v>34</v>
      </c>
      <c r="C5" s="27">
        <v>2819.5950151342554</v>
      </c>
    </row>
    <row r="6" spans="1:3" x14ac:dyDescent="0.25">
      <c r="A6" s="26">
        <v>4</v>
      </c>
      <c r="B6" s="26">
        <v>32</v>
      </c>
      <c r="C6" s="27">
        <v>6560.1531052244518</v>
      </c>
    </row>
    <row r="7" spans="1:3" x14ac:dyDescent="0.25">
      <c r="A7" s="26">
        <v>5</v>
      </c>
      <c r="B7" s="26">
        <v>30</v>
      </c>
      <c r="C7" s="27">
        <v>9608.7021457616083</v>
      </c>
    </row>
    <row r="8" spans="1:3" x14ac:dyDescent="0.25">
      <c r="A8" s="32">
        <v>6</v>
      </c>
      <c r="B8" s="32">
        <v>28</v>
      </c>
      <c r="C8" s="33">
        <v>10392.447004956501</v>
      </c>
    </row>
    <row r="9" spans="1:3" x14ac:dyDescent="0.25">
      <c r="A9" s="26">
        <v>7</v>
      </c>
      <c r="B9" s="26">
        <v>26</v>
      </c>
      <c r="C9" s="27">
        <v>7814.5348710694152</v>
      </c>
    </row>
    <row r="10" spans="1:3" x14ac:dyDescent="0.25">
      <c r="A10" s="26">
        <v>8</v>
      </c>
      <c r="B10" s="26">
        <v>24</v>
      </c>
      <c r="C10" s="27">
        <v>2808.134788260088</v>
      </c>
    </row>
    <row r="11" spans="1:3" x14ac:dyDescent="0.25">
      <c r="A11" s="26">
        <v>9</v>
      </c>
      <c r="B11" s="26">
        <v>22</v>
      </c>
      <c r="C11" s="27">
        <v>-3308.4646346569234</v>
      </c>
    </row>
    <row r="12" spans="1:3" ht="15.75" thickBot="1" x14ac:dyDescent="0.3">
      <c r="A12" s="28">
        <v>10</v>
      </c>
      <c r="B12" s="28">
        <v>20</v>
      </c>
      <c r="C12" s="29">
        <v>-9596.5704949637075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15,1a.b</vt:lpstr>
      <vt:lpstr>Sim Analysis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2022-11-22T21:00:59Z</dcterms:created>
  <dcterms:modified xsi:type="dcterms:W3CDTF">2022-11-27T23:46:48Z</dcterms:modified>
</cp:coreProperties>
</file>