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Desktop\1st Semester\OR 531\Assignments\"/>
    </mc:Choice>
  </mc:AlternateContent>
  <xr:revisionPtr revIDLastSave="0" documentId="13_ncr:1_{74D47F9C-0762-4016-84B6-87BEF6E27ABD}" xr6:coauthVersionLast="47" xr6:coauthVersionMax="47" xr10:uidLastSave="{00000000-0000-0000-0000-000000000000}"/>
  <bookViews>
    <workbookView xWindow="-120" yWindow="-120" windowWidth="20730" windowHeight="11160" xr2:uid="{1C873E8F-9609-4E9A-A828-91D83571BBCE}"/>
  </bookViews>
  <sheets>
    <sheet name="Retirement Planning" sheetId="1" r:id="rId1"/>
    <sheet name="Sim Analysis Report C" sheetId="2" r:id="rId2"/>
    <sheet name="Sim Analysis Report D" sheetId="11" r:id="rId3"/>
  </sheets>
  <definedNames>
    <definedName name="solver_adj" localSheetId="0" hidden="1">'Retirement Planning'!$B$3</definedName>
    <definedName name="solver_adj_ob" localSheetId="0" hidden="1">1</definedName>
    <definedName name="solver_bigm" localSheetId="0" hidden="1">1000000</definedName>
    <definedName name="solver_bnd" localSheetId="0" hidden="1">1</definedName>
    <definedName name="solver_cha" localSheetId="0" hidden="1">0</definedName>
    <definedName name="solver_chn" localSheetId="0" hidden="1">4</definedName>
    <definedName name="solver_cht" localSheetId="0" hidden="1">0</definedName>
    <definedName name="solver_con" localSheetId="0" hidden="1">" "</definedName>
    <definedName name="solver_corr" hidden="1">1</definedName>
    <definedName name="solver_ctp1" hidden="1">0</definedName>
    <definedName name="solver_ctp2" hidden="1">0</definedName>
    <definedName name="solver_dimcalc" localSheetId="0" hidden="1">0</definedName>
    <definedName name="solver_disp" hidden="1">0</definedName>
    <definedName name="solver_eval" hidden="1">0</definedName>
    <definedName name="solver_glb" localSheetId="0" hidden="1">-1E+30</definedName>
    <definedName name="solver_gub" localSheetId="0" hidden="1">1E+30</definedName>
    <definedName name="solver_iao" localSheetId="0" hidden="1">0</definedName>
    <definedName name="solver_inc" localSheetId="0" hidden="1">0</definedName>
    <definedName name="solver_int" localSheetId="0" hidden="1">0</definedName>
    <definedName name="solver_ism" localSheetId="0" hidden="1">0</definedName>
    <definedName name="solver_lcens" hidden="1">-1E+30</definedName>
    <definedName name="solver_lcut" hidden="1">-1E+30</definedName>
    <definedName name="solver_log" localSheetId="0" hidden="1">1</definedName>
    <definedName name="solver_mda" localSheetId="0" hidden="1">4</definedName>
    <definedName name="solver_mod" localSheetId="0" hidden="1">3</definedName>
    <definedName name="solver_nopt" localSheetId="0" hidden="1">1</definedName>
    <definedName name="solver_nsim" hidden="1">1</definedName>
    <definedName name="solver_nsopt" localSheetId="0" hidden="1">-1</definedName>
    <definedName name="solver_nssim" hidden="1">-1</definedName>
    <definedName name="solver_ntr" localSheetId="0" hidden="1">0</definedName>
    <definedName name="solver_ntri" hidden="1">2000</definedName>
    <definedName name="solver_obc" localSheetId="0" hidden="1">0</definedName>
    <definedName name="solver_obp" localSheetId="0" hidden="1">0</definedName>
    <definedName name="solver_opt" localSheetId="0" hidden="1">'Retirement Planning'!$K$32</definedName>
    <definedName name="solver_opt_ob" localSheetId="0" hidden="1">1</definedName>
    <definedName name="solver_psi" localSheetId="0" hidden="1">0</definedName>
    <definedName name="solver_rgen" hidden="1">1</definedName>
    <definedName name="solver_rsmp" hidden="1">2</definedName>
    <definedName name="solver_rxv" localSheetId="0" hidden="1">1</definedName>
    <definedName name="solver_sclt" hidden="1">100</definedName>
    <definedName name="solver_scs" localSheetId="0" hidden="1">0</definedName>
    <definedName name="solver_seed" hidden="1">5</definedName>
    <definedName name="solver_slv" localSheetId="0" hidden="1">0</definedName>
    <definedName name="solver_slvu" localSheetId="0" hidden="1">0</definedName>
    <definedName name="solver_strm" hidden="1">0</definedName>
    <definedName name="solver_tree_a" localSheetId="0" hidden="1">1</definedName>
    <definedName name="solver_tree_b" localSheetId="0" hidden="1">1</definedName>
    <definedName name="solver_tree_ce" localSheetId="0" hidden="1">1</definedName>
    <definedName name="solver_tree_dn" localSheetId="0" hidden="1">1</definedName>
    <definedName name="solver_tree_rt" localSheetId="0" hidden="1">1000000000000</definedName>
    <definedName name="solver_typ" localSheetId="0" hidden="1">1</definedName>
    <definedName name="solver_typ" localSheetId="1" hidden="1">2</definedName>
    <definedName name="solver_typ" localSheetId="2" hidden="1">2</definedName>
    <definedName name="solver_ucens" hidden="1">1E+30</definedName>
    <definedName name="solver_ucut" hidden="1">1E+30</definedName>
    <definedName name="solver_umod" localSheetId="0" hidden="1">1</definedName>
    <definedName name="solver_userid" localSheetId="0" hidden="1">562741</definedName>
    <definedName name="solver_val" localSheetId="0" hidden="1">0</definedName>
    <definedName name="solver_var" localSheetId="0" hidden="1">" "</definedName>
    <definedName name="solver_ver" localSheetId="1" hidden="1">17</definedName>
    <definedName name="solver_ver" localSheetId="2" hidden="1">17</definedName>
    <definedName name="solver_vir" localSheetId="0" hidden="1">1</definedName>
    <definedName name="solver_vol" localSheetId="0" hidden="1">0</definedName>
    <definedName name="solver_vst" localSheetId="0" hidden="1">0</definedName>
    <definedName name="solveri_ISpPars_C4" localSheetId="0" hidden="1">"RiskSolver.UI.Charts.InputDlgPars:-1000001;1;1;24;15;52;66;0;90;90;0;0;0;0;1;"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19" i="1" a="1"/>
  <c r="I5" i="1" a="1"/>
  <c r="I7" i="1" a="1"/>
  <c r="I9" i="1" a="1"/>
  <c r="I11" i="1" a="1"/>
  <c r="I13" i="1" a="1"/>
  <c r="I15" i="1" a="1"/>
  <c r="I17" i="1" a="1"/>
  <c r="I19" i="1" a="1"/>
  <c r="I21" i="1" a="1"/>
  <c r="I23" i="1" a="1"/>
  <c r="I25" i="1" a="1"/>
  <c r="I27" i="1" a="1"/>
  <c r="I29" i="1" a="1"/>
  <c r="I31" i="1" a="1"/>
  <c r="I33" i="1" a="1"/>
  <c r="I10" i="1" a="1"/>
  <c r="I32" i="1" a="1"/>
  <c r="I6" i="1" a="1"/>
  <c r="I8" i="1" a="1"/>
  <c r="I12" i="1" a="1"/>
  <c r="I14" i="1" a="1"/>
  <c r="I16" i="1" a="1"/>
  <c r="I18" i="1" a="1"/>
  <c r="I20" i="1" a="1"/>
  <c r="I22" i="1" a="1"/>
  <c r="I24" i="1" a="1"/>
  <c r="I26" i="1" a="1"/>
  <c r="I28" i="1" a="1"/>
  <c r="I30" i="1" a="1"/>
  <c r="I4" i="1" a="1"/>
  <c r="B19" i="1" l="1"/>
  <c r="I30" i="1"/>
  <c r="I28" i="1"/>
  <c r="I26" i="1"/>
  <c r="I24" i="1"/>
  <c r="I22" i="1"/>
  <c r="I20" i="1"/>
  <c r="I18" i="1"/>
  <c r="I16" i="1"/>
  <c r="I14" i="1"/>
  <c r="I12" i="1"/>
  <c r="I8" i="1"/>
  <c r="I6" i="1"/>
  <c r="I32" i="1"/>
  <c r="I10" i="1"/>
  <c r="I33" i="1"/>
  <c r="I31" i="1"/>
  <c r="I29" i="1"/>
  <c r="I27" i="1"/>
  <c r="I25" i="1"/>
  <c r="I23" i="1"/>
  <c r="I21" i="1"/>
  <c r="I19" i="1"/>
  <c r="I17" i="1"/>
  <c r="I15" i="1"/>
  <c r="I13" i="1"/>
  <c r="I11" i="1"/>
  <c r="I9" i="1"/>
  <c r="I7" i="1"/>
  <c r="I5" i="1"/>
  <c r="I4" i="1"/>
  <c r="J4" i="1" s="1"/>
  <c r="F4" i="1"/>
  <c r="F5" i="1" s="1"/>
  <c r="F6" i="1" s="1"/>
  <c r="F7" i="1" s="1"/>
  <c r="F8" i="1" s="1"/>
  <c r="F9" i="1" s="1"/>
  <c r="F10" i="1" s="1"/>
  <c r="F11"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B10" i="1" a="1"/>
  <c r="A15" i="1" a="1"/>
  <c r="A15" i="1" l="1"/>
  <c r="H3" i="1"/>
  <c r="B10" i="1"/>
  <c r="K3" i="1" l="1"/>
  <c r="H4" i="1" s="1"/>
  <c r="K4" i="1" l="1"/>
  <c r="J5" i="1" s="1"/>
  <c r="H5" i="1" l="1"/>
  <c r="K5" i="1" l="1"/>
  <c r="H6" i="1" l="1"/>
  <c r="J6" i="1"/>
  <c r="K6" i="1" l="1"/>
  <c r="J7" i="1" s="1"/>
  <c r="H7" i="1" l="1"/>
  <c r="K7" i="1" s="1"/>
  <c r="J8" i="1" s="1"/>
  <c r="H8" i="1" l="1"/>
  <c r="K8" i="1" s="1"/>
  <c r="J9" i="1" s="1"/>
  <c r="H9" i="1" l="1"/>
  <c r="K9" i="1" s="1"/>
  <c r="J10" i="1" s="1"/>
  <c r="H10" i="1" l="1"/>
  <c r="K10" i="1" l="1"/>
  <c r="H11" i="1" l="1"/>
  <c r="J11" i="1"/>
  <c r="K11" i="1" l="1"/>
  <c r="J12" i="1" s="1"/>
  <c r="H12" i="1" l="1"/>
  <c r="K12" i="1" s="1"/>
  <c r="J13" i="1" s="1"/>
  <c r="H13" i="1" l="1"/>
  <c r="K13" i="1" s="1"/>
  <c r="J14" i="1" s="1"/>
  <c r="H14" i="1" l="1"/>
  <c r="K14" i="1" l="1"/>
  <c r="J15" i="1" s="1"/>
  <c r="H15" i="1" l="1"/>
  <c r="K15" i="1" s="1"/>
  <c r="J16" i="1" s="1"/>
  <c r="H16" i="1" l="1"/>
  <c r="K16" i="1" l="1"/>
  <c r="H17" i="1" l="1"/>
  <c r="J17" i="1"/>
  <c r="K17" i="1" l="1"/>
  <c r="J18" i="1" s="1"/>
  <c r="H18" i="1" l="1"/>
  <c r="K18" i="1" s="1"/>
  <c r="H19" i="1" l="1"/>
  <c r="J19" i="1"/>
  <c r="K19" i="1" l="1"/>
  <c r="J20" i="1" s="1"/>
  <c r="H20" i="1" l="1"/>
  <c r="K20" i="1" s="1"/>
  <c r="J21" i="1" s="1"/>
  <c r="H21" i="1" l="1"/>
  <c r="K21" i="1" s="1"/>
  <c r="H22" i="1" l="1"/>
  <c r="J22" i="1"/>
  <c r="K22" i="1" l="1"/>
  <c r="J23" i="1" s="1"/>
  <c r="H23" i="1" l="1"/>
  <c r="K23" i="1" s="1"/>
  <c r="J24" i="1" s="1"/>
  <c r="H24" i="1" l="1"/>
  <c r="K24" i="1" s="1"/>
  <c r="J25" i="1" s="1"/>
  <c r="H25" i="1" l="1"/>
  <c r="K25" i="1" s="1"/>
  <c r="J26" i="1" s="1"/>
  <c r="H26" i="1" l="1"/>
  <c r="K26" i="1" s="1"/>
  <c r="J27" i="1" s="1"/>
  <c r="H27" i="1" l="1"/>
  <c r="K27" i="1" l="1"/>
  <c r="H28" i="1" l="1"/>
  <c r="J28" i="1"/>
  <c r="K28" i="1" l="1"/>
  <c r="J29" i="1" s="1"/>
  <c r="H29" i="1" l="1"/>
  <c r="K29" i="1" s="1"/>
  <c r="H30" i="1" l="1"/>
  <c r="J30" i="1"/>
  <c r="K30" i="1" l="1"/>
  <c r="J31" i="1" s="1"/>
  <c r="H31" i="1" l="1"/>
  <c r="K31" i="1" s="1"/>
  <c r="J32" i="1" s="1"/>
  <c r="H32" i="1" l="1"/>
  <c r="K32" i="1" a="1"/>
  <c r="K32" i="1" l="1"/>
  <c r="J33" i="1" s="1"/>
  <c r="H33" i="1" l="1"/>
  <c r="K33" i="1" a="1"/>
  <c r="K33" i="1" l="1"/>
  <c r="A19" i="1" a="1"/>
  <c r="A1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<sst xmlns="http://schemas.openxmlformats.org/spreadsheetml/2006/main" count="42" uniqueCount="34">
  <si>
    <t>Investment Each year</t>
  </si>
  <si>
    <t>Rate of Return</t>
  </si>
  <si>
    <t>Mean</t>
  </si>
  <si>
    <t>SD</t>
  </si>
  <si>
    <t>Start Working Age</t>
  </si>
  <si>
    <t>Retirment Age</t>
  </si>
  <si>
    <t>Age</t>
  </si>
  <si>
    <t>Year</t>
  </si>
  <si>
    <t>Invested amount</t>
  </si>
  <si>
    <t>Intrest earned</t>
  </si>
  <si>
    <t>Total</t>
  </si>
  <si>
    <t>$C$2</t>
  </si>
  <si>
    <t>Percentile</t>
  </si>
  <si>
    <t>MODEL</t>
  </si>
  <si>
    <t>Inputs</t>
  </si>
  <si>
    <t>Uncertain Variable</t>
  </si>
  <si>
    <t>Answers</t>
  </si>
  <si>
    <t>b. What is the probability that he will have more than $1
million in his retirement fund when he reaches age 60?</t>
  </si>
  <si>
    <t>a. If he is 30 years old now, how much money should he expect to have in his retirement fund at age 60?</t>
  </si>
  <si>
    <r>
      <t xml:space="preserve">He will have </t>
    </r>
    <r>
      <rPr>
        <b/>
        <sz val="11"/>
        <color theme="1"/>
        <rFont val="Calibri"/>
        <family val="2"/>
        <scheme val="minor"/>
      </rPr>
      <t>$886670.18</t>
    </r>
  </si>
  <si>
    <r>
      <t xml:space="preserve">There is a </t>
    </r>
    <r>
      <rPr>
        <b/>
        <sz val="11"/>
        <color theme="1"/>
        <rFont val="Calibri"/>
        <family val="2"/>
        <scheme val="minor"/>
      </rPr>
      <t>30%</t>
    </r>
    <r>
      <rPr>
        <sz val="11"/>
        <color theme="1"/>
        <rFont val="Calibri"/>
        <family val="2"/>
        <scheme val="minor"/>
      </rPr>
      <t xml:space="preserve"> probability that he will have more than $1 million</t>
    </r>
  </si>
  <si>
    <t>c. . How much should he invest each year if he wants the mean
value of his portfolio to be at least $1 million at age 60?</t>
  </si>
  <si>
    <r>
      <t xml:space="preserve">He has to invest </t>
    </r>
    <r>
      <rPr>
        <b/>
        <sz val="11"/>
        <color theme="1"/>
        <rFont val="Calibri"/>
        <family val="2"/>
        <scheme val="minor"/>
      </rPr>
      <t xml:space="preserve">$3400 </t>
    </r>
    <r>
      <rPr>
        <sz val="11"/>
        <color theme="1"/>
        <rFont val="Calibri"/>
        <family val="2"/>
        <scheme val="minor"/>
      </rPr>
      <t>each year to reach a mean of $1 million. This can be seen in Sim Analysis Report C. This is achieved using Parameter analysis by setting cell B3 as PsiSenParam(3000,5000) and performing the parameter Analysis</t>
    </r>
  </si>
  <si>
    <t>d.How much should he invest each year if he wants there to be
a 90 percent chance of having at least $1 million in his
retirement fund at age 60?</t>
  </si>
  <si>
    <r>
      <t xml:space="preserve">He has to invest atleast </t>
    </r>
    <r>
      <rPr>
        <b/>
        <sz val="11"/>
        <color theme="1"/>
        <rFont val="Calibri"/>
        <family val="2"/>
        <scheme val="minor"/>
      </rPr>
      <t xml:space="preserve">$2200 </t>
    </r>
    <r>
      <rPr>
        <sz val="11"/>
        <color theme="1"/>
        <rFont val="Calibri"/>
        <family val="2"/>
        <scheme val="minor"/>
      </rPr>
      <t>to have a 90% chance of having 1 million at the end of 60 years. This can be seen on Sim Analysis Report D. This is achieved by performing parameter analysis on cell B3 by setting it as PsiSimParam(2000,4000) and performing the sensitivity analysis to see the 90th Percentile.</t>
    </r>
  </si>
  <si>
    <t>Investment Amount</t>
  </si>
  <si>
    <t>Mean earning</t>
  </si>
  <si>
    <t>90th Percentile Value</t>
  </si>
  <si>
    <t>Age of the person</t>
  </si>
  <si>
    <t>Year of investment</t>
  </si>
  <si>
    <t>Sum of previous year total and each year investment amount</t>
  </si>
  <si>
    <t>Previous year total * rate of return</t>
  </si>
  <si>
    <t>Sum of Invested amount and intrest earned</t>
  </si>
  <si>
    <t xml:space="preserve">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</si>
</sst>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s>
  <borders count="27">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7">
    <xf numFmtId="0" fontId="0" fillId="0" borderId="0" xfId="0"/>
    <xf numFmtId="0" fontId="0" fillId="2" borderId="0" xfId="0" applyFill="1"/>
    <xf numFmtId="0" fontId="0" fillId="0" borderId="2" xfId="0" applyBorder="1"/>
    <xf numFmtId="0" fontId="0" fillId="0" borderId="3" xfId="0" applyBorder="1"/>
    <xf numFmtId="0" fontId="2" fillId="0" borderId="1" xfId="0" applyFont="1" applyBorder="1" applyAlignment="1">
      <alignment horizontal="left"/>
    </xf>
    <xf numFmtId="0" fontId="1" fillId="0" borderId="0" xfId="0" applyFont="1"/>
    <xf numFmtId="0" fontId="0" fillId="3" borderId="2" xfId="0" applyFill="1" applyBorder="1"/>
    <xf numFmtId="0" fontId="0" fillId="4" borderId="0" xfId="0" applyFill="1"/>
    <xf numFmtId="9" fontId="0" fillId="4" borderId="0" xfId="0" applyNumberFormat="1" applyFill="1"/>
    <xf numFmtId="0" fontId="0" fillId="5" borderId="0" xfId="0" applyFill="1"/>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0" fillId="6" borderId="4" xfId="0" applyFill="1" applyBorder="1"/>
    <xf numFmtId="0" fontId="0" fillId="6" borderId="5" xfId="0" applyFill="1" applyBorder="1"/>
    <xf numFmtId="0" fontId="0" fillId="6" borderId="12" xfId="0" applyFill="1" applyBorder="1" applyAlignment="1">
      <alignment horizontal="left" vertical="top"/>
    </xf>
    <xf numFmtId="0" fontId="0" fillId="6" borderId="13" xfId="0" applyFill="1" applyBorder="1" applyAlignment="1">
      <alignment horizontal="left" vertical="top"/>
    </xf>
    <xf numFmtId="0" fontId="0" fillId="6" borderId="14" xfId="0" applyFill="1" applyBorder="1" applyAlignment="1">
      <alignment vertical="top"/>
    </xf>
    <xf numFmtId="0" fontId="0" fillId="6" borderId="0" xfId="0" applyFill="1" applyAlignment="1">
      <alignment vertical="top"/>
    </xf>
    <xf numFmtId="0" fontId="0" fillId="6" borderId="15" xfId="0" applyFill="1" applyBorder="1" applyAlignment="1">
      <alignment vertical="top"/>
    </xf>
    <xf numFmtId="0" fontId="0" fillId="6" borderId="16" xfId="0" applyFill="1" applyBorder="1"/>
    <xf numFmtId="0" fontId="0" fillId="6" borderId="17" xfId="0" applyFill="1" applyBorder="1"/>
    <xf numFmtId="0" fontId="0" fillId="6" borderId="10" xfId="0" applyFill="1" applyBorder="1"/>
    <xf numFmtId="0" fontId="0" fillId="6" borderId="11" xfId="0" applyFill="1" applyBorder="1"/>
    <xf numFmtId="0" fontId="0" fillId="6" borderId="14" xfId="0" applyFill="1" applyBorder="1"/>
    <xf numFmtId="0" fontId="0" fillId="6" borderId="0" xfId="0" applyFill="1"/>
    <xf numFmtId="0" fontId="0" fillId="6" borderId="15" xfId="0"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6" borderId="16" xfId="0" applyFill="1" applyBorder="1" applyAlignment="1">
      <alignment horizontal="left" vertical="top" wrapText="1"/>
    </xf>
    <xf numFmtId="0" fontId="0" fillId="6" borderId="4" xfId="0" applyFill="1" applyBorder="1" applyAlignment="1">
      <alignment horizontal="left" vertical="top"/>
    </xf>
    <xf numFmtId="0" fontId="0" fillId="6" borderId="17" xfId="0" applyFill="1" applyBorder="1" applyAlignment="1">
      <alignment horizontal="left" vertical="top"/>
    </xf>
    <xf numFmtId="0" fontId="0" fillId="6" borderId="14" xfId="0" applyFill="1" applyBorder="1" applyAlignment="1">
      <alignment horizontal="left" vertical="top"/>
    </xf>
    <xf numFmtId="0" fontId="0" fillId="6" borderId="0" xfId="0" applyFill="1" applyAlignment="1">
      <alignment horizontal="left" vertical="top"/>
    </xf>
    <xf numFmtId="0" fontId="0" fillId="6" borderId="15" xfId="0" applyFill="1" applyBorder="1" applyAlignment="1">
      <alignment horizontal="left" vertical="top"/>
    </xf>
    <xf numFmtId="0" fontId="0" fillId="6" borderId="10" xfId="0" applyFill="1" applyBorder="1" applyAlignment="1">
      <alignment horizontal="left" vertical="top"/>
    </xf>
    <xf numFmtId="0" fontId="0" fillId="6" borderId="5" xfId="0" applyFill="1" applyBorder="1" applyAlignment="1">
      <alignment horizontal="left" vertical="top"/>
    </xf>
    <xf numFmtId="0" fontId="0" fillId="6" borderId="11" xfId="0" applyFill="1" applyBorder="1" applyAlignment="1">
      <alignment horizontal="left" vertical="top"/>
    </xf>
    <xf numFmtId="0" fontId="0" fillId="6" borderId="4" xfId="0" applyFill="1" applyBorder="1" applyAlignment="1">
      <alignment horizontal="left" vertical="top" wrapText="1"/>
    </xf>
    <xf numFmtId="0" fontId="0" fillId="6" borderId="17" xfId="0" applyFill="1" applyBorder="1" applyAlignment="1">
      <alignment horizontal="left" vertical="top" wrapText="1"/>
    </xf>
    <xf numFmtId="0" fontId="0" fillId="6" borderId="14" xfId="0" applyFill="1" applyBorder="1" applyAlignment="1">
      <alignment horizontal="left" vertical="top" wrapText="1"/>
    </xf>
    <xf numFmtId="0" fontId="0" fillId="6" borderId="0" xfId="0" applyFill="1" applyAlignment="1">
      <alignment horizontal="left" vertical="top" wrapText="1"/>
    </xf>
    <xf numFmtId="0" fontId="0" fillId="6" borderId="15" xfId="0" applyFill="1" applyBorder="1" applyAlignment="1">
      <alignment horizontal="left" vertical="top" wrapText="1"/>
    </xf>
    <xf numFmtId="0" fontId="0" fillId="6" borderId="18" xfId="0" applyFill="1" applyBorder="1" applyAlignment="1">
      <alignment horizontal="left" vertical="top" wrapText="1"/>
    </xf>
    <xf numFmtId="0" fontId="0" fillId="6" borderId="19" xfId="0" applyFill="1" applyBorder="1" applyAlignment="1">
      <alignment horizontal="left" vertical="top" wrapText="1"/>
    </xf>
    <xf numFmtId="0" fontId="0" fillId="6" borderId="20" xfId="0" applyFill="1" applyBorder="1" applyAlignment="1">
      <alignment horizontal="left" vertical="top" wrapText="1"/>
    </xf>
    <xf numFmtId="0" fontId="0" fillId="6" borderId="6" xfId="0" applyFill="1" applyBorder="1" applyAlignment="1">
      <alignment horizontal="center" vertical="top"/>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0" fillId="6" borderId="9" xfId="0" applyFill="1" applyBorder="1" applyAlignment="1">
      <alignment horizontal="left" vertical="top" wrapText="1"/>
    </xf>
    <xf numFmtId="0" fontId="0" fillId="6" borderId="10" xfId="0" applyFill="1" applyBorder="1" applyAlignment="1">
      <alignment horizontal="left" vertical="top" wrapText="1"/>
    </xf>
    <xf numFmtId="0" fontId="0" fillId="6" borderId="5" xfId="0" applyFill="1" applyBorder="1" applyAlignment="1">
      <alignment horizontal="left" vertical="top" wrapText="1"/>
    </xf>
    <xf numFmtId="0" fontId="0" fillId="6" borderId="1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6994-8CC6-4D00-BC57-F652FEB59754}">
  <dimension ref="A1:O36"/>
  <sheetViews>
    <sheetView tabSelected="1" workbookViewId="0">
      <selection activeCell="D9" sqref="D9"/>
    </sheetView>
  </sheetViews>
  <sheetFormatPr defaultRowHeight="15" x14ac:dyDescent="0.25"/>
  <cols>
    <col min="1" max="2" width="20.140625" bestFit="1" customWidth="1"/>
    <col min="8" max="8" width="16.140625" bestFit="1" customWidth="1"/>
    <col min="9" max="9" width="16.140625" customWidth="1"/>
    <col min="10" max="10" width="13.7109375" bestFit="1" customWidth="1"/>
    <col min="11" max="11" width="12" bestFit="1" customWidth="1"/>
    <col min="14" max="14" width="16.140625" bestFit="1" customWidth="1"/>
    <col min="15" max="15" width="56.140625" bestFit="1" customWidth="1"/>
  </cols>
  <sheetData>
    <row r="1" spans="1:15" x14ac:dyDescent="0.25">
      <c r="F1" s="5" t="s">
        <v>13</v>
      </c>
    </row>
    <row r="2" spans="1:15" ht="15.75" thickBot="1" x14ac:dyDescent="0.3">
      <c r="A2" s="5" t="s">
        <v>14</v>
      </c>
      <c r="F2" t="s">
        <v>6</v>
      </c>
      <c r="G2" t="s">
        <v>7</v>
      </c>
      <c r="H2" t="s">
        <v>8</v>
      </c>
      <c r="I2" t="s">
        <v>33</v>
      </c>
      <c r="J2" t="s">
        <v>9</v>
      </c>
      <c r="K2" t="s">
        <v>10</v>
      </c>
    </row>
    <row r="3" spans="1:15" x14ac:dyDescent="0.25">
      <c r="A3" t="s">
        <v>0</v>
      </c>
      <c r="B3" s="7">
        <v>3000</v>
      </c>
      <c r="F3">
        <v>30</v>
      </c>
      <c r="G3">
        <v>1</v>
      </c>
      <c r="H3">
        <f>B3</f>
        <v>3000</v>
      </c>
      <c r="K3">
        <f>H3+J3</f>
        <v>3000</v>
      </c>
      <c r="N3" s="27" t="s">
        <v>6</v>
      </c>
      <c r="O3" s="28" t="s">
        <v>28</v>
      </c>
    </row>
    <row r="4" spans="1:15" x14ac:dyDescent="0.25">
      <c r="A4" t="s">
        <v>2</v>
      </c>
      <c r="B4" s="8">
        <f>12%</f>
        <v>0.12</v>
      </c>
      <c r="F4">
        <f t="shared" ref="F4:F32" si="0">IF(F3+1&lt;=$B$7,F3+1,"")</f>
        <v>31</v>
      </c>
      <c r="G4">
        <v>2</v>
      </c>
      <c r="H4">
        <f t="shared" ref="H4:H33" si="1">K3+$B$3</f>
        <v>6000</v>
      </c>
      <c r="I4" cm="1">
        <f t="array" aca="1" ref="I4" ca="1">_xll.PsiNormal($B$4,$B$5)</f>
        <v>0.11396755313673969</v>
      </c>
      <c r="J4">
        <f ca="1">K3*I4</f>
        <v>341.90265941021909</v>
      </c>
      <c r="K4">
        <f t="shared" ref="K4:K31" ca="1" si="2">H4+J4</f>
        <v>6341.9026594102188</v>
      </c>
      <c r="N4" s="29" t="s">
        <v>7</v>
      </c>
      <c r="O4" s="30" t="s">
        <v>29</v>
      </c>
    </row>
    <row r="5" spans="1:15" x14ac:dyDescent="0.25">
      <c r="A5" t="s">
        <v>3</v>
      </c>
      <c r="B5" s="8">
        <v>0.02</v>
      </c>
      <c r="F5">
        <f t="shared" si="0"/>
        <v>32</v>
      </c>
      <c r="G5">
        <v>3</v>
      </c>
      <c r="H5">
        <f t="shared" ca="1" si="1"/>
        <v>9341.9026594102179</v>
      </c>
      <c r="I5" cm="1">
        <f t="array" aca="1" ref="I5" ca="1">_xll.PsiNormal($B$4,$B$5)</f>
        <v>9.4765873247430396E-2</v>
      </c>
      <c r="J5">
        <f t="shared" ref="J5:J33" ca="1" si="3">K4*I5</f>
        <v>600.99594356921057</v>
      </c>
      <c r="K5">
        <f t="shared" ca="1" si="2"/>
        <v>9942.8986029794287</v>
      </c>
      <c r="N5" s="29" t="s">
        <v>8</v>
      </c>
      <c r="O5" s="30" t="s">
        <v>30</v>
      </c>
    </row>
    <row r="6" spans="1:15" x14ac:dyDescent="0.25">
      <c r="A6" t="s">
        <v>4</v>
      </c>
      <c r="B6" s="7">
        <v>30</v>
      </c>
      <c r="F6">
        <f t="shared" si="0"/>
        <v>33</v>
      </c>
      <c r="G6">
        <v>4</v>
      </c>
      <c r="H6">
        <f t="shared" ca="1" si="1"/>
        <v>12942.898602979429</v>
      </c>
      <c r="I6" cm="1">
        <f t="array" aca="1" ref="I6" ca="1">_xll.PsiNormal($B$4,$B$5)</f>
        <v>0.12894035127982165</v>
      </c>
      <c r="J6">
        <f t="shared" ca="1" si="3"/>
        <v>1282.0408386078154</v>
      </c>
      <c r="K6">
        <f t="shared" ca="1" si="2"/>
        <v>14224.939441587245</v>
      </c>
      <c r="N6" s="29" t="s">
        <v>9</v>
      </c>
      <c r="O6" s="30" t="s">
        <v>31</v>
      </c>
    </row>
    <row r="7" spans="1:15" ht="15.75" thickBot="1" x14ac:dyDescent="0.3">
      <c r="A7" t="s">
        <v>5</v>
      </c>
      <c r="B7" s="7">
        <v>60</v>
      </c>
      <c r="F7">
        <f t="shared" si="0"/>
        <v>34</v>
      </c>
      <c r="G7">
        <v>5</v>
      </c>
      <c r="H7">
        <f t="shared" ca="1" si="1"/>
        <v>17224.939441587245</v>
      </c>
      <c r="I7" cm="1">
        <f t="array" aca="1" ref="I7" ca="1">_xll.PsiNormal($B$4,$B$5)</f>
        <v>0.1132592329427372</v>
      </c>
      <c r="J7">
        <f t="shared" ca="1" si="3"/>
        <v>1611.1057298110597</v>
      </c>
      <c r="K7">
        <f t="shared" ca="1" si="2"/>
        <v>18836.045171398306</v>
      </c>
      <c r="N7" s="31" t="s">
        <v>10</v>
      </c>
      <c r="O7" s="32" t="s">
        <v>32</v>
      </c>
    </row>
    <row r="8" spans="1:15" x14ac:dyDescent="0.25">
      <c r="F8">
        <f t="shared" si="0"/>
        <v>35</v>
      </c>
      <c r="G8">
        <v>6</v>
      </c>
      <c r="H8">
        <f t="shared" ca="1" si="1"/>
        <v>21836.045171398306</v>
      </c>
      <c r="I8" cm="1">
        <f t="array" aca="1" ref="I8" ca="1">_xll.PsiNormal($B$4,$B$5)</f>
        <v>7.2756259859988223E-2</v>
      </c>
      <c r="J8">
        <f t="shared" ca="1" si="3"/>
        <v>1370.4401972247315</v>
      </c>
      <c r="K8">
        <f t="shared" ca="1" si="2"/>
        <v>23206.485368623038</v>
      </c>
    </row>
    <row r="9" spans="1:15" x14ac:dyDescent="0.25">
      <c r="A9" s="5" t="s">
        <v>15</v>
      </c>
      <c r="F9">
        <f t="shared" si="0"/>
        <v>36</v>
      </c>
      <c r="G9">
        <v>7</v>
      </c>
      <c r="H9">
        <f t="shared" ca="1" si="1"/>
        <v>26206.485368623038</v>
      </c>
      <c r="I9" cm="1">
        <f t="array" aca="1" ref="I9" ca="1">_xll.PsiNormal($B$4,$B$5)</f>
        <v>0.12872237818785739</v>
      </c>
      <c r="J9">
        <f t="shared" ca="1" si="3"/>
        <v>2987.1939860308739</v>
      </c>
      <c r="K9">
        <f t="shared" ca="1" si="2"/>
        <v>29193.679354653912</v>
      </c>
    </row>
    <row r="10" spans="1:15" x14ac:dyDescent="0.25">
      <c r="A10" t="s">
        <v>1</v>
      </c>
      <c r="B10" s="9" cm="1">
        <f t="array" aca="1" ref="B10" ca="1">_xll.PsiNormal(B4,B5)</f>
        <v>0.12848489456051013</v>
      </c>
      <c r="F10">
        <f t="shared" si="0"/>
        <v>37</v>
      </c>
      <c r="G10">
        <v>8</v>
      </c>
      <c r="H10">
        <f t="shared" ca="1" si="1"/>
        <v>32193.679354653912</v>
      </c>
      <c r="I10" cm="1">
        <f t="array" aca="1" ref="I10" ca="1">_xll.PsiNormal($B$4,$B$5)</f>
        <v>0.11652069925338453</v>
      </c>
      <c r="J10">
        <f t="shared" ca="1" si="3"/>
        <v>3401.6679321833694</v>
      </c>
      <c r="K10">
        <f t="shared" ca="1" si="2"/>
        <v>35595.347286837285</v>
      </c>
    </row>
    <row r="11" spans="1:15" x14ac:dyDescent="0.25">
      <c r="F11">
        <f t="shared" si="0"/>
        <v>38</v>
      </c>
      <c r="G11">
        <v>9</v>
      </c>
      <c r="H11">
        <f t="shared" ca="1" si="1"/>
        <v>38595.347286837285</v>
      </c>
      <c r="I11" cm="1">
        <f t="array" aca="1" ref="I11" ca="1">_xll.PsiNormal($B$4,$B$5)</f>
        <v>0.10633980443110487</v>
      </c>
      <c r="J11">
        <f t="shared" ca="1" si="3"/>
        <v>3785.2022691395364</v>
      </c>
      <c r="K11">
        <f t="shared" ca="1" si="2"/>
        <v>42380.549555976824</v>
      </c>
    </row>
    <row r="12" spans="1:15" ht="15.75" thickBot="1" x14ac:dyDescent="0.3">
      <c r="A12" s="5" t="s">
        <v>16</v>
      </c>
      <c r="F12">
        <f t="shared" si="0"/>
        <v>39</v>
      </c>
      <c r="G12">
        <v>10</v>
      </c>
      <c r="H12">
        <f t="shared" ca="1" si="1"/>
        <v>45380.549555976824</v>
      </c>
      <c r="I12" cm="1">
        <f t="array" aca="1" ref="I12" ca="1">_xll.PsiNormal($B$4,$B$5)</f>
        <v>0.11242549896831636</v>
      </c>
      <c r="J12">
        <f t="shared" ca="1" si="3"/>
        <v>4764.6544303821529</v>
      </c>
      <c r="K12">
        <f t="shared" ca="1" si="2"/>
        <v>50145.203986358974</v>
      </c>
    </row>
    <row r="13" spans="1:15" x14ac:dyDescent="0.25">
      <c r="A13" s="51" t="s">
        <v>18</v>
      </c>
      <c r="B13" s="52"/>
      <c r="C13" s="52"/>
      <c r="D13" s="53"/>
      <c r="E13" s="12"/>
      <c r="F13">
        <f t="shared" si="0"/>
        <v>40</v>
      </c>
      <c r="G13">
        <v>11</v>
      </c>
      <c r="H13">
        <f t="shared" ca="1" si="1"/>
        <v>53145.203986358974</v>
      </c>
      <c r="I13" cm="1">
        <f t="array" aca="1" ref="I13" ca="1">_xll.PsiNormal($B$4,$B$5)</f>
        <v>0.11417159015878642</v>
      </c>
      <c r="J13">
        <f t="shared" ca="1" si="3"/>
        <v>5725.1576779593197</v>
      </c>
      <c r="K13">
        <f t="shared" ca="1" si="2"/>
        <v>58870.36166431829</v>
      </c>
    </row>
    <row r="14" spans="1:15" x14ac:dyDescent="0.25">
      <c r="A14" s="54"/>
      <c r="B14" s="55"/>
      <c r="C14" s="55"/>
      <c r="D14" s="56"/>
      <c r="E14" s="12"/>
      <c r="F14">
        <f t="shared" si="0"/>
        <v>41</v>
      </c>
      <c r="G14">
        <v>12</v>
      </c>
      <c r="H14">
        <f t="shared" ca="1" si="1"/>
        <v>61870.36166431829</v>
      </c>
      <c r="I14" cm="1">
        <f t="array" aca="1" ref="I14" ca="1">_xll.PsiNormal($B$4,$B$5)</f>
        <v>0.11468922240457602</v>
      </c>
      <c r="J14">
        <f t="shared" ca="1" si="3"/>
        <v>6751.7960019568263</v>
      </c>
      <c r="K14">
        <f t="shared" ca="1" si="2"/>
        <v>68622.157666275118</v>
      </c>
    </row>
    <row r="15" spans="1:15" x14ac:dyDescent="0.25">
      <c r="A15" s="15" t="e" cm="1">
        <f t="array" aca="1" ref="A15" ca="1">_xll.PsiMean(K33)</f>
        <v>#N/A</v>
      </c>
      <c r="B15" s="50" t="s">
        <v>19</v>
      </c>
      <c r="C15" s="50"/>
      <c r="D15" s="16"/>
      <c r="E15" s="10"/>
      <c r="F15">
        <f t="shared" si="0"/>
        <v>42</v>
      </c>
      <c r="G15">
        <v>13</v>
      </c>
      <c r="H15">
        <f t="shared" ca="1" si="1"/>
        <v>71622.157666275118</v>
      </c>
      <c r="I15" cm="1">
        <f t="array" aca="1" ref="I15" ca="1">_xll.PsiNormal($B$4,$B$5)</f>
        <v>0.12494857470788306</v>
      </c>
      <c r="J15">
        <f t="shared" ca="1" si="3"/>
        <v>8574.2407937807075</v>
      </c>
      <c r="K15">
        <f t="shared" ca="1" si="2"/>
        <v>80196.398460055818</v>
      </c>
    </row>
    <row r="16" spans="1:15" x14ac:dyDescent="0.25">
      <c r="A16" s="17"/>
      <c r="B16" s="18"/>
      <c r="C16" s="18"/>
      <c r="D16" s="19"/>
      <c r="E16" s="11"/>
      <c r="F16">
        <f t="shared" si="0"/>
        <v>43</v>
      </c>
      <c r="G16">
        <v>14</v>
      </c>
      <c r="H16">
        <f t="shared" ca="1" si="1"/>
        <v>83196.398460055818</v>
      </c>
      <c r="I16" cm="1">
        <f t="array" aca="1" ref="I16" ca="1">_xll.PsiNormal($B$4,$B$5)</f>
        <v>0.10544487805694062</v>
      </c>
      <c r="J16">
        <f t="shared" ca="1" si="3"/>
        <v>8456.2994562264066</v>
      </c>
      <c r="K16">
        <f t="shared" ca="1" si="2"/>
        <v>91652.697916282224</v>
      </c>
    </row>
    <row r="17" spans="1:11" x14ac:dyDescent="0.25">
      <c r="A17" s="33" t="s">
        <v>17</v>
      </c>
      <c r="B17" s="34"/>
      <c r="C17" s="34"/>
      <c r="D17" s="35"/>
      <c r="E17" s="10"/>
      <c r="F17">
        <f t="shared" si="0"/>
        <v>44</v>
      </c>
      <c r="G17">
        <v>15</v>
      </c>
      <c r="H17">
        <f t="shared" ca="1" si="1"/>
        <v>94652.697916282224</v>
      </c>
      <c r="I17" cm="1">
        <f t="array" aca="1" ref="I17" ca="1">_xll.PsiNormal($B$4,$B$5)</f>
        <v>0.13558113441289843</v>
      </c>
      <c r="J17">
        <f t="shared" ca="1" si="3"/>
        <v>12426.376755492236</v>
      </c>
      <c r="K17">
        <f t="shared" ca="1" si="2"/>
        <v>107079.07467177446</v>
      </c>
    </row>
    <row r="18" spans="1:11" x14ac:dyDescent="0.25">
      <c r="A18" s="39"/>
      <c r="B18" s="40"/>
      <c r="C18" s="40"/>
      <c r="D18" s="41"/>
      <c r="E18" s="10"/>
      <c r="F18">
        <f t="shared" si="0"/>
        <v>45</v>
      </c>
      <c r="G18">
        <v>16</v>
      </c>
      <c r="H18">
        <f t="shared" ca="1" si="1"/>
        <v>110079.07467177446</v>
      </c>
      <c r="I18" cm="1">
        <f t="array" aca="1" ref="I18" ca="1">_xll.PsiNormal($B$4,$B$5)</f>
        <v>0.11236780154290091</v>
      </c>
      <c r="J18">
        <f t="shared" ca="1" si="3"/>
        <v>12032.240212115419</v>
      </c>
      <c r="K18">
        <f t="shared" ca="1" si="2"/>
        <v>122111.31488388988</v>
      </c>
    </row>
    <row r="19" spans="1:11" x14ac:dyDescent="0.25">
      <c r="A19" s="20" cm="1">
        <f t="array" aca="1" ref="A19" ca="1">IF(K33&gt;1000000,1,0)+_xll.PsiOutput()</f>
        <v>0</v>
      </c>
      <c r="B19" s="13" t="e" cm="1">
        <f t="array" aca="1" ref="B19" ca="1">_xll.PsiMean(A19)*100</f>
        <v>#N/A</v>
      </c>
      <c r="C19" s="13"/>
      <c r="D19" s="21"/>
      <c r="F19">
        <f t="shared" si="0"/>
        <v>46</v>
      </c>
      <c r="G19">
        <v>17</v>
      </c>
      <c r="H19">
        <f t="shared" ca="1" si="1"/>
        <v>125111.31488388988</v>
      </c>
      <c r="I19" cm="1">
        <f t="array" aca="1" ref="I19" ca="1">_xll.PsiNormal($B$4,$B$5)</f>
        <v>0.11644862121636843</v>
      </c>
      <c r="J19">
        <f t="shared" ca="1" si="3"/>
        <v>14219.694253146785</v>
      </c>
      <c r="K19">
        <f t="shared" ca="1" si="2"/>
        <v>139331.00913703666</v>
      </c>
    </row>
    <row r="20" spans="1:11" x14ac:dyDescent="0.25">
      <c r="A20" s="22" t="s">
        <v>20</v>
      </c>
      <c r="B20" s="14"/>
      <c r="C20" s="14"/>
      <c r="D20" s="23"/>
      <c r="F20">
        <f t="shared" si="0"/>
        <v>47</v>
      </c>
      <c r="G20">
        <v>18</v>
      </c>
      <c r="H20">
        <f t="shared" ca="1" si="1"/>
        <v>142331.00913703666</v>
      </c>
      <c r="I20" cm="1">
        <f t="array" aca="1" ref="I20" ca="1">_xll.PsiNormal($B$4,$B$5)</f>
        <v>0.14478206654633949</v>
      </c>
      <c r="J20">
        <f t="shared" ca="1" si="3"/>
        <v>20172.631436847078</v>
      </c>
      <c r="K20">
        <f t="shared" ca="1" si="2"/>
        <v>162503.64057388372</v>
      </c>
    </row>
    <row r="21" spans="1:11" x14ac:dyDescent="0.25">
      <c r="A21" s="24"/>
      <c r="B21" s="25"/>
      <c r="C21" s="25"/>
      <c r="D21" s="26"/>
      <c r="F21">
        <f t="shared" si="0"/>
        <v>48</v>
      </c>
      <c r="G21">
        <v>19</v>
      </c>
      <c r="H21">
        <f t="shared" ca="1" si="1"/>
        <v>165503.64057388372</v>
      </c>
      <c r="I21" cm="1">
        <f t="array" aca="1" ref="I21" ca="1">_xll.PsiNormal($B$4,$B$5)</f>
        <v>0.12493409526219702</v>
      </c>
      <c r="J21">
        <f t="shared" ca="1" si="3"/>
        <v>20302.245311911414</v>
      </c>
      <c r="K21">
        <f t="shared" ca="1" si="2"/>
        <v>185805.88588579514</v>
      </c>
    </row>
    <row r="22" spans="1:11" x14ac:dyDescent="0.25">
      <c r="A22" s="33" t="s">
        <v>21</v>
      </c>
      <c r="B22" s="34"/>
      <c r="C22" s="34"/>
      <c r="D22" s="35"/>
      <c r="E22" s="10"/>
      <c r="F22">
        <f t="shared" si="0"/>
        <v>49</v>
      </c>
      <c r="G22">
        <v>20</v>
      </c>
      <c r="H22">
        <f t="shared" ca="1" si="1"/>
        <v>188805.88588579514</v>
      </c>
      <c r="I22" cm="1">
        <f t="array" aca="1" ref="I22" ca="1">_xll.PsiNormal($B$4,$B$5)</f>
        <v>9.6413431158938356E-2</v>
      </c>
      <c r="J22">
        <f t="shared" ca="1" si="3"/>
        <v>17914.182987775665</v>
      </c>
      <c r="K22">
        <f t="shared" ca="1" si="2"/>
        <v>206720.0688735708</v>
      </c>
    </row>
    <row r="23" spans="1:11" x14ac:dyDescent="0.25">
      <c r="A23" s="39"/>
      <c r="B23" s="40"/>
      <c r="C23" s="40"/>
      <c r="D23" s="41"/>
      <c r="E23" s="10"/>
      <c r="F23">
        <f t="shared" si="0"/>
        <v>50</v>
      </c>
      <c r="G23">
        <v>21</v>
      </c>
      <c r="H23">
        <f t="shared" ca="1" si="1"/>
        <v>209720.0688735708</v>
      </c>
      <c r="I23" cm="1">
        <f t="array" aca="1" ref="I23" ca="1">_xll.PsiNormal($B$4,$B$5)</f>
        <v>0.1617809030897274</v>
      </c>
      <c r="J23">
        <f t="shared" ca="1" si="3"/>
        <v>33443.35942913693</v>
      </c>
      <c r="K23">
        <f t="shared" ca="1" si="2"/>
        <v>243163.42830270773</v>
      </c>
    </row>
    <row r="24" spans="1:11" x14ac:dyDescent="0.25">
      <c r="A24" s="33" t="s">
        <v>22</v>
      </c>
      <c r="B24" s="42"/>
      <c r="C24" s="42"/>
      <c r="D24" s="43"/>
      <c r="E24" s="12"/>
      <c r="F24">
        <f t="shared" si="0"/>
        <v>51</v>
      </c>
      <c r="G24">
        <v>22</v>
      </c>
      <c r="H24">
        <f t="shared" ca="1" si="1"/>
        <v>246163.42830270773</v>
      </c>
      <c r="I24" cm="1">
        <f t="array" aca="1" ref="I24" ca="1">_xll.PsiNormal($B$4,$B$5)</f>
        <v>0.10916384158076844</v>
      </c>
      <c r="J24">
        <f t="shared" ca="1" si="3"/>
        <v>26544.653965473331</v>
      </c>
      <c r="K24">
        <f t="shared" ca="1" si="2"/>
        <v>272708.08226818108</v>
      </c>
    </row>
    <row r="25" spans="1:11" x14ac:dyDescent="0.25">
      <c r="A25" s="44"/>
      <c r="B25" s="45"/>
      <c r="C25" s="45"/>
      <c r="D25" s="46"/>
      <c r="E25" s="12"/>
      <c r="F25">
        <f t="shared" si="0"/>
        <v>52</v>
      </c>
      <c r="G25">
        <v>23</v>
      </c>
      <c r="H25">
        <f t="shared" ca="1" si="1"/>
        <v>275708.08226818108</v>
      </c>
      <c r="I25" cm="1">
        <f t="array" aca="1" ref="I25" ca="1">_xll.PsiNormal($B$4,$B$5)</f>
        <v>0.11675602988609375</v>
      </c>
      <c r="J25">
        <f t="shared" ca="1" si="3"/>
        <v>31840.313003483065</v>
      </c>
      <c r="K25">
        <f t="shared" ca="1" si="2"/>
        <v>307548.39527166414</v>
      </c>
    </row>
    <row r="26" spans="1:11" x14ac:dyDescent="0.25">
      <c r="A26" s="44"/>
      <c r="B26" s="45"/>
      <c r="C26" s="45"/>
      <c r="D26" s="46"/>
      <c r="E26" s="12"/>
      <c r="F26">
        <f t="shared" si="0"/>
        <v>53</v>
      </c>
      <c r="G26">
        <v>24</v>
      </c>
      <c r="H26">
        <f t="shared" ca="1" si="1"/>
        <v>310548.39527166414</v>
      </c>
      <c r="I26" cm="1">
        <f t="array" aca="1" ref="I26" ca="1">_xll.PsiNormal($B$4,$B$5)</f>
        <v>9.7751070303770032E-2</v>
      </c>
      <c r="J26">
        <f t="shared" ca="1" si="3"/>
        <v>30063.184808012094</v>
      </c>
      <c r="K26">
        <f t="shared" ca="1" si="2"/>
        <v>340611.58007967623</v>
      </c>
    </row>
    <row r="27" spans="1:11" x14ac:dyDescent="0.25">
      <c r="A27" s="54"/>
      <c r="B27" s="55"/>
      <c r="C27" s="55"/>
      <c r="D27" s="56"/>
      <c r="E27" s="12"/>
      <c r="F27">
        <f t="shared" si="0"/>
        <v>54</v>
      </c>
      <c r="G27">
        <v>25</v>
      </c>
      <c r="H27">
        <f t="shared" ca="1" si="1"/>
        <v>343611.58007967623</v>
      </c>
      <c r="I27" cm="1">
        <f t="array" aca="1" ref="I27" ca="1">_xll.PsiNormal($B$4,$B$5)</f>
        <v>0.1208879097935026</v>
      </c>
      <c r="J27">
        <f t="shared" ca="1" si="3"/>
        <v>41175.821967294287</v>
      </c>
      <c r="K27">
        <f t="shared" ca="1" si="2"/>
        <v>384787.4020469705</v>
      </c>
    </row>
    <row r="28" spans="1:11" x14ac:dyDescent="0.25">
      <c r="A28" s="24"/>
      <c r="B28" s="25"/>
      <c r="C28" s="25"/>
      <c r="D28" s="26"/>
      <c r="F28">
        <f t="shared" si="0"/>
        <v>55</v>
      </c>
      <c r="G28">
        <v>26</v>
      </c>
      <c r="H28">
        <f t="shared" ca="1" si="1"/>
        <v>387787.4020469705</v>
      </c>
      <c r="I28" cm="1">
        <f t="array" aca="1" ref="I28" ca="1">_xll.PsiNormal($B$4,$B$5)</f>
        <v>8.3521816614709671E-2</v>
      </c>
      <c r="J28">
        <f t="shared" ca="1" si="3"/>
        <v>32138.142829417629</v>
      </c>
      <c r="K28">
        <f t="shared" ca="1" si="2"/>
        <v>419925.54487638816</v>
      </c>
    </row>
    <row r="29" spans="1:11" x14ac:dyDescent="0.25">
      <c r="A29" s="33" t="s">
        <v>23</v>
      </c>
      <c r="B29" s="34"/>
      <c r="C29" s="34"/>
      <c r="D29" s="35"/>
      <c r="E29" s="10"/>
      <c r="F29">
        <f t="shared" si="0"/>
        <v>56</v>
      </c>
      <c r="G29">
        <v>27</v>
      </c>
      <c r="H29">
        <f t="shared" ca="1" si="1"/>
        <v>422925.54487638816</v>
      </c>
      <c r="I29" cm="1">
        <f t="array" aca="1" ref="I29" ca="1">_xll.PsiNormal($B$4,$B$5)</f>
        <v>0.11668897042117085</v>
      </c>
      <c r="J29">
        <f t="shared" ca="1" si="3"/>
        <v>49000.679485174907</v>
      </c>
      <c r="K29">
        <f t="shared" ca="1" si="2"/>
        <v>471926.22436156304</v>
      </c>
    </row>
    <row r="30" spans="1:11" x14ac:dyDescent="0.25">
      <c r="A30" s="36"/>
      <c r="B30" s="37"/>
      <c r="C30" s="37"/>
      <c r="D30" s="38"/>
      <c r="E30" s="10"/>
      <c r="F30">
        <f t="shared" si="0"/>
        <v>57</v>
      </c>
      <c r="G30">
        <v>28</v>
      </c>
      <c r="H30">
        <f t="shared" ca="1" si="1"/>
        <v>474926.22436156304</v>
      </c>
      <c r="I30" cm="1">
        <f t="array" aca="1" ref="I30" ca="1">_xll.PsiNormal($B$4,$B$5)</f>
        <v>0.10650969597963453</v>
      </c>
      <c r="J30">
        <f t="shared" ca="1" si="3"/>
        <v>50264.718681566876</v>
      </c>
      <c r="K30">
        <f t="shared" ca="1" si="2"/>
        <v>525190.94304312987</v>
      </c>
    </row>
    <row r="31" spans="1:11" x14ac:dyDescent="0.25">
      <c r="A31" s="39"/>
      <c r="B31" s="40"/>
      <c r="C31" s="40"/>
      <c r="D31" s="41"/>
      <c r="E31" s="10"/>
      <c r="F31">
        <f t="shared" si="0"/>
        <v>58</v>
      </c>
      <c r="G31">
        <v>29</v>
      </c>
      <c r="H31">
        <f t="shared" ca="1" si="1"/>
        <v>528190.94304312987</v>
      </c>
      <c r="I31" cm="1">
        <f t="array" aca="1" ref="I31" ca="1">_xll.PsiNormal($B$4,$B$5)</f>
        <v>0.10721546051513449</v>
      </c>
      <c r="J31">
        <f t="shared" ca="1" si="3"/>
        <v>56308.588816746938</v>
      </c>
      <c r="K31">
        <f t="shared" ca="1" si="2"/>
        <v>584499.53185987682</v>
      </c>
    </row>
    <row r="32" spans="1:11" ht="15" customHeight="1" x14ac:dyDescent="0.25">
      <c r="A32" s="33" t="s">
        <v>24</v>
      </c>
      <c r="B32" s="42"/>
      <c r="C32" s="42"/>
      <c r="D32" s="43"/>
      <c r="E32" s="12"/>
      <c r="F32">
        <f t="shared" si="0"/>
        <v>59</v>
      </c>
      <c r="G32">
        <v>30</v>
      </c>
      <c r="H32">
        <f t="shared" ca="1" si="1"/>
        <v>587499.53185987682</v>
      </c>
      <c r="I32" cm="1">
        <f t="array" aca="1" ref="I32" ca="1">_xll.PsiNormal($B$4,$B$5)</f>
        <v>0.11722298580344651</v>
      </c>
      <c r="J32">
        <f t="shared" ca="1" si="3"/>
        <v>68516.780325331463</v>
      </c>
      <c r="K32" cm="1">
        <f t="array" aca="1" ref="K32" ca="1">H32+J32+_xll.PsiOutput()</f>
        <v>656016.31218520831</v>
      </c>
    </row>
    <row r="33" spans="1:11" x14ac:dyDescent="0.25">
      <c r="A33" s="44"/>
      <c r="B33" s="45"/>
      <c r="C33" s="45"/>
      <c r="D33" s="46"/>
      <c r="E33" s="12"/>
      <c r="F33">
        <v>60</v>
      </c>
      <c r="G33">
        <v>31</v>
      </c>
      <c r="H33">
        <f t="shared" ca="1" si="1"/>
        <v>659016.31218520831</v>
      </c>
      <c r="I33" cm="1">
        <f t="array" aca="1" ref="I33" ca="1">_xll.PsiNormal($B$4,$B$5)</f>
        <v>0.11869873543288943</v>
      </c>
      <c r="J33">
        <f t="shared" ca="1" si="3"/>
        <v>77868.306679731846</v>
      </c>
      <c r="K33" s="1" cm="1">
        <f t="array" aca="1" ref="K33" ca="1">H33+J33+_xll.PsiOutput()</f>
        <v>736884.61886494013</v>
      </c>
    </row>
    <row r="34" spans="1:11" x14ac:dyDescent="0.25">
      <c r="A34" s="44"/>
      <c r="B34" s="45"/>
      <c r="C34" s="45"/>
      <c r="D34" s="46"/>
      <c r="E34" s="12"/>
    </row>
    <row r="35" spans="1:11" x14ac:dyDescent="0.25">
      <c r="A35" s="44"/>
      <c r="B35" s="45"/>
      <c r="C35" s="45"/>
      <c r="D35" s="46"/>
      <c r="E35" s="12"/>
    </row>
    <row r="36" spans="1:11" ht="15.75" thickBot="1" x14ac:dyDescent="0.3">
      <c r="A36" s="47"/>
      <c r="B36" s="48"/>
      <c r="C36" s="48"/>
      <c r="D36" s="49"/>
      <c r="E36" s="12"/>
    </row>
  </sheetData>
  <mergeCells count="7">
    <mergeCell ref="A29:D31"/>
    <mergeCell ref="A32:D36"/>
    <mergeCell ref="B15:C15"/>
    <mergeCell ref="A13:D14"/>
    <mergeCell ref="A17:D18"/>
    <mergeCell ref="A22:D23"/>
    <mergeCell ref="A24:D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0183-7AA8-4DCF-9790-7AFD2D1B088E}">
  <dimension ref="A1:B13"/>
  <sheetViews>
    <sheetView workbookViewId="0">
      <selection activeCell="E7" sqref="E7"/>
    </sheetView>
  </sheetViews>
  <sheetFormatPr defaultRowHeight="15" x14ac:dyDescent="0.25"/>
  <cols>
    <col min="1" max="1" width="19" bestFit="1" customWidth="1"/>
    <col min="2" max="2" width="12" bestFit="1" customWidth="1"/>
  </cols>
  <sheetData>
    <row r="1" spans="1:2" ht="15.75" thickBot="1" x14ac:dyDescent="0.3">
      <c r="A1" t="s">
        <v>25</v>
      </c>
      <c r="B1" t="s">
        <v>26</v>
      </c>
    </row>
    <row r="2" spans="1:2" ht="15.75" thickBot="1" x14ac:dyDescent="0.3">
      <c r="A2" s="4" t="s">
        <v>11</v>
      </c>
      <c r="B2" s="4" t="s">
        <v>2</v>
      </c>
    </row>
    <row r="3" spans="1:2" x14ac:dyDescent="0.25">
      <c r="A3" s="2">
        <v>3000</v>
      </c>
      <c r="B3" s="2">
        <v>886670.18478530447</v>
      </c>
    </row>
    <row r="4" spans="1:2" x14ac:dyDescent="0.25">
      <c r="A4" s="2">
        <v>3200</v>
      </c>
      <c r="B4" s="2">
        <v>945781.53043765703</v>
      </c>
    </row>
    <row r="5" spans="1:2" x14ac:dyDescent="0.25">
      <c r="A5" s="6">
        <v>3400</v>
      </c>
      <c r="B5" s="6">
        <v>1004892.8760900126</v>
      </c>
    </row>
    <row r="6" spans="1:2" x14ac:dyDescent="0.25">
      <c r="A6" s="2">
        <v>3600</v>
      </c>
      <c r="B6" s="2">
        <v>1064004.2217423639</v>
      </c>
    </row>
    <row r="7" spans="1:2" x14ac:dyDescent="0.25">
      <c r="A7" s="2">
        <v>3800</v>
      </c>
      <c r="B7" s="2">
        <v>1123115.5673947176</v>
      </c>
    </row>
    <row r="8" spans="1:2" x14ac:dyDescent="0.25">
      <c r="A8" s="2">
        <v>4000</v>
      </c>
      <c r="B8" s="2">
        <v>1182226.913047072</v>
      </c>
    </row>
    <row r="9" spans="1:2" x14ac:dyDescent="0.25">
      <c r="A9" s="2">
        <v>4200</v>
      </c>
      <c r="B9" s="2">
        <v>1241338.258699429</v>
      </c>
    </row>
    <row r="10" spans="1:2" x14ac:dyDescent="0.25">
      <c r="A10" s="2">
        <v>4400</v>
      </c>
      <c r="B10" s="2">
        <v>1300449.6043517825</v>
      </c>
    </row>
    <row r="11" spans="1:2" x14ac:dyDescent="0.25">
      <c r="A11" s="2">
        <v>4600</v>
      </c>
      <c r="B11" s="2">
        <v>1359560.9500041343</v>
      </c>
    </row>
    <row r="12" spans="1:2" x14ac:dyDescent="0.25">
      <c r="A12" s="2">
        <v>4800</v>
      </c>
      <c r="B12" s="2">
        <v>1418672.2956564892</v>
      </c>
    </row>
    <row r="13" spans="1:2" ht="15.75" thickBot="1" x14ac:dyDescent="0.3">
      <c r="A13" s="3">
        <v>5000</v>
      </c>
      <c r="B13" s="3">
        <v>1477783.6413088376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CB50-82CA-42BD-927F-19FF93F884DF}">
  <dimension ref="A1:B13"/>
  <sheetViews>
    <sheetView workbookViewId="0">
      <selection activeCell="E12" sqref="E12"/>
    </sheetView>
  </sheetViews>
  <sheetFormatPr defaultRowHeight="15" x14ac:dyDescent="0.25"/>
  <cols>
    <col min="1" max="1" width="19" bestFit="1" customWidth="1"/>
    <col min="2" max="2" width="12" bestFit="1" customWidth="1"/>
  </cols>
  <sheetData>
    <row r="1" spans="1:2" ht="15.75" thickBot="1" x14ac:dyDescent="0.3">
      <c r="A1" t="s">
        <v>25</v>
      </c>
      <c r="B1" t="s">
        <v>27</v>
      </c>
    </row>
    <row r="2" spans="1:2" ht="15.75" thickBot="1" x14ac:dyDescent="0.3">
      <c r="A2" s="4" t="s">
        <v>11</v>
      </c>
      <c r="B2" s="4" t="s">
        <v>12</v>
      </c>
    </row>
    <row r="3" spans="1:2" x14ac:dyDescent="0.25">
      <c r="A3" s="2">
        <v>2000</v>
      </c>
      <c r="B3" s="2">
        <v>915234.38134891307</v>
      </c>
    </row>
    <row r="4" spans="1:2" x14ac:dyDescent="0.25">
      <c r="A4" s="6">
        <v>2200</v>
      </c>
      <c r="B4" s="6">
        <v>1006757.8194838046</v>
      </c>
    </row>
    <row r="5" spans="1:2" x14ac:dyDescent="0.25">
      <c r="A5" s="2">
        <v>2400</v>
      </c>
      <c r="B5" s="2">
        <v>1098281.2576186964</v>
      </c>
    </row>
    <row r="6" spans="1:2" x14ac:dyDescent="0.25">
      <c r="A6" s="2">
        <v>2600</v>
      </c>
      <c r="B6" s="2">
        <v>1189804.6957535876</v>
      </c>
    </row>
    <row r="7" spans="1:2" x14ac:dyDescent="0.25">
      <c r="A7" s="2">
        <v>2800</v>
      </c>
      <c r="B7" s="2">
        <v>1281328.1338884791</v>
      </c>
    </row>
    <row r="8" spans="1:2" x14ac:dyDescent="0.25">
      <c r="A8" s="2">
        <v>3000</v>
      </c>
      <c r="B8" s="2">
        <v>1372851.5720233696</v>
      </c>
    </row>
    <row r="9" spans="1:2" x14ac:dyDescent="0.25">
      <c r="A9" s="2">
        <v>3200</v>
      </c>
      <c r="B9" s="2">
        <v>1464375.0101582613</v>
      </c>
    </row>
    <row r="10" spans="1:2" x14ac:dyDescent="0.25">
      <c r="A10" s="2">
        <v>3400</v>
      </c>
      <c r="B10" s="2">
        <v>1555898.4482931527</v>
      </c>
    </row>
    <row r="11" spans="1:2" x14ac:dyDescent="0.25">
      <c r="A11" s="2">
        <v>3600</v>
      </c>
      <c r="B11" s="2">
        <v>1647421.8864280444</v>
      </c>
    </row>
    <row r="12" spans="1:2" x14ac:dyDescent="0.25">
      <c r="A12" s="2">
        <v>3800</v>
      </c>
      <c r="B12" s="2">
        <v>1738945.3245629356</v>
      </c>
    </row>
    <row r="13" spans="1:2" ht="15.75" thickBot="1" x14ac:dyDescent="0.3">
      <c r="A13" s="3">
        <v>4000</v>
      </c>
      <c r="B13" s="3">
        <v>1830468.7626978261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Retirement Planning</vt:lpstr>
      <vt:lpstr>Sim Analysis Report C</vt:lpstr>
      <vt:lpstr>Sim Analysis Report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2022-11-14T22:27:19Z</dcterms:created>
  <dcterms:modified xsi:type="dcterms:W3CDTF">2023-03-21T03:18:30Z</dcterms:modified>
</cp:coreProperties>
</file>