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dmin\Desktop\1st Semester\OR 531\Assignments\"/>
    </mc:Choice>
  </mc:AlternateContent>
  <xr:revisionPtr revIDLastSave="0" documentId="13_ncr:1_{1481CFD7-AA74-4E95-8B54-1659B7DED879}" xr6:coauthVersionLast="47" xr6:coauthVersionMax="47" xr10:uidLastSave="{00000000-0000-0000-0000-000000000000}"/>
  <bookViews>
    <workbookView xWindow="-120" yWindow="-120" windowWidth="20730" windowHeight="11160" xr2:uid="{3FEF6DBD-133D-46DF-B9D3-6F659AADF5D0}"/>
  </bookViews>
  <sheets>
    <sheet name="Ex 1a" sheetId="1" r:id="rId1"/>
    <sheet name="Ex 9a" sheetId="3" r:id="rId2"/>
    <sheet name="Ex 9b" sheetId="5" r:id="rId3"/>
    <sheet name="Ex 9c" sheetId="7" r:id="rId4"/>
  </sheets>
  <definedNames>
    <definedName name="LSGRGeng_RelaxBounds" localSheetId="0" hidden="1">2</definedName>
    <definedName name="solver_adj" localSheetId="0" hidden="1">'Ex 1a'!$D$3:$E$3</definedName>
    <definedName name="solver_adj" localSheetId="1" hidden="1">'Ex 9a'!$B$9</definedName>
    <definedName name="solver_adj" localSheetId="2" hidden="1">'Ex 9b'!$B$9:$D$9</definedName>
    <definedName name="solver_adj" localSheetId="3" hidden="1">'Ex 9c'!$B$9</definedName>
    <definedName name="solver_adj_ob" localSheetId="0" hidden="1">1</definedName>
    <definedName name="solver_adj_ob" localSheetId="1" hidden="1">1</definedName>
    <definedName name="solver_adj_ob" localSheetId="2" hidden="1">1</definedName>
    <definedName name="solver_adj_ob" localSheetId="3" hidden="1">1</definedName>
    <definedName name="solver_adj_ob1" localSheetId="0" hidden="1">1</definedName>
    <definedName name="solver_adj_ob1" localSheetId="1" hidden="1">1</definedName>
    <definedName name="solver_cha" localSheetId="0" hidden="1">0</definedName>
    <definedName name="solver_cha" localSheetId="1" hidden="1">0</definedName>
    <definedName name="solver_cha" localSheetId="2" hidden="1">0</definedName>
    <definedName name="solver_cha" localSheetId="3" hidden="1">0</definedName>
    <definedName name="solver_chc1" localSheetId="1" hidden="1">0</definedName>
    <definedName name="solver_chc1" localSheetId="2" hidden="1">0</definedName>
    <definedName name="solver_chc1" localSheetId="3" hidden="1">0</definedName>
    <definedName name="solver_chn" localSheetId="0" hidden="1">4</definedName>
    <definedName name="solver_chn" localSheetId="1" hidden="1">4</definedName>
    <definedName name="solver_chn" localSheetId="2" hidden="1">4</definedName>
    <definedName name="solver_chn" localSheetId="3" hidden="1">4</definedName>
    <definedName name="solver_chp1" localSheetId="1" hidden="1">0</definedName>
    <definedName name="solver_chp1" localSheetId="2" hidden="1">0</definedName>
    <definedName name="solver_chp1" localSheetId="3" hidden="1">0</definedName>
    <definedName name="solver_cht" localSheetId="0" hidden="1">0</definedName>
    <definedName name="solver_cht" localSheetId="1" hidden="1">0</definedName>
    <definedName name="solver_cht" localSheetId="2" hidden="1">0</definedName>
    <definedName name="solver_cht" localSheetId="3" hidden="1">0</definedName>
    <definedName name="solver_cir1" localSheetId="1" hidden="1">1</definedName>
    <definedName name="solver_cir1" localSheetId="2" hidden="1">1</definedName>
    <definedName name="solver_cir1" localSheetId="3" hidden="1">1</definedName>
    <definedName name="solver_con" localSheetId="0" hidden="1">" "</definedName>
    <definedName name="solver_con" localSheetId="1" hidden="1">" "</definedName>
    <definedName name="solver_con" localSheetId="2" hidden="1">" "</definedName>
    <definedName name="solver_con" localSheetId="3" hidden="1">" "</definedName>
    <definedName name="solver_con1" localSheetId="1" hidden="1">" "</definedName>
    <definedName name="solver_con1" localSheetId="2" hidden="1">" "</definedName>
    <definedName name="solver_con1" localSheetId="3" hidden="1">" "</definedName>
    <definedName name="solver_cvg" localSheetId="0" hidden="1">0.0001</definedName>
    <definedName name="solver_dia" localSheetId="0" hidden="1">5</definedName>
    <definedName name="solver_dia" localSheetId="1" hidden="1">5</definedName>
    <definedName name="solver_dia" localSheetId="2" hidden="1">5</definedName>
    <definedName name="solver_dia" localSheetId="3" hidden="1">5</definedName>
    <definedName name="solver_drv" localSheetId="0" hidden="1">1</definedName>
    <definedName name="solver_eng" localSheetId="0" hidden="1">0</definedName>
    <definedName name="solver_est" localSheetId="0" hidden="1">1</definedName>
    <definedName name="solver_iao" localSheetId="0" hidden="1">0</definedName>
    <definedName name="solver_iao" localSheetId="1" hidden="1">0</definedName>
    <definedName name="solver_iao" localSheetId="2" hidden="1">0</definedName>
    <definedName name="solver_iao" localSheetId="3" hidden="1">0</definedName>
    <definedName name="solver_int" localSheetId="0" hidden="1">0</definedName>
    <definedName name="solver_int" localSheetId="1" hidden="1">0</definedName>
    <definedName name="solver_int" localSheetId="2" hidden="1">0</definedName>
    <definedName name="solver_int" localSheetId="3" hidden="1">0</definedName>
    <definedName name="solver_irs" localSheetId="0" hidden="1">0</definedName>
    <definedName name="solver_irs" localSheetId="1" hidden="1">0</definedName>
    <definedName name="solver_irs" localSheetId="2" hidden="1">0</definedName>
    <definedName name="solver_irs" localSheetId="3" hidden="1">0</definedName>
    <definedName name="solver_ism" localSheetId="0" hidden="1">0</definedName>
    <definedName name="solver_ism" localSheetId="1" hidden="1">0</definedName>
    <definedName name="solver_ism" localSheetId="2" hidden="1">0</definedName>
    <definedName name="solver_ism" localSheetId="3" hidden="1">0</definedName>
    <definedName name="solver_itr" localSheetId="0" hidden="1">2147483647</definedName>
    <definedName name="solver_kiv" localSheetId="0" hidden="1">2E+30</definedName>
    <definedName name="solver_lhs_ob1" localSheetId="1" hidden="1">0</definedName>
    <definedName name="solver_lhs_ob1" localSheetId="2" hidden="1">0</definedName>
    <definedName name="solver_lhs_ob1" localSheetId="3" hidden="1">0</definedName>
    <definedName name="solver_lhs1" localSheetId="1" hidden="1">'Ex 9a'!$E$12</definedName>
    <definedName name="solver_lhs1" localSheetId="2" hidden="1">'Ex 9b'!$E$12</definedName>
    <definedName name="solver_lhs1" localSheetId="3" hidden="1">'Ex 9c'!$E$12</definedName>
    <definedName name="solver_lin" localSheetId="0" hidden="1">2</definedName>
    <definedName name="solver_lva" localSheetId="0" hidden="1">0</definedName>
    <definedName name="solver_mda" localSheetId="0" hidden="1">4</definedName>
    <definedName name="solver_mda" localSheetId="1" hidden="1">4</definedName>
    <definedName name="solver_mda" localSheetId="2" hidden="1">4</definedName>
    <definedName name="solver_mda" localSheetId="3" hidden="1">4</definedName>
    <definedName name="solver_mip" localSheetId="0" hidden="1">2147483647</definedName>
    <definedName name="solver_mod" localSheetId="0" hidden="1">3</definedName>
    <definedName name="solver_mod" localSheetId="1" hidden="1">3</definedName>
    <definedName name="solver_mod" localSheetId="2" hidden="1">3</definedName>
    <definedName name="solver_mod" localSheetId="3" hidden="1">3</definedName>
    <definedName name="solver_msl" localSheetId="0" hidden="1">0</definedName>
    <definedName name="solver_neg" localSheetId="0" hidden="1">0</definedName>
    <definedName name="solver_nod" localSheetId="0" hidden="1">2147483647</definedName>
    <definedName name="solver_nso" localSheetId="0" hidden="1">10000</definedName>
    <definedName name="solver_ntr" localSheetId="0" hidden="1">0</definedName>
    <definedName name="solver_ntr" localSheetId="1" hidden="1">0</definedName>
    <definedName name="solver_ntr" localSheetId="2" hidden="1">0</definedName>
    <definedName name="solver_ntr" localSheetId="3" hidden="1">0</definedName>
    <definedName name="solver_ntri" hidden="1">1000</definedName>
    <definedName name="solver_num" localSheetId="0" hidden="1">0</definedName>
    <definedName name="solver_num" localSheetId="1" hidden="1">1</definedName>
    <definedName name="solver_num" localSheetId="2" hidden="1">1</definedName>
    <definedName name="solver_num" localSheetId="3" hidden="1">1</definedName>
    <definedName name="solver_nwt" localSheetId="0" hidden="1">1</definedName>
    <definedName name="solver_obc" localSheetId="0" hidden="1">0</definedName>
    <definedName name="solver_obc" localSheetId="1" hidden="1">0</definedName>
    <definedName name="solver_obc" localSheetId="2" hidden="1">0</definedName>
    <definedName name="solver_obc" localSheetId="3" hidden="1">0</definedName>
    <definedName name="solver_obp" localSheetId="0" hidden="1">0</definedName>
    <definedName name="solver_obp" localSheetId="1" hidden="1">0</definedName>
    <definedName name="solver_obp" localSheetId="2" hidden="1">0</definedName>
    <definedName name="solver_obp" localSheetId="3" hidden="1">0</definedName>
    <definedName name="solver_opt" localSheetId="0" hidden="1">'Ex 1a'!$C$6</definedName>
    <definedName name="solver_opt" localSheetId="1" hidden="1">'Ex 9a'!$B$18</definedName>
    <definedName name="solver_opt" localSheetId="2" hidden="1">'Ex 9b'!$B$18</definedName>
    <definedName name="solver_opt" localSheetId="3" hidden="1">'Ex 9c'!$B$18</definedName>
    <definedName name="solver_opt_ob" localSheetId="0" hidden="1">1</definedName>
    <definedName name="solver_opt_ob" localSheetId="1" hidden="1">1</definedName>
    <definedName name="solver_opt_ob" localSheetId="2" hidden="1">1</definedName>
    <definedName name="solver_opt_ob" localSheetId="3" hidden="1">1</definedName>
    <definedName name="solver_pre" localSheetId="0" hidden="1">0.000001</definedName>
    <definedName name="solver_psi" localSheetId="0" hidden="1">0</definedName>
    <definedName name="solver_psi" localSheetId="1" hidden="1">0</definedName>
    <definedName name="solver_psi" localSheetId="2" hidden="1">0</definedName>
    <definedName name="solver_psi" localSheetId="3" hidden="1">0</definedName>
    <definedName name="solver_rbv" localSheetId="0" hidden="1">1</definedName>
    <definedName name="solver_rdp" localSheetId="0" hidden="1">0</definedName>
    <definedName name="solver_rdp" localSheetId="1" hidden="1">0</definedName>
    <definedName name="solver_rdp" localSheetId="2" hidden="1">0</definedName>
    <definedName name="solver_rdp" localSheetId="3" hidden="1">0</definedName>
    <definedName name="solver_reco1" localSheetId="1" hidden="1">0</definedName>
    <definedName name="solver_reco1" localSheetId="2" hidden="1">0</definedName>
    <definedName name="solver_reco1" localSheetId="3" hidden="1">0</definedName>
    <definedName name="solver_rel1" localSheetId="1" hidden="1">1</definedName>
    <definedName name="solver_rel1" localSheetId="2" hidden="1">1</definedName>
    <definedName name="solver_rel1" localSheetId="3" hidden="1">1</definedName>
    <definedName name="solver_rep" localSheetId="0" hidden="1">0</definedName>
    <definedName name="solver_rhs1" localSheetId="1" hidden="1">'Ex 9a'!$G$12</definedName>
    <definedName name="solver_rhs1" localSheetId="2" hidden="1">'Ex 9b'!$G$12</definedName>
    <definedName name="solver_rhs1" localSheetId="3" hidden="1">'Ex 9c'!$G$12</definedName>
    <definedName name="solver_rlx" localSheetId="0" hidden="1">0</definedName>
    <definedName name="solver_rlx" localSheetId="1" hidden="1">0</definedName>
    <definedName name="solver_rlx" localSheetId="2" hidden="1">0</definedName>
    <definedName name="solver_rlx" localSheetId="3" hidden="1">0</definedName>
    <definedName name="solver_rsd" localSheetId="0" hidden="1">0</definedName>
    <definedName name="solver_rsmp" hidden="1">2</definedName>
    <definedName name="solver_rtr" localSheetId="0" hidden="1">0</definedName>
    <definedName name="solver_rtr" localSheetId="1" hidden="1">0</definedName>
    <definedName name="solver_rtr" localSheetId="2" hidden="1">0</definedName>
    <definedName name="solver_rtr" localSheetId="3" hidden="1">0</definedName>
    <definedName name="solver_rxc1" localSheetId="1" hidden="1">1</definedName>
    <definedName name="solver_rxc1" localSheetId="2" hidden="1">1</definedName>
    <definedName name="solver_rxc1" localSheetId="3" hidden="1">1</definedName>
    <definedName name="solver_rxv" localSheetId="0" hidden="1">1</definedName>
    <definedName name="solver_rxv" localSheetId="1" hidden="1">1</definedName>
    <definedName name="solver_rxv" localSheetId="2" hidden="1">1</definedName>
    <definedName name="solver_rxv" localSheetId="3" hidden="1">1</definedName>
    <definedName name="solver_scl" localSheetId="0" hidden="1">0</definedName>
    <definedName name="solver_seed" hidden="1">0</definedName>
    <definedName name="solver_sel" localSheetId="0" hidden="1">1</definedName>
    <definedName name="solver_sel" localSheetId="1" hidden="1">1</definedName>
    <definedName name="solver_sel" localSheetId="2" hidden="1">1</definedName>
    <definedName name="solver_sel" localSheetId="3" hidden="1">1</definedName>
    <definedName name="solver_sho" localSheetId="0" hidden="1">0</definedName>
    <definedName name="solver_slv" localSheetId="0" hidden="1">0</definedName>
    <definedName name="solver_slv" localSheetId="1" hidden="1">0</definedName>
    <definedName name="solver_slv" localSheetId="2" hidden="1">0</definedName>
    <definedName name="solver_slv" localSheetId="3" hidden="1">0</definedName>
    <definedName name="solver_slvu" localSheetId="0" hidden="1">0</definedName>
    <definedName name="solver_slvu" localSheetId="1" hidden="1">0</definedName>
    <definedName name="solver_slvu" localSheetId="2" hidden="1">0</definedName>
    <definedName name="solver_slvu" localSheetId="3" hidden="1">0</definedName>
    <definedName name="solver_spid" localSheetId="0" hidden="1">" "</definedName>
    <definedName name="solver_spid" localSheetId="1" hidden="1">" "</definedName>
    <definedName name="solver_spid" localSheetId="2" hidden="1">" "</definedName>
    <definedName name="solver_spid" localSheetId="3" hidden="1">" "</definedName>
    <definedName name="solver_srvr" localSheetId="0" hidden="1">" "</definedName>
    <definedName name="solver_srvr" localSheetId="1" hidden="1">" "</definedName>
    <definedName name="solver_srvr" localSheetId="2" hidden="1">" "</definedName>
    <definedName name="solver_srvr" localSheetId="3" hidden="1">" "</definedName>
    <definedName name="solver_ssz" localSheetId="0" hidden="1">0</definedName>
    <definedName name="solver_tim" localSheetId="0" hidden="1">2147483647</definedName>
    <definedName name="solver_tms" localSheetId="0" hidden="1">0</definedName>
    <definedName name="solver_tol" localSheetId="0" hidden="1">0</definedName>
    <definedName name="solver_typ" localSheetId="0" hidden="1">2</definedName>
    <definedName name="solver_typ" localSheetId="1" hidden="1">2</definedName>
    <definedName name="solver_typ" localSheetId="2" hidden="1">2</definedName>
    <definedName name="solver_typ" localSheetId="3" hidden="1">2</definedName>
    <definedName name="solver_umod" localSheetId="0" hidden="1">1</definedName>
    <definedName name="solver_umod" localSheetId="1" hidden="1">1</definedName>
    <definedName name="solver_umod" localSheetId="2" hidden="1">1</definedName>
    <definedName name="solver_umod" localSheetId="3" hidden="1">1</definedName>
    <definedName name="solver_urs" localSheetId="0" hidden="1">0</definedName>
    <definedName name="solver_urs" localSheetId="1" hidden="1">0</definedName>
    <definedName name="solver_urs" localSheetId="2" hidden="1">0</definedName>
    <definedName name="solver_urs" localSheetId="3" hidden="1">0</definedName>
    <definedName name="solver_userid" localSheetId="0" hidden="1">562741</definedName>
    <definedName name="solver_userid" localSheetId="1" hidden="1">562741</definedName>
    <definedName name="solver_userid" localSheetId="2" hidden="1">562741</definedName>
    <definedName name="solver_userid" localSheetId="3" hidden="1">562741</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ar" localSheetId="0" hidden="1">" "</definedName>
    <definedName name="solver_var" localSheetId="1" hidden="1">" "</definedName>
    <definedName name="solver_var" localSheetId="2" hidden="1">" "</definedName>
    <definedName name="solver_var" localSheetId="3" hidden="1">" "</definedName>
    <definedName name="solver_ver" localSheetId="0" hidden="1">17</definedName>
    <definedName name="solver_ver" localSheetId="1" hidden="1">17</definedName>
    <definedName name="solver_ver" localSheetId="2" hidden="1">17</definedName>
    <definedName name="solver_ver" localSheetId="3" hidden="1">17</definedName>
    <definedName name="solver_vir" localSheetId="0" hidden="1">1</definedName>
    <definedName name="solver_vir" localSheetId="1" hidden="1">1</definedName>
    <definedName name="solver_vir" localSheetId="2" hidden="1">1</definedName>
    <definedName name="solver_vir" localSheetId="3" hidden="1">1</definedName>
    <definedName name="solver_vol" localSheetId="0" hidden="1">0</definedName>
    <definedName name="solver_vol" localSheetId="1" hidden="1">0</definedName>
    <definedName name="solver_vol" localSheetId="2" hidden="1">0</definedName>
    <definedName name="solver_vol" localSheetId="3" hidden="1">0</definedName>
    <definedName name="solver_vst" localSheetId="0" hidden="1">0</definedName>
    <definedName name="solver_vst" localSheetId="1" hidden="1">0</definedName>
    <definedName name="solver_vst" localSheetId="2" hidden="1">0</definedName>
    <definedName name="solver_vst" localSheetId="3"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0" i="5" l="1"/>
  <c r="D10" i="5"/>
  <c r="B10" i="5"/>
  <c r="C10" i="3"/>
  <c r="D10" i="3"/>
  <c r="B10" i="3"/>
  <c r="D10" i="7"/>
  <c r="D16" i="7" s="1"/>
  <c r="C10" i="7"/>
  <c r="C15" i="7" s="1"/>
  <c r="B10" i="7"/>
  <c r="B12" i="7" s="1"/>
  <c r="B15" i="7" l="1"/>
  <c r="B16" i="7"/>
  <c r="D15" i="7"/>
  <c r="D17" i="7" s="1"/>
  <c r="C12" i="7"/>
  <c r="C16" i="7"/>
  <c r="C17" i="7" s="1"/>
  <c r="D12" i="7"/>
  <c r="B17" i="7" l="1"/>
  <c r="B18" i="7" s="1"/>
  <c r="E12" i="7"/>
  <c r="B15" i="3" l="1"/>
  <c r="B16" i="3"/>
  <c r="B12" i="3" l="1"/>
  <c r="H18" i="1"/>
  <c r="G18" i="1"/>
  <c r="H17" i="1"/>
  <c r="G17" i="1"/>
  <c r="H16" i="1"/>
  <c r="G16" i="1"/>
  <c r="H15" i="1"/>
  <c r="G15" i="1"/>
  <c r="H14" i="1"/>
  <c r="G14" i="1"/>
  <c r="H13" i="1"/>
  <c r="G13" i="1"/>
  <c r="H12" i="1"/>
  <c r="G12" i="1"/>
  <c r="H11" i="1"/>
  <c r="G11" i="1"/>
  <c r="H10" i="1"/>
  <c r="G10" i="1"/>
  <c r="H9" i="1"/>
  <c r="G9" i="1"/>
  <c r="C16" i="3" l="1"/>
  <c r="C15" i="3"/>
  <c r="D15" i="3"/>
  <c r="D16" i="3"/>
  <c r="C16" i="5"/>
  <c r="C15" i="5"/>
  <c r="B16" i="5"/>
  <c r="B15" i="5"/>
  <c r="B12" i="5"/>
  <c r="D16" i="5"/>
  <c r="D15" i="5"/>
  <c r="C12" i="3"/>
  <c r="D12" i="3"/>
  <c r="D12" i="5"/>
  <c r="C12" i="5"/>
  <c r="I9" i="1"/>
  <c r="J9" i="1" s="1"/>
  <c r="I11" i="1"/>
  <c r="I14" i="1"/>
  <c r="I15" i="1"/>
  <c r="J15" i="1" s="1"/>
  <c r="I18" i="1"/>
  <c r="I10" i="1"/>
  <c r="J10" i="1" s="1"/>
  <c r="I13" i="1"/>
  <c r="J13" i="1" s="1"/>
  <c r="I17" i="1"/>
  <c r="J17" i="1" s="1"/>
  <c r="I12" i="1"/>
  <c r="J12" i="1" s="1"/>
  <c r="I16" i="1"/>
  <c r="J16" i="1" s="1"/>
  <c r="J14" i="1"/>
  <c r="J18" i="1"/>
  <c r="J11" i="1"/>
  <c r="E12" i="3" l="1"/>
  <c r="B17" i="5"/>
  <c r="D17" i="5"/>
  <c r="C17" i="5"/>
  <c r="E12" i="5"/>
  <c r="C17" i="3"/>
  <c r="B17" i="3"/>
  <c r="D17" i="3"/>
  <c r="J19" i="1"/>
  <c r="C6" i="1" s="1"/>
  <c r="B18" i="5" l="1"/>
  <c r="B18" i="3"/>
</calcChain>
</file>

<file path=xl/sharedStrings.xml><?xml version="1.0" encoding="utf-8"?>
<sst xmlns="http://schemas.openxmlformats.org/spreadsheetml/2006/main" count="81" uniqueCount="42">
  <si>
    <t>x</t>
  </si>
  <si>
    <t>y</t>
  </si>
  <si>
    <t>Site (k)</t>
  </si>
  <si>
    <t>Trips</t>
  </si>
  <si>
    <t>Decisions</t>
  </si>
  <si>
    <t>x distance</t>
  </si>
  <si>
    <t>y distance</t>
  </si>
  <si>
    <t>annual distance</t>
  </si>
  <si>
    <t>Distance</t>
  </si>
  <si>
    <t>Total distance</t>
  </si>
  <si>
    <t>Calculation</t>
  </si>
  <si>
    <t>Result</t>
  </si>
  <si>
    <t>Location</t>
  </si>
  <si>
    <t>Parameters</t>
  </si>
  <si>
    <t>Demand/yr</t>
  </si>
  <si>
    <t>Fixed Cost</t>
  </si>
  <si>
    <t>Unit Cost</t>
  </si>
  <si>
    <t>Order Quantity</t>
  </si>
  <si>
    <t>Fuel 1</t>
  </si>
  <si>
    <t>Fuel 2</t>
  </si>
  <si>
    <t>Fuel 3</t>
  </si>
  <si>
    <t>Objective</t>
  </si>
  <si>
    <t>Ordering Cost</t>
  </si>
  <si>
    <t>Carrying cost</t>
  </si>
  <si>
    <t>Ordering + Carrying Cost</t>
  </si>
  <si>
    <t>Total Cost</t>
  </si>
  <si>
    <t>Number of orders</t>
  </si>
  <si>
    <t>Carrying Cost</t>
  </si>
  <si>
    <t>Constraint</t>
  </si>
  <si>
    <t>&lt;=</t>
  </si>
  <si>
    <r>
      <t xml:space="preserve">In plain words the problem is to find a optimal location on the plane to place the distribution center to minimise the annual distance to all the sites.
Mathematically we have to minimize the sum of distance covered annually from all sites to the distribution center.
min z =(for i=1 to n) </t>
    </r>
    <r>
      <rPr>
        <sz val="11"/>
        <color theme="1"/>
        <rFont val="Calibri"/>
        <family val="2"/>
      </rPr>
      <t>∑</t>
    </r>
    <r>
      <rPr>
        <sz val="11"/>
        <color theme="1"/>
        <rFont val="Calibri"/>
        <family val="2"/>
        <scheme val="minor"/>
      </rPr>
      <t xml:space="preserve"> SQRT((Xi-X)^2-(Yi-Y)^2) 
This can be acheived by using analytical solver. In my model, I've set the cell C6 as objective to minimize. The cells D3 and E3 are set as variables.</t>
    </r>
  </si>
  <si>
    <r>
      <t xml:space="preserve">a. Find the optimal location for Kilroy’s distribution center in
this expanded version of the problem.
A) The locations are </t>
    </r>
    <r>
      <rPr>
        <b/>
        <sz val="11"/>
        <color theme="1"/>
        <rFont val="Calibri"/>
        <family val="2"/>
        <scheme val="minor"/>
      </rPr>
      <t>x=110.4349</t>
    </r>
    <r>
      <rPr>
        <sz val="11"/>
        <color theme="1"/>
        <rFont val="Calibri"/>
        <family val="2"/>
        <scheme val="minor"/>
      </rPr>
      <t xml:space="preserve"> and </t>
    </r>
    <r>
      <rPr>
        <b/>
        <sz val="11"/>
        <color theme="1"/>
        <rFont val="Calibri"/>
        <family val="2"/>
        <scheme val="minor"/>
      </rPr>
      <t>y=39.27513</t>
    </r>
    <r>
      <rPr>
        <sz val="11"/>
        <color theme="1"/>
        <rFont val="Calibri"/>
        <family val="2"/>
        <scheme val="minor"/>
      </rPr>
      <t xml:space="preserve">
b. What is the optimal value of the objective function? 
A) The optimum value of Objective function is </t>
    </r>
    <r>
      <rPr>
        <b/>
        <sz val="11"/>
        <color theme="1"/>
        <rFont val="Calibri"/>
        <family val="2"/>
        <scheme val="minor"/>
      </rPr>
      <t>11419.78794</t>
    </r>
  </si>
  <si>
    <t>(Order quantity*unit cost + fixed cost)*number of orders</t>
  </si>
  <si>
    <t>Order quantity*unit cost*carrying cost percentage*number of orders</t>
  </si>
  <si>
    <t>Total cost for all 3 fuels</t>
  </si>
  <si>
    <r>
      <t xml:space="preserve">a. What are the optimal order quantities for the three items when they are ordered jointly, assuming that the fixed ordering costs are incurred for each item? What is the average annual cost for the three items combined?
A) Optimal order quantities are 
Fuel 1 - </t>
    </r>
    <r>
      <rPr>
        <b/>
        <sz val="11"/>
        <color theme="1"/>
        <rFont val="Calibri"/>
        <family val="2"/>
        <scheme val="minor"/>
      </rPr>
      <t>63.83</t>
    </r>
    <r>
      <rPr>
        <sz val="11"/>
        <color theme="1"/>
        <rFont val="Calibri"/>
        <family val="2"/>
        <scheme val="minor"/>
      </rPr>
      <t xml:space="preserve">
Fuel 2 -</t>
    </r>
    <r>
      <rPr>
        <b/>
        <sz val="11"/>
        <color theme="1"/>
        <rFont val="Calibri"/>
        <family val="2"/>
        <scheme val="minor"/>
      </rPr>
      <t>15.96</t>
    </r>
    <r>
      <rPr>
        <sz val="11"/>
        <color theme="1"/>
        <rFont val="Calibri"/>
        <family val="2"/>
        <scheme val="minor"/>
      </rPr>
      <t xml:space="preserve">
Fuel 3 -</t>
    </r>
    <r>
      <rPr>
        <b/>
        <sz val="11"/>
        <color theme="1"/>
        <rFont val="Calibri"/>
        <family val="2"/>
        <scheme val="minor"/>
      </rPr>
      <t>31.91</t>
    </r>
    <r>
      <rPr>
        <sz val="11"/>
        <color theme="1"/>
        <rFont val="Calibri"/>
        <family val="2"/>
        <scheme val="minor"/>
      </rPr>
      <t xml:space="preserve">
Average Annual Cost for all 3 items combined is </t>
    </r>
    <r>
      <rPr>
        <b/>
        <sz val="11"/>
        <color theme="1"/>
        <rFont val="Calibri"/>
        <family val="2"/>
        <scheme val="minor"/>
      </rPr>
      <t>$269,858.33</t>
    </r>
    <r>
      <rPr>
        <sz val="11"/>
        <color theme="1"/>
        <rFont val="Calibri"/>
        <family val="2"/>
        <scheme val="minor"/>
      </rPr>
      <t>.</t>
    </r>
  </si>
  <si>
    <t>Sum of ordering cost and carrying cost</t>
  </si>
  <si>
    <r>
      <t xml:space="preserve">b. Suppose that the items are managed separately, but the overall limit on stock value still holds. What are the order quantities for the individual items? What is the average annual
cost for the three items combined?
A) If the items are managed seperately the average annual cost for all three items combined is </t>
    </r>
    <r>
      <rPr>
        <b/>
        <sz val="11"/>
        <color theme="1"/>
        <rFont val="Calibri"/>
        <family val="2"/>
        <scheme val="minor"/>
      </rPr>
      <t>$268,557.64.</t>
    </r>
  </si>
  <si>
    <r>
      <t xml:space="preserve">c.Suppose the stock limit in the base case is relaxed. If the
limit is raised by $500, what is the impact on the optimal
average annual cost?
A) If the limit is rasied by $500, then the average annual cost </t>
    </r>
    <r>
      <rPr>
        <b/>
        <sz val="11"/>
        <color theme="1"/>
        <rFont val="Calibri"/>
        <family val="2"/>
        <scheme val="minor"/>
      </rPr>
      <t>decreases by $416.14 to $269,442.19</t>
    </r>
  </si>
  <si>
    <r>
      <t xml:space="preserve">In plain words the problem is to find the number of times we have to order the fuels to minimise the total cost inccurred while respecting the operating policy. 
Mathematically, Total cost = Ordering cost + Carrying cost,
Ordering Cost = (Fixed cost+(Order Quantity*Unit cost))*Number of orders
Ordering Cost = (k+Q*UC)*N
Carrying Cost=(Order Quantity*Unit Cost*Carrying Cost Percentage)*Number of orders
Carrying Cost=Q*UC*h*N
Total Cost =(for i=1,2,3)  </t>
    </r>
    <r>
      <rPr>
        <sz val="11"/>
        <color theme="1"/>
        <rFont val="Calibri"/>
        <family val="2"/>
      </rPr>
      <t>∑</t>
    </r>
    <r>
      <rPr>
        <sz val="11"/>
        <color theme="1"/>
        <rFont val="Calibri"/>
        <family val="2"/>
        <scheme val="minor"/>
      </rPr>
      <t xml:space="preserve">(ki+Qi*UCi)*N+(Qi*UCi*hi*N) = N*(ki+Qi*UCi+Qi*UCi*hi) = N*(ki+Qi*UCi*(1+hi))
In this problem, Cell B9 is the variable, cell B18 is the Objective (Minimise). Constraint is Cell E12 &lt;= Cell G12
</t>
    </r>
  </si>
  <si>
    <r>
      <t xml:space="preserve">In plain words the problem is to find the number of times we have to order the fuels to minimise the total cost inccurred while respecting the operating policy. 
Mathematically, Total cost = Ordering cost + Carrying cost,
Ordering Cost = (Fixed cost+(Order Quantity*Unit cost))*Number of orders
Ordering Cost = (k+Q*UC)*N
Carrying Cost=(Order Quantity*Unit Cost*Carrying Cost Percentage)*Number of orders
Carrying Cost=Q*UC*h*N
Total Cost =(for i=1,2,3)  </t>
    </r>
    <r>
      <rPr>
        <sz val="11"/>
        <color theme="1"/>
        <rFont val="Calibri"/>
        <family val="2"/>
      </rPr>
      <t>∑</t>
    </r>
    <r>
      <rPr>
        <sz val="11"/>
        <color theme="1"/>
        <rFont val="Calibri"/>
        <family val="2"/>
        <scheme val="minor"/>
      </rPr>
      <t xml:space="preserve">(ki+Qi*UCi)*N+(Qi*UCi*hi*N) = N*(ki+Qi*UCi+Qi*UCi*hi) = N*(ki+Qi*UCi*(1+hi))
In this problem, Cell B9 is the variable, cell B18 is the Objective (Minimise). Constraint is Cell E12 &lt;= Cell G12
</t>
    </r>
  </si>
  <si>
    <r>
      <t xml:space="preserve">In plain words the problem is to find the number of times we have to order the fuels to minimise the total cost inccurred while respecting the operating policy. 
Mathematically, Total cost = Ordering cost + Carrying cost,
Ordering Cost = (Fixed cost+(Order Quantity*Unit cost))*Number of orders
Ordering Cost = (k+Q*UC)*N
Carrying Cost=(Order Quantity*Unit Cost*Carrying Cost Percentage)*Number of orders
Carrying Cost=Q*UC*h*N
Total Cost =(for i=1,2,3)  </t>
    </r>
    <r>
      <rPr>
        <sz val="11"/>
        <color theme="1"/>
        <rFont val="Calibri"/>
        <family val="2"/>
      </rPr>
      <t>∑</t>
    </r>
    <r>
      <rPr>
        <sz val="11"/>
        <color theme="1"/>
        <rFont val="Calibri"/>
        <family val="2"/>
        <scheme val="minor"/>
      </rPr>
      <t>(ki+Qi*UCi)*Ni+(Qi*UCi*hi*Ni) = Ni*(ki+Qi*UCi+Qi*UCi*hi) = Ni*(ki+Qi*UCi*(1+hi))
In this problem, Cell B9, C9, D9 are the variables, cell B18 is the Objective (Minimise). Constraint is Cell E12 &lt;= Cell G12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</si>
</sst>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6" x14ac:knownFonts="1">
    <font>
      <sz val="11"/>
      <color theme="1"/>
      <name val="Calibri"/>
      <family val="2"/>
      <scheme val="minor"/>
    </font>
    <font>
      <i/>
      <sz val="10"/>
      <name val="Arial"/>
      <family val="2"/>
    </font>
    <font>
      <sz val="10"/>
      <name val="Arial"/>
      <family val="2"/>
    </font>
    <font>
      <b/>
      <sz val="11"/>
      <color theme="1"/>
      <name val="Calibri"/>
      <family val="2"/>
      <scheme val="minor"/>
    </font>
    <font>
      <sz val="11"/>
      <color theme="1"/>
      <name val="Calibri"/>
      <family val="2"/>
      <scheme val="minor"/>
    </font>
    <font>
      <sz val="11"/>
      <color theme="1"/>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theme="5" tint="0.79998168889431442"/>
        <bgColor indexed="64"/>
      </patternFill>
    </fill>
  </fills>
  <borders count="3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4" fontId="4" fillId="0" borderId="0" applyFont="0" applyFill="0" applyBorder="0" applyAlignment="0" applyProtection="0"/>
    <xf numFmtId="9" fontId="4" fillId="0" borderId="0" applyFont="0" applyFill="0" applyBorder="0" applyAlignment="0" applyProtection="0"/>
  </cellStyleXfs>
  <cellXfs count="85">
    <xf numFmtId="0" fontId="0" fillId="0" borderId="0" xfId="0"/>
    <xf numFmtId="0" fontId="0" fillId="0" borderId="2" xfId="0" applyBorder="1"/>
    <xf numFmtId="0" fontId="2" fillId="0" borderId="2" xfId="0" applyFont="1" applyBorder="1"/>
    <xf numFmtId="0" fontId="2" fillId="0" borderId="7" xfId="0" applyFont="1" applyBorder="1" applyAlignment="1">
      <alignment horizontal="center"/>
    </xf>
    <xf numFmtId="0" fontId="0" fillId="0" borderId="8" xfId="0" applyBorder="1"/>
    <xf numFmtId="0" fontId="2" fillId="0" borderId="5" xfId="0" applyFont="1" applyBorder="1" applyAlignment="1">
      <alignment horizontal="center"/>
    </xf>
    <xf numFmtId="0" fontId="2" fillId="0" borderId="9" xfId="0" applyFont="1" applyBorder="1"/>
    <xf numFmtId="0" fontId="0" fillId="0" borderId="9" xfId="0" applyBorder="1"/>
    <xf numFmtId="0" fontId="2" fillId="0" borderId="10" xfId="0" applyFont="1" applyBorder="1" applyAlignment="1">
      <alignment horizontal="center"/>
    </xf>
    <xf numFmtId="0" fontId="2" fillId="0" borderId="11" xfId="0" applyFont="1" applyBorder="1"/>
    <xf numFmtId="0" fontId="0" fillId="0" borderId="11" xfId="0" applyBorder="1"/>
    <xf numFmtId="0" fontId="0" fillId="0" borderId="12" xfId="0" applyBorder="1"/>
    <xf numFmtId="0" fontId="1" fillId="0" borderId="1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0" fillId="0" borderId="16" xfId="0" applyBorder="1"/>
    <xf numFmtId="0" fontId="0" fillId="0" borderId="13" xfId="0" applyBorder="1"/>
    <xf numFmtId="0" fontId="0" fillId="0" borderId="15" xfId="0" applyBorder="1"/>
    <xf numFmtId="0" fontId="0" fillId="3" borderId="1" xfId="0" applyFill="1" applyBorder="1"/>
    <xf numFmtId="0" fontId="1" fillId="0" borderId="0" xfId="0" applyFont="1" applyAlignment="1">
      <alignment horizontal="center"/>
    </xf>
    <xf numFmtId="0" fontId="3" fillId="0" borderId="0" xfId="0" applyFont="1"/>
    <xf numFmtId="0" fontId="2" fillId="4" borderId="11" xfId="0" applyFont="1" applyFill="1" applyBorder="1"/>
    <xf numFmtId="0" fontId="2" fillId="4" borderId="2" xfId="0" applyFont="1" applyFill="1" applyBorder="1"/>
    <xf numFmtId="0" fontId="2" fillId="4" borderId="9" xfId="0" applyFont="1" applyFill="1" applyBorder="1"/>
    <xf numFmtId="0" fontId="0" fillId="4" borderId="11" xfId="0" applyFill="1" applyBorder="1"/>
    <xf numFmtId="0" fontId="0" fillId="2" borderId="17" xfId="0" applyFill="1" applyBorder="1"/>
    <xf numFmtId="0" fontId="0" fillId="2" borderId="18" xfId="0" applyFill="1" applyBorder="1"/>
    <xf numFmtId="164" fontId="0" fillId="0" borderId="0" xfId="0" applyNumberFormat="1"/>
    <xf numFmtId="9" fontId="0" fillId="0" borderId="0" xfId="2" applyFont="1" applyFill="1"/>
    <xf numFmtId="164" fontId="0" fillId="4" borderId="2" xfId="0" applyNumberFormat="1" applyFill="1" applyBorder="1"/>
    <xf numFmtId="164" fontId="0" fillId="4" borderId="7" xfId="1" applyNumberFormat="1" applyFont="1" applyFill="1" applyBorder="1"/>
    <xf numFmtId="164" fontId="0" fillId="4" borderId="8" xfId="0" applyNumberFormat="1" applyFill="1" applyBorder="1"/>
    <xf numFmtId="164" fontId="0" fillId="4" borderId="5" xfId="0" applyNumberFormat="1" applyFill="1" applyBorder="1"/>
    <xf numFmtId="164" fontId="0" fillId="4" borderId="9" xfId="0" applyNumberFormat="1" applyFill="1" applyBorder="1"/>
    <xf numFmtId="164" fontId="0" fillId="4" borderId="6" xfId="0" applyNumberFormat="1" applyFill="1" applyBorder="1"/>
    <xf numFmtId="0" fontId="0" fillId="4" borderId="10" xfId="0" applyFill="1" applyBorder="1"/>
    <xf numFmtId="0" fontId="0" fillId="4" borderId="12" xfId="0" applyFill="1" applyBorder="1"/>
    <xf numFmtId="0" fontId="0" fillId="0" borderId="14" xfId="0" applyBorder="1"/>
    <xf numFmtId="9" fontId="0" fillId="4" borderId="1" xfId="2" applyFont="1" applyFill="1" applyBorder="1"/>
    <xf numFmtId="164" fontId="0" fillId="0" borderId="2" xfId="0" applyNumberFormat="1" applyBorder="1"/>
    <xf numFmtId="164" fontId="0" fillId="0" borderId="7" xfId="0" applyNumberFormat="1" applyBorder="1"/>
    <xf numFmtId="164" fontId="0" fillId="0" borderId="8" xfId="0" applyNumberFormat="1" applyBorder="1"/>
    <xf numFmtId="164" fontId="0" fillId="0" borderId="5" xfId="0" applyNumberFormat="1" applyBorder="1"/>
    <xf numFmtId="164" fontId="0" fillId="0" borderId="9" xfId="0" applyNumberFormat="1" applyBorder="1"/>
    <xf numFmtId="164" fontId="0" fillId="0" borderId="6" xfId="0" applyNumberFormat="1" applyBorder="1"/>
    <xf numFmtId="1" fontId="0" fillId="2" borderId="20" xfId="0" applyNumberFormat="1" applyFill="1" applyBorder="1"/>
    <xf numFmtId="164" fontId="0" fillId="3" borderId="21" xfId="0" applyNumberFormat="1" applyFill="1" applyBorder="1"/>
    <xf numFmtId="164" fontId="0" fillId="0" borderId="3" xfId="0" applyNumberFormat="1" applyBorder="1"/>
    <xf numFmtId="164" fontId="0" fillId="0" borderId="19" xfId="0" applyNumberFormat="1" applyBorder="1"/>
    <xf numFmtId="164" fontId="0" fillId="0" borderId="4" xfId="0" applyNumberFormat="1" applyBorder="1"/>
    <xf numFmtId="1" fontId="0" fillId="2" borderId="22" xfId="0" applyNumberFormat="1" applyFill="1" applyBorder="1"/>
    <xf numFmtId="1" fontId="0" fillId="2" borderId="23" xfId="0" applyNumberFormat="1" applyFill="1" applyBorder="1"/>
    <xf numFmtId="1" fontId="0" fillId="2" borderId="24" xfId="0" applyNumberFormat="1" applyFill="1" applyBorder="1"/>
    <xf numFmtId="0" fontId="0" fillId="0" borderId="0" xfId="0" applyAlignment="1">
      <alignment vertical="top" wrapText="1"/>
    </xf>
    <xf numFmtId="0" fontId="0" fillId="5" borderId="0" xfId="0" applyFill="1" applyAlignment="1">
      <alignment horizontal="left" vertical="top" wrapText="1"/>
    </xf>
    <xf numFmtId="0" fontId="0" fillId="5" borderId="0" xfId="0" applyFill="1" applyAlignment="1">
      <alignment horizontal="left" vertical="top"/>
    </xf>
    <xf numFmtId="0" fontId="0" fillId="0" borderId="3" xfId="0" applyBorder="1" applyAlignment="1">
      <alignment horizontal="left" vertical="top"/>
    </xf>
    <xf numFmtId="0" fontId="0" fillId="0" borderId="19" xfId="0" applyBorder="1" applyAlignment="1">
      <alignment horizontal="left" vertical="top"/>
    </xf>
    <xf numFmtId="0" fontId="0" fillId="0" borderId="4" xfId="0" applyBorder="1" applyAlignment="1">
      <alignment horizontal="left" vertical="top"/>
    </xf>
    <xf numFmtId="0" fontId="0" fillId="0" borderId="7" xfId="0" applyBorder="1" applyAlignment="1">
      <alignment horizontal="left" vertical="top"/>
    </xf>
    <xf numFmtId="0" fontId="0" fillId="0" borderId="2" xfId="0" applyBorder="1" applyAlignment="1">
      <alignment horizontal="left" vertical="top"/>
    </xf>
    <xf numFmtId="0" fontId="0" fillId="0" borderId="8" xfId="0" applyBorder="1" applyAlignment="1">
      <alignment horizontal="left" vertical="top"/>
    </xf>
    <xf numFmtId="0" fontId="0" fillId="0" borderId="5" xfId="0" applyBorder="1" applyAlignment="1">
      <alignment horizontal="left" vertical="top"/>
    </xf>
    <xf numFmtId="0" fontId="0" fillId="0" borderId="9" xfId="0" applyBorder="1" applyAlignment="1">
      <alignment horizontal="left" vertical="top"/>
    </xf>
    <xf numFmtId="0" fontId="0" fillId="0" borderId="6" xfId="0" applyBorder="1" applyAlignment="1">
      <alignment horizontal="left" vertical="top"/>
    </xf>
    <xf numFmtId="0" fontId="0" fillId="5" borderId="25" xfId="0" applyFill="1" applyBorder="1" applyAlignment="1">
      <alignment horizontal="left" vertical="top" wrapText="1"/>
    </xf>
    <xf numFmtId="0" fontId="0" fillId="5" borderId="26" xfId="0" applyFill="1" applyBorder="1" applyAlignment="1">
      <alignment horizontal="left" vertical="top" wrapText="1"/>
    </xf>
    <xf numFmtId="0" fontId="0" fillId="5" borderId="27" xfId="0" applyFill="1" applyBorder="1" applyAlignment="1">
      <alignment horizontal="left" vertical="top" wrapText="1"/>
    </xf>
    <xf numFmtId="0" fontId="0" fillId="5" borderId="28" xfId="0" applyFill="1" applyBorder="1" applyAlignment="1">
      <alignment horizontal="left" vertical="top" wrapText="1"/>
    </xf>
    <xf numFmtId="0" fontId="0" fillId="5" borderId="0" xfId="0" applyFill="1" applyBorder="1" applyAlignment="1">
      <alignment horizontal="left" vertical="top" wrapText="1"/>
    </xf>
    <xf numFmtId="0" fontId="0" fillId="5" borderId="29" xfId="0" applyFill="1" applyBorder="1" applyAlignment="1">
      <alignment horizontal="left" vertical="top" wrapText="1"/>
    </xf>
    <xf numFmtId="0" fontId="0" fillId="5" borderId="30" xfId="0" applyFill="1" applyBorder="1" applyAlignment="1">
      <alignment horizontal="left" vertical="top" wrapText="1"/>
    </xf>
    <xf numFmtId="0" fontId="0" fillId="5" borderId="31" xfId="0" applyFill="1" applyBorder="1" applyAlignment="1">
      <alignment horizontal="left" vertical="top" wrapText="1"/>
    </xf>
    <xf numFmtId="0" fontId="0" fillId="5" borderId="32" xfId="0" applyFill="1" applyBorder="1" applyAlignment="1">
      <alignment horizontal="left" vertical="top" wrapText="1"/>
    </xf>
    <xf numFmtId="0" fontId="0" fillId="0" borderId="0" xfId="0" applyFill="1"/>
    <xf numFmtId="0" fontId="0" fillId="0" borderId="0" xfId="0" applyFill="1" applyAlignment="1">
      <alignment horizontal="left" vertical="top" wrapText="1"/>
    </xf>
    <xf numFmtId="0" fontId="0" fillId="5" borderId="26" xfId="0" applyFill="1" applyBorder="1" applyAlignment="1">
      <alignment horizontal="left" vertical="top"/>
    </xf>
    <xf numFmtId="0" fontId="0" fillId="5" borderId="27" xfId="0" applyFill="1" applyBorder="1" applyAlignment="1">
      <alignment horizontal="left" vertical="top"/>
    </xf>
    <xf numFmtId="0" fontId="0" fillId="5" borderId="28" xfId="0" applyFill="1" applyBorder="1" applyAlignment="1">
      <alignment horizontal="left" vertical="top"/>
    </xf>
    <xf numFmtId="0" fontId="0" fillId="5" borderId="0" xfId="0" applyFill="1" applyBorder="1" applyAlignment="1">
      <alignment horizontal="left" vertical="top"/>
    </xf>
    <xf numFmtId="0" fontId="0" fillId="5" borderId="29" xfId="0" applyFill="1" applyBorder="1" applyAlignment="1">
      <alignment horizontal="left" vertical="top"/>
    </xf>
    <xf numFmtId="0" fontId="0" fillId="5" borderId="30" xfId="0" applyFill="1" applyBorder="1" applyAlignment="1">
      <alignment horizontal="left" vertical="top"/>
    </xf>
    <xf numFmtId="0" fontId="0" fillId="5" borderId="31" xfId="0" applyFill="1" applyBorder="1" applyAlignment="1">
      <alignment horizontal="left" vertical="top"/>
    </xf>
    <xf numFmtId="0" fontId="0" fillId="5" borderId="32" xfId="0" applyFill="1" applyBorder="1" applyAlignment="1">
      <alignment horizontal="left" vertical="top"/>
    </xf>
    <xf numFmtId="0" fontId="0" fillId="0" borderId="0" xfId="0" applyBorder="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9</xdr:col>
      <xdr:colOff>1066800</xdr:colOff>
      <xdr:row>18</xdr:row>
      <xdr:rowOff>184150</xdr:rowOff>
    </xdr:from>
    <xdr:ext cx="65" cy="172227"/>
    <xdr:sp macro="" textlink="">
      <xdr:nvSpPr>
        <xdr:cNvPr id="2" name="TextBox 1">
          <a:extLst>
            <a:ext uri="{FF2B5EF4-FFF2-40B4-BE49-F238E27FC236}">
              <a16:creationId xmlns:a16="http://schemas.microsoft.com/office/drawing/2014/main" id="{8AA40CB1-26DB-D8B9-4A32-4D39A364BB82}"/>
            </a:ext>
          </a:extLst>
        </xdr:cNvPr>
        <xdr:cNvSpPr txBox="1"/>
      </xdr:nvSpPr>
      <xdr:spPr>
        <a:xfrm>
          <a:off x="7810500" y="3714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350" row="0">
    <wetp:webextensionref xmlns:r="http://schemas.openxmlformats.org/officeDocument/2006/relationships" r:id="rId1"/>
  </wetp:taskpane>
  <wetp:taskpane dockstate="right" visibility="0" width="350" row="8">
    <wetp:webextensionref xmlns:r="http://schemas.openxmlformats.org/officeDocument/2006/relationships" r:id="rId2"/>
  </wetp:taskpane>
</wetp:taskpanes>
</file>

<file path=xl/webextensions/webextension1.xml><?xml version="1.0" encoding="utf-8"?>
<we:webextension xmlns:we="http://schemas.microsoft.com/office/webextensions/webextension/2010/11" id="{3EEA1CDD-5963-4DCB-9DB8-7CF3E454A4AE}">
  <we:reference id="0986d9dd-94f1-4b67-978d-c4cf6e6142a8" version="21.5.1.1" store="EXCatalog" storeType="EXCatalog"/>
  <we:alternateReferences>
    <we:reference id="WA200000018" version="21.5.1.1" store="en-US" storeType="OMEX"/>
  </we:alternateReferences>
  <we:properties>
    <we:property name="Office.AutoShowTaskpaneWithDocument" value="true"/>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PsiNormal</we:customFunctionIds>
        <we:customFunctionIds>PsiBernoulli</we:customFunctionIds>
        <we:customFunctionIds>PsiBeta</we:customFunctionIds>
        <we:customFunctionIds>PsiBetaGen</we:customFunctionIds>
        <we:customFunctionIds>PsiBetaSubj</we:customFunctionIds>
        <we:customFunctionIds>PsiBinomial</we:customFunctionIds>
        <we:customFunctionIds>PsiCauchy</we:customFunctionIds>
        <we:customFunctionIds>PsiChiSquare</we:customFunctionIds>
        <we:customFunctionIds>PsiCumul</we:customFunctionIds>
        <we:customFunctionIds>PsiCumulD</we:customFunctionIds>
        <we:customFunctionIds>PsiDiscrete</we:customFunctionIds>
        <we:customFunctionIds>PsiDisUniform</we:customFunctionIds>
        <we:customFunctionIds>PsiErf</we:customFunctionIds>
        <we:customFunctionIds>PsiErlang</we:customFunctionIds>
        <we:customFunctionIds>PsiExponential</we:customFunctionIds>
        <we:customFunctionIds>PsiGamma</we:customFunctionIds>
        <we:customFunctionIds>PsiGeneral</we:customFunctionIds>
        <we:customFunctionIds>PsiGeometric</we:customFunctionIds>
        <we:customFunctionIds>PsiHistogram</we:customFunctionIds>
        <we:customFunctionIds>PsiHyperGeo</we:customFunctionIds>
        <we:customFunctionIds>PsiIntUniform</we:customFunctionIds>
        <we:customFunctionIds>PsiInvNormal</we:customFunctionIds>
        <we:customFunctionIds>PsiLaplace</we:customFunctionIds>
        <we:customFunctionIds>PsiLogarithmic</we:customFunctionIds>
        <we:customFunctionIds>PsiLogistic</we:customFunctionIds>
        <we:customFunctionIds>PsiLogLogistic</we:customFunctionIds>
        <we:customFunctionIds>PsiLogNormal</we:customFunctionIds>
        <we:customFunctionIds>PsiLogNorm2</we:customFunctionIds>
        <we:customFunctionIds>PsiMaxExtreme</we:customFunctionIds>
        <we:customFunctionIds>PsiMinExtreme</we:customFunctionIds>
        <we:customFunctionIds>PsiMyerson</we:customFunctionIds>
        <we:customFunctionIds>PsiNegBinomial</we:customFunctionIds>
        <we:customFunctionIds>PsiNormalSkew</we:customFunctionIds>
        <we:customFunctionIds>PsiPareto</we:customFunctionIds>
        <we:customFunctionIds>PsiPareto2</we:customFunctionIds>
        <we:customFunctionIds>PsiPearson5</we:customFunctionIds>
        <we:customFunctionIds>PsiPearson6</we:customFunctionIds>
        <we:customFunctionIds>PsiPert</we:customFunctionIds>
        <we:customFunctionIds>PsiPoisson</we:customFunctionIds>
        <we:customFunctionIds>PsiRayleigh</we:customFunctionIds>
        <we:customFunctionIds>PsiStudent</we:customFunctionIds>
        <we:customFunctionIds>PsiTriangular</we:customFunctionIds>
        <we:customFunctionIds>PsiTriangGen</we:customFunctionIds>
        <we:customFunctionIds>PsiUniform</we:customFunctionIds>
        <we:customFunctionIds>PsiWeibull</we:customFunctionIds>
        <we:customFunctionIds>PsiBurr12</we:customFunctionIds>
        <we:customFunctionIds>PsiDagum</we:customFunctionIds>
        <we:customFunctionIds>PsiDblTriang</we:customFunctionIds>
        <we:customFunctionIds>PsiFdist</we:customFunctionIds>
        <we:customFunctionIds>PsiFatigueLife</we:customFunctionIds>
        <we:customFunctionIds>PsiFrechet</we:customFunctionIds>
        <we:customFunctionIds>PsiHypSecant</we:customFunctionIds>
        <we:customFunctionIds>PsiJohnsonSB</we:customFunctionIds>
        <we:customFunctionIds>PsiJohnsonSU</we:customFunctionIds>
        <we:customFunctionIds>PsiKumaraswamy</we:customFunctionIds>
        <we:customFunctionIds>PsiLevy</we:customFunctionIds>
        <we:customFunctionIds>PsiReciprocal</we:customFunctionIds>
        <we:customFunctionIds>PsiMVLogNormal</we:customFunctionIds>
        <we:customFunctionIds>PsiMVNormal</we:customFunctionIds>
        <we:customFunctionIds>PsiMVResample</we:customFunctionIds>
        <we:customFunctionIds>PsiMVShuffle</we:customFunctionIds>
        <we:customFunctionIds>PsiMean</we:customFunctionIds>
        <we:customFunctionIds>PsiTheoMean</we:customFunctionIds>
        <we:customFunctionIds>PsiLock</we:customFunctionIds>
        <we:customFunctionIds>PsiName</we:customFunctionIds>
        <we:customFunctionIds>PsiShift</we:customFunctionIds>
        <we:customFunctionIds>PsiSample</we:customFunctionIds>
        <we:customFunctionIds>PsiTruncate</we:customFunctionIds>
        <we:customFunctionIds>PsiSeed</we:customFunctionIds>
        <we:customFunctionIds>PsiOutput</we:customFunctionIds>
        <we:customFunctionIds>PsiInput</we:customFunctionIds>
        <we:customFunctionIds>PsiSimParam</we:customFunctionIds>
        <we:customFunctionIds>PsiSenParam</we:customFunctionIds>
        <we:customFunctionIds>PsiOptParam</we:customFunctionIds>
        <we:customFunctionIds>PsiCalcParam</we:customFunctionIds>
        <we:customFunctionIds>PsiSlurp</we:customFunctionIds>
        <we:customFunctionIds>PsiSip</we:customFunctionIds>
        <we:customFunctionIds>PsiTSSip</we:customFunctionIds>
        <we:customFunctionIds>PsiCorrMatrix</we:customFunctionIds>
        <we:customFunctionIds>PsiCorrDepen</we:customFunctionIds>
        <we:customFunctionIds>PsiCorrIndep</we:customFunctionIds>
        <we:customFunctionIds>PsiFit</we:customFunctionIds>
        <we:customFunctionIds>PsiData</we:customFunctionIds>
        <we:customFunctionIds>PsiKurtosis</we:customFunctionIds>
        <we:customFunctionIds>PsiTheoKurtosis</we:customFunctionIds>
        <we:customFunctionIds>PsiMax</we:customFunctionIds>
        <we:customFunctionIds>PsiTheoMax</we:customFunctionIds>
        <we:customFunctionIds>PsiMin</we:customFunctionIds>
        <we:customFunctionIds>PsiTheoMin</we:customFunctionIds>
        <we:customFunctionIds>PsiMode</we:customFunctionIds>
        <we:customFunctionIds>PsiTheoMode</we:customFunctionIds>
        <we:customFunctionIds>PsiPercentile</we:customFunctionIds>
        <we:customFunctionIds>PsiTheoPercentile</we:customFunctionIds>
        <we:customFunctionIds>PsiPtoX</we:customFunctionIds>
        <we:customFunctionIds>PsiTheoPtoX</we:customFunctionIds>
        <we:customFunctionIds>PsiPercentileD</we:customFunctionIds>
        <we:customFunctionIds>PsiTheoPercentileD</we:customFunctionIds>
        <we:customFunctionIds>PsiQtoX</we:customFunctionIds>
        <we:customFunctionIds>PsiTheoQtoX</we:customFunctionIds>
        <we:customFunctionIds>PsiRange</we:customFunctionIds>
        <we:customFunctionIds>PsiTheoRange</we:customFunctionIds>
        <we:customFunctionIds>PsiSkewness</we:customFunctionIds>
        <we:customFunctionIds>PsiTheoSkewness</we:customFunctionIds>
        <we:customFunctionIds>PsiStdDev</we:customFunctionIds>
        <we:customFunctionIds>PsiTheoStdDev</we:customFunctionIds>
        <we:customFunctionIds>PsiTarget</we:customFunctionIds>
        <we:customFunctionIds>PsiTheoTarget</we:customFunctionIds>
        <we:customFunctionIds>PsiXtoP</we:customFunctionIds>
        <we:customFunctionIds>PsiTheoXtoP</we:customFunctionIds>
        <we:customFunctionIds>PsiTargetD</we:customFunctionIds>
        <we:customFunctionIds>PsiTheoTargetD</we:customFunctionIds>
        <we:customFunctionIds>PsiXtoQ</we:customFunctionIds>
        <we:customFunctionIds>PsiTheoXtoQ</we:customFunctionIds>
        <we:customFunctionIds>PsiTheoXtoY</we:customFunctionIds>
        <we:customFunctionIds>PsiVariance</we:customFunctionIds>
        <we:customFunctionIds>PsiTheoVariance</we:customFunctionIds>
        <we:customFunctionIds>PsiAbsDev</we:customFunctionIds>
        <we:customFunctionIds>PsiCITrials</we:customFunctionIds>
        <we:customFunctionIds>PsiCorrelation</we:customFunctionIds>
        <we:customFunctionIds>PsiFrequency</we:customFunctionIds>
        <we:customFunctionIds>PsiMeanCI</we:customFunctionIds>
        <we:customFunctionIds>PsiMeanCIB</we:customFunctionIds>
        <we:customFunctionIds>PsiSemiDev</we:customFunctionIds>
        <we:customFunctionIds>PsiSemiDev2</we:customFunctionIds>
        <we:customFunctionIds>PsiSemiVar</we:customFunctionIds>
        <we:customFunctionIds>PsiSemiVar2</we:customFunctionIds>
        <we:customFunctionIds>PsiStdDevCI</we:customFunctionIds>
        <we:customFunctionIds>PsiBVaR</we:customFunctionIds>
        <we:customFunctionIds>PsiCVaR</we:customFunctionIds>
        <we:customFunctionIds>PsiCurrentTrial</we:customFunctionIds>
        <we:customFunctionIds>PsiCurrentSim</we:customFunctionIds>
        <we:customFunctionIds>PsiCount</we:customFunctionIds>
        <we:customFunctionIds>PsiSenValue</we:customFunctionIds>
        <we:customFunctionIds>PsiCurrentOpt</we:customFunctionIds>
        <we:customFunctionIds>PsiMedian</we:customFunctionIds>
        <we:customFunctionIds>PsiTheoMedian</we:customFunctionIds>
        <we:customFunctionIds>PsiDim</we:customFunctionIds>
        <we:customFunctionIds>PsiCube</we:customFunctionIds>
        <we:customFunctionIds>PsiReduce</we:customFunctionIds>
        <we:customFunctionIds>PsiJoin</we:customFunctionIds>
        <we:customFunctionIds>PsiOptStatus</we:customFunctionIds>
        <we:customFunctionIds>PsiPivotCube</we:customFunctionIds>
        <we:customFunctionIds>PsiCalcValue</we:customFunctionIds>
        <we:customFunctionIds>PsiOptData</we:customFunctionIds>
        <we:customFunctionIds>PsiParamDim</we:customFunctionIds>
        <we:customFunctionIds>PsiPivotDim</we:customFunctionIds>
        <we:customFunctionIds>PsiCubeOutput</we:customFunctionIds>
        <we:customFunctionIds>PsiDimLock</we:customFunctionIds>
        <we:customFunctionIds>PsiDimActive</we:customFunctionIds>
        <we:customFunctionIds>PsiCubeData</we:customFunctionIds>
        <we:customFunctionIds>PsiSimOutput</we:customFunctionIds>
        <we:customFunctionIds>PsiSimData</we:customFunctionIds>
        <we:customFunctionIds>PsiResample</we:customFunctionIds>
        <we:customFunctionIds>PsiTableCube</we:customFunctionIds>
        <we:customFunctionIds>PsiCompound</we:customFunctionIds>
        <we:customFunctionIds>PsiCopula</we:customFunctionIds>
        <we:customFunctionIds>PsiCopulaStudent</we:customFunctionIds>
        <we:customFunctionIds>PsiCopulaGauss</we:customFunctionIds>
        <we:customFunctionIds>PsiKendallTau</we:customFunctionIds>
        <we:customFunctionIds>PsiSpearmanRho</we:customFunctionIds>
        <we:customFunctionIds>PsiMetalog</we:customFunctionIds>
        <we:customFunctionIds>PsiMetalogSPT</we:customFunctionIds>
        <we:customFunctionIds>PsiMetalogFit</we:customFunctionIds>
        <we:customFunctionIds>PsiDataSrc</we:customFunctionIds>
        <we:customFunctionIds>PsiModelSrc</we:customFunctionIds>
        <we:customFunctionIds>PsiSigmaCP</we:customFunctionIds>
        <we:customFunctionIds>PsiSigmaCPK</we:customFunctionIds>
        <we:customFunctionIds>PsiSigmaCPKLower</we:customFunctionIds>
        <we:customFunctionIds>PsiSigmaCPKUpper</we:customFunctionIds>
        <we:customFunctionIds>PsiSigmaCPM</we:customFunctionIds>
        <we:customFunctionIds>PsiSigmaDefectPPM</we:customFunctionIds>
        <we:customFunctionIds>PsiSigmaDefectShiftPPM</we:customFunctionIds>
        <we:customFunctionIds>PsiSigmaDefectShiftPPMLower</we:customFunctionIds>
        <we:customFunctionIds>PsiSigmaDefectShiftPPMUpper</we:customFunctionIds>
        <we:customFunctionIds>PsiSigmaK</we:customFunctionIds>
        <we:customFunctionIds>PsiSigmaLowerBound</we:customFunctionIds>
        <we:customFunctionIds>PsiSigmaProbDefectShift</we:customFunctionIds>
        <we:customFunctionIds>PsiSigmaProbDefectShiftLower</we:customFunctionIds>
        <we:customFunctionIds>PsiSigmaProbDefectShiftUpper</we:customFunctionIds>
        <we:customFunctionIds>PsiSigmaSigmaLevel</we:customFunctionIds>
        <we:customFunctionIds>PsiSigmaUpperBound</we:customFunctionIds>
        <we:customFunctionIds>PsiSigmaYield</we:customFunctionIds>
        <we:customFunctionIds>PsiSigmaZLower</we:customFunctionIds>
        <we:customFunctionIds>PsiSigmaZMin</we:customFunctionIds>
        <we:customFunctionIds>PsiSigmaZUpper</we:customFunctionIds>
        <we:customFunctionIds>PsiBetaGenAlt</we:customFunctionIds>
        <we:customFunctionIds>PsiCauchyAlt</we:customFunctionIds>
        <we:customFunctionIds>PsiChiSquareAlt</we:customFunctionIds>
        <we:customFunctionIds>PsiErfAlt</we:customFunctionIds>
        <we:customFunctionIds>PsiExponentialAlt</we:customFunctionIds>
        <we:customFunctionIds>PsiGammaAlt</we:customFunctionIds>
        <we:customFunctionIds>PsiInvNormalAlt</we:customFunctionIds>
        <we:customFunctionIds>PsiLaplaceAlt</we:customFunctionIds>
        <we:customFunctionIds>PsiLogisticAlt</we:customFunctionIds>
        <we:customFunctionIds>PsiLogLogisticAlt</we:customFunctionIds>
        <we:customFunctionIds>PsiLogNormalAlt</we:customFunctionIds>
        <we:customFunctionIds>PsiMaxExtremeAlt</we:customFunctionIds>
        <we:customFunctionIds>PsiMinExtremeAlt</we:customFunctionIds>
        <we:customFunctionIds>PsiNormalAlt</we:customFunctionIds>
        <we:customFunctionIds>PsiUniformAlt</we:customFunctionIds>
        <we:customFunctionIds>PsiTriangularAlt</we:customFunctionIds>
        <we:customFunctionIds>PsiParetoAlt</we:customFunctionIds>
        <we:customFunctionIds>PsiPareto2Alt</we:customFunctionIds>
        <we:customFunctionIds>PsiPearson5Alt</we:customFunctionIds>
        <we:customFunctionIds>PsiPearson6Alt</we:customFunctionIds>
        <we:customFunctionIds>PsiPertAlt</we:customFunctionIds>
        <we:customFunctionIds>PsiRayleighAlt</we:customFunctionIds>
        <we:customFunctionIds>PsiStudentAlt</we:customFunctionIds>
        <we:customFunctionIds>PsiWeibullAlt</we:customFunctionIds>
        <we:customFunctionIds>PsiOptValue</we:customFunctionIds>
        <we:customFunctionIds>PsiCoeffVar</we:customFunctionIds>
        <we:customFunctionIds>PsiStdErr</we:customFunctionIds>
        <we:customFunctionIds>PsiExpGain</we:customFunctionIds>
        <we:customFunctionIds>PsiExpGainRatio</we:customFunctionIds>
        <we:customFunctionIds>PsiExpLoss</we:customFunctionIds>
        <we:customFunctionIds>PsiExpLossRatio</we:customFunctionIds>
        <we:customFunctionIds>PsiExpValMargin</we:customFunctionIds>
        <we:customFunctionIds>PsiCertified</we:customFunctionIds>
        <we:customFunctionIds>PsiCensor</we:customFunctionIds>
        <we:customFunctionIds>PsiBaseCase</we:customFunctionIds>
        <we:customFunctionIds>PsiForecastETS</we:customFunctionIds>
        <we:customFunctionIds>PsiForecastLinear</we:customFunctionIds>
        <we:customFunctionIds>DOTPRODUCT</we:customFunctionIds>
        <we:customFunctionIds>QUADPRODUCT</we:customFunctionIds>
        <we:customFunctionIds>PsiDecTable</we:customFunctionIds>
        <we:customFunctionIds>PsiBoxFunction</we:customFunctionIds>
        <we:customFunctionIds>PsiInitialValue</we:customFunctionIds>
        <we:customFunctionIds>PsiFinalValue</we:customFunctionIds>
        <we:customFunctionIds>PsiDualValue</we:customFunctionIds>
        <we:customFunctionIds>PsiSlackValue</we:customFunctionIds>
        <we:customFunctionIds>PsiDualUpper</we:customFunctionIds>
        <we:customFunctionIds>PsiDualLower</we:customFunctionIds>
        <we:customFunctionIds>PsiTSIntegrate</we:customFunctionIds>
        <we:customFunctionIds>PsiTransform</we:customFunctionIds>
        <we:customFunctionIds>PsiTSSeasonality</we:customFunctionIds>
        <we:customFunctionIds>PsiTSLen</we:customFunctionIds>
        <we:customFunctionIds>PsiAR1</we:customFunctionIds>
        <we:customFunctionIds>PsiAR2</we:customFunctionIds>
        <we:customFunctionIds>PsiMA1</we:customFunctionIds>
        <we:customFunctionIds>PsiMA2</we:customFunctionIds>
        <we:customFunctionIds>PsiARMA11</we:customFunctionIds>
        <we:customFunctionIds>PsiARCH1</we:customFunctionIds>
        <we:customFunctionIds>PsiGARCH11</we:customFunctionIds>
        <we:customFunctionIds>PsiEGARCH11</we:customFunctionIds>
        <we:customFunctionIds>PsiAPARCH11</we:customFunctionIds>
        <we:customFunctionIds>PsiTargetCI</we:customFunctionIds>
        <we:customFunctionIds>PsiPercentileCI</we:customFunctionIds>
        <we:customFunctionIds>PsiPercentiles</we:customFunctionIds>
      </we:customFunctionIdList>
    </a:ext>
  </we:extLst>
</we:webextension>
</file>

<file path=xl/webextensions/webextension2.xml><?xml version="1.0" encoding="utf-8"?>
<we:webextension xmlns:we="http://schemas.microsoft.com/office/webextensions/webextension/2010/11" id="{21CDDCDB-DE90-4B7B-9FEE-5BA6910EF5F4}">
  <we:reference id="1e10eb66-9ba2-46e3-84ee-57e2a49831f0" version="3.0.0.1" store="EXCatalog" storeType="EXCatalog"/>
  <we:alternateReferences>
    <we:reference id="WA104100404" version="3.0.0.1" store="en-US" storeType="OMEX"/>
  </we:alternateReferences>
  <we:properties>
    <we:property name="FSQo" value="&quot;&quot;"/>
    <we:property name="UniqueID" value="&quot;20228271664264796171&quot;"/>
    <we:property name="CS4nHR5WQxxXKQ==" value="&quot;&quot;"/>
  </we:properties>
  <we:bindings>
    <we:binding id="refEdit" type="matrix" appref="{702754B2-D710-469D-BF1F-EF3588BAC3F9}"/>
    <we:binding id="Worker" type="matrix" appref="{E6126290-DB43-4CF8-8A44-872E33D99DDB}"/>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24A05-847B-4035-BB46-1E1954B0B5A9}">
  <dimension ref="A1:R32"/>
  <sheetViews>
    <sheetView tabSelected="1" workbookViewId="0">
      <selection activeCell="G5" sqref="G5"/>
    </sheetView>
  </sheetViews>
  <sheetFormatPr defaultColWidth="8.85546875" defaultRowHeight="15" x14ac:dyDescent="0.25"/>
  <cols>
    <col min="1" max="1" width="10.85546875" bestFit="1" customWidth="1"/>
    <col min="7" max="8" width="10" bestFit="1" customWidth="1"/>
    <col min="9" max="9" width="13.42578125" bestFit="1" customWidth="1"/>
    <col min="10" max="10" width="14.7109375" bestFit="1" customWidth="1"/>
    <col min="11" max="11" width="14.7109375" customWidth="1"/>
    <col min="15" max="15" width="14.7109375" bestFit="1" customWidth="1"/>
  </cols>
  <sheetData>
    <row r="1" spans="1:18" ht="15.75" thickBot="1" x14ac:dyDescent="0.3"/>
    <row r="2" spans="1:18" ht="15.75" thickBot="1" x14ac:dyDescent="0.3">
      <c r="A2" s="20" t="s">
        <v>4</v>
      </c>
      <c r="B2" s="20" t="s">
        <v>12</v>
      </c>
      <c r="D2" s="16" t="s">
        <v>0</v>
      </c>
      <c r="E2" s="17" t="s">
        <v>1</v>
      </c>
    </row>
    <row r="3" spans="1:18" ht="15.75" customHeight="1" thickBot="1" x14ac:dyDescent="0.3">
      <c r="D3" s="25">
        <v>110.43488408207017</v>
      </c>
      <c r="E3" s="26">
        <v>39.275127677161066</v>
      </c>
      <c r="L3" s="54" t="s">
        <v>30</v>
      </c>
      <c r="M3" s="54"/>
      <c r="N3" s="54"/>
      <c r="O3" s="54"/>
      <c r="P3" s="54"/>
      <c r="Q3" s="54"/>
      <c r="R3" s="54"/>
    </row>
    <row r="4" spans="1:18" x14ac:dyDescent="0.25">
      <c r="L4" s="54"/>
      <c r="M4" s="54"/>
      <c r="N4" s="54"/>
      <c r="O4" s="54"/>
      <c r="P4" s="54"/>
      <c r="Q4" s="54"/>
      <c r="R4" s="54"/>
    </row>
    <row r="5" spans="1:18" ht="15.75" thickBot="1" x14ac:dyDescent="0.3">
      <c r="L5" s="54"/>
      <c r="M5" s="54"/>
      <c r="N5" s="54"/>
      <c r="O5" s="54"/>
      <c r="P5" s="54"/>
      <c r="Q5" s="54"/>
      <c r="R5" s="54"/>
    </row>
    <row r="6" spans="1:18" ht="15.75" thickBot="1" x14ac:dyDescent="0.3">
      <c r="A6" s="20" t="s">
        <v>11</v>
      </c>
      <c r="C6" s="18">
        <f>J19</f>
        <v>11419.787942442681</v>
      </c>
      <c r="L6" s="54"/>
      <c r="M6" s="54"/>
      <c r="N6" s="54"/>
      <c r="O6" s="54"/>
      <c r="P6" s="54"/>
      <c r="Q6" s="54"/>
      <c r="R6" s="54"/>
    </row>
    <row r="7" spans="1:18" ht="15.75" thickBot="1" x14ac:dyDescent="0.3">
      <c r="L7" s="54"/>
      <c r="M7" s="54"/>
      <c r="N7" s="54"/>
      <c r="O7" s="54"/>
      <c r="P7" s="54"/>
      <c r="Q7" s="54"/>
      <c r="R7" s="54"/>
    </row>
    <row r="8" spans="1:18" ht="15.75" thickBot="1" x14ac:dyDescent="0.3">
      <c r="A8" s="20" t="s">
        <v>10</v>
      </c>
      <c r="C8" s="12" t="s">
        <v>2</v>
      </c>
      <c r="D8" s="13" t="s">
        <v>0</v>
      </c>
      <c r="E8" s="13" t="s">
        <v>1</v>
      </c>
      <c r="F8" s="13" t="s">
        <v>3</v>
      </c>
      <c r="G8" s="13" t="s">
        <v>5</v>
      </c>
      <c r="H8" s="13" t="s">
        <v>6</v>
      </c>
      <c r="I8" s="13" t="s">
        <v>8</v>
      </c>
      <c r="J8" s="14" t="s">
        <v>7</v>
      </c>
      <c r="K8" s="19"/>
      <c r="L8" s="54"/>
      <c r="M8" s="54"/>
      <c r="N8" s="54"/>
      <c r="O8" s="54"/>
      <c r="P8" s="54"/>
      <c r="Q8" s="54"/>
      <c r="R8" s="54"/>
    </row>
    <row r="9" spans="1:18" x14ac:dyDescent="0.25">
      <c r="C9" s="8">
        <v>1</v>
      </c>
      <c r="D9" s="21">
        <v>5</v>
      </c>
      <c r="E9" s="21">
        <v>41</v>
      </c>
      <c r="F9" s="9">
        <v>12</v>
      </c>
      <c r="G9" s="10">
        <f t="shared" ref="G9:G18" si="0">D9-$D$3</f>
        <v>-105.43488408207017</v>
      </c>
      <c r="H9" s="10">
        <f t="shared" ref="H9:H18" si="1">E9-$E$3</f>
        <v>1.7248723228389338</v>
      </c>
      <c r="I9" s="10">
        <f t="shared" ref="I9:I18" si="2">SQRT(G9^2+H9^2)</f>
        <v>105.44899224710339</v>
      </c>
      <c r="J9" s="11">
        <f t="shared" ref="J9:J18" si="3">I9*F9</f>
        <v>1265.3879069652407</v>
      </c>
      <c r="L9" s="54"/>
      <c r="M9" s="54"/>
      <c r="N9" s="54"/>
      <c r="O9" s="54"/>
      <c r="P9" s="54"/>
      <c r="Q9" s="54"/>
      <c r="R9" s="54"/>
    </row>
    <row r="10" spans="1:18" x14ac:dyDescent="0.25">
      <c r="C10" s="3">
        <v>2</v>
      </c>
      <c r="D10" s="22">
        <v>20</v>
      </c>
      <c r="E10" s="22">
        <v>10</v>
      </c>
      <c r="F10" s="2">
        <v>20</v>
      </c>
      <c r="G10" s="1">
        <f t="shared" si="0"/>
        <v>-90.43488408207017</v>
      </c>
      <c r="H10" s="1">
        <f t="shared" si="1"/>
        <v>-29.275127677161066</v>
      </c>
      <c r="I10" s="10">
        <f t="shared" si="2"/>
        <v>95.055254244315975</v>
      </c>
      <c r="J10" s="4">
        <f t="shared" si="3"/>
        <v>1901.1050848863194</v>
      </c>
      <c r="L10" s="54"/>
      <c r="M10" s="54"/>
      <c r="N10" s="54"/>
      <c r="O10" s="54"/>
      <c r="P10" s="54"/>
      <c r="Q10" s="54"/>
      <c r="R10" s="54"/>
    </row>
    <row r="11" spans="1:18" x14ac:dyDescent="0.25">
      <c r="C11" s="3">
        <v>3</v>
      </c>
      <c r="D11" s="22">
        <v>44</v>
      </c>
      <c r="E11" s="22">
        <v>48</v>
      </c>
      <c r="F11" s="2">
        <v>15</v>
      </c>
      <c r="G11" s="1">
        <f t="shared" si="0"/>
        <v>-66.43488408207017</v>
      </c>
      <c r="H11" s="1">
        <f t="shared" si="1"/>
        <v>8.7248723228389338</v>
      </c>
      <c r="I11" s="10">
        <f t="shared" si="2"/>
        <v>67.005352174643036</v>
      </c>
      <c r="J11" s="4">
        <f t="shared" si="3"/>
        <v>1005.0802826196456</v>
      </c>
      <c r="L11" s="54"/>
      <c r="M11" s="54"/>
      <c r="N11" s="54"/>
      <c r="O11" s="54"/>
      <c r="P11" s="54"/>
      <c r="Q11" s="54"/>
      <c r="R11" s="54"/>
    </row>
    <row r="12" spans="1:18" x14ac:dyDescent="0.25">
      <c r="C12" s="3">
        <v>4</v>
      </c>
      <c r="D12" s="22">
        <v>60</v>
      </c>
      <c r="E12" s="22">
        <v>58</v>
      </c>
      <c r="F12" s="2">
        <v>27</v>
      </c>
      <c r="G12" s="1">
        <f t="shared" si="0"/>
        <v>-50.43488408207017</v>
      </c>
      <c r="H12" s="1">
        <f t="shared" si="1"/>
        <v>18.724872322838934</v>
      </c>
      <c r="I12" s="10">
        <f t="shared" si="2"/>
        <v>53.798683774591311</v>
      </c>
      <c r="J12" s="4">
        <f t="shared" si="3"/>
        <v>1452.5644619139655</v>
      </c>
      <c r="L12" s="54"/>
      <c r="M12" s="54"/>
      <c r="N12" s="54"/>
      <c r="O12" s="54"/>
      <c r="P12" s="54"/>
      <c r="Q12" s="54"/>
      <c r="R12" s="54"/>
    </row>
    <row r="13" spans="1:18" x14ac:dyDescent="0.25">
      <c r="C13" s="3">
        <v>5</v>
      </c>
      <c r="D13" s="22">
        <v>100</v>
      </c>
      <c r="E13" s="22">
        <v>4</v>
      </c>
      <c r="F13" s="2">
        <v>6</v>
      </c>
      <c r="G13" s="1">
        <f t="shared" si="0"/>
        <v>-10.43488408207017</v>
      </c>
      <c r="H13" s="1">
        <f t="shared" si="1"/>
        <v>-35.275127677161066</v>
      </c>
      <c r="I13" s="10">
        <f t="shared" si="2"/>
        <v>36.786158245272858</v>
      </c>
      <c r="J13" s="4">
        <f t="shared" si="3"/>
        <v>220.71694947163715</v>
      </c>
      <c r="L13" s="54"/>
      <c r="M13" s="54"/>
      <c r="N13" s="54"/>
      <c r="O13" s="54"/>
      <c r="P13" s="54"/>
      <c r="Q13" s="54"/>
      <c r="R13" s="54"/>
    </row>
    <row r="14" spans="1:18" x14ac:dyDescent="0.25">
      <c r="C14" s="3">
        <v>6</v>
      </c>
      <c r="D14" s="22">
        <v>138</v>
      </c>
      <c r="E14" s="22">
        <v>80</v>
      </c>
      <c r="F14" s="2">
        <v>18</v>
      </c>
      <c r="G14" s="1">
        <f t="shared" si="0"/>
        <v>27.56511591792983</v>
      </c>
      <c r="H14" s="1">
        <f t="shared" si="1"/>
        <v>40.724872322838934</v>
      </c>
      <c r="I14" s="10">
        <f t="shared" si="2"/>
        <v>49.176730689223753</v>
      </c>
      <c r="J14" s="4">
        <f t="shared" si="3"/>
        <v>885.18115240602754</v>
      </c>
      <c r="L14" s="54"/>
      <c r="M14" s="54"/>
      <c r="N14" s="54"/>
      <c r="O14" s="54"/>
      <c r="P14" s="54"/>
      <c r="Q14" s="54"/>
      <c r="R14" s="54"/>
    </row>
    <row r="15" spans="1:18" x14ac:dyDescent="0.25">
      <c r="C15" s="3">
        <v>7</v>
      </c>
      <c r="D15" s="22">
        <v>150</v>
      </c>
      <c r="E15" s="22">
        <v>40</v>
      </c>
      <c r="F15" s="2">
        <v>10</v>
      </c>
      <c r="G15" s="1">
        <f t="shared" si="0"/>
        <v>39.56511591792983</v>
      </c>
      <c r="H15" s="1">
        <f t="shared" si="1"/>
        <v>0.72487232283893377</v>
      </c>
      <c r="I15" s="10">
        <f t="shared" si="2"/>
        <v>39.571755552207215</v>
      </c>
      <c r="J15" s="4">
        <f t="shared" si="3"/>
        <v>395.71755552207213</v>
      </c>
    </row>
    <row r="16" spans="1:18" x14ac:dyDescent="0.25">
      <c r="C16" s="3">
        <v>8</v>
      </c>
      <c r="D16" s="22">
        <v>170</v>
      </c>
      <c r="E16" s="22">
        <v>18</v>
      </c>
      <c r="F16" s="2">
        <v>18</v>
      </c>
      <c r="G16" s="1">
        <f t="shared" si="0"/>
        <v>59.56511591792983</v>
      </c>
      <c r="H16" s="1">
        <f t="shared" si="1"/>
        <v>-21.275127677161066</v>
      </c>
      <c r="I16" s="10">
        <f t="shared" si="2"/>
        <v>63.250565942099861</v>
      </c>
      <c r="J16" s="4">
        <f t="shared" si="3"/>
        <v>1138.5101869577975</v>
      </c>
    </row>
    <row r="17" spans="3:10" x14ac:dyDescent="0.25">
      <c r="C17" s="3">
        <v>9</v>
      </c>
      <c r="D17" s="22">
        <v>182</v>
      </c>
      <c r="E17" s="22">
        <v>2</v>
      </c>
      <c r="F17" s="2">
        <v>25</v>
      </c>
      <c r="G17" s="1">
        <f t="shared" si="0"/>
        <v>71.56511591792983</v>
      </c>
      <c r="H17" s="1">
        <f t="shared" si="1"/>
        <v>-37.275127677161066</v>
      </c>
      <c r="I17" s="10">
        <f t="shared" si="2"/>
        <v>80.69077369622498</v>
      </c>
      <c r="J17" s="4">
        <f t="shared" si="3"/>
        <v>2017.2693424056245</v>
      </c>
    </row>
    <row r="18" spans="3:10" ht="15.75" thickBot="1" x14ac:dyDescent="0.3">
      <c r="C18" s="5">
        <v>10</v>
      </c>
      <c r="D18" s="23">
        <v>190</v>
      </c>
      <c r="E18" s="23">
        <v>56</v>
      </c>
      <c r="F18" s="6">
        <v>14</v>
      </c>
      <c r="G18" s="7">
        <f t="shared" si="0"/>
        <v>79.56511591792983</v>
      </c>
      <c r="H18" s="7">
        <f t="shared" si="1"/>
        <v>16.724872322838934</v>
      </c>
      <c r="I18" s="10">
        <f t="shared" si="2"/>
        <v>81.30392994959638</v>
      </c>
      <c r="J18" s="15">
        <f t="shared" si="3"/>
        <v>1138.2550192943493</v>
      </c>
    </row>
    <row r="19" spans="3:10" ht="15.75" thickBot="1" x14ac:dyDescent="0.3">
      <c r="I19" s="16" t="s">
        <v>9</v>
      </c>
      <c r="J19" s="17">
        <f>SUM(J9:J18)</f>
        <v>11419.787942442681</v>
      </c>
    </row>
    <row r="22" spans="3:10" x14ac:dyDescent="0.25">
      <c r="C22" s="54" t="s">
        <v>31</v>
      </c>
      <c r="D22" s="55"/>
      <c r="E22" s="55"/>
      <c r="F22" s="55"/>
      <c r="G22" s="55"/>
      <c r="H22" s="55"/>
      <c r="I22" s="55"/>
      <c r="J22" s="55"/>
    </row>
    <row r="23" spans="3:10" x14ac:dyDescent="0.25">
      <c r="C23" s="55"/>
      <c r="D23" s="55"/>
      <c r="E23" s="55"/>
      <c r="F23" s="55"/>
      <c r="G23" s="55"/>
      <c r="H23" s="55"/>
      <c r="I23" s="55"/>
      <c r="J23" s="55"/>
    </row>
    <row r="24" spans="3:10" x14ac:dyDescent="0.25">
      <c r="C24" s="55"/>
      <c r="D24" s="55"/>
      <c r="E24" s="55"/>
      <c r="F24" s="55"/>
      <c r="G24" s="55"/>
      <c r="H24" s="55"/>
      <c r="I24" s="55"/>
      <c r="J24" s="55"/>
    </row>
    <row r="25" spans="3:10" x14ac:dyDescent="0.25">
      <c r="C25" s="55"/>
      <c r="D25" s="55"/>
      <c r="E25" s="55"/>
      <c r="F25" s="55"/>
      <c r="G25" s="55"/>
      <c r="H25" s="55"/>
      <c r="I25" s="55"/>
      <c r="J25" s="55"/>
    </row>
    <row r="26" spans="3:10" x14ac:dyDescent="0.25">
      <c r="C26" s="55"/>
      <c r="D26" s="55"/>
      <c r="E26" s="55"/>
      <c r="F26" s="55"/>
      <c r="G26" s="55"/>
      <c r="H26" s="55"/>
      <c r="I26" s="55"/>
      <c r="J26" s="55"/>
    </row>
    <row r="27" spans="3:10" x14ac:dyDescent="0.25">
      <c r="C27" s="55"/>
      <c r="D27" s="55"/>
      <c r="E27" s="55"/>
      <c r="F27" s="55"/>
      <c r="G27" s="55"/>
      <c r="H27" s="55"/>
      <c r="I27" s="55"/>
      <c r="J27" s="55"/>
    </row>
    <row r="28" spans="3:10" x14ac:dyDescent="0.25">
      <c r="C28" s="55"/>
      <c r="D28" s="55"/>
      <c r="E28" s="55"/>
      <c r="F28" s="55"/>
      <c r="G28" s="55"/>
      <c r="H28" s="55"/>
      <c r="I28" s="55"/>
      <c r="J28" s="55"/>
    </row>
    <row r="29" spans="3:10" x14ac:dyDescent="0.25">
      <c r="C29" s="55"/>
      <c r="D29" s="55"/>
      <c r="E29" s="55"/>
      <c r="F29" s="55"/>
      <c r="G29" s="55"/>
      <c r="H29" s="55"/>
      <c r="I29" s="55"/>
      <c r="J29" s="55"/>
    </row>
    <row r="30" spans="3:10" x14ac:dyDescent="0.25">
      <c r="C30" s="55"/>
      <c r="D30" s="55"/>
      <c r="E30" s="55"/>
      <c r="F30" s="55"/>
      <c r="G30" s="55"/>
      <c r="H30" s="55"/>
      <c r="I30" s="55"/>
      <c r="J30" s="55"/>
    </row>
    <row r="31" spans="3:10" x14ac:dyDescent="0.25">
      <c r="C31" s="55"/>
      <c r="D31" s="55"/>
      <c r="E31" s="55"/>
      <c r="F31" s="55"/>
      <c r="G31" s="55"/>
      <c r="H31" s="55"/>
      <c r="I31" s="55"/>
      <c r="J31" s="55"/>
    </row>
    <row r="32" spans="3:10" x14ac:dyDescent="0.25">
      <c r="C32" s="55"/>
      <c r="D32" s="55"/>
      <c r="E32" s="55"/>
      <c r="F32" s="55"/>
      <c r="G32" s="55"/>
      <c r="H32" s="55"/>
      <c r="I32" s="55"/>
      <c r="J32" s="55"/>
    </row>
  </sheetData>
  <mergeCells count="2">
    <mergeCell ref="C22:J32"/>
    <mergeCell ref="L3:R14"/>
  </mergeCells>
  <pageMargins left="0.7" right="0.7" top="0.75" bottom="0.75" header="0.3" footer="0.3"/>
  <drawing r:id="rId1"/>
  <extLst>
    <ext xmlns:x15="http://schemas.microsoft.com/office/spreadsheetml/2010/11/main" uri="{F7C9EE02-42E1-4005-9D12-6889AFFD525C}">
      <x15:webExtensions xmlns:xm="http://schemas.microsoft.com/office/excel/2006/main">
        <x15:webExtension appRef="{702754B2-D710-469D-BF1F-EF3588BAC3F9}">
          <xm:f>'Ex 1a'!1:1048576</xm:f>
        </x15:webExtension>
        <x15:webExtension appRef="{E6126290-DB43-4CF8-8A44-872E33D99DDB}">
          <xm:f>'Ex 1a'!XFD1048550:XFD1048575</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1FB50-0BD0-45E0-84FF-46567E2DA5A7}">
  <dimension ref="A1:U29"/>
  <sheetViews>
    <sheetView workbookViewId="0">
      <selection activeCell="G7" sqref="G7"/>
    </sheetView>
  </sheetViews>
  <sheetFormatPr defaultColWidth="8.85546875" defaultRowHeight="15" x14ac:dyDescent="0.25"/>
  <cols>
    <col min="1" max="1" width="22.7109375" bestFit="1" customWidth="1"/>
    <col min="2" max="2" width="11.140625" bestFit="1" customWidth="1"/>
    <col min="3" max="4" width="11" bestFit="1" customWidth="1"/>
    <col min="5" max="5" width="10.140625" bestFit="1" customWidth="1"/>
  </cols>
  <sheetData>
    <row r="1" spans="1:21" ht="15.75" customHeight="1" thickBot="1" x14ac:dyDescent="0.3">
      <c r="A1" s="20" t="s">
        <v>13</v>
      </c>
      <c r="I1" s="65" t="s">
        <v>40</v>
      </c>
      <c r="J1" s="66"/>
      <c r="K1" s="66"/>
      <c r="L1" s="66"/>
      <c r="M1" s="66"/>
      <c r="N1" s="66"/>
      <c r="O1" s="66"/>
      <c r="P1" s="66"/>
      <c r="Q1" s="66"/>
      <c r="R1" s="66"/>
      <c r="S1" s="66"/>
      <c r="T1" s="66"/>
      <c r="U1" s="67"/>
    </row>
    <row r="2" spans="1:21" ht="15.75" customHeight="1" thickBot="1" x14ac:dyDescent="0.3">
      <c r="B2" s="16" t="s">
        <v>18</v>
      </c>
      <c r="C2" s="37" t="s">
        <v>19</v>
      </c>
      <c r="D2" s="17" t="s">
        <v>20</v>
      </c>
      <c r="I2" s="68"/>
      <c r="J2" s="69"/>
      <c r="K2" s="69"/>
      <c r="L2" s="69"/>
      <c r="M2" s="69"/>
      <c r="N2" s="69"/>
      <c r="O2" s="69"/>
      <c r="P2" s="69"/>
      <c r="Q2" s="69"/>
      <c r="R2" s="69"/>
      <c r="S2" s="69"/>
      <c r="T2" s="69"/>
      <c r="U2" s="70"/>
    </row>
    <row r="3" spans="1:21" x14ac:dyDescent="0.25">
      <c r="A3" t="s">
        <v>14</v>
      </c>
      <c r="B3" s="35">
        <v>1000</v>
      </c>
      <c r="C3" s="24">
        <v>250</v>
      </c>
      <c r="D3" s="36">
        <v>500</v>
      </c>
      <c r="I3" s="68"/>
      <c r="J3" s="69"/>
      <c r="K3" s="69"/>
      <c r="L3" s="69"/>
      <c r="M3" s="69"/>
      <c r="N3" s="69"/>
      <c r="O3" s="69"/>
      <c r="P3" s="69"/>
      <c r="Q3" s="69"/>
      <c r="R3" s="69"/>
      <c r="S3" s="69"/>
      <c r="T3" s="69"/>
      <c r="U3" s="70"/>
    </row>
    <row r="4" spans="1:21" x14ac:dyDescent="0.25">
      <c r="A4" t="s">
        <v>15</v>
      </c>
      <c r="B4" s="30">
        <v>100</v>
      </c>
      <c r="C4" s="29">
        <v>175</v>
      </c>
      <c r="D4" s="31">
        <v>150</v>
      </c>
      <c r="I4" s="68"/>
      <c r="J4" s="69"/>
      <c r="K4" s="69"/>
      <c r="L4" s="69"/>
      <c r="M4" s="69"/>
      <c r="N4" s="69"/>
      <c r="O4" s="69"/>
      <c r="P4" s="69"/>
      <c r="Q4" s="69"/>
      <c r="R4" s="69"/>
      <c r="S4" s="69"/>
      <c r="T4" s="69"/>
      <c r="U4" s="70"/>
    </row>
    <row r="5" spans="1:21" ht="15.75" thickBot="1" x14ac:dyDescent="0.3">
      <c r="A5" t="s">
        <v>16</v>
      </c>
      <c r="B5" s="32">
        <v>150</v>
      </c>
      <c r="C5" s="33">
        <v>100</v>
      </c>
      <c r="D5" s="34">
        <v>120</v>
      </c>
      <c r="I5" s="68"/>
      <c r="J5" s="69"/>
      <c r="K5" s="69"/>
      <c r="L5" s="69"/>
      <c r="M5" s="69"/>
      <c r="N5" s="69"/>
      <c r="O5" s="69"/>
      <c r="P5" s="69"/>
      <c r="Q5" s="69"/>
      <c r="R5" s="69"/>
      <c r="S5" s="69"/>
      <c r="T5" s="69"/>
      <c r="U5" s="70"/>
    </row>
    <row r="6" spans="1:21" ht="15.75" thickBot="1" x14ac:dyDescent="0.3">
      <c r="A6" t="s">
        <v>27</v>
      </c>
      <c r="B6" s="38">
        <v>0.12</v>
      </c>
      <c r="C6" s="27"/>
      <c r="D6" s="27"/>
      <c r="I6" s="68"/>
      <c r="J6" s="69"/>
      <c r="K6" s="69"/>
      <c r="L6" s="69"/>
      <c r="M6" s="69"/>
      <c r="N6" s="69"/>
      <c r="O6" s="69"/>
      <c r="P6" s="69"/>
      <c r="Q6" s="69"/>
      <c r="R6" s="69"/>
      <c r="S6" s="69"/>
      <c r="T6" s="69"/>
      <c r="U6" s="70"/>
    </row>
    <row r="7" spans="1:21" x14ac:dyDescent="0.25">
      <c r="B7" s="28"/>
      <c r="C7" s="27"/>
      <c r="D7" s="27"/>
      <c r="I7" s="68"/>
      <c r="J7" s="69"/>
      <c r="K7" s="69"/>
      <c r="L7" s="69"/>
      <c r="M7" s="69"/>
      <c r="N7" s="69"/>
      <c r="O7" s="69"/>
      <c r="P7" s="69"/>
      <c r="Q7" s="69"/>
      <c r="R7" s="69"/>
      <c r="S7" s="69"/>
      <c r="T7" s="69"/>
      <c r="U7" s="70"/>
    </row>
    <row r="8" spans="1:21" ht="15.75" thickBot="1" x14ac:dyDescent="0.3">
      <c r="A8" s="20" t="s">
        <v>4</v>
      </c>
      <c r="I8" s="68"/>
      <c r="J8" s="69"/>
      <c r="K8" s="69"/>
      <c r="L8" s="69"/>
      <c r="M8" s="69"/>
      <c r="N8" s="69"/>
      <c r="O8" s="69"/>
      <c r="P8" s="69"/>
      <c r="Q8" s="69"/>
      <c r="R8" s="69"/>
      <c r="S8" s="69"/>
      <c r="T8" s="69"/>
      <c r="U8" s="70"/>
    </row>
    <row r="9" spans="1:21" ht="15.75" thickBot="1" x14ac:dyDescent="0.3">
      <c r="A9" t="s">
        <v>26</v>
      </c>
      <c r="B9" s="45">
        <v>15.66666667766818</v>
      </c>
      <c r="I9" s="68"/>
      <c r="J9" s="69"/>
      <c r="K9" s="69"/>
      <c r="L9" s="69"/>
      <c r="M9" s="69"/>
      <c r="N9" s="69"/>
      <c r="O9" s="69"/>
      <c r="P9" s="69"/>
      <c r="Q9" s="69"/>
      <c r="R9" s="69"/>
      <c r="S9" s="69"/>
      <c r="T9" s="69"/>
      <c r="U9" s="70"/>
    </row>
    <row r="10" spans="1:21" ht="15.75" thickBot="1" x14ac:dyDescent="0.3">
      <c r="A10" t="s">
        <v>17</v>
      </c>
      <c r="B10" s="16">
        <f>B3/$B$9</f>
        <v>63.829787189219729</v>
      </c>
      <c r="C10" s="16">
        <f t="shared" ref="C10:D10" si="0">C3/$B$9</f>
        <v>15.957446797304932</v>
      </c>
      <c r="D10" s="16">
        <f t="shared" si="0"/>
        <v>31.914893594609865</v>
      </c>
      <c r="I10" s="68"/>
      <c r="J10" s="69"/>
      <c r="K10" s="69"/>
      <c r="L10" s="69"/>
      <c r="M10" s="69"/>
      <c r="N10" s="69"/>
      <c r="O10" s="69"/>
      <c r="P10" s="69"/>
      <c r="Q10" s="69"/>
      <c r="R10" s="69"/>
      <c r="S10" s="69"/>
      <c r="T10" s="69"/>
      <c r="U10" s="70"/>
    </row>
    <row r="11" spans="1:21" x14ac:dyDescent="0.25">
      <c r="I11" s="68"/>
      <c r="J11" s="69"/>
      <c r="K11" s="69"/>
      <c r="L11" s="69"/>
      <c r="M11" s="69"/>
      <c r="N11" s="69"/>
      <c r="O11" s="69"/>
      <c r="P11" s="69"/>
      <c r="Q11" s="69"/>
      <c r="R11" s="69"/>
      <c r="S11" s="69"/>
      <c r="T11" s="69"/>
      <c r="U11" s="70"/>
    </row>
    <row r="12" spans="1:21" x14ac:dyDescent="0.25">
      <c r="A12" s="20" t="s">
        <v>28</v>
      </c>
      <c r="B12" s="27">
        <f>B10*B5/2</f>
        <v>4787.2340391914795</v>
      </c>
      <c r="C12" s="27">
        <f>C10*C5/2</f>
        <v>797.87233986524666</v>
      </c>
      <c r="D12" s="27">
        <f>D10*D5/2</f>
        <v>1914.8936156765919</v>
      </c>
      <c r="E12" s="27">
        <f>SUM(B12:D12)</f>
        <v>7499.9999947333181</v>
      </c>
      <c r="F12" t="s">
        <v>29</v>
      </c>
      <c r="G12" s="27">
        <v>7500</v>
      </c>
      <c r="H12" s="27"/>
      <c r="I12" s="68"/>
      <c r="J12" s="69"/>
      <c r="K12" s="69"/>
      <c r="L12" s="69"/>
      <c r="M12" s="69"/>
      <c r="N12" s="69"/>
      <c r="O12" s="69"/>
      <c r="P12" s="69"/>
      <c r="Q12" s="69"/>
      <c r="R12" s="69"/>
      <c r="S12" s="69"/>
      <c r="T12" s="69"/>
      <c r="U12" s="70"/>
    </row>
    <row r="13" spans="1:21" ht="15.75" thickBot="1" x14ac:dyDescent="0.3">
      <c r="I13" s="71"/>
      <c r="J13" s="72"/>
      <c r="K13" s="72"/>
      <c r="L13" s="72"/>
      <c r="M13" s="72"/>
      <c r="N13" s="72"/>
      <c r="O13" s="72"/>
      <c r="P13" s="72"/>
      <c r="Q13" s="72"/>
      <c r="R13" s="72"/>
      <c r="S13" s="72"/>
      <c r="T13" s="72"/>
      <c r="U13" s="73"/>
    </row>
    <row r="14" spans="1:21" ht="15.75" customHeight="1" thickBot="1" x14ac:dyDescent="0.3">
      <c r="A14" s="20" t="s">
        <v>21</v>
      </c>
      <c r="I14" s="53"/>
      <c r="J14" s="53"/>
      <c r="K14" s="53"/>
      <c r="L14" s="53"/>
      <c r="M14" s="53"/>
      <c r="N14" s="53"/>
      <c r="O14" s="53"/>
      <c r="P14" s="53"/>
      <c r="Q14" s="53"/>
      <c r="R14" s="53"/>
      <c r="S14" s="53"/>
      <c r="T14" s="53"/>
      <c r="U14" s="53"/>
    </row>
    <row r="15" spans="1:21" x14ac:dyDescent="0.25">
      <c r="A15" t="s">
        <v>22</v>
      </c>
      <c r="B15" s="47">
        <f>(B4+B10*B5)*$B$9</f>
        <v>151566.66666776681</v>
      </c>
      <c r="C15" s="48">
        <f>(C4+C10*C5)*$B$9</f>
        <v>27741.666668591934</v>
      </c>
      <c r="D15" s="49">
        <f>(D4+D10*D5)*$B$9</f>
        <v>62350.000001650231</v>
      </c>
      <c r="F15" s="56" t="s">
        <v>32</v>
      </c>
      <c r="G15" s="57"/>
      <c r="H15" s="57"/>
      <c r="I15" s="57"/>
      <c r="J15" s="57"/>
      <c r="K15" s="57"/>
      <c r="L15" s="57"/>
      <c r="M15" s="58"/>
    </row>
    <row r="16" spans="1:21" x14ac:dyDescent="0.25">
      <c r="A16" t="s">
        <v>23</v>
      </c>
      <c r="B16" s="40">
        <f>B10*B5*$B$6*$B$9</f>
        <v>18000</v>
      </c>
      <c r="C16" s="39">
        <f>C10*C5*$B$6*$B$9</f>
        <v>3000</v>
      </c>
      <c r="D16" s="41">
        <f>D10*D5*$B$6*$B$9</f>
        <v>7200</v>
      </c>
      <c r="F16" s="59" t="s">
        <v>33</v>
      </c>
      <c r="G16" s="60"/>
      <c r="H16" s="60"/>
      <c r="I16" s="60"/>
      <c r="J16" s="60"/>
      <c r="K16" s="60"/>
      <c r="L16" s="60"/>
      <c r="M16" s="61"/>
    </row>
    <row r="17" spans="1:13" ht="15.75" thickBot="1" x14ac:dyDescent="0.3">
      <c r="A17" t="s">
        <v>24</v>
      </c>
      <c r="B17" s="42">
        <f>SUM(B15:B16)</f>
        <v>169566.66666776681</v>
      </c>
      <c r="C17" s="43">
        <f>SUM(C15:C16)</f>
        <v>30741.666668591934</v>
      </c>
      <c r="D17" s="44">
        <f>SUM(D15:D16)</f>
        <v>69550.000001650231</v>
      </c>
      <c r="F17" s="59" t="s">
        <v>36</v>
      </c>
      <c r="G17" s="60"/>
      <c r="H17" s="60"/>
      <c r="I17" s="60"/>
      <c r="J17" s="60"/>
      <c r="K17" s="60"/>
      <c r="L17" s="60"/>
      <c r="M17" s="61"/>
    </row>
    <row r="18" spans="1:13" ht="15.75" thickBot="1" x14ac:dyDescent="0.3">
      <c r="A18" t="s">
        <v>25</v>
      </c>
      <c r="B18" s="46">
        <f>SUM(B17:D17)</f>
        <v>269858.33333800896</v>
      </c>
      <c r="F18" s="62" t="s">
        <v>34</v>
      </c>
      <c r="G18" s="63"/>
      <c r="H18" s="63"/>
      <c r="I18" s="63"/>
      <c r="J18" s="63"/>
      <c r="K18" s="63"/>
      <c r="L18" s="63"/>
      <c r="M18" s="64"/>
    </row>
    <row r="19" spans="1:13" ht="15.75" thickBot="1" x14ac:dyDescent="0.3"/>
    <row r="20" spans="1:13" ht="15" customHeight="1" x14ac:dyDescent="0.25">
      <c r="B20" s="65" t="s">
        <v>35</v>
      </c>
      <c r="C20" s="66"/>
      <c r="D20" s="66"/>
      <c r="E20" s="66"/>
      <c r="F20" s="66"/>
      <c r="G20" s="66"/>
      <c r="H20" s="66"/>
      <c r="I20" s="66"/>
      <c r="J20" s="66"/>
      <c r="K20" s="67"/>
    </row>
    <row r="21" spans="1:13" x14ac:dyDescent="0.25">
      <c r="B21" s="68"/>
      <c r="C21" s="69"/>
      <c r="D21" s="69"/>
      <c r="E21" s="69"/>
      <c r="F21" s="69"/>
      <c r="G21" s="69"/>
      <c r="H21" s="69"/>
      <c r="I21" s="69"/>
      <c r="J21" s="69"/>
      <c r="K21" s="70"/>
    </row>
    <row r="22" spans="1:13" x14ac:dyDescent="0.25">
      <c r="B22" s="68"/>
      <c r="C22" s="69"/>
      <c r="D22" s="69"/>
      <c r="E22" s="69"/>
      <c r="F22" s="69"/>
      <c r="G22" s="69"/>
      <c r="H22" s="69"/>
      <c r="I22" s="69"/>
      <c r="J22" s="69"/>
      <c r="K22" s="70"/>
    </row>
    <row r="23" spans="1:13" x14ac:dyDescent="0.25">
      <c r="B23" s="68"/>
      <c r="C23" s="69"/>
      <c r="D23" s="69"/>
      <c r="E23" s="69"/>
      <c r="F23" s="69"/>
      <c r="G23" s="69"/>
      <c r="H23" s="69"/>
      <c r="I23" s="69"/>
      <c r="J23" s="69"/>
      <c r="K23" s="70"/>
    </row>
    <row r="24" spans="1:13" x14ac:dyDescent="0.25">
      <c r="B24" s="68"/>
      <c r="C24" s="69"/>
      <c r="D24" s="69"/>
      <c r="E24" s="69"/>
      <c r="F24" s="69"/>
      <c r="G24" s="69"/>
      <c r="H24" s="69"/>
      <c r="I24" s="69"/>
      <c r="J24" s="69"/>
      <c r="K24" s="70"/>
    </row>
    <row r="25" spans="1:13" x14ac:dyDescent="0.25">
      <c r="B25" s="68"/>
      <c r="C25" s="69"/>
      <c r="D25" s="69"/>
      <c r="E25" s="69"/>
      <c r="F25" s="69"/>
      <c r="G25" s="69"/>
      <c r="H25" s="69"/>
      <c r="I25" s="69"/>
      <c r="J25" s="69"/>
      <c r="K25" s="70"/>
    </row>
    <row r="26" spans="1:13" x14ac:dyDescent="0.25">
      <c r="B26" s="68"/>
      <c r="C26" s="69"/>
      <c r="D26" s="69"/>
      <c r="E26" s="69"/>
      <c r="F26" s="69"/>
      <c r="G26" s="69"/>
      <c r="H26" s="69"/>
      <c r="I26" s="69"/>
      <c r="J26" s="69"/>
      <c r="K26" s="70"/>
    </row>
    <row r="27" spans="1:13" x14ac:dyDescent="0.25">
      <c r="B27" s="68"/>
      <c r="C27" s="69"/>
      <c r="D27" s="69"/>
      <c r="E27" s="69"/>
      <c r="F27" s="69"/>
      <c r="G27" s="69"/>
      <c r="H27" s="69"/>
      <c r="I27" s="69"/>
      <c r="J27" s="69"/>
      <c r="K27" s="70"/>
    </row>
    <row r="28" spans="1:13" x14ac:dyDescent="0.25">
      <c r="B28" s="68"/>
      <c r="C28" s="69"/>
      <c r="D28" s="69"/>
      <c r="E28" s="69"/>
      <c r="F28" s="69"/>
      <c r="G28" s="69"/>
      <c r="H28" s="69"/>
      <c r="I28" s="69"/>
      <c r="J28" s="69"/>
      <c r="K28" s="70"/>
    </row>
    <row r="29" spans="1:13" ht="15.75" thickBot="1" x14ac:dyDescent="0.3">
      <c r="B29" s="71"/>
      <c r="C29" s="72"/>
      <c r="D29" s="72"/>
      <c r="E29" s="72"/>
      <c r="F29" s="72"/>
      <c r="G29" s="72"/>
      <c r="H29" s="72"/>
      <c r="I29" s="72"/>
      <c r="J29" s="72"/>
      <c r="K29" s="73"/>
    </row>
  </sheetData>
  <mergeCells count="6">
    <mergeCell ref="B20:K29"/>
    <mergeCell ref="F15:M15"/>
    <mergeCell ref="F16:M16"/>
    <mergeCell ref="F17:M17"/>
    <mergeCell ref="F18:M18"/>
    <mergeCell ref="I1:U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F49B5-059D-4A37-832B-1381E1A5CBB6}">
  <dimension ref="A1:U29"/>
  <sheetViews>
    <sheetView workbookViewId="0">
      <selection activeCell="F7" sqref="F7"/>
    </sheetView>
  </sheetViews>
  <sheetFormatPr defaultColWidth="8.85546875" defaultRowHeight="15" x14ac:dyDescent="0.25"/>
  <cols>
    <col min="1" max="1" width="22.7109375" bestFit="1" customWidth="1"/>
    <col min="2" max="2" width="12" bestFit="1" customWidth="1"/>
    <col min="3" max="3" width="11" bestFit="1" customWidth="1"/>
    <col min="4" max="4" width="12" bestFit="1" customWidth="1"/>
    <col min="5" max="5" width="10.140625" bestFit="1" customWidth="1"/>
  </cols>
  <sheetData>
    <row r="1" spans="1:21" ht="15.75" thickBot="1" x14ac:dyDescent="0.3">
      <c r="A1" s="20" t="s">
        <v>13</v>
      </c>
      <c r="I1" s="65" t="s">
        <v>41</v>
      </c>
      <c r="J1" s="66"/>
      <c r="K1" s="66"/>
      <c r="L1" s="66"/>
      <c r="M1" s="66"/>
      <c r="N1" s="66"/>
      <c r="O1" s="66"/>
      <c r="P1" s="66"/>
      <c r="Q1" s="66"/>
      <c r="R1" s="66"/>
      <c r="S1" s="66"/>
      <c r="T1" s="66"/>
      <c r="U1" s="67"/>
    </row>
    <row r="2" spans="1:21" ht="15.75" thickBot="1" x14ac:dyDescent="0.3">
      <c r="B2" s="16" t="s">
        <v>18</v>
      </c>
      <c r="C2" s="37" t="s">
        <v>19</v>
      </c>
      <c r="D2" s="17" t="s">
        <v>20</v>
      </c>
      <c r="I2" s="68"/>
      <c r="J2" s="69"/>
      <c r="K2" s="69"/>
      <c r="L2" s="69"/>
      <c r="M2" s="69"/>
      <c r="N2" s="69"/>
      <c r="O2" s="69"/>
      <c r="P2" s="69"/>
      <c r="Q2" s="69"/>
      <c r="R2" s="69"/>
      <c r="S2" s="69"/>
      <c r="T2" s="69"/>
      <c r="U2" s="70"/>
    </row>
    <row r="3" spans="1:21" x14ac:dyDescent="0.25">
      <c r="A3" t="s">
        <v>14</v>
      </c>
      <c r="B3" s="35">
        <v>1000</v>
      </c>
      <c r="C3" s="24">
        <v>250</v>
      </c>
      <c r="D3" s="36">
        <v>500</v>
      </c>
      <c r="I3" s="68"/>
      <c r="J3" s="69"/>
      <c r="K3" s="69"/>
      <c r="L3" s="69"/>
      <c r="M3" s="69"/>
      <c r="N3" s="69"/>
      <c r="O3" s="69"/>
      <c r="P3" s="69"/>
      <c r="Q3" s="69"/>
      <c r="R3" s="69"/>
      <c r="S3" s="69"/>
      <c r="T3" s="69"/>
      <c r="U3" s="70"/>
    </row>
    <row r="4" spans="1:21" x14ac:dyDescent="0.25">
      <c r="A4" t="s">
        <v>15</v>
      </c>
      <c r="B4" s="30">
        <v>100</v>
      </c>
      <c r="C4" s="29">
        <v>175</v>
      </c>
      <c r="D4" s="31">
        <v>150</v>
      </c>
      <c r="I4" s="68"/>
      <c r="J4" s="69"/>
      <c r="K4" s="69"/>
      <c r="L4" s="69"/>
      <c r="M4" s="69"/>
      <c r="N4" s="69"/>
      <c r="O4" s="69"/>
      <c r="P4" s="69"/>
      <c r="Q4" s="69"/>
      <c r="R4" s="69"/>
      <c r="S4" s="69"/>
      <c r="T4" s="69"/>
      <c r="U4" s="70"/>
    </row>
    <row r="5" spans="1:21" ht="15.75" thickBot="1" x14ac:dyDescent="0.3">
      <c r="A5" t="s">
        <v>16</v>
      </c>
      <c r="B5" s="32">
        <v>150</v>
      </c>
      <c r="C5" s="33">
        <v>100</v>
      </c>
      <c r="D5" s="34">
        <v>120</v>
      </c>
      <c r="I5" s="68"/>
      <c r="J5" s="69"/>
      <c r="K5" s="69"/>
      <c r="L5" s="69"/>
      <c r="M5" s="69"/>
      <c r="N5" s="69"/>
      <c r="O5" s="69"/>
      <c r="P5" s="69"/>
      <c r="Q5" s="69"/>
      <c r="R5" s="69"/>
      <c r="S5" s="69"/>
      <c r="T5" s="69"/>
      <c r="U5" s="70"/>
    </row>
    <row r="6" spans="1:21" ht="15.75" thickBot="1" x14ac:dyDescent="0.3">
      <c r="A6" t="s">
        <v>27</v>
      </c>
      <c r="B6" s="38">
        <v>0.12</v>
      </c>
      <c r="C6" s="27"/>
      <c r="D6" s="27"/>
      <c r="I6" s="68"/>
      <c r="J6" s="69"/>
      <c r="K6" s="69"/>
      <c r="L6" s="69"/>
      <c r="M6" s="69"/>
      <c r="N6" s="69"/>
      <c r="O6" s="69"/>
      <c r="P6" s="69"/>
      <c r="Q6" s="69"/>
      <c r="R6" s="69"/>
      <c r="S6" s="69"/>
      <c r="T6" s="69"/>
      <c r="U6" s="70"/>
    </row>
    <row r="7" spans="1:21" x14ac:dyDescent="0.25">
      <c r="B7" s="28"/>
      <c r="C7" s="27"/>
      <c r="D7" s="27"/>
      <c r="I7" s="68"/>
      <c r="J7" s="69"/>
      <c r="K7" s="69"/>
      <c r="L7" s="69"/>
      <c r="M7" s="69"/>
      <c r="N7" s="69"/>
      <c r="O7" s="69"/>
      <c r="P7" s="69"/>
      <c r="Q7" s="69"/>
      <c r="R7" s="69"/>
      <c r="S7" s="69"/>
      <c r="T7" s="69"/>
      <c r="U7" s="70"/>
    </row>
    <row r="8" spans="1:21" ht="15.75" thickBot="1" x14ac:dyDescent="0.3">
      <c r="A8" s="20" t="s">
        <v>4</v>
      </c>
      <c r="I8" s="68"/>
      <c r="J8" s="69"/>
      <c r="K8" s="69"/>
      <c r="L8" s="69"/>
      <c r="M8" s="69"/>
      <c r="N8" s="69"/>
      <c r="O8" s="69"/>
      <c r="P8" s="69"/>
      <c r="Q8" s="69"/>
      <c r="R8" s="69"/>
      <c r="S8" s="69"/>
      <c r="T8" s="69"/>
      <c r="U8" s="70"/>
    </row>
    <row r="9" spans="1:21" ht="15.75" thickBot="1" x14ac:dyDescent="0.3">
      <c r="A9" t="s">
        <v>26</v>
      </c>
      <c r="B9" s="50">
        <v>23.146073551596167</v>
      </c>
      <c r="C9" s="51">
        <v>7.1430705578349629</v>
      </c>
      <c r="D9" s="52">
        <v>11.953324863881283</v>
      </c>
      <c r="I9" s="68"/>
      <c r="J9" s="69"/>
      <c r="K9" s="69"/>
      <c r="L9" s="69"/>
      <c r="M9" s="69"/>
      <c r="N9" s="69"/>
      <c r="O9" s="69"/>
      <c r="P9" s="69"/>
      <c r="Q9" s="69"/>
      <c r="R9" s="69"/>
      <c r="S9" s="69"/>
      <c r="T9" s="69"/>
      <c r="U9" s="70"/>
    </row>
    <row r="10" spans="1:21" ht="15.75" thickBot="1" x14ac:dyDescent="0.3">
      <c r="A10" t="s">
        <v>17</v>
      </c>
      <c r="B10" s="16">
        <f>B3/B9</f>
        <v>43.20387204209154</v>
      </c>
      <c r="C10" s="16">
        <f t="shared" ref="C10:D10" si="0">C3/C9</f>
        <v>34.998954297852272</v>
      </c>
      <c r="D10" s="16">
        <f t="shared" si="0"/>
        <v>41.829365945773212</v>
      </c>
      <c r="I10" s="68"/>
      <c r="J10" s="69"/>
      <c r="K10" s="69"/>
      <c r="L10" s="69"/>
      <c r="M10" s="69"/>
      <c r="N10" s="69"/>
      <c r="O10" s="69"/>
      <c r="P10" s="69"/>
      <c r="Q10" s="69"/>
      <c r="R10" s="69"/>
      <c r="S10" s="69"/>
      <c r="T10" s="69"/>
      <c r="U10" s="70"/>
    </row>
    <row r="11" spans="1:21" ht="15.75" thickBot="1" x14ac:dyDescent="0.3">
      <c r="I11" s="71"/>
      <c r="J11" s="72"/>
      <c r="K11" s="72"/>
      <c r="L11" s="72"/>
      <c r="M11" s="72"/>
      <c r="N11" s="72"/>
      <c r="O11" s="72"/>
      <c r="P11" s="72"/>
      <c r="Q11" s="72"/>
      <c r="R11" s="72"/>
      <c r="S11" s="72"/>
      <c r="T11" s="72"/>
      <c r="U11" s="73"/>
    </row>
    <row r="12" spans="1:21" x14ac:dyDescent="0.25">
      <c r="A12" s="20" t="s">
        <v>28</v>
      </c>
      <c r="B12" s="27">
        <f>B10*B5/2</f>
        <v>3240.2904031568655</v>
      </c>
      <c r="C12" s="27">
        <f>C10*C5/2</f>
        <v>1749.9477148926137</v>
      </c>
      <c r="D12" s="27">
        <f>D10*D5/2</f>
        <v>2509.7619567463926</v>
      </c>
      <c r="E12" s="27">
        <f>SUM(B12:D12)</f>
        <v>7500.000074795872</v>
      </c>
      <c r="F12" t="s">
        <v>29</v>
      </c>
      <c r="G12" s="27">
        <v>7500</v>
      </c>
      <c r="I12" s="74"/>
      <c r="J12" s="75"/>
      <c r="K12" s="75"/>
      <c r="L12" s="75"/>
      <c r="M12" s="75"/>
      <c r="N12" s="75"/>
      <c r="O12" s="75"/>
      <c r="P12" s="75"/>
      <c r="Q12" s="75"/>
      <c r="R12" s="75"/>
      <c r="S12" s="75"/>
      <c r="T12" s="75"/>
      <c r="U12" s="75"/>
    </row>
    <row r="13" spans="1:21" x14ac:dyDescent="0.25">
      <c r="I13" s="75"/>
      <c r="J13" s="75"/>
      <c r="K13" s="75"/>
      <c r="L13" s="75"/>
      <c r="M13" s="75"/>
      <c r="N13" s="75"/>
      <c r="O13" s="75"/>
      <c r="P13" s="75"/>
      <c r="Q13" s="75"/>
      <c r="R13" s="75"/>
      <c r="S13" s="75"/>
      <c r="T13" s="75"/>
      <c r="U13" s="75"/>
    </row>
    <row r="14" spans="1:21" ht="15.75" thickBot="1" x14ac:dyDescent="0.3">
      <c r="A14" s="20" t="s">
        <v>21</v>
      </c>
    </row>
    <row r="15" spans="1:21" x14ac:dyDescent="0.25">
      <c r="A15" t="s">
        <v>22</v>
      </c>
      <c r="B15" s="47">
        <f>(B4+B10*B5)*B9</f>
        <v>152314.60735515962</v>
      </c>
      <c r="C15" s="48">
        <f t="shared" ref="C15:D15" si="1">(C4+C10*C5)*C9</f>
        <v>26250.037347621121</v>
      </c>
      <c r="D15" s="49">
        <f t="shared" si="1"/>
        <v>61792.998729582185</v>
      </c>
    </row>
    <row r="16" spans="1:21" x14ac:dyDescent="0.25">
      <c r="A16" t="s">
        <v>23</v>
      </c>
      <c r="B16" s="40">
        <f>($B$6*B10*B5)*B9</f>
        <v>18000</v>
      </c>
      <c r="C16" s="39">
        <f t="shared" ref="C16:D16" si="2">($B$6*C10*C5)*C9</f>
        <v>3000</v>
      </c>
      <c r="D16" s="41">
        <f t="shared" si="2"/>
        <v>7199.9999999999982</v>
      </c>
    </row>
    <row r="17" spans="1:11" ht="15.75" thickBot="1" x14ac:dyDescent="0.3">
      <c r="A17" t="s">
        <v>24</v>
      </c>
      <c r="B17" s="42">
        <f>SUM(B15:B16)</f>
        <v>170314.60735515962</v>
      </c>
      <c r="C17" s="43">
        <f>SUM(C15:C16)</f>
        <v>29250.037347621121</v>
      </c>
      <c r="D17" s="44">
        <f>SUM(D15:D16)</f>
        <v>68992.998729582177</v>
      </c>
    </row>
    <row r="18" spans="1:11" ht="15.75" thickBot="1" x14ac:dyDescent="0.3">
      <c r="A18" t="s">
        <v>25</v>
      </c>
      <c r="B18" s="46">
        <f>SUM(B17:D17)</f>
        <v>268557.64343236294</v>
      </c>
    </row>
    <row r="19" spans="1:11" ht="15.75" thickBot="1" x14ac:dyDescent="0.3"/>
    <row r="20" spans="1:11" x14ac:dyDescent="0.25">
      <c r="B20" s="65" t="s">
        <v>37</v>
      </c>
      <c r="C20" s="76"/>
      <c r="D20" s="76"/>
      <c r="E20" s="76"/>
      <c r="F20" s="76"/>
      <c r="G20" s="76"/>
      <c r="H20" s="76"/>
      <c r="I20" s="76"/>
      <c r="J20" s="76"/>
      <c r="K20" s="77"/>
    </row>
    <row r="21" spans="1:11" x14ac:dyDescent="0.25">
      <c r="B21" s="78"/>
      <c r="C21" s="79"/>
      <c r="D21" s="79"/>
      <c r="E21" s="79"/>
      <c r="F21" s="79"/>
      <c r="G21" s="79"/>
      <c r="H21" s="79"/>
      <c r="I21" s="79"/>
      <c r="J21" s="79"/>
      <c r="K21" s="80"/>
    </row>
    <row r="22" spans="1:11" x14ac:dyDescent="0.25">
      <c r="B22" s="78"/>
      <c r="C22" s="79"/>
      <c r="D22" s="79"/>
      <c r="E22" s="79"/>
      <c r="F22" s="79"/>
      <c r="G22" s="79"/>
      <c r="H22" s="79"/>
      <c r="I22" s="79"/>
      <c r="J22" s="79"/>
      <c r="K22" s="80"/>
    </row>
    <row r="23" spans="1:11" x14ac:dyDescent="0.25">
      <c r="B23" s="78"/>
      <c r="C23" s="79"/>
      <c r="D23" s="79"/>
      <c r="E23" s="79"/>
      <c r="F23" s="79"/>
      <c r="G23" s="79"/>
      <c r="H23" s="79"/>
      <c r="I23" s="79"/>
      <c r="J23" s="79"/>
      <c r="K23" s="80"/>
    </row>
    <row r="24" spans="1:11" x14ac:dyDescent="0.25">
      <c r="B24" s="78"/>
      <c r="C24" s="79"/>
      <c r="D24" s="79"/>
      <c r="E24" s="79"/>
      <c r="F24" s="79"/>
      <c r="G24" s="79"/>
      <c r="H24" s="79"/>
      <c r="I24" s="79"/>
      <c r="J24" s="79"/>
      <c r="K24" s="80"/>
    </row>
    <row r="25" spans="1:11" x14ac:dyDescent="0.25">
      <c r="B25" s="78"/>
      <c r="C25" s="79"/>
      <c r="D25" s="79"/>
      <c r="E25" s="79"/>
      <c r="F25" s="79"/>
      <c r="G25" s="79"/>
      <c r="H25" s="79"/>
      <c r="I25" s="79"/>
      <c r="J25" s="79"/>
      <c r="K25" s="80"/>
    </row>
    <row r="26" spans="1:11" x14ac:dyDescent="0.25">
      <c r="B26" s="78"/>
      <c r="C26" s="79"/>
      <c r="D26" s="79"/>
      <c r="E26" s="79"/>
      <c r="F26" s="79"/>
      <c r="G26" s="79"/>
      <c r="H26" s="79"/>
      <c r="I26" s="79"/>
      <c r="J26" s="79"/>
      <c r="K26" s="80"/>
    </row>
    <row r="27" spans="1:11" x14ac:dyDescent="0.25">
      <c r="B27" s="78"/>
      <c r="C27" s="79"/>
      <c r="D27" s="79"/>
      <c r="E27" s="79"/>
      <c r="F27" s="79"/>
      <c r="G27" s="79"/>
      <c r="H27" s="79"/>
      <c r="I27" s="79"/>
      <c r="J27" s="79"/>
      <c r="K27" s="80"/>
    </row>
    <row r="28" spans="1:11" x14ac:dyDescent="0.25">
      <c r="B28" s="78"/>
      <c r="C28" s="79"/>
      <c r="D28" s="79"/>
      <c r="E28" s="79"/>
      <c r="F28" s="79"/>
      <c r="G28" s="79"/>
      <c r="H28" s="79"/>
      <c r="I28" s="79"/>
      <c r="J28" s="79"/>
      <c r="K28" s="80"/>
    </row>
    <row r="29" spans="1:11" ht="15.75" thickBot="1" x14ac:dyDescent="0.3">
      <c r="B29" s="81"/>
      <c r="C29" s="82"/>
      <c r="D29" s="82"/>
      <c r="E29" s="82"/>
      <c r="F29" s="82"/>
      <c r="G29" s="82"/>
      <c r="H29" s="82"/>
      <c r="I29" s="82"/>
      <c r="J29" s="82"/>
      <c r="K29" s="83"/>
    </row>
  </sheetData>
  <mergeCells count="2">
    <mergeCell ref="I1:U11"/>
    <mergeCell ref="B20:K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10BC1-28A0-4E88-A850-DB1981AB1E56}">
  <dimension ref="A1:U26"/>
  <sheetViews>
    <sheetView workbookViewId="0">
      <selection activeCell="G7" sqref="G7"/>
    </sheetView>
  </sheetViews>
  <sheetFormatPr defaultColWidth="8.85546875" defaultRowHeight="15" x14ac:dyDescent="0.25"/>
  <cols>
    <col min="1" max="1" width="22.7109375" bestFit="1" customWidth="1"/>
    <col min="2" max="2" width="11.140625" bestFit="1" customWidth="1"/>
    <col min="3" max="4" width="11" bestFit="1" customWidth="1"/>
    <col min="5" max="5" width="10.140625" bestFit="1" customWidth="1"/>
  </cols>
  <sheetData>
    <row r="1" spans="1:21" ht="15.75" customHeight="1" thickBot="1" x14ac:dyDescent="0.3">
      <c r="A1" s="20" t="s">
        <v>13</v>
      </c>
      <c r="I1" s="65" t="s">
        <v>39</v>
      </c>
      <c r="J1" s="66"/>
      <c r="K1" s="66"/>
      <c r="L1" s="66"/>
      <c r="M1" s="66"/>
      <c r="N1" s="66"/>
      <c r="O1" s="66"/>
      <c r="P1" s="66"/>
      <c r="Q1" s="66"/>
      <c r="R1" s="66"/>
      <c r="S1" s="66"/>
      <c r="T1" s="66"/>
      <c r="U1" s="67"/>
    </row>
    <row r="2" spans="1:21" ht="15.75" thickBot="1" x14ac:dyDescent="0.3">
      <c r="B2" s="16" t="s">
        <v>18</v>
      </c>
      <c r="C2" s="37" t="s">
        <v>19</v>
      </c>
      <c r="D2" s="17" t="s">
        <v>20</v>
      </c>
      <c r="I2" s="68"/>
      <c r="J2" s="69"/>
      <c r="K2" s="69"/>
      <c r="L2" s="69"/>
      <c r="M2" s="69"/>
      <c r="N2" s="69"/>
      <c r="O2" s="69"/>
      <c r="P2" s="69"/>
      <c r="Q2" s="69"/>
      <c r="R2" s="69"/>
      <c r="S2" s="69"/>
      <c r="T2" s="69"/>
      <c r="U2" s="70"/>
    </row>
    <row r="3" spans="1:21" x14ac:dyDescent="0.25">
      <c r="A3" t="s">
        <v>14</v>
      </c>
      <c r="B3" s="35">
        <v>1000</v>
      </c>
      <c r="C3" s="24">
        <v>250</v>
      </c>
      <c r="D3" s="36">
        <v>500</v>
      </c>
      <c r="I3" s="68"/>
      <c r="J3" s="69"/>
      <c r="K3" s="69"/>
      <c r="L3" s="69"/>
      <c r="M3" s="69"/>
      <c r="N3" s="69"/>
      <c r="O3" s="69"/>
      <c r="P3" s="69"/>
      <c r="Q3" s="69"/>
      <c r="R3" s="69"/>
      <c r="S3" s="69"/>
      <c r="T3" s="69"/>
      <c r="U3" s="70"/>
    </row>
    <row r="4" spans="1:21" x14ac:dyDescent="0.25">
      <c r="A4" t="s">
        <v>15</v>
      </c>
      <c r="B4" s="30">
        <v>100</v>
      </c>
      <c r="C4" s="29">
        <v>175</v>
      </c>
      <c r="D4" s="31">
        <v>150</v>
      </c>
      <c r="I4" s="68"/>
      <c r="J4" s="69"/>
      <c r="K4" s="69"/>
      <c r="L4" s="69"/>
      <c r="M4" s="69"/>
      <c r="N4" s="69"/>
      <c r="O4" s="69"/>
      <c r="P4" s="69"/>
      <c r="Q4" s="69"/>
      <c r="R4" s="69"/>
      <c r="S4" s="69"/>
      <c r="T4" s="69"/>
      <c r="U4" s="70"/>
    </row>
    <row r="5" spans="1:21" ht="15.75" thickBot="1" x14ac:dyDescent="0.3">
      <c r="A5" t="s">
        <v>16</v>
      </c>
      <c r="B5" s="32">
        <v>150</v>
      </c>
      <c r="C5" s="33">
        <v>100</v>
      </c>
      <c r="D5" s="34">
        <v>120</v>
      </c>
      <c r="I5" s="68"/>
      <c r="J5" s="69"/>
      <c r="K5" s="69"/>
      <c r="L5" s="69"/>
      <c r="M5" s="69"/>
      <c r="N5" s="69"/>
      <c r="O5" s="69"/>
      <c r="P5" s="69"/>
      <c r="Q5" s="69"/>
      <c r="R5" s="69"/>
      <c r="S5" s="69"/>
      <c r="T5" s="69"/>
      <c r="U5" s="70"/>
    </row>
    <row r="6" spans="1:21" ht="15.75" thickBot="1" x14ac:dyDescent="0.3">
      <c r="A6" t="s">
        <v>27</v>
      </c>
      <c r="B6" s="38">
        <v>0.12</v>
      </c>
      <c r="C6" s="27"/>
      <c r="D6" s="27"/>
      <c r="I6" s="68"/>
      <c r="J6" s="69"/>
      <c r="K6" s="69"/>
      <c r="L6" s="69"/>
      <c r="M6" s="69"/>
      <c r="N6" s="69"/>
      <c r="O6" s="69"/>
      <c r="P6" s="69"/>
      <c r="Q6" s="69"/>
      <c r="R6" s="69"/>
      <c r="S6" s="69"/>
      <c r="T6" s="69"/>
      <c r="U6" s="70"/>
    </row>
    <row r="7" spans="1:21" x14ac:dyDescent="0.25">
      <c r="B7" s="28"/>
      <c r="C7" s="27"/>
      <c r="D7" s="27"/>
      <c r="I7" s="68"/>
      <c r="J7" s="69"/>
      <c r="K7" s="69"/>
      <c r="L7" s="69"/>
      <c r="M7" s="69"/>
      <c r="N7" s="69"/>
      <c r="O7" s="69"/>
      <c r="P7" s="69"/>
      <c r="Q7" s="69"/>
      <c r="R7" s="69"/>
      <c r="S7" s="69"/>
      <c r="T7" s="69"/>
      <c r="U7" s="70"/>
    </row>
    <row r="8" spans="1:21" ht="15.75" thickBot="1" x14ac:dyDescent="0.3">
      <c r="A8" s="20" t="s">
        <v>4</v>
      </c>
      <c r="I8" s="68"/>
      <c r="J8" s="69"/>
      <c r="K8" s="69"/>
      <c r="L8" s="69"/>
      <c r="M8" s="69"/>
      <c r="N8" s="69"/>
      <c r="O8" s="69"/>
      <c r="P8" s="69"/>
      <c r="Q8" s="69"/>
      <c r="R8" s="69"/>
      <c r="S8" s="69"/>
      <c r="T8" s="69"/>
      <c r="U8" s="70"/>
    </row>
    <row r="9" spans="1:21" ht="15.75" thickBot="1" x14ac:dyDescent="0.3">
      <c r="A9" t="s">
        <v>26</v>
      </c>
      <c r="B9" s="45">
        <v>14.68749998454226</v>
      </c>
      <c r="I9" s="68"/>
      <c r="J9" s="69"/>
      <c r="K9" s="69"/>
      <c r="L9" s="69"/>
      <c r="M9" s="69"/>
      <c r="N9" s="69"/>
      <c r="O9" s="69"/>
      <c r="P9" s="69"/>
      <c r="Q9" s="69"/>
      <c r="R9" s="69"/>
      <c r="S9" s="69"/>
      <c r="T9" s="69"/>
      <c r="U9" s="70"/>
    </row>
    <row r="10" spans="1:21" ht="15.75" thickBot="1" x14ac:dyDescent="0.3">
      <c r="A10" t="s">
        <v>17</v>
      </c>
      <c r="B10" s="16">
        <f>B3/$B$9</f>
        <v>68.085106454634342</v>
      </c>
      <c r="C10" s="37">
        <f>C3/$B$9</f>
        <v>17.021276613658586</v>
      </c>
      <c r="D10" s="17">
        <f>D3/$B$9</f>
        <v>34.042553227317171</v>
      </c>
      <c r="I10" s="68"/>
      <c r="J10" s="69"/>
      <c r="K10" s="69"/>
      <c r="L10" s="69"/>
      <c r="M10" s="69"/>
      <c r="N10" s="69"/>
      <c r="O10" s="69"/>
      <c r="P10" s="69"/>
      <c r="Q10" s="69"/>
      <c r="R10" s="69"/>
      <c r="S10" s="69"/>
      <c r="T10" s="69"/>
      <c r="U10" s="70"/>
    </row>
    <row r="11" spans="1:21" x14ac:dyDescent="0.25">
      <c r="B11" s="84"/>
      <c r="C11" s="84"/>
      <c r="D11" s="84"/>
      <c r="I11" s="68"/>
      <c r="J11" s="69"/>
      <c r="K11" s="69"/>
      <c r="L11" s="69"/>
      <c r="M11" s="69"/>
      <c r="N11" s="69"/>
      <c r="O11" s="69"/>
      <c r="P11" s="69"/>
      <c r="Q11" s="69"/>
      <c r="R11" s="69"/>
      <c r="S11" s="69"/>
      <c r="T11" s="69"/>
      <c r="U11" s="70"/>
    </row>
    <row r="12" spans="1:21" x14ac:dyDescent="0.25">
      <c r="A12" s="20" t="s">
        <v>28</v>
      </c>
      <c r="B12" s="27">
        <f>B10*B5/2</f>
        <v>5106.3829840975759</v>
      </c>
      <c r="C12" s="27">
        <f>C10*C5/2</f>
        <v>851.06383068292928</v>
      </c>
      <c r="D12" s="27">
        <f>D10*D5/2</f>
        <v>2042.5531936390303</v>
      </c>
      <c r="E12" s="27">
        <f>SUM(B12:D12)</f>
        <v>8000.0000084195362</v>
      </c>
      <c r="F12" t="s">
        <v>29</v>
      </c>
      <c r="G12" s="27">
        <v>8000</v>
      </c>
      <c r="I12" s="68"/>
      <c r="J12" s="69"/>
      <c r="K12" s="69"/>
      <c r="L12" s="69"/>
      <c r="M12" s="69"/>
      <c r="N12" s="69"/>
      <c r="O12" s="69"/>
      <c r="P12" s="69"/>
      <c r="Q12" s="69"/>
      <c r="R12" s="69"/>
      <c r="S12" s="69"/>
      <c r="T12" s="69"/>
      <c r="U12" s="70"/>
    </row>
    <row r="13" spans="1:21" ht="15.75" thickBot="1" x14ac:dyDescent="0.3">
      <c r="I13" s="71"/>
      <c r="J13" s="72"/>
      <c r="K13" s="72"/>
      <c r="L13" s="72"/>
      <c r="M13" s="72"/>
      <c r="N13" s="72"/>
      <c r="O13" s="72"/>
      <c r="P13" s="72"/>
      <c r="Q13" s="72"/>
      <c r="R13" s="72"/>
      <c r="S13" s="72"/>
      <c r="T13" s="72"/>
      <c r="U13" s="73"/>
    </row>
    <row r="14" spans="1:21" ht="15.75" thickBot="1" x14ac:dyDescent="0.3">
      <c r="A14" s="20" t="s">
        <v>21</v>
      </c>
    </row>
    <row r="15" spans="1:21" x14ac:dyDescent="0.25">
      <c r="A15" t="s">
        <v>22</v>
      </c>
      <c r="B15" s="47">
        <f>(B4+B10*B5)*$B$9</f>
        <v>151468.74999845424</v>
      </c>
      <c r="C15" s="48">
        <f>(C4+C10*C5)*$B$9</f>
        <v>27570.312497294897</v>
      </c>
      <c r="D15" s="49">
        <f>(D4+D10*D5)*$B$9</f>
        <v>62203.124997681341</v>
      </c>
    </row>
    <row r="16" spans="1:21" x14ac:dyDescent="0.25">
      <c r="A16" t="s">
        <v>23</v>
      </c>
      <c r="B16" s="40">
        <f>B10*B5*$B$6*$B$9</f>
        <v>18000</v>
      </c>
      <c r="C16" s="39">
        <f>C10*C5*$B$6*$B$9</f>
        <v>3000</v>
      </c>
      <c r="D16" s="41">
        <f>D10*D5*$B$6*$B$9</f>
        <v>7200</v>
      </c>
    </row>
    <row r="17" spans="1:11" ht="15.75" thickBot="1" x14ac:dyDescent="0.3">
      <c r="A17" t="s">
        <v>24</v>
      </c>
      <c r="B17" s="42">
        <f>SUM(B15:B16)</f>
        <v>169468.74999845424</v>
      </c>
      <c r="C17" s="43">
        <f>SUM(C15:C16)</f>
        <v>30570.312497294897</v>
      </c>
      <c r="D17" s="44">
        <f>SUM(D15:D16)</f>
        <v>69403.124997681341</v>
      </c>
    </row>
    <row r="18" spans="1:11" ht="15.75" thickBot="1" x14ac:dyDescent="0.3">
      <c r="A18" t="s">
        <v>25</v>
      </c>
      <c r="B18" s="46">
        <f>SUM(B17:D17)</f>
        <v>269442.18749343045</v>
      </c>
    </row>
    <row r="19" spans="1:11" ht="15.75" thickBot="1" x14ac:dyDescent="0.3"/>
    <row r="20" spans="1:11" x14ac:dyDescent="0.25">
      <c r="B20" s="65" t="s">
        <v>38</v>
      </c>
      <c r="C20" s="76"/>
      <c r="D20" s="76"/>
      <c r="E20" s="76"/>
      <c r="F20" s="76"/>
      <c r="G20" s="76"/>
      <c r="H20" s="76"/>
      <c r="I20" s="76"/>
      <c r="J20" s="76"/>
      <c r="K20" s="77"/>
    </row>
    <row r="21" spans="1:11" x14ac:dyDescent="0.25">
      <c r="B21" s="78"/>
      <c r="C21" s="79"/>
      <c r="D21" s="79"/>
      <c r="E21" s="79"/>
      <c r="F21" s="79"/>
      <c r="G21" s="79"/>
      <c r="H21" s="79"/>
      <c r="I21" s="79"/>
      <c r="J21" s="79"/>
      <c r="K21" s="80"/>
    </row>
    <row r="22" spans="1:11" x14ac:dyDescent="0.25">
      <c r="B22" s="78"/>
      <c r="C22" s="79"/>
      <c r="D22" s="79"/>
      <c r="E22" s="79"/>
      <c r="F22" s="79"/>
      <c r="G22" s="79"/>
      <c r="H22" s="79"/>
      <c r="I22" s="79"/>
      <c r="J22" s="79"/>
      <c r="K22" s="80"/>
    </row>
    <row r="23" spans="1:11" x14ac:dyDescent="0.25">
      <c r="B23" s="78"/>
      <c r="C23" s="79"/>
      <c r="D23" s="79"/>
      <c r="E23" s="79"/>
      <c r="F23" s="79"/>
      <c r="G23" s="79"/>
      <c r="H23" s="79"/>
      <c r="I23" s="79"/>
      <c r="J23" s="79"/>
      <c r="K23" s="80"/>
    </row>
    <row r="24" spans="1:11" x14ac:dyDescent="0.25">
      <c r="B24" s="78"/>
      <c r="C24" s="79"/>
      <c r="D24" s="79"/>
      <c r="E24" s="79"/>
      <c r="F24" s="79"/>
      <c r="G24" s="79"/>
      <c r="H24" s="79"/>
      <c r="I24" s="79"/>
      <c r="J24" s="79"/>
      <c r="K24" s="80"/>
    </row>
    <row r="25" spans="1:11" x14ac:dyDescent="0.25">
      <c r="B25" s="78"/>
      <c r="C25" s="79"/>
      <c r="D25" s="79"/>
      <c r="E25" s="79"/>
      <c r="F25" s="79"/>
      <c r="G25" s="79"/>
      <c r="H25" s="79"/>
      <c r="I25" s="79"/>
      <c r="J25" s="79"/>
      <c r="K25" s="80"/>
    </row>
    <row r="26" spans="1:11" ht="15.75" thickBot="1" x14ac:dyDescent="0.3">
      <c r="B26" s="81"/>
      <c r="C26" s="82"/>
      <c r="D26" s="82"/>
      <c r="E26" s="82"/>
      <c r="F26" s="82"/>
      <c r="G26" s="82"/>
      <c r="H26" s="82"/>
      <c r="I26" s="82"/>
      <c r="J26" s="82"/>
      <c r="K26" s="83"/>
    </row>
  </sheetData>
  <mergeCells count="2">
    <mergeCell ref="I1:U13"/>
    <mergeCell ref="B20:K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 1a</vt:lpstr>
      <vt:lpstr>Ex 9a</vt:lpstr>
      <vt:lpstr>Ex 9b</vt:lpstr>
      <vt:lpstr>Ex 9c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Songjun Luo</dc:creator>
  <cp:lastModifiedBy>Admin</cp:lastModifiedBy>
  <dcterms:created xsi:type="dcterms:W3CDTF">2022-09-18T20:04:05Z</dcterms:created>
  <dcterms:modified xsi:type="dcterms:W3CDTF">2022-09-28T22:51:11Z</dcterms:modified>
</cp:coreProperties>
</file>