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2CC04FDEE99561B2/Documents/"/>
    </mc:Choice>
  </mc:AlternateContent>
  <xr:revisionPtr revIDLastSave="1442" documentId="8_{678EF681-35CC-458B-BFB4-9D194F7CB7BB}" xr6:coauthVersionLast="47" xr6:coauthVersionMax="47" xr10:uidLastSave="{0FB92394-4030-4451-A17E-0A51E9DC3729}"/>
  <bookViews>
    <workbookView xWindow="-110" yWindow="-110" windowWidth="19420" windowHeight="10300" firstSheet="1" activeTab="2" xr2:uid="{962C7FB8-461B-4716-82D2-B67784190719}"/>
  </bookViews>
  <sheets>
    <sheet name="Sheet1" sheetId="1" r:id="rId1"/>
    <sheet name="Dashboard" sheetId="2" r:id="rId2"/>
    <sheet name="PivotTables" sheetId="3" r:id="rId3"/>
  </sheets>
  <definedNames>
    <definedName name="Slicer_Department">#N/A</definedName>
    <definedName name="Slicer_Gender">#N/A</definedName>
    <definedName name="TexBox23">Dashboard!$X$24</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3" i="3" l="1"/>
  <c r="F13" i="3"/>
  <c r="AA12" i="3"/>
  <c r="F14" i="3"/>
  <c r="X16" i="3"/>
  <c r="F15" i="3"/>
  <c r="X15" i="3"/>
  <c r="F16" i="3"/>
  <c r="X14" i="3"/>
  <c r="G16" i="3"/>
  <c r="G15" i="3"/>
  <c r="G14" i="3"/>
  <c r="G13" i="3"/>
  <c r="G12" i="3"/>
  <c r="X13" i="3"/>
  <c r="X12" i="3"/>
  <c r="AA17" i="3"/>
  <c r="AA16" i="3"/>
  <c r="AA15" i="3"/>
  <c r="AA14" i="3"/>
  <c r="F12" i="3"/>
  <c r="U13" i="3"/>
  <c r="U14" i="3"/>
  <c r="U15" i="3"/>
  <c r="U16" i="3"/>
  <c r="F17" i="3" l="1"/>
  <c r="X17" i="3"/>
  <c r="G17" i="3"/>
  <c r="P12" i="3"/>
  <c r="P10" i="3"/>
  <c r="P11" i="3"/>
  <c r="J15" i="3"/>
  <c r="J14" i="3"/>
  <c r="C12" i="3"/>
  <c r="J20" i="3"/>
  <c r="C10" i="3"/>
  <c r="J13" i="3"/>
  <c r="C11" i="3"/>
  <c r="J17" i="3"/>
  <c r="J16" i="3"/>
  <c r="J21" i="3"/>
  <c r="U12" i="3"/>
  <c r="Q11" i="3" l="1"/>
  <c r="R11" i="3" s="1"/>
  <c r="Q10" i="3"/>
  <c r="R10" i="3" s="1"/>
  <c r="Q12" i="3"/>
  <c r="R12" i="3" s="1"/>
  <c r="J18" i="3"/>
  <c r="J22" i="3"/>
  <c r="U17" i="3"/>
  <c r="P13" i="3"/>
  <c r="K20" i="3"/>
  <c r="L20" i="3" s="1"/>
  <c r="K21" i="3"/>
  <c r="L21" i="3" s="1"/>
  <c r="C13" i="3"/>
</calcChain>
</file>

<file path=xl/sharedStrings.xml><?xml version="1.0" encoding="utf-8"?>
<sst xmlns="http://schemas.openxmlformats.org/spreadsheetml/2006/main" count="865" uniqueCount="229">
  <si>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</si>
  <si>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</si>
  <si>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</si>
  <si>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</si>
  <si>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</si>
  <si>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</si>
  <si>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</si>
  <si>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</si>
  <si>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</si>
  <si>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</si>
  <si>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</si>
  <si>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</si>
  <si>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</si>
  <si>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</si>
  <si>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</si>
  <si>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</si>
  <si>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</si>
  <si>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</si>
  <si>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</si>
  <si>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</si>
  <si>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</si>
  <si>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</si>
  <si>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</si>
  <si>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</si>
  <si>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</si>
  <si>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</si>
  <si>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</si>
  <si>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</si>
  <si>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</si>
  <si>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</si>
  <si>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</si>
  <si>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</si>
  <si>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</si>
  <si>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</si>
  <si>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</si>
  <si>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</si>
  <si>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</si>
  <si>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</si>
  <si>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</si>
  <si>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</si>
  <si>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</si>
  <si>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</si>
  <si>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</si>
  <si>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</si>
  <si>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</si>
  <si>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</si>
  <si>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</si>
  <si>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</si>
  <si>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</si>
  <si>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</si>
  <si>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</si>
  <si>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</si>
  <si>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</si>
  <si>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</si>
  <si>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</si>
  <si>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</si>
  <si>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</si>
  <si>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</si>
  <si>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</si>
  <si>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</si>
  <si>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</si>
  <si>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</si>
  <si>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</si>
  <si>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</si>
  <si>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</si>
  <si>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</si>
  <si>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</si>
  <si>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</si>
  <si>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</si>
  <si>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</si>
  <si>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</si>
  <si>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</si>
  <si>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</si>
  <si>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</si>
  <si>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</si>
  <si>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</si>
  <si>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</si>
  <si>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</si>
  <si>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</si>
  <si>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</si>
  <si>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</si>
  <si>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</si>
  <si>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</si>
  <si>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</si>
  <si>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</si>
  <si>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</si>
  <si>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</si>
  <si>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</si>
  <si>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</si>
  <si>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</si>
  <si>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</si>
  <si>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</si>
  <si>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</si>
  <si>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</si>
  <si>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</si>
  <si>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</si>
  <si>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</si>
  <si>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</si>
  <si>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</si>
  <si>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</si>
  <si>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</si>
  <si>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</si>
  <si>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</si>
  <si>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</si>
  <si>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</si>
  <si>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</si>
  <si>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</si>
  <si>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</si>
  <si>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</si>
  <si>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</si>
  <si>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</si>
  <si>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</si>
  <si>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</si>
  <si>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</si>
  <si>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</si>
  <si>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</si>
  <si>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</si>
  <si>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</si>
  <si>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</si>
  <si>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</si>
  <si>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</si>
  <si>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</si>
  <si>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</si>
  <si>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</si>
  <si>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</si>
  <si>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</si>
  <si>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</si>
  <si>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</si>
  <si>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</si>
  <si>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</si>
  <si>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</si>
  <si>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</si>
  <si>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</si>
  <si>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</si>
  <si>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</si>
  <si>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</si>
  <si>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</si>
  <si>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</si>
  <si>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</si>
  <si>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</si>
  <si>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</si>
  <si>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</si>
  <si>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</si>
  <si>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</si>
  <si>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</si>
  <si>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</si>
  <si>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</si>
  <si>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</si>
  <si>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</si>
  <si>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</si>
  <si>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</si>
  <si>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</si>
  <si>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</si>
  <si>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</si>
  <si>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</si>
  <si>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</si>
  <si>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</si>
  <si>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</si>
  <si>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</si>
  <si>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</si>
  <si>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</si>
  <si>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</si>
  <si>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</si>
  <si>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</si>
  <si>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</si>
  <si>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</si>
  <si>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</si>
  <si>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</si>
  <si>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</si>
  <si>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</si>
  <si>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</si>
  <si>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</si>
  <si>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</si>
  <si>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</si>
  <si>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</si>
  <si>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</si>
  <si>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</si>
  <si>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</si>
  <si>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</si>
  <si>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</si>
  <si>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</si>
  <si>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</si>
  <si>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</si>
  <si>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</si>
  <si>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</si>
  <si>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</si>
  <si>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</si>
  <si>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</si>
  <si>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</si>
  <si>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</si>
  <si>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</si>
  <si>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</si>
  <si>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</si>
  <si>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</si>
  <si>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</si>
  <si>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</si>
  <si>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</si>
  <si>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</si>
  <si>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</si>
  <si>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</si>
  <si>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</si>
  <si>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</si>
  <si>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</si>
  <si>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</si>
  <si>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</si>
  <si>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</si>
  <si>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</si>
  <si>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</si>
  <si>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</si>
  <si>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</si>
  <si>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</si>
  <si>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</si>
  <si>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</si>
  <si>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</si>
  <si>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Grand Total</t>
  </si>
  <si>
    <t>full-Time</t>
  </si>
  <si>
    <t>Count of Full Name</t>
  </si>
  <si>
    <t>Number of employees to employment status</t>
  </si>
  <si>
    <t>Total</t>
  </si>
  <si>
    <t>Sum of Salary</t>
  </si>
  <si>
    <t>Salaries to departments</t>
  </si>
  <si>
    <t>Column Labels</t>
  </si>
  <si>
    <t>Age range to  gender</t>
  </si>
  <si>
    <t>Workplace</t>
  </si>
  <si>
    <t>skills</t>
  </si>
  <si>
    <t>Sum of Leave Taken</t>
  </si>
  <si>
    <t>Regions</t>
  </si>
  <si>
    <t>Departments</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</si>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</sst>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9">
    <font>
      <sz val="11"/>
      <color theme="1"/>
      <name val="Calibri"/>
      <family val="2"/>
      <scheme val="minor"/>
    </font>
    <font>
      <sz val="11"/>
      <color theme="1"/>
      <name val="Calibri"/>
      <family val="2"/>
      <scheme val="minor"/>
    </font>
    <font>
      <b/>
      <sz val="11"/>
      <color theme="0" tint="-4.9989318521683403E-2"/>
      <name val="Kulim Park"/>
    </font>
    <font>
      <sz val="11"/>
      <color theme="1"/>
      <name val="Kulim Park"/>
    </font>
    <font>
      <sz val="11"/>
      <color theme="0" tint="-4.9989318521683403E-2"/>
      <name val="Kulim Park"/>
    </font>
    <font>
      <b/>
      <sz val="11"/>
      <color theme="0"/>
      <name val="Kulim Park"/>
    </font>
    <font>
      <b/>
      <sz val="11"/>
      <color theme="0"/>
      <name val="Kulin park"/>
    </font>
    <font>
      <sz val="11"/>
      <color theme="1"/>
      <name val="Kulin park"/>
    </font>
    <font>
      <b/>
      <sz val="11"/>
      <color theme="1"/>
      <name val="Kulin park"/>
    </font>
  </fonts>
  <fills count="4">
    <fill>
      <patternFill patternType="none"/>
    </fill>
    <fill>
      <patternFill patternType="gray125"/>
    </fill>
    <fill>
      <patternFill patternType="solid">
        <fgColor rgb="FF282828"/>
        <bgColor indexed="64"/>
      </patternFill>
    </fill>
    <fill>
      <patternFill patternType="solid">
        <fgColor theme="1"/>
        <bgColor indexed="64"/>
      </patternFill>
    </fill>
  </fills>
  <borders count="2">
    <border>
      <left/>
      <right/>
      <top/>
      <bottom/>
      <diagonal/>
    </border>
    <border>
      <left/>
      <right/>
      <top style="thin">
        <color theme="1" tint="0.499984740745262"/>
      </top>
      <bottom style="thin">
        <color theme="1" tint="0.499984740745262"/>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2" borderId="0" xfId="0" applyFont="1" applyFill="1" applyAlignment="1">
      <alignment horizontal="center"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3" fillId="0" borderId="0" xfId="0" applyFont="1"/>
    <xf numFmtId="0" fontId="3" fillId="0" borderId="0" xfId="0" pivotButton="1" applyFont="1"/>
    <xf numFmtId="0" fontId="3" fillId="0" borderId="0" xfId="0" applyFont="1" applyAlignment="1">
      <alignment horizontal="left"/>
    </xf>
    <xf numFmtId="164" fontId="3" fillId="0" borderId="0" xfId="0" applyNumberFormat="1" applyFont="1"/>
    <xf numFmtId="164" fontId="3" fillId="0" borderId="0" xfId="1" applyNumberFormat="1" applyFont="1"/>
    <xf numFmtId="0" fontId="7" fillId="0" borderId="0" xfId="0" applyFont="1"/>
    <xf numFmtId="0" fontId="7" fillId="0" borderId="0" xfId="0" pivotButton="1" applyFont="1"/>
    <xf numFmtId="0" fontId="7" fillId="0" borderId="0" xfId="0" applyFont="1" applyAlignment="1">
      <alignment horizontal="left"/>
    </xf>
    <xf numFmtId="9" fontId="7" fillId="0" borderId="0" xfId="0" applyNumberFormat="1" applyFont="1"/>
    <xf numFmtId="9" fontId="0" fillId="0" borderId="0" xfId="0" applyNumberFormat="1"/>
    <xf numFmtId="0" fontId="0" fillId="0" borderId="0" xfId="0" applyAlignment="1">
      <alignment horizontal="left" vertical="top"/>
    </xf>
    <xf numFmtId="9" fontId="8" fillId="0" borderId="0" xfId="0" applyNumberFormat="1" applyFont="1"/>
    <xf numFmtId="164" fontId="0" fillId="0" borderId="0" xfId="0" applyNumberFormat="1"/>
    <xf numFmtId="2" fontId="7" fillId="0" borderId="0" xfId="0" applyNumberFormat="1" applyFont="1"/>
    <xf numFmtId="2" fontId="0" fillId="0" borderId="0" xfId="0" applyNumberFormat="1"/>
    <xf numFmtId="0" fontId="6" fillId="3" borderId="0" xfId="0" applyFont="1" applyFill="1" applyAlignment="1">
      <alignment horizontal="center" vertical="center"/>
    </xf>
    <xf numFmtId="0" fontId="5" fillId="3" borderId="0" xfId="0" applyFont="1" applyFill="1" applyAlignment="1">
      <alignment horizontal="center" vertical="center"/>
    </xf>
    <xf numFmtId="0" fontId="0" fillId="0" borderId="0" xfId="0" applyNumberFormat="1"/>
    <xf numFmtId="0" fontId="7" fillId="0" borderId="0" xfId="0" applyNumberFormat="1" applyFont="1"/>
  </cellXfs>
  <cellStyles count="2">
    <cellStyle name="Comma" xfId="1" builtinId="3"/>
    <cellStyle name="Normal" xfId="0" builtinId="0"/>
  </cellStyles>
  <dxfs count="1840">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m park"/>
      </font>
    </dxf>
    <dxf>
      <font>
        <name val="Kulim park"/>
      </font>
    </dxf>
    <dxf>
      <font>
        <name val="Kulim park"/>
      </font>
    </dxf>
    <dxf>
      <font>
        <name val="Kulim park"/>
      </font>
    </dxf>
    <dxf>
      <font>
        <name val="Kulim park"/>
      </font>
    </dxf>
    <dxf>
      <font>
        <name val="Kulim park"/>
      </font>
    </dxf>
    <dxf>
      <numFmt numFmtId="164" formatCode="_ * #,##0_ ;_ * \-#,##0_ ;_ * &quot;-&quot;??_ ;_ @_ "/>
    </dxf>
    <dxf>
      <numFmt numFmtId="164" formatCode="_ * #,##0_ ;_ * \-#,##0_ ;_ * &quot;-&quot;??_ ;_ @_ "/>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sz val="10"/>
        <name val="kulin park semibold"/>
      </font>
      <fill>
        <patternFill>
          <fgColor rgb="FF1F1F1F"/>
          <bgColor rgb="FF1F1F1F"/>
        </patternFill>
      </fill>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2" formatCode="0.00"/>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numFmt numFmtId="164" formatCode="_ * #,##0_ ;_ * \-#,##0_ ;_ * &quot;-&quot;??_ ;_ @_ "/>
    </dxf>
    <dxf>
      <numFmt numFmtId="164" formatCode="_ * #,##0_ ;_ * \-#,##0_ ;_ * &quot;-&quot;??_ ;_ @_ "/>
    </dxf>
    <dxf>
      <font>
        <name val="Kulim park"/>
      </font>
    </dxf>
    <dxf>
      <font>
        <name val="Kulim park"/>
      </font>
    </dxf>
    <dxf>
      <font>
        <name val="Kulim park"/>
      </font>
    </dxf>
    <dxf>
      <font>
        <name val="Kulim park"/>
      </font>
    </dxf>
    <dxf>
      <font>
        <name val="Kulim park"/>
      </font>
    </dxf>
    <dxf>
      <font>
        <name val="Kulim park"/>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name val="Kulin park"/>
        <scheme val="none"/>
      </font>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s>
  <tableStyles count="4" defaultTableStyle="TableStyleMedium2" defaultPivotStyle="PivotStyleLight16">
    <tableStyle name="Slicer Style 1" pivot="0" table="0" count="6" xr9:uid="{E4B95254-383A-4C6C-89AF-9E4DC55F949E}">
      <tableStyleElement type="wholeTable" dxfId="1772"/>
    </tableStyle>
    <tableStyle name="Slicer Style 2" pivot="0" table="0" count="1" xr9:uid="{343EE8B2-6305-4AE2-B598-880C9871F991}"/>
    <tableStyle name="Slicer Style 3" pivot="0" table="0" count="1" xr9:uid="{C00A9752-0695-45F0-93F7-121FD634A02F}"/>
    <tableStyle name="Slicer Style 4" pivot="0" table="0" count="1" xr9:uid="{156C56C1-84C2-4C22-981C-F9B94FC476BF}"/>
  </tableStyles>
  <colors>
    <mruColors>
      <color rgb="FFE5B244"/>
      <color rgb="FF767171"/>
      <color rgb="FF1F1F1F"/>
      <color rgb="FF404040"/>
      <color rgb="FF282828"/>
      <color rgb="FFFAFFFF"/>
      <color rgb="FF77933C"/>
      <color rgb="FF8497B0"/>
      <color rgb="FF948A54"/>
    </mruColors>
  </colors>
  <extLst>
    <ext xmlns:x14="http://schemas.microsoft.com/office/spreadsheetml/2009/9/main" uri="{46F421CA-312F-682f-3DD2-61675219B42D}">
      <x14:dxfs count="8">
        <dxf>
          <font>
            <b val="0"/>
            <i val="0"/>
            <sz val="11"/>
            <color rgb="FF1F1F1F"/>
            <name val="kulin park semibold"/>
          </font>
          <fill>
            <patternFill>
              <fgColor rgb="FFE5B244"/>
              <bgColor rgb="FFE5B244"/>
            </patternFill>
          </fill>
        </dxf>
        <dxf>
          <font>
            <sz val="10"/>
            <color rgb="FFE5B244"/>
            <name val="kulin park semibold"/>
          </font>
          <fill>
            <patternFill>
              <bgColor theme="2" tint="-0.499984740745262"/>
            </patternFill>
          </fill>
        </dxf>
        <dxf>
          <font>
            <b val="0"/>
            <i val="0"/>
            <sz val="10"/>
            <name val="kulin park semibold"/>
          </font>
          <fill>
            <patternFill>
              <fgColor rgb="FFE5B244"/>
              <bgColor rgb="FFE5B244"/>
            </patternFill>
          </fill>
        </dxf>
        <dxf>
          <font>
            <sz val="10"/>
            <color theme="1"/>
            <name val="kulin park semibold"/>
          </font>
          <fill>
            <patternFill>
              <bgColor rgb="FFE5B244"/>
            </patternFill>
          </fill>
        </dxf>
        <dxf>
          <font>
            <b val="0"/>
            <i val="0"/>
            <sz val="10"/>
            <color rgb="FFE5B244"/>
            <name val="kulin park semibold"/>
          </font>
          <fill>
            <patternFill>
              <fgColor rgb="FF404040"/>
              <bgColor theme="1" tint="0.499984740745262"/>
            </patternFill>
          </fill>
        </dxf>
        <dxf>
          <font>
            <name val="KULIN PARK SEMIBOLD"/>
          </font>
          <fill>
            <patternFill>
              <bgColor rgb="FFE5B244"/>
            </patternFill>
          </fill>
        </dxf>
        <dxf>
          <fill>
            <patternFill>
              <bgColor rgb="FFE5B244"/>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selectedItemWithData" dxfId="7"/>
          </x14:slicerStyleElements>
        </x14:slicerStyle>
        <x14:slicerStyle name="Slicer Style 3">
          <x14:slicerStyleElements>
            <x14:slicerStyleElement type="selectedItemWithData" dxfId="6"/>
          </x14:slicerStyleElements>
        </x14:slicerStyle>
        <x14:slicerStyle name="Slicer Style 4">
          <x14:slicerStyleElements>
            <x14:slicerStyleElement type="selectedItemWithData" dxfId="5"/>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44002081392109E-2"/>
          <c:y val="0"/>
          <c:w val="0.89864623076138495"/>
          <c:h val="1"/>
        </c:manualLayout>
      </c:layout>
      <c:pieChart>
        <c:varyColors val="1"/>
        <c:ser>
          <c:idx val="0"/>
          <c:order val="0"/>
          <c:spPr>
            <a:solidFill>
              <a:schemeClr val="tx1">
                <a:lumMod val="50000"/>
                <a:lumOff val="50000"/>
              </a:schemeClr>
            </a:solidFill>
            <a:ln>
              <a:noFill/>
            </a:ln>
          </c:spPr>
          <c:dPt>
            <c:idx val="0"/>
            <c:bubble3D val="0"/>
            <c:spPr>
              <a:solidFill>
                <a:srgbClr val="E5B244"/>
              </a:solidFill>
              <a:ln w="19050">
                <a:noFill/>
              </a:ln>
              <a:effectLst/>
            </c:spPr>
            <c:extLst>
              <c:ext xmlns:c16="http://schemas.microsoft.com/office/drawing/2014/chart" uri="{C3380CC4-5D6E-409C-BE32-E72D297353CC}">
                <c16:uniqueId val="{00000001-21F5-4839-A101-E5EDE2649CF1}"/>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21F5-4839-A101-E5EDE2649CF1}"/>
              </c:ext>
            </c:extLst>
          </c:dPt>
          <c:dPt>
            <c:idx val="2"/>
            <c:bubble3D val="0"/>
            <c:spPr>
              <a:solidFill>
                <a:schemeClr val="tx1">
                  <a:lumMod val="75000"/>
                  <a:lumOff val="25000"/>
                </a:schemeClr>
              </a:solidFill>
              <a:ln w="19050">
                <a:noFill/>
              </a:ln>
              <a:effectLst/>
            </c:spPr>
            <c:extLst>
              <c:ext xmlns:c16="http://schemas.microsoft.com/office/drawing/2014/chart" uri="{C3380CC4-5D6E-409C-BE32-E72D297353CC}">
                <c16:uniqueId val="{00000005-21F5-4839-A101-E5EDE2649CF1}"/>
              </c:ext>
            </c:extLst>
          </c:dPt>
          <c:cat>
            <c:strRef>
              <c:f>PivotTables!$B$10:$B$12</c:f>
              <c:strCache>
                <c:ptCount val="3"/>
                <c:pt idx="0">
                  <c:v>Contract</c:v>
                </c:pt>
                <c:pt idx="1">
                  <c:v>Full-Time</c:v>
                </c:pt>
                <c:pt idx="2">
                  <c:v>Part-Time</c:v>
                </c:pt>
              </c:strCache>
            </c:strRef>
          </c:cat>
          <c:val>
            <c:numRef>
              <c:f>PivotTables!$C$10:$C$12</c:f>
              <c:numCache>
                <c:formatCode>General</c:formatCode>
                <c:ptCount val="3"/>
                <c:pt idx="0">
                  <c:v>3</c:v>
                </c:pt>
                <c:pt idx="1">
                  <c:v>2</c:v>
                </c:pt>
                <c:pt idx="2">
                  <c:v>2</c:v>
                </c:pt>
              </c:numCache>
            </c:numRef>
          </c:val>
          <c:extLst>
            <c:ext xmlns:c16="http://schemas.microsoft.com/office/drawing/2014/chart" uri="{C3380CC4-5D6E-409C-BE32-E72D297353CC}">
              <c16:uniqueId val="{00000006-21F5-4839-A101-E5EDE2649CF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[hr_dashboard.xlsx]PivotTables!age range</c:name>
    <c:fmtId val="3"/>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Kulin park"/>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2">
                      <a:lumMod val="90000"/>
                    </a:schemeClr>
                  </a:solidFill>
                  <a:latin typeface="Kulin park"/>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5B244"/>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100" b="1" i="0" u="none" strike="noStrike" kern="1200" baseline="0">
                  <a:solidFill>
                    <a:srgbClr val="E5B244"/>
                  </a:solidFill>
                  <a:latin typeface="Kulin park"/>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rgbClr val="E5B244"/>
          </a:solidFill>
          <a:ln>
            <a:noFill/>
          </a:ln>
          <a:effectLst/>
        </c:spPr>
        <c:dLbl>
          <c:idx val="0"/>
          <c:tx>
            <c:rich>
              <a:bodyPr rot="0" spcFirstLastPara="1" vertOverflow="ellipsis" vert="horz" wrap="square" anchor="ctr" anchorCtr="0"/>
              <a:lstStyle/>
              <a:p>
                <a:pPr algn="ctr">
                  <a:defRPr lang="en-US" sz="1100" b="1" i="0" u="none" strike="noStrike" kern="1200" baseline="0">
                    <a:solidFill>
                      <a:srgbClr val="E5B244"/>
                    </a:solidFill>
                    <a:latin typeface="Kulin park"/>
                    <a:ea typeface="+mn-ea"/>
                    <a:cs typeface="+mn-cs"/>
                  </a:defRPr>
                </a:pPr>
                <a:fld id="{4D037149-76BC-47D9-AAE3-7FD694FAAAD5}" type="VALUE">
                  <a:rPr lang="en-US">
                    <a:solidFill>
                      <a:srgbClr val="E5B244"/>
                    </a:solidFill>
                  </a:rPr>
                  <a:pPr algn="ctr">
                    <a:defRPr lang="en-US" b="1">
                      <a:solidFill>
                        <a:srgbClr val="E5B244"/>
                      </a:solidFill>
                    </a:defRPr>
                  </a:pPr>
                  <a:t>[VALUE]</a:t>
                </a:fld>
                <a:endParaRPr lang="en-IN"/>
              </a:p>
            </c:rich>
          </c:tx>
          <c:spPr>
            <a:noFill/>
            <a:ln>
              <a:noFill/>
            </a:ln>
            <a:effectLst/>
          </c:spPr>
          <c:txPr>
            <a:bodyPr rot="0" spcFirstLastPara="1" vertOverflow="ellipsis" vert="horz" wrap="square" anchor="ctr" anchorCtr="0"/>
            <a:lstStyle/>
            <a:p>
              <a:pPr algn="ctr">
                <a:defRPr lang="en-US" sz="1100" b="1" i="0" u="none" strike="noStrike" kern="1200" baseline="0">
                  <a:solidFill>
                    <a:srgbClr val="E5B244"/>
                  </a:solidFill>
                  <a:latin typeface="Kulin park"/>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pivotFmt>
      <c:pivotFmt>
        <c:idx val="9"/>
      </c:pivotFmt>
      <c:pivotFmt>
        <c:idx val="10"/>
      </c:pivotFmt>
    </c:pivotFmts>
    <c:plotArea>
      <c:layout/>
      <c:barChart>
        <c:barDir val="col"/>
        <c:grouping val="clustered"/>
        <c:varyColors val="0"/>
        <c:ser>
          <c:idx val="0"/>
          <c:order val="0"/>
          <c:tx>
            <c:strRef>
              <c:f>PivotTables!$J$4:$J$5</c:f>
              <c:strCache>
                <c:ptCount val="1"/>
                <c:pt idx="0">
                  <c:v>Female</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2">
                        <a:lumMod val="90000"/>
                      </a:schemeClr>
                    </a:solidFill>
                    <a:latin typeface="Kulin park"/>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PivotTables!$I$6:$I$11</c:f>
              <c:strCache>
                <c:ptCount val="5"/>
                <c:pt idx="0">
                  <c:v>18-25</c:v>
                </c:pt>
                <c:pt idx="1">
                  <c:v>26-35</c:v>
                </c:pt>
                <c:pt idx="2">
                  <c:v>36-45</c:v>
                </c:pt>
                <c:pt idx="3">
                  <c:v>46-55</c:v>
                </c:pt>
                <c:pt idx="4">
                  <c:v>56 &lt;</c:v>
                </c:pt>
              </c:strCache>
            </c:strRef>
          </c:cat>
          <c:val>
            <c:numRef>
              <c:f>PivotTables!$J$6:$J$11</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8EE0-48ED-A92B-B72F9420C18A}"/>
            </c:ext>
          </c:extLst>
        </c:ser>
        <c:dLbls>
          <c:dLblPos val="outEnd"/>
          <c:showLegendKey val="0"/>
          <c:showVal val="1"/>
          <c:showCatName val="0"/>
          <c:showSerName val="0"/>
          <c:showPercent val="0"/>
          <c:showBubbleSize val="0"/>
        </c:dLbls>
        <c:gapWidth val="219"/>
        <c:overlap val="-27"/>
        <c:axId val="579236655"/>
        <c:axId val="579234255"/>
      </c:barChart>
      <c:catAx>
        <c:axId val="57923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Kulin park"/>
                <a:ea typeface="+mn-ea"/>
                <a:cs typeface="+mn-cs"/>
              </a:defRPr>
            </a:pPr>
            <a:endParaRPr lang="en-US"/>
          </a:p>
        </c:txPr>
        <c:crossAx val="579234255"/>
        <c:crosses val="autoZero"/>
        <c:auto val="1"/>
        <c:lblAlgn val="ctr"/>
        <c:lblOffset val="100"/>
        <c:noMultiLvlLbl val="0"/>
      </c:catAx>
      <c:valAx>
        <c:axId val="579234255"/>
        <c:scaling>
          <c:orientation val="minMax"/>
        </c:scaling>
        <c:delete val="1"/>
        <c:axPos val="l"/>
        <c:majorGridlines>
          <c:spPr>
            <a:ln w="9525" cap="flat" cmpd="sng" algn="ctr">
              <a:solidFill>
                <a:srgbClr val="E5B244">
                  <a:alpha val="41000"/>
                </a:srgbClr>
              </a:solidFill>
              <a:prstDash val="dash"/>
              <a:round/>
            </a:ln>
            <a:effectLst/>
          </c:spPr>
        </c:majorGridlines>
        <c:numFmt formatCode="General" sourceLinked="1"/>
        <c:majorTickMark val="none"/>
        <c:minorTickMark val="none"/>
        <c:tickLblPos val="nextTo"/>
        <c:crossAx val="57923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latin typeface="Kulin park"/>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118165248539975E-2"/>
          <c:y val="0.43539718455460791"/>
          <c:w val="0.83176366950292002"/>
          <c:h val="0.19618981312995459"/>
        </c:manualLayout>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E5B244"/>
              </a:solidFill>
              <a:ln>
                <a:solidFill>
                  <a:srgbClr val="E5B244"/>
                </a:solidFill>
              </a:ln>
              <a:effectLst/>
            </c:spPr>
            <c:extLst>
              <c:ext xmlns:c16="http://schemas.microsoft.com/office/drawing/2014/chart" uri="{C3380CC4-5D6E-409C-BE32-E72D297353CC}">
                <c16:uniqueId val="{00000002-6C02-467F-B726-D156C1615623}"/>
              </c:ext>
            </c:extLst>
          </c:dPt>
          <c:val>
            <c:numRef>
              <c:f>PivotTables!$Q$10</c:f>
              <c:numCache>
                <c:formatCode>0%</c:formatCode>
                <c:ptCount val="1"/>
                <c:pt idx="0">
                  <c:v>0.42307692307692307</c:v>
                </c:pt>
              </c:numCache>
            </c:numRef>
          </c:val>
          <c:extLst>
            <c:ext xmlns:c16="http://schemas.microsoft.com/office/drawing/2014/chart" uri="{C3380CC4-5D6E-409C-BE32-E72D297353CC}">
              <c16:uniqueId val="{00000000-6C02-467F-B726-D156C1615623}"/>
            </c:ext>
          </c:extLst>
        </c:ser>
        <c:ser>
          <c:idx val="1"/>
          <c:order val="1"/>
          <c:spPr>
            <a:solidFill>
              <a:srgbClr val="1F1F1F"/>
            </a:solidFill>
            <a:ln>
              <a:noFill/>
            </a:ln>
            <a:effectLst/>
          </c:spPr>
          <c:invertIfNegative val="0"/>
          <c:val>
            <c:numRef>
              <c:f>PivotTables!$R$10</c:f>
              <c:numCache>
                <c:formatCode>0%</c:formatCode>
                <c:ptCount val="1"/>
                <c:pt idx="0">
                  <c:v>0.57692307692307687</c:v>
                </c:pt>
              </c:numCache>
            </c:numRef>
          </c:val>
          <c:extLst>
            <c:ext xmlns:c16="http://schemas.microsoft.com/office/drawing/2014/chart" uri="{C3380CC4-5D6E-409C-BE32-E72D297353CC}">
              <c16:uniqueId val="{00000001-6C02-467F-B726-D156C1615623}"/>
            </c:ext>
          </c:extLst>
        </c:ser>
        <c:dLbls>
          <c:showLegendKey val="0"/>
          <c:showVal val="0"/>
          <c:showCatName val="0"/>
          <c:showSerName val="0"/>
          <c:showPercent val="0"/>
          <c:showBubbleSize val="0"/>
        </c:dLbls>
        <c:gapWidth val="150"/>
        <c:overlap val="100"/>
        <c:axId val="578266623"/>
        <c:axId val="578259423"/>
      </c:barChart>
      <c:catAx>
        <c:axId val="578266623"/>
        <c:scaling>
          <c:orientation val="minMax"/>
        </c:scaling>
        <c:delete val="1"/>
        <c:axPos val="l"/>
        <c:majorTickMark val="none"/>
        <c:minorTickMark val="none"/>
        <c:tickLblPos val="nextTo"/>
        <c:crossAx val="578259423"/>
        <c:crosses val="autoZero"/>
        <c:auto val="1"/>
        <c:lblAlgn val="ctr"/>
        <c:lblOffset val="100"/>
        <c:noMultiLvlLbl val="0"/>
      </c:catAx>
      <c:valAx>
        <c:axId val="578259423"/>
        <c:scaling>
          <c:orientation val="minMax"/>
        </c:scaling>
        <c:delete val="1"/>
        <c:axPos val="b"/>
        <c:numFmt formatCode="0%" sourceLinked="1"/>
        <c:majorTickMark val="none"/>
        <c:minorTickMark val="none"/>
        <c:tickLblPos val="nextTo"/>
        <c:crossAx val="57826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PivotTables!$Q$11</c:f>
              <c:numCache>
                <c:formatCode>0%</c:formatCode>
                <c:ptCount val="1"/>
                <c:pt idx="0">
                  <c:v>0.23076923076923078</c:v>
                </c:pt>
              </c:numCache>
            </c:numRef>
          </c:val>
          <c:extLst>
            <c:ext xmlns:c16="http://schemas.microsoft.com/office/drawing/2014/chart" uri="{C3380CC4-5D6E-409C-BE32-E72D297353CC}">
              <c16:uniqueId val="{00000000-EAAC-4F60-935C-858E01754136}"/>
            </c:ext>
          </c:extLst>
        </c:ser>
        <c:ser>
          <c:idx val="1"/>
          <c:order val="1"/>
          <c:spPr>
            <a:solidFill>
              <a:srgbClr val="1F1F1F"/>
            </a:solidFill>
            <a:ln>
              <a:noFill/>
            </a:ln>
            <a:effectLst/>
          </c:spPr>
          <c:invertIfNegative val="0"/>
          <c:val>
            <c:numRef>
              <c:f>PivotTables!$R$11</c:f>
              <c:numCache>
                <c:formatCode>0%</c:formatCode>
                <c:ptCount val="1"/>
                <c:pt idx="0">
                  <c:v>0.76923076923076916</c:v>
                </c:pt>
              </c:numCache>
            </c:numRef>
          </c:val>
          <c:extLst>
            <c:ext xmlns:c16="http://schemas.microsoft.com/office/drawing/2014/chart" uri="{C3380CC4-5D6E-409C-BE32-E72D297353CC}">
              <c16:uniqueId val="{00000001-EAAC-4F60-935C-858E01754136}"/>
            </c:ext>
          </c:extLst>
        </c:ser>
        <c:dLbls>
          <c:showLegendKey val="0"/>
          <c:showVal val="0"/>
          <c:showCatName val="0"/>
          <c:showSerName val="0"/>
          <c:showPercent val="0"/>
          <c:showBubbleSize val="0"/>
        </c:dLbls>
        <c:gapWidth val="150"/>
        <c:overlap val="100"/>
        <c:axId val="1017146495"/>
        <c:axId val="1017133055"/>
      </c:barChart>
      <c:catAx>
        <c:axId val="1017146495"/>
        <c:scaling>
          <c:orientation val="minMax"/>
        </c:scaling>
        <c:delete val="1"/>
        <c:axPos val="l"/>
        <c:majorTickMark val="none"/>
        <c:minorTickMark val="none"/>
        <c:tickLblPos val="nextTo"/>
        <c:crossAx val="1017133055"/>
        <c:crosses val="autoZero"/>
        <c:auto val="1"/>
        <c:lblAlgn val="ctr"/>
        <c:lblOffset val="100"/>
        <c:noMultiLvlLbl val="0"/>
      </c:catAx>
      <c:valAx>
        <c:axId val="1017133055"/>
        <c:scaling>
          <c:orientation val="minMax"/>
        </c:scaling>
        <c:delete val="1"/>
        <c:axPos val="b"/>
        <c:numFmt formatCode="0%" sourceLinked="1"/>
        <c:majorTickMark val="none"/>
        <c:minorTickMark val="none"/>
        <c:tickLblPos val="nextTo"/>
        <c:crossAx val="10171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PivotTables!$Q$12</c:f>
              <c:numCache>
                <c:formatCode>0%</c:formatCode>
                <c:ptCount val="1"/>
                <c:pt idx="0">
                  <c:v>0.34615384615384615</c:v>
                </c:pt>
              </c:numCache>
            </c:numRef>
          </c:val>
          <c:extLst>
            <c:ext xmlns:c16="http://schemas.microsoft.com/office/drawing/2014/chart" uri="{C3380CC4-5D6E-409C-BE32-E72D297353CC}">
              <c16:uniqueId val="{00000000-DE08-447D-87D9-C435DFD9B4B0}"/>
            </c:ext>
          </c:extLst>
        </c:ser>
        <c:ser>
          <c:idx val="1"/>
          <c:order val="1"/>
          <c:spPr>
            <a:solidFill>
              <a:srgbClr val="1F1F1F"/>
            </a:solidFill>
            <a:ln>
              <a:noFill/>
            </a:ln>
            <a:effectLst/>
          </c:spPr>
          <c:invertIfNegative val="0"/>
          <c:val>
            <c:numRef>
              <c:f>PivotTables!$R$12</c:f>
              <c:numCache>
                <c:formatCode>0%</c:formatCode>
                <c:ptCount val="1"/>
                <c:pt idx="0">
                  <c:v>0.65384615384615385</c:v>
                </c:pt>
              </c:numCache>
            </c:numRef>
          </c:val>
          <c:extLst>
            <c:ext xmlns:c16="http://schemas.microsoft.com/office/drawing/2014/chart" uri="{C3380CC4-5D6E-409C-BE32-E72D297353CC}">
              <c16:uniqueId val="{00000001-DE08-447D-87D9-C435DFD9B4B0}"/>
            </c:ext>
          </c:extLst>
        </c:ser>
        <c:dLbls>
          <c:showLegendKey val="0"/>
          <c:showVal val="0"/>
          <c:showCatName val="0"/>
          <c:showSerName val="0"/>
          <c:showPercent val="0"/>
          <c:showBubbleSize val="0"/>
        </c:dLbls>
        <c:gapWidth val="150"/>
        <c:overlap val="100"/>
        <c:axId val="1054238703"/>
        <c:axId val="1054243983"/>
      </c:barChart>
      <c:catAx>
        <c:axId val="1054238703"/>
        <c:scaling>
          <c:orientation val="minMax"/>
        </c:scaling>
        <c:delete val="1"/>
        <c:axPos val="l"/>
        <c:majorTickMark val="none"/>
        <c:minorTickMark val="none"/>
        <c:tickLblPos val="nextTo"/>
        <c:crossAx val="1054243983"/>
        <c:crosses val="autoZero"/>
        <c:auto val="1"/>
        <c:lblAlgn val="ctr"/>
        <c:lblOffset val="100"/>
        <c:noMultiLvlLbl val="0"/>
      </c:catAx>
      <c:valAx>
        <c:axId val="1054243983"/>
        <c:scaling>
          <c:orientation val="minMax"/>
        </c:scaling>
        <c:delete val="1"/>
        <c:axPos val="b"/>
        <c:numFmt formatCode="0%" sourceLinked="1"/>
        <c:majorTickMark val="none"/>
        <c:minorTickMark val="none"/>
        <c:tickLblPos val="nextTo"/>
        <c:crossAx val="105423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bg2">
                  <a:lumMod val="75000"/>
                </a:schemeClr>
              </a:solidFill>
            </a:ln>
          </c:spPr>
          <c:dPt>
            <c:idx val="0"/>
            <c:bubble3D val="0"/>
            <c:spPr>
              <a:solidFill>
                <a:srgbClr val="E5B244"/>
              </a:solidFill>
              <a:ln w="19050">
                <a:solidFill>
                  <a:srgbClr val="282828"/>
                </a:solidFill>
              </a:ln>
              <a:effectLst/>
            </c:spPr>
            <c:extLst>
              <c:ext xmlns:c16="http://schemas.microsoft.com/office/drawing/2014/chart" uri="{C3380CC4-5D6E-409C-BE32-E72D297353CC}">
                <c16:uniqueId val="{00000001-356C-4BDD-B2DD-3CDF5C476887}"/>
              </c:ext>
            </c:extLst>
          </c:dPt>
          <c:dPt>
            <c:idx val="1"/>
            <c:bubble3D val="0"/>
            <c:spPr>
              <a:solidFill>
                <a:srgbClr val="1F1F1F"/>
              </a:solidFill>
              <a:ln w="19050">
                <a:solidFill>
                  <a:srgbClr val="282828"/>
                </a:solidFill>
              </a:ln>
              <a:effectLst/>
            </c:spPr>
            <c:extLst>
              <c:ext xmlns:c16="http://schemas.microsoft.com/office/drawing/2014/chart" uri="{C3380CC4-5D6E-409C-BE32-E72D297353CC}">
                <c16:uniqueId val="{00000003-356C-4BDD-B2DD-3CDF5C476887}"/>
              </c:ext>
            </c:extLst>
          </c:dPt>
          <c:val>
            <c:numRef>
              <c:f>PivotTables!$K$20:$L$20</c:f>
              <c:numCache>
                <c:formatCode>0%</c:formatCode>
                <c:ptCount val="2"/>
                <c:pt idx="0">
                  <c:v>0</c:v>
                </c:pt>
                <c:pt idx="1">
                  <c:v>1</c:v>
                </c:pt>
              </c:numCache>
            </c:numRef>
          </c:val>
          <c:extLst>
            <c:ext xmlns:c16="http://schemas.microsoft.com/office/drawing/2014/chart" uri="{C3380CC4-5D6E-409C-BE32-E72D297353CC}">
              <c16:uniqueId val="{00000004-356C-4BDD-B2DD-3CDF5C476887}"/>
            </c:ext>
          </c:extLst>
        </c:ser>
        <c:dLbls>
          <c:showLegendKey val="0"/>
          <c:showVal val="0"/>
          <c:showCatName val="0"/>
          <c:showSerName val="0"/>
          <c:showPercent val="0"/>
          <c:showBubbleSize val="0"/>
          <c:showLeaderLines val="1"/>
        </c:dLbls>
        <c:firstSliceAng val="0"/>
        <c:holeSize val="75"/>
      </c:doughnutChart>
      <c:spPr>
        <a:solidFill>
          <a:srgbClr val="282828"/>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63266545233758"/>
          <c:y val="0.22174603174603175"/>
          <c:w val="0.55145719489981793"/>
          <c:h val="0.57666666666666677"/>
        </c:manualLayout>
      </c:layout>
      <c:doughnutChart>
        <c:varyColors val="1"/>
        <c:ser>
          <c:idx val="0"/>
          <c:order val="0"/>
          <c:spPr>
            <a:ln>
              <a:noFill/>
            </a:ln>
          </c:spPr>
          <c:dPt>
            <c:idx val="0"/>
            <c:bubble3D val="0"/>
            <c:spPr>
              <a:solidFill>
                <a:schemeClr val="bg2">
                  <a:lumMod val="50000"/>
                </a:schemeClr>
              </a:solidFill>
              <a:ln w="19050">
                <a:solidFill>
                  <a:srgbClr val="282828"/>
                </a:solidFill>
              </a:ln>
              <a:effectLst/>
            </c:spPr>
            <c:extLst>
              <c:ext xmlns:c16="http://schemas.microsoft.com/office/drawing/2014/chart" uri="{C3380CC4-5D6E-409C-BE32-E72D297353CC}">
                <c16:uniqueId val="{00000001-3EEC-4324-9B5E-98FEE3F7A310}"/>
              </c:ext>
            </c:extLst>
          </c:dPt>
          <c:dPt>
            <c:idx val="1"/>
            <c:bubble3D val="0"/>
            <c:spPr>
              <a:solidFill>
                <a:srgbClr val="1F1F1F"/>
              </a:solidFill>
              <a:ln w="19050">
                <a:solidFill>
                  <a:srgbClr val="282828"/>
                </a:solidFill>
              </a:ln>
              <a:effectLst/>
            </c:spPr>
            <c:extLst>
              <c:ext xmlns:c16="http://schemas.microsoft.com/office/drawing/2014/chart" uri="{C3380CC4-5D6E-409C-BE32-E72D297353CC}">
                <c16:uniqueId val="{00000003-3EEC-4324-9B5E-98FEE3F7A310}"/>
              </c:ext>
            </c:extLst>
          </c:dPt>
          <c:val>
            <c:numRef>
              <c:f>PivotTables!$K$21:$L$21</c:f>
              <c:numCache>
                <c:formatCode>0%</c:formatCode>
                <c:ptCount val="2"/>
                <c:pt idx="0">
                  <c:v>1</c:v>
                </c:pt>
                <c:pt idx="1">
                  <c:v>0</c:v>
                </c:pt>
              </c:numCache>
            </c:numRef>
          </c:val>
          <c:extLst>
            <c:ext xmlns:c16="http://schemas.microsoft.com/office/drawing/2014/chart" uri="{C3380CC4-5D6E-409C-BE32-E72D297353CC}">
              <c16:uniqueId val="{00000004-3EEC-4324-9B5E-98FEE3F7A3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PivotTables!$E$12</c:f>
              <c:strCache>
                <c:ptCount val="1"/>
                <c:pt idx="0">
                  <c:v>Analyst</c:v>
                </c:pt>
              </c:strCache>
            </c:strRef>
          </c:tx>
          <c:spPr>
            <a:solidFill>
              <a:schemeClr val="tx2">
                <a:lumMod val="60000"/>
                <a:lumOff val="40000"/>
              </a:schemeClr>
            </a:solidFill>
            <a:ln>
              <a:noFill/>
            </a:ln>
            <a:effectLst/>
          </c:spPr>
          <c:invertIfNegative val="0"/>
          <c:dPt>
            <c:idx val="0"/>
            <c:invertIfNegative val="0"/>
            <c:bubble3D val="0"/>
            <c:spPr>
              <a:solidFill>
                <a:srgbClr val="77933C"/>
              </a:solidFill>
              <a:ln>
                <a:noFill/>
              </a:ln>
              <a:effectLst/>
            </c:spPr>
            <c:extLst>
              <c:ext xmlns:c16="http://schemas.microsoft.com/office/drawing/2014/chart" uri="{C3380CC4-5D6E-409C-BE32-E72D297353CC}">
                <c16:uniqueId val="{00000006-FD3A-4178-AEAF-B95F8AADE8C3}"/>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PivotTables!$G$12</c:f>
              <c:numCache>
                <c:formatCode>_ * #,##0_ ;_ * \-#,##0_ ;_ * "-"??_ ;_ @_ </c:formatCode>
                <c:ptCount val="1"/>
                <c:pt idx="0">
                  <c:v>13</c:v>
                </c:pt>
              </c:numCache>
            </c:numRef>
          </c:val>
          <c:extLst>
            <c:ext xmlns:c16="http://schemas.microsoft.com/office/drawing/2014/chart" uri="{C3380CC4-5D6E-409C-BE32-E72D297353CC}">
              <c16:uniqueId val="{00000000-FD3A-4178-AEAF-B95F8AADE8C3}"/>
            </c:ext>
          </c:extLst>
        </c:ser>
        <c:ser>
          <c:idx val="1"/>
          <c:order val="1"/>
          <c:tx>
            <c:strRef>
              <c:f>PivotTables!$E$13</c:f>
              <c:strCache>
                <c:ptCount val="1"/>
                <c:pt idx="0">
                  <c:v>Designer</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PivotTables!$G$13</c:f>
              <c:numCache>
                <c:formatCode>_ * #,##0_ ;_ * \-#,##0_ ;_ * "-"??_ ;_ @_ </c:formatCode>
                <c:ptCount val="1"/>
                <c:pt idx="0">
                  <c:v>17</c:v>
                </c:pt>
              </c:numCache>
            </c:numRef>
          </c:val>
          <c:extLst>
            <c:ext xmlns:c16="http://schemas.microsoft.com/office/drawing/2014/chart" uri="{C3380CC4-5D6E-409C-BE32-E72D297353CC}">
              <c16:uniqueId val="{00000001-FD3A-4178-AEAF-B95F8AADE8C3}"/>
            </c:ext>
          </c:extLst>
        </c:ser>
        <c:ser>
          <c:idx val="2"/>
          <c:order val="2"/>
          <c:tx>
            <c:strRef>
              <c:f>PivotTables!$E$14</c:f>
              <c:strCache>
                <c:ptCount val="1"/>
                <c:pt idx="0">
                  <c:v>Developer</c:v>
                </c:pt>
              </c:strCache>
            </c:strRef>
          </c:tx>
          <c:spPr>
            <a:solidFill>
              <a:schemeClr val="accent6">
                <a:lumMod val="60000"/>
                <a:lumOff val="40000"/>
              </a:schemeClr>
            </a:solidFill>
            <a:ln>
              <a:noFill/>
            </a:ln>
            <a:effectLst/>
          </c:spPr>
          <c:invertIfNegative val="0"/>
          <c:dPt>
            <c:idx val="0"/>
            <c:invertIfNegative val="0"/>
            <c:bubble3D val="0"/>
            <c:spPr>
              <a:solidFill>
                <a:srgbClr val="948A54"/>
              </a:solidFill>
              <a:ln>
                <a:noFill/>
              </a:ln>
              <a:effectLst/>
            </c:spPr>
            <c:extLst>
              <c:ext xmlns:c16="http://schemas.microsoft.com/office/drawing/2014/chart" uri="{C3380CC4-5D6E-409C-BE32-E72D297353CC}">
                <c16:uniqueId val="{00000007-FD3A-4178-AEAF-B95F8AADE8C3}"/>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PivotTables!$G$14</c:f>
              <c:numCache>
                <c:formatCode>_ * #,##0_ ;_ * \-#,##0_ ;_ * "-"??_ ;_ @_ </c:formatCode>
                <c:ptCount val="1"/>
                <c:pt idx="0">
                  <c:v>0</c:v>
                </c:pt>
              </c:numCache>
            </c:numRef>
          </c:val>
          <c:extLst>
            <c:ext xmlns:c16="http://schemas.microsoft.com/office/drawing/2014/chart" uri="{C3380CC4-5D6E-409C-BE32-E72D297353CC}">
              <c16:uniqueId val="{00000002-FD3A-4178-AEAF-B95F8AADE8C3}"/>
            </c:ext>
          </c:extLst>
        </c:ser>
        <c:ser>
          <c:idx val="3"/>
          <c:order val="3"/>
          <c:tx>
            <c:strRef>
              <c:f>PivotTables!$E$15</c:f>
              <c:strCache>
                <c:ptCount val="1"/>
                <c:pt idx="0">
                  <c:v>HR Specialist</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PivotTables!$G$15</c:f>
              <c:numCache>
                <c:formatCode>_ * #,##0_ ;_ * \-#,##0_ ;_ * "-"??_ ;_ @_ </c:formatCode>
                <c:ptCount val="1"/>
                <c:pt idx="0">
                  <c:v>9</c:v>
                </c:pt>
              </c:numCache>
            </c:numRef>
          </c:val>
          <c:extLst>
            <c:ext xmlns:c16="http://schemas.microsoft.com/office/drawing/2014/chart" uri="{C3380CC4-5D6E-409C-BE32-E72D297353CC}">
              <c16:uniqueId val="{00000003-FD3A-4178-AEAF-B95F8AADE8C3}"/>
            </c:ext>
          </c:extLst>
        </c:ser>
        <c:ser>
          <c:idx val="4"/>
          <c:order val="4"/>
          <c:tx>
            <c:strRef>
              <c:f>PivotTables!$E$16</c:f>
              <c:strCache>
                <c:ptCount val="1"/>
                <c:pt idx="0">
                  <c:v>Manager</c:v>
                </c:pt>
              </c:strCache>
            </c:strRef>
          </c:tx>
          <c:spPr>
            <a:solidFill>
              <a:schemeClr val="accent5"/>
            </a:solidFill>
            <a:ln>
              <a:noFill/>
            </a:ln>
            <a:effectLst/>
          </c:spPr>
          <c:invertIfNegative val="0"/>
          <c:dPt>
            <c:idx val="0"/>
            <c:invertIfNegative val="0"/>
            <c:bubble3D val="0"/>
            <c:spPr>
              <a:solidFill>
                <a:srgbClr val="E5B244"/>
              </a:solidFill>
              <a:ln>
                <a:noFill/>
              </a:ln>
              <a:effectLst/>
            </c:spPr>
            <c:extLst>
              <c:ext xmlns:c16="http://schemas.microsoft.com/office/drawing/2014/chart" uri="{C3380CC4-5D6E-409C-BE32-E72D297353CC}">
                <c16:uniqueId val="{00000005-FD3A-4178-AEAF-B95F8AADE8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PivotTables!$G$16</c:f>
              <c:numCache>
                <c:formatCode>_ * #,##0_ ;_ * \-#,##0_ ;_ * "-"??_ ;_ @_ </c:formatCode>
                <c:ptCount val="1"/>
                <c:pt idx="0">
                  <c:v>9</c:v>
                </c:pt>
              </c:numCache>
            </c:numRef>
          </c:val>
          <c:extLst>
            <c:ext xmlns:c16="http://schemas.microsoft.com/office/drawing/2014/chart" uri="{C3380CC4-5D6E-409C-BE32-E72D297353CC}">
              <c16:uniqueId val="{00000004-FD3A-4178-AEAF-B95F8AADE8C3}"/>
            </c:ext>
          </c:extLst>
        </c:ser>
        <c:dLbls>
          <c:dLblPos val="outEnd"/>
          <c:showLegendKey val="0"/>
          <c:showVal val="1"/>
          <c:showCatName val="0"/>
          <c:showSerName val="0"/>
          <c:showPercent val="0"/>
          <c:showBubbleSize val="0"/>
        </c:dLbls>
        <c:gapWidth val="219"/>
        <c:overlap val="-27"/>
        <c:axId val="1108460591"/>
        <c:axId val="1108455791"/>
      </c:barChart>
      <c:catAx>
        <c:axId val="1108460591"/>
        <c:scaling>
          <c:orientation val="minMax"/>
        </c:scaling>
        <c:delete val="1"/>
        <c:axPos val="b"/>
        <c:numFmt formatCode="General" sourceLinked="1"/>
        <c:majorTickMark val="none"/>
        <c:minorTickMark val="none"/>
        <c:tickLblPos val="nextTo"/>
        <c:crossAx val="1108455791"/>
        <c:crosses val="autoZero"/>
        <c:auto val="1"/>
        <c:lblAlgn val="ctr"/>
        <c:lblOffset val="100"/>
        <c:noMultiLvlLbl val="0"/>
      </c:catAx>
      <c:valAx>
        <c:axId val="1108455791"/>
        <c:scaling>
          <c:orientation val="minMax"/>
        </c:scaling>
        <c:delete val="1"/>
        <c:axPos val="l"/>
        <c:majorGridlines>
          <c:spPr>
            <a:ln w="9525" cap="flat" cmpd="sng" algn="ctr">
              <a:solidFill>
                <a:srgbClr val="E5B244">
                  <a:alpha val="51000"/>
                </a:srgbClr>
              </a:solidFill>
              <a:prstDash val="dash"/>
              <a:round/>
            </a:ln>
            <a:effectLst/>
          </c:spPr>
        </c:majorGridlines>
        <c:numFmt formatCode="_ * #,##0_ ;_ * \-#,##0_ ;_ * &quot;-&quot;??_ ;_ @_ " sourceLinked="1"/>
        <c:majorTickMark val="none"/>
        <c:minorTickMark val="none"/>
        <c:tickLblPos val="nextTo"/>
        <c:crossAx val="1108460591"/>
        <c:crosses val="autoZero"/>
        <c:crossBetween val="between"/>
      </c:valAx>
      <c:spPr>
        <a:noFill/>
        <a:ln>
          <a:noFill/>
          <a:prstDash val="soli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[hr_dashboard.xlsx]PivotTables!regions</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PivotTables!$X$4</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PivotTables!$W$5:$W$8</c:f>
              <c:strCache>
                <c:ptCount val="3"/>
                <c:pt idx="0">
                  <c:v>East</c:v>
                </c:pt>
                <c:pt idx="1">
                  <c:v>South</c:v>
                </c:pt>
                <c:pt idx="2">
                  <c:v>West</c:v>
                </c:pt>
              </c:strCache>
            </c:strRef>
          </c:cat>
          <c:val>
            <c:numRef>
              <c:f>PivotTables!$X$5:$X$8</c:f>
              <c:numCache>
                <c:formatCode>General</c:formatCode>
                <c:ptCount val="3"/>
                <c:pt idx="0">
                  <c:v>3</c:v>
                </c:pt>
                <c:pt idx="1">
                  <c:v>3</c:v>
                </c:pt>
                <c:pt idx="2">
                  <c:v>1</c:v>
                </c:pt>
              </c:numCache>
            </c:numRef>
          </c:val>
          <c:extLst>
            <c:ext xmlns:c16="http://schemas.microsoft.com/office/drawing/2014/chart" uri="{C3380CC4-5D6E-409C-BE32-E72D297353CC}">
              <c16:uniqueId val="{00000000-3E69-4390-8AFA-B43E465B9B76}"/>
            </c:ext>
          </c:extLst>
        </c:ser>
        <c:dLbls>
          <c:dLblPos val="outEnd"/>
          <c:showLegendKey val="0"/>
          <c:showVal val="1"/>
          <c:showCatName val="0"/>
          <c:showSerName val="0"/>
          <c:showPercent val="0"/>
          <c:showBubbleSize val="0"/>
        </c:dLbls>
        <c:gapWidth val="140"/>
        <c:axId val="1246571647"/>
        <c:axId val="1246569247"/>
      </c:barChart>
      <c:catAx>
        <c:axId val="1246571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1246569247"/>
        <c:crosses val="autoZero"/>
        <c:auto val="1"/>
        <c:lblAlgn val="ctr"/>
        <c:lblOffset val="100"/>
        <c:noMultiLvlLbl val="0"/>
      </c:catAx>
      <c:valAx>
        <c:axId val="1246569247"/>
        <c:scaling>
          <c:orientation val="minMax"/>
        </c:scaling>
        <c:delete val="1"/>
        <c:axPos val="b"/>
        <c:numFmt formatCode="General" sourceLinked="1"/>
        <c:majorTickMark val="out"/>
        <c:minorTickMark val="none"/>
        <c:tickLblPos val="nextTo"/>
        <c:crossAx val="124657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9.xml"/><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8.xml"/><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7.xml"/><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56434</xdr:colOff>
      <xdr:row>0</xdr:row>
      <xdr:rowOff>0</xdr:rowOff>
    </xdr:from>
    <xdr:to>
      <xdr:col>16</xdr:col>
      <xdr:colOff>584036</xdr:colOff>
      <xdr:row>33</xdr:row>
      <xdr:rowOff>106393</xdr:rowOff>
    </xdr:to>
    <xdr:sp macro="" textlink="">
      <xdr:nvSpPr>
        <xdr:cNvPr id="3" name="Rectangle: Rounded Corners 2">
          <a:extLst>
            <a:ext uri="{FF2B5EF4-FFF2-40B4-BE49-F238E27FC236}">
              <a16:creationId xmlns:a16="http://schemas.microsoft.com/office/drawing/2014/main" id="{CDF0F1F2-6811-EE94-91B5-7D1A73DC42F5}"/>
            </a:ext>
          </a:extLst>
        </xdr:cNvPr>
        <xdr:cNvSpPr/>
      </xdr:nvSpPr>
      <xdr:spPr>
        <a:xfrm>
          <a:off x="56434" y="0"/>
          <a:ext cx="10277097" cy="6244726"/>
        </a:xfrm>
        <a:prstGeom prst="roundRect">
          <a:avLst>
            <a:gd name="adj" fmla="val 2562"/>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330200</xdr:colOff>
      <xdr:row>19</xdr:row>
      <xdr:rowOff>161900</xdr:rowOff>
    </xdr:from>
    <xdr:to>
      <xdr:col>11</xdr:col>
      <xdr:colOff>339800</xdr:colOff>
      <xdr:row>32</xdr:row>
      <xdr:rowOff>60891</xdr:rowOff>
    </xdr:to>
    <xdr:sp macro="" textlink="">
      <xdr:nvSpPr>
        <xdr:cNvPr id="9" name="Rectangle: Rounded Corners 8">
          <a:extLst>
            <a:ext uri="{FF2B5EF4-FFF2-40B4-BE49-F238E27FC236}">
              <a16:creationId xmlns:a16="http://schemas.microsoft.com/office/drawing/2014/main" id="{B6EA05A6-51B7-8C0C-732D-C40223BAA3B0}"/>
            </a:ext>
          </a:extLst>
        </xdr:cNvPr>
        <xdr:cNvSpPr/>
      </xdr:nvSpPr>
      <xdr:spPr>
        <a:xfrm>
          <a:off x="4588042" y="3717900"/>
          <a:ext cx="2442653" cy="2332044"/>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381000</xdr:colOff>
      <xdr:row>30</xdr:row>
      <xdr:rowOff>63500</xdr:rowOff>
    </xdr:from>
    <xdr:to>
      <xdr:col>11</xdr:col>
      <xdr:colOff>241800</xdr:colOff>
      <xdr:row>31</xdr:row>
      <xdr:rowOff>125000</xdr:rowOff>
    </xdr:to>
    <xdr:sp macro="" textlink="">
      <xdr:nvSpPr>
        <xdr:cNvPr id="63" name="Rectangle: Rounded Corners 62">
          <a:extLst>
            <a:ext uri="{FF2B5EF4-FFF2-40B4-BE49-F238E27FC236}">
              <a16:creationId xmlns:a16="http://schemas.microsoft.com/office/drawing/2014/main" id="{3E173644-90E0-3BD1-43AF-FB57B0CB12BE}"/>
            </a:ext>
          </a:extLst>
        </xdr:cNvPr>
        <xdr:cNvSpPr/>
      </xdr:nvSpPr>
      <xdr:spPr>
        <a:xfrm>
          <a:off x="5911645" y="5594145"/>
          <a:ext cx="1089832" cy="2458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381000</xdr:colOff>
      <xdr:row>28</xdr:row>
      <xdr:rowOff>156305</xdr:rowOff>
    </xdr:from>
    <xdr:to>
      <xdr:col>11</xdr:col>
      <xdr:colOff>241800</xdr:colOff>
      <xdr:row>30</xdr:row>
      <xdr:rowOff>27305</xdr:rowOff>
    </xdr:to>
    <xdr:sp macro="" textlink="">
      <xdr:nvSpPr>
        <xdr:cNvPr id="65" name="Rectangle: Rounded Corners 64">
          <a:extLst>
            <a:ext uri="{FF2B5EF4-FFF2-40B4-BE49-F238E27FC236}">
              <a16:creationId xmlns:a16="http://schemas.microsoft.com/office/drawing/2014/main" id="{6F231959-4258-69D8-D175-EBF1A09F9E97}"/>
            </a:ext>
          </a:extLst>
        </xdr:cNvPr>
        <xdr:cNvSpPr/>
      </xdr:nvSpPr>
      <xdr:spPr>
        <a:xfrm>
          <a:off x="5911645" y="5318240"/>
          <a:ext cx="1089832" cy="23971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381000</xdr:colOff>
      <xdr:row>25</xdr:row>
      <xdr:rowOff>144497</xdr:rowOff>
    </xdr:from>
    <xdr:to>
      <xdr:col>11</xdr:col>
      <xdr:colOff>241800</xdr:colOff>
      <xdr:row>27</xdr:row>
      <xdr:rowOff>15497</xdr:rowOff>
    </xdr:to>
    <xdr:sp macro="" textlink="">
      <xdr:nvSpPr>
        <xdr:cNvPr id="66" name="Rectangle: Rounded Corners 65">
          <a:extLst>
            <a:ext uri="{FF2B5EF4-FFF2-40B4-BE49-F238E27FC236}">
              <a16:creationId xmlns:a16="http://schemas.microsoft.com/office/drawing/2014/main" id="{AC586180-BCD7-8D7D-74EE-72036459A778}"/>
            </a:ext>
          </a:extLst>
        </xdr:cNvPr>
        <xdr:cNvSpPr/>
      </xdr:nvSpPr>
      <xdr:spPr>
        <a:xfrm>
          <a:off x="5911645" y="4753368"/>
          <a:ext cx="1089832" cy="23971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381000</xdr:colOff>
      <xdr:row>24</xdr:row>
      <xdr:rowOff>53340</xdr:rowOff>
    </xdr:from>
    <xdr:to>
      <xdr:col>11</xdr:col>
      <xdr:colOff>241800</xdr:colOff>
      <xdr:row>25</xdr:row>
      <xdr:rowOff>114840</xdr:rowOff>
    </xdr:to>
    <xdr:sp macro="" textlink="">
      <xdr:nvSpPr>
        <xdr:cNvPr id="67" name="Rectangle: Rounded Corners 66">
          <a:extLst>
            <a:ext uri="{FF2B5EF4-FFF2-40B4-BE49-F238E27FC236}">
              <a16:creationId xmlns:a16="http://schemas.microsoft.com/office/drawing/2014/main" id="{96B38EAA-DBE9-2D93-4DDF-B7EB4AF24882}"/>
            </a:ext>
          </a:extLst>
        </xdr:cNvPr>
        <xdr:cNvSpPr/>
      </xdr:nvSpPr>
      <xdr:spPr>
        <a:xfrm>
          <a:off x="5867400" y="4434840"/>
          <a:ext cx="1080000" cy="2520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381000</xdr:colOff>
      <xdr:row>22</xdr:row>
      <xdr:rowOff>139700</xdr:rowOff>
    </xdr:from>
    <xdr:to>
      <xdr:col>11</xdr:col>
      <xdr:colOff>241800</xdr:colOff>
      <xdr:row>24</xdr:row>
      <xdr:rowOff>10700</xdr:rowOff>
    </xdr:to>
    <xdr:sp macro="" textlink="">
      <xdr:nvSpPr>
        <xdr:cNvPr id="68" name="Rectangle: Rounded Corners 67">
          <a:extLst>
            <a:ext uri="{FF2B5EF4-FFF2-40B4-BE49-F238E27FC236}">
              <a16:creationId xmlns:a16="http://schemas.microsoft.com/office/drawing/2014/main" id="{C330D313-947E-4B98-9D37-F3815FA55AFB}"/>
            </a:ext>
          </a:extLst>
        </xdr:cNvPr>
        <xdr:cNvSpPr/>
      </xdr:nvSpPr>
      <xdr:spPr>
        <a:xfrm>
          <a:off x="5867400" y="4140200"/>
          <a:ext cx="1080000" cy="252000"/>
        </a:xfrm>
        <a:prstGeom prst="roundRect">
          <a:avLst/>
        </a:prstGeom>
        <a:solidFill>
          <a:srgbClr val="E5B2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381000</xdr:colOff>
      <xdr:row>27</xdr:row>
      <xdr:rowOff>62652</xdr:rowOff>
    </xdr:from>
    <xdr:to>
      <xdr:col>11</xdr:col>
      <xdr:colOff>241800</xdr:colOff>
      <xdr:row>28</xdr:row>
      <xdr:rowOff>124152</xdr:rowOff>
    </xdr:to>
    <xdr:sp macro="" textlink="">
      <xdr:nvSpPr>
        <xdr:cNvPr id="69" name="Rectangle: Rounded Corners 68">
          <a:extLst>
            <a:ext uri="{FF2B5EF4-FFF2-40B4-BE49-F238E27FC236}">
              <a16:creationId xmlns:a16="http://schemas.microsoft.com/office/drawing/2014/main" id="{1EF7350C-99FD-524E-9455-0B8EF3C4012C}"/>
            </a:ext>
          </a:extLst>
        </xdr:cNvPr>
        <xdr:cNvSpPr/>
      </xdr:nvSpPr>
      <xdr:spPr>
        <a:xfrm>
          <a:off x="5911645" y="5040233"/>
          <a:ext cx="1089832" cy="245854"/>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292100</xdr:colOff>
      <xdr:row>24</xdr:row>
      <xdr:rowOff>17919</xdr:rowOff>
    </xdr:from>
    <xdr:to>
      <xdr:col>3</xdr:col>
      <xdr:colOff>76200</xdr:colOff>
      <xdr:row>32</xdr:row>
      <xdr:rowOff>60891</xdr:rowOff>
    </xdr:to>
    <xdr:sp macro="" textlink="">
      <xdr:nvSpPr>
        <xdr:cNvPr id="4" name="Rectangle: Rounded Corners 3">
          <a:extLst>
            <a:ext uri="{FF2B5EF4-FFF2-40B4-BE49-F238E27FC236}">
              <a16:creationId xmlns:a16="http://schemas.microsoft.com/office/drawing/2014/main" id="{149CDE71-D0AA-836D-2A1B-74F3DDA4A473}"/>
            </a:ext>
          </a:extLst>
        </xdr:cNvPr>
        <xdr:cNvSpPr/>
      </xdr:nvSpPr>
      <xdr:spPr>
        <a:xfrm>
          <a:off x="292100" y="4490528"/>
          <a:ext cx="1606274" cy="1533841"/>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279400</xdr:colOff>
      <xdr:row>6</xdr:row>
      <xdr:rowOff>187300</xdr:rowOff>
    </xdr:from>
    <xdr:to>
      <xdr:col>3</xdr:col>
      <xdr:colOff>63500</xdr:colOff>
      <xdr:row>23</xdr:row>
      <xdr:rowOff>63500</xdr:rowOff>
    </xdr:to>
    <xdr:sp macro="" textlink="">
      <xdr:nvSpPr>
        <xdr:cNvPr id="6" name="Rectangle: Rounded Corners 5">
          <a:extLst>
            <a:ext uri="{FF2B5EF4-FFF2-40B4-BE49-F238E27FC236}">
              <a16:creationId xmlns:a16="http://schemas.microsoft.com/office/drawing/2014/main" id="{6F7561F1-6AF8-527A-FCEC-EF97C845A774}"/>
            </a:ext>
          </a:extLst>
        </xdr:cNvPr>
        <xdr:cNvSpPr/>
      </xdr:nvSpPr>
      <xdr:spPr>
        <a:xfrm>
          <a:off x="279400" y="1139800"/>
          <a:ext cx="1612900" cy="3114700"/>
        </a:xfrm>
        <a:prstGeom prst="roundRect">
          <a:avLst>
            <a:gd name="adj" fmla="val 5643"/>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19</xdr:row>
      <xdr:rowOff>165000</xdr:rowOff>
    </xdr:from>
    <xdr:to>
      <xdr:col>7</xdr:col>
      <xdr:colOff>200100</xdr:colOff>
      <xdr:row>32</xdr:row>
      <xdr:rowOff>60891</xdr:rowOff>
    </xdr:to>
    <xdr:sp macro="" textlink="">
      <xdr:nvSpPr>
        <xdr:cNvPr id="8" name="Rectangle: Rounded Corners 7">
          <a:extLst>
            <a:ext uri="{FF2B5EF4-FFF2-40B4-BE49-F238E27FC236}">
              <a16:creationId xmlns:a16="http://schemas.microsoft.com/office/drawing/2014/main" id="{F86AA17F-3CFF-6414-1CB6-C3C047E14806}"/>
            </a:ext>
          </a:extLst>
        </xdr:cNvPr>
        <xdr:cNvSpPr/>
      </xdr:nvSpPr>
      <xdr:spPr>
        <a:xfrm>
          <a:off x="2029810" y="3631954"/>
          <a:ext cx="2462014" cy="2268017"/>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317500</xdr:colOff>
      <xdr:row>7</xdr:row>
      <xdr:rowOff>4829</xdr:rowOff>
    </xdr:from>
    <xdr:to>
      <xdr:col>11</xdr:col>
      <xdr:colOff>327100</xdr:colOff>
      <xdr:row>19</xdr:row>
      <xdr:rowOff>50800</xdr:rowOff>
    </xdr:to>
    <xdr:sp macro="" textlink="">
      <xdr:nvSpPr>
        <xdr:cNvPr id="10" name="Rectangle: Rounded Corners 9">
          <a:extLst>
            <a:ext uri="{FF2B5EF4-FFF2-40B4-BE49-F238E27FC236}">
              <a16:creationId xmlns:a16="http://schemas.microsoft.com/office/drawing/2014/main" id="{D16F31C2-E10A-FBF9-4DEC-F6A9EAAE2EA2}"/>
            </a:ext>
          </a:extLst>
        </xdr:cNvPr>
        <xdr:cNvSpPr/>
      </xdr:nvSpPr>
      <xdr:spPr>
        <a:xfrm>
          <a:off x="4609224" y="1282128"/>
          <a:ext cx="2462014" cy="2235626"/>
        </a:xfrm>
        <a:prstGeom prst="roundRect">
          <a:avLst>
            <a:gd name="adj" fmla="val 7018"/>
          </a:avLst>
        </a:prstGeom>
        <a:solidFill>
          <a:srgbClr val="282828">
            <a:alpha val="99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7</xdr:row>
      <xdr:rowOff>9500</xdr:rowOff>
    </xdr:from>
    <xdr:to>
      <xdr:col>7</xdr:col>
      <xdr:colOff>200100</xdr:colOff>
      <xdr:row>12</xdr:row>
      <xdr:rowOff>177800</xdr:rowOff>
    </xdr:to>
    <xdr:sp macro="" textlink="">
      <xdr:nvSpPr>
        <xdr:cNvPr id="11" name="Rectangle: Rounded Corners 10">
          <a:extLst>
            <a:ext uri="{FF2B5EF4-FFF2-40B4-BE49-F238E27FC236}">
              <a16:creationId xmlns:a16="http://schemas.microsoft.com/office/drawing/2014/main" id="{90A12EE9-167C-7ACB-3683-68F150A3C496}"/>
            </a:ext>
          </a:extLst>
        </xdr:cNvPr>
        <xdr:cNvSpPr/>
      </xdr:nvSpPr>
      <xdr:spPr>
        <a:xfrm>
          <a:off x="2019300" y="1152500"/>
          <a:ext cx="2448000" cy="1120800"/>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165100</xdr:colOff>
      <xdr:row>13</xdr:row>
      <xdr:rowOff>111100</xdr:rowOff>
    </xdr:from>
    <xdr:to>
      <xdr:col>5</xdr:col>
      <xdr:colOff>115900</xdr:colOff>
      <xdr:row>19</xdr:row>
      <xdr:rowOff>48100</xdr:rowOff>
    </xdr:to>
    <xdr:sp macro="" textlink="">
      <xdr:nvSpPr>
        <xdr:cNvPr id="12" name="Rectangle: Rounded Corners 11">
          <a:extLst>
            <a:ext uri="{FF2B5EF4-FFF2-40B4-BE49-F238E27FC236}">
              <a16:creationId xmlns:a16="http://schemas.microsoft.com/office/drawing/2014/main" id="{430B0EA7-B284-206F-6501-553266CBE1B5}"/>
            </a:ext>
          </a:extLst>
        </xdr:cNvPr>
        <xdr:cNvSpPr/>
      </xdr:nvSpPr>
      <xdr:spPr>
        <a:xfrm>
          <a:off x="1979386" y="2469671"/>
          <a:ext cx="1160324" cy="1025572"/>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13</xdr:row>
      <xdr:rowOff>98400</xdr:rowOff>
    </xdr:from>
    <xdr:to>
      <xdr:col>7</xdr:col>
      <xdr:colOff>141300</xdr:colOff>
      <xdr:row>19</xdr:row>
      <xdr:rowOff>35400</xdr:rowOff>
    </xdr:to>
    <xdr:sp macro="" textlink="">
      <xdr:nvSpPr>
        <xdr:cNvPr id="13" name="Rectangle: Rounded Corners 12">
          <a:extLst>
            <a:ext uri="{FF2B5EF4-FFF2-40B4-BE49-F238E27FC236}">
              <a16:creationId xmlns:a16="http://schemas.microsoft.com/office/drawing/2014/main" id="{67F3D121-BBBC-2DAD-AD20-AB663FCB5FAD}"/>
            </a:ext>
          </a:extLst>
        </xdr:cNvPr>
        <xdr:cNvSpPr/>
      </xdr:nvSpPr>
      <xdr:spPr>
        <a:xfrm>
          <a:off x="3238500" y="2384400"/>
          <a:ext cx="1170000" cy="1080000"/>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596900</xdr:colOff>
      <xdr:row>26</xdr:row>
      <xdr:rowOff>118064</xdr:rowOff>
    </xdr:from>
    <xdr:to>
      <xdr:col>13</xdr:col>
      <xdr:colOff>602602</xdr:colOff>
      <xdr:row>32</xdr:row>
      <xdr:rowOff>60891</xdr:rowOff>
    </xdr:to>
    <xdr:sp macro="" textlink="">
      <xdr:nvSpPr>
        <xdr:cNvPr id="14" name="Rectangle: Rounded Corners 13">
          <a:extLst>
            <a:ext uri="{FF2B5EF4-FFF2-40B4-BE49-F238E27FC236}">
              <a16:creationId xmlns:a16="http://schemas.microsoft.com/office/drawing/2014/main" id="{B62802C5-3A70-9E1F-FF4D-FFF9FF86E5AA}"/>
            </a:ext>
          </a:extLst>
        </xdr:cNvPr>
        <xdr:cNvSpPr/>
      </xdr:nvSpPr>
      <xdr:spPr>
        <a:xfrm>
          <a:off x="7278204" y="4963390"/>
          <a:ext cx="1220485" cy="1060979"/>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222898</xdr:colOff>
      <xdr:row>26</xdr:row>
      <xdr:rowOff>118064</xdr:rowOff>
    </xdr:from>
    <xdr:to>
      <xdr:col>16</xdr:col>
      <xdr:colOff>228600</xdr:colOff>
      <xdr:row>32</xdr:row>
      <xdr:rowOff>60891</xdr:rowOff>
    </xdr:to>
    <xdr:sp macro="" textlink="">
      <xdr:nvSpPr>
        <xdr:cNvPr id="16" name="Rectangle: Rounded Corners 15">
          <a:extLst>
            <a:ext uri="{FF2B5EF4-FFF2-40B4-BE49-F238E27FC236}">
              <a16:creationId xmlns:a16="http://schemas.microsoft.com/office/drawing/2014/main" id="{4AD92441-8926-1C18-C7BA-E4969B3E3BC9}"/>
            </a:ext>
          </a:extLst>
        </xdr:cNvPr>
        <xdr:cNvSpPr/>
      </xdr:nvSpPr>
      <xdr:spPr>
        <a:xfrm>
          <a:off x="8726376" y="4963390"/>
          <a:ext cx="1220485" cy="1060979"/>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188592</xdr:colOff>
      <xdr:row>20</xdr:row>
      <xdr:rowOff>38100</xdr:rowOff>
    </xdr:from>
    <xdr:to>
      <xdr:col>16</xdr:col>
      <xdr:colOff>194294</xdr:colOff>
      <xdr:row>25</xdr:row>
      <xdr:rowOff>171427</xdr:rowOff>
    </xdr:to>
    <xdr:sp macro="" textlink="">
      <xdr:nvSpPr>
        <xdr:cNvPr id="17" name="Rectangle: Rounded Corners 16">
          <a:extLst>
            <a:ext uri="{FF2B5EF4-FFF2-40B4-BE49-F238E27FC236}">
              <a16:creationId xmlns:a16="http://schemas.microsoft.com/office/drawing/2014/main" id="{81D38A81-C9D0-1FB9-05AA-2BB4E42E5DA0}"/>
            </a:ext>
          </a:extLst>
        </xdr:cNvPr>
        <xdr:cNvSpPr/>
      </xdr:nvSpPr>
      <xdr:spPr>
        <a:xfrm>
          <a:off x="8713250" y="3508853"/>
          <a:ext cx="1223510" cy="1046684"/>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99946</xdr:colOff>
      <xdr:row>9</xdr:row>
      <xdr:rowOff>71091</xdr:rowOff>
    </xdr:from>
    <xdr:to>
      <xdr:col>16</xdr:col>
      <xdr:colOff>226946</xdr:colOff>
      <xdr:row>18</xdr:row>
      <xdr:rowOff>12590</xdr:rowOff>
    </xdr:to>
    <xdr:sp macro="" textlink="">
      <xdr:nvSpPr>
        <xdr:cNvPr id="20" name="Rectangle: Rounded Corners 19">
          <a:extLst>
            <a:ext uri="{FF2B5EF4-FFF2-40B4-BE49-F238E27FC236}">
              <a16:creationId xmlns:a16="http://schemas.microsoft.com/office/drawing/2014/main" id="{41349683-0DCE-6C0B-BAA6-9673DFC8A5FC}"/>
            </a:ext>
          </a:extLst>
        </xdr:cNvPr>
        <xdr:cNvSpPr/>
      </xdr:nvSpPr>
      <xdr:spPr>
        <a:xfrm>
          <a:off x="7399104" y="1755512"/>
          <a:ext cx="2560053" cy="1625920"/>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99946</xdr:colOff>
      <xdr:row>1</xdr:row>
      <xdr:rowOff>73417</xdr:rowOff>
    </xdr:from>
    <xdr:to>
      <xdr:col>16</xdr:col>
      <xdr:colOff>226946</xdr:colOff>
      <xdr:row>8</xdr:row>
      <xdr:rowOff>153159</xdr:rowOff>
    </xdr:to>
    <xdr:sp macro="" textlink="">
      <xdr:nvSpPr>
        <xdr:cNvPr id="21" name="Rectangle: Rounded Corners 20">
          <a:extLst>
            <a:ext uri="{FF2B5EF4-FFF2-40B4-BE49-F238E27FC236}">
              <a16:creationId xmlns:a16="http://schemas.microsoft.com/office/drawing/2014/main" id="{DC7CDFE0-7690-2C8B-D002-D6775A661449}"/>
            </a:ext>
          </a:extLst>
        </xdr:cNvPr>
        <xdr:cNvSpPr/>
      </xdr:nvSpPr>
      <xdr:spPr>
        <a:xfrm>
          <a:off x="7406795" y="256088"/>
          <a:ext cx="2562617" cy="1358441"/>
        </a:xfrm>
        <a:prstGeom prst="roundRect">
          <a:avLst>
            <a:gd name="adj" fmla="val 7018"/>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63500</xdr:colOff>
      <xdr:row>13</xdr:row>
      <xdr:rowOff>76200</xdr:rowOff>
    </xdr:from>
    <xdr:to>
      <xdr:col>19</xdr:col>
      <xdr:colOff>508000</xdr:colOff>
      <xdr:row>15</xdr:row>
      <xdr:rowOff>88900</xdr:rowOff>
    </xdr:to>
    <xdr:sp macro="" textlink="">
      <xdr:nvSpPr>
        <xdr:cNvPr id="23" name="TextBox 22">
          <a:extLst>
            <a:ext uri="{FF2B5EF4-FFF2-40B4-BE49-F238E27FC236}">
              <a16:creationId xmlns:a16="http://schemas.microsoft.com/office/drawing/2014/main" id="{0A3D2B1E-28C0-2CC9-F393-B2D1A88AE468}"/>
            </a:ext>
          </a:extLst>
        </xdr:cNvPr>
        <xdr:cNvSpPr txBox="1"/>
      </xdr:nvSpPr>
      <xdr:spPr>
        <a:xfrm>
          <a:off x="11036300" y="2362200"/>
          <a:ext cx="10541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14</xdr:col>
      <xdr:colOff>266700</xdr:colOff>
      <xdr:row>20</xdr:row>
      <xdr:rowOff>88900</xdr:rowOff>
    </xdr:from>
    <xdr:to>
      <xdr:col>16</xdr:col>
      <xdr:colOff>190500</xdr:colOff>
      <xdr:row>25</xdr:row>
      <xdr:rowOff>50800</xdr:rowOff>
    </xdr:to>
    <xdr:grpSp>
      <xdr:nvGrpSpPr>
        <xdr:cNvPr id="27" name="Group 26">
          <a:extLst>
            <a:ext uri="{FF2B5EF4-FFF2-40B4-BE49-F238E27FC236}">
              <a16:creationId xmlns:a16="http://schemas.microsoft.com/office/drawing/2014/main" id="{B6D1FD1F-B086-5D47-8EEE-576A401C0CB6}"/>
            </a:ext>
          </a:extLst>
        </xdr:cNvPr>
        <xdr:cNvGrpSpPr/>
      </xdr:nvGrpSpPr>
      <xdr:grpSpPr>
        <a:xfrm>
          <a:off x="8850148" y="3811314"/>
          <a:ext cx="1150007" cy="892503"/>
          <a:chOff x="8801100" y="3708400"/>
          <a:chExt cx="1143000" cy="914400"/>
        </a:xfrm>
      </xdr:grpSpPr>
      <xdr:sp macro="" textlink="">
        <xdr:nvSpPr>
          <xdr:cNvPr id="25" name="TextBox 24">
            <a:extLst>
              <a:ext uri="{FF2B5EF4-FFF2-40B4-BE49-F238E27FC236}">
                <a16:creationId xmlns:a16="http://schemas.microsoft.com/office/drawing/2014/main" id="{23231E93-D833-6B57-467A-23924EC42348}"/>
              </a:ext>
            </a:extLst>
          </xdr:cNvPr>
          <xdr:cNvSpPr txBox="1"/>
        </xdr:nvSpPr>
        <xdr:spPr>
          <a:xfrm>
            <a:off x="8801100" y="3708400"/>
            <a:ext cx="8636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Part</a:t>
            </a:r>
            <a:r>
              <a:rPr lang="en-IN" sz="1200" baseline="0">
                <a:solidFill>
                  <a:schemeClr val="bg1"/>
                </a:solidFill>
              </a:rPr>
              <a:t> </a:t>
            </a:r>
          </a:p>
          <a:p>
            <a:r>
              <a:rPr lang="en-IN" sz="1200" baseline="0">
                <a:solidFill>
                  <a:schemeClr val="bg1"/>
                </a:solidFill>
              </a:rPr>
              <a:t>time employees</a:t>
            </a:r>
            <a:endParaRPr lang="en-IN" sz="1200">
              <a:solidFill>
                <a:schemeClr val="bg1"/>
              </a:solidFill>
            </a:endParaRPr>
          </a:p>
        </xdr:txBody>
      </xdr:sp>
      <xdr:sp macro="" textlink="PivotTables!C12">
        <xdr:nvSpPr>
          <xdr:cNvPr id="26" name="TextBox 25">
            <a:extLst>
              <a:ext uri="{FF2B5EF4-FFF2-40B4-BE49-F238E27FC236}">
                <a16:creationId xmlns:a16="http://schemas.microsoft.com/office/drawing/2014/main" id="{2A3FD8CD-B83A-4AB3-FFAA-31CB10306C50}"/>
              </a:ext>
            </a:extLst>
          </xdr:cNvPr>
          <xdr:cNvSpPr txBox="1"/>
        </xdr:nvSpPr>
        <xdr:spPr>
          <a:xfrm>
            <a:off x="9385300" y="4203700"/>
            <a:ext cx="558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4D6624-8085-458E-9155-5513870D71F9}" type="TxLink">
              <a:rPr lang="en-US" sz="2800" b="1" i="0" u="none" strike="noStrike">
                <a:solidFill>
                  <a:schemeClr val="bg1"/>
                </a:solidFill>
                <a:latin typeface="Calibri"/>
                <a:ea typeface="Calibri"/>
                <a:cs typeface="Calibri"/>
              </a:rPr>
              <a:pPr/>
              <a:t>2</a:t>
            </a:fld>
            <a:endParaRPr lang="en-IN" sz="2800" b="1">
              <a:solidFill>
                <a:schemeClr val="bg1"/>
              </a:solidFill>
            </a:endParaRPr>
          </a:p>
        </xdr:txBody>
      </xdr:sp>
    </xdr:grpSp>
    <xdr:clientData/>
  </xdr:twoCellAnchor>
  <xdr:twoCellAnchor>
    <xdr:from>
      <xdr:col>14</xdr:col>
      <xdr:colOff>235893</xdr:colOff>
      <xdr:row>26</xdr:row>
      <xdr:rowOff>127000</xdr:rowOff>
    </xdr:from>
    <xdr:to>
      <xdr:col>16</xdr:col>
      <xdr:colOff>146993</xdr:colOff>
      <xdr:row>31</xdr:row>
      <xdr:rowOff>101600</xdr:rowOff>
    </xdr:to>
    <xdr:grpSp>
      <xdr:nvGrpSpPr>
        <xdr:cNvPr id="28" name="Group 27">
          <a:extLst>
            <a:ext uri="{FF2B5EF4-FFF2-40B4-BE49-F238E27FC236}">
              <a16:creationId xmlns:a16="http://schemas.microsoft.com/office/drawing/2014/main" id="{8371A484-F863-72BC-59F2-2750634587E2}"/>
            </a:ext>
          </a:extLst>
        </xdr:cNvPr>
        <xdr:cNvGrpSpPr/>
      </xdr:nvGrpSpPr>
      <xdr:grpSpPr>
        <a:xfrm>
          <a:off x="8819341" y="4966138"/>
          <a:ext cx="1137307" cy="905203"/>
          <a:chOff x="8826500" y="3759200"/>
          <a:chExt cx="1130300" cy="927100"/>
        </a:xfrm>
      </xdr:grpSpPr>
      <xdr:sp macro="" textlink="">
        <xdr:nvSpPr>
          <xdr:cNvPr id="29" name="TextBox 28">
            <a:extLst>
              <a:ext uri="{FF2B5EF4-FFF2-40B4-BE49-F238E27FC236}">
                <a16:creationId xmlns:a16="http://schemas.microsoft.com/office/drawing/2014/main" id="{BD21853F-6952-A46C-C981-CC762B3AC3AC}"/>
              </a:ext>
            </a:extLst>
          </xdr:cNvPr>
          <xdr:cNvSpPr txBox="1"/>
        </xdr:nvSpPr>
        <xdr:spPr>
          <a:xfrm>
            <a:off x="8826500" y="3759200"/>
            <a:ext cx="8636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latin typeface="+mn-lt"/>
                <a:ea typeface="+mn-ea"/>
                <a:cs typeface="+mn-cs"/>
              </a:rPr>
              <a:t>Full</a:t>
            </a:r>
            <a:r>
              <a:rPr lang="en-IN" sz="1200" baseline="0">
                <a:solidFill>
                  <a:schemeClr val="bg1"/>
                </a:solidFill>
              </a:rPr>
              <a:t> </a:t>
            </a:r>
          </a:p>
          <a:p>
            <a:r>
              <a:rPr lang="en-IN" sz="1200" baseline="0">
                <a:solidFill>
                  <a:schemeClr val="bg1"/>
                </a:solidFill>
              </a:rPr>
              <a:t>time employees</a:t>
            </a:r>
            <a:endParaRPr lang="en-IN" sz="1200">
              <a:solidFill>
                <a:schemeClr val="bg1"/>
              </a:solidFill>
            </a:endParaRPr>
          </a:p>
        </xdr:txBody>
      </xdr:sp>
      <xdr:sp macro="" textlink="PivotTables!C11">
        <xdr:nvSpPr>
          <xdr:cNvPr id="30" name="TextBox 29">
            <a:extLst>
              <a:ext uri="{FF2B5EF4-FFF2-40B4-BE49-F238E27FC236}">
                <a16:creationId xmlns:a16="http://schemas.microsoft.com/office/drawing/2014/main" id="{61A5E004-FCF9-8515-8DED-E0CDC3DFD1C0}"/>
              </a:ext>
            </a:extLst>
          </xdr:cNvPr>
          <xdr:cNvSpPr txBox="1"/>
        </xdr:nvSpPr>
        <xdr:spPr>
          <a:xfrm>
            <a:off x="9398000" y="4267200"/>
            <a:ext cx="558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BDEADE-6547-4908-B4D2-39A2D59CF2B4}" type="TxLink">
              <a:rPr lang="en-US" sz="2800" b="1" i="0" u="none" strike="noStrike">
                <a:solidFill>
                  <a:schemeClr val="bg1"/>
                </a:solidFill>
                <a:latin typeface="Calibri"/>
                <a:ea typeface="Calibri"/>
                <a:cs typeface="Calibri"/>
              </a:rPr>
              <a:pPr/>
              <a:t>2</a:t>
            </a:fld>
            <a:endParaRPr lang="en-IN" sz="2800" b="1">
              <a:solidFill>
                <a:schemeClr val="bg1"/>
              </a:solidFill>
            </a:endParaRPr>
          </a:p>
        </xdr:txBody>
      </xdr:sp>
    </xdr:grpSp>
    <xdr:clientData/>
  </xdr:twoCellAnchor>
  <xdr:twoCellAnchor>
    <xdr:from>
      <xdr:col>12</xdr:col>
      <xdr:colOff>76200</xdr:colOff>
      <xdr:row>27</xdr:row>
      <xdr:rowOff>0</xdr:rowOff>
    </xdr:from>
    <xdr:to>
      <xdr:col>13</xdr:col>
      <xdr:colOff>584200</xdr:colOff>
      <xdr:row>31</xdr:row>
      <xdr:rowOff>101600</xdr:rowOff>
    </xdr:to>
    <xdr:grpSp>
      <xdr:nvGrpSpPr>
        <xdr:cNvPr id="36" name="Group 35">
          <a:extLst>
            <a:ext uri="{FF2B5EF4-FFF2-40B4-BE49-F238E27FC236}">
              <a16:creationId xmlns:a16="http://schemas.microsoft.com/office/drawing/2014/main" id="{32A414C3-76AF-097D-4B86-ADF96C846A6B}"/>
            </a:ext>
          </a:extLst>
        </xdr:cNvPr>
        <xdr:cNvGrpSpPr/>
      </xdr:nvGrpSpPr>
      <xdr:grpSpPr>
        <a:xfrm>
          <a:off x="7433441" y="5025259"/>
          <a:ext cx="1121104" cy="846082"/>
          <a:chOff x="8826500" y="3759200"/>
          <a:chExt cx="1117600" cy="863600"/>
        </a:xfrm>
      </xdr:grpSpPr>
      <xdr:sp macro="" textlink="">
        <xdr:nvSpPr>
          <xdr:cNvPr id="37" name="TextBox 36">
            <a:extLst>
              <a:ext uri="{FF2B5EF4-FFF2-40B4-BE49-F238E27FC236}">
                <a16:creationId xmlns:a16="http://schemas.microsoft.com/office/drawing/2014/main" id="{D532B814-6DBF-4F5A-4BED-9131DB6646E9}"/>
              </a:ext>
            </a:extLst>
          </xdr:cNvPr>
          <xdr:cNvSpPr txBox="1"/>
        </xdr:nvSpPr>
        <xdr:spPr>
          <a:xfrm>
            <a:off x="8826500" y="3759200"/>
            <a:ext cx="8636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latin typeface="+mn-lt"/>
                <a:ea typeface="+mn-ea"/>
                <a:cs typeface="+mn-cs"/>
              </a:rPr>
              <a:t>Contract</a:t>
            </a:r>
            <a:r>
              <a:rPr lang="en-IN" sz="1200" baseline="0">
                <a:solidFill>
                  <a:schemeClr val="bg1"/>
                </a:solidFill>
              </a:rPr>
              <a:t> employees</a:t>
            </a:r>
            <a:endParaRPr lang="en-IN" sz="1200">
              <a:solidFill>
                <a:schemeClr val="bg1"/>
              </a:solidFill>
            </a:endParaRPr>
          </a:p>
        </xdr:txBody>
      </xdr:sp>
      <xdr:sp macro="" textlink="PivotTables!C10">
        <xdr:nvSpPr>
          <xdr:cNvPr id="38" name="TextBox 37">
            <a:extLst>
              <a:ext uri="{FF2B5EF4-FFF2-40B4-BE49-F238E27FC236}">
                <a16:creationId xmlns:a16="http://schemas.microsoft.com/office/drawing/2014/main" id="{218990E1-2B39-B9AD-632B-2DAA7CD781F9}"/>
              </a:ext>
            </a:extLst>
          </xdr:cNvPr>
          <xdr:cNvSpPr txBox="1"/>
        </xdr:nvSpPr>
        <xdr:spPr>
          <a:xfrm>
            <a:off x="9385300" y="4203700"/>
            <a:ext cx="558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E98DFE-2372-409E-91CC-B146D436706C}" type="TxLink">
              <a:rPr lang="en-US" sz="2800" b="1" i="0" u="none" strike="noStrike">
                <a:solidFill>
                  <a:schemeClr val="bg1"/>
                </a:solidFill>
                <a:latin typeface="Calibri"/>
                <a:ea typeface="Calibri"/>
                <a:cs typeface="Calibri"/>
              </a:rPr>
              <a:pPr/>
              <a:t>3</a:t>
            </a:fld>
            <a:endParaRPr lang="en-IN" sz="2800" b="1">
              <a:solidFill>
                <a:schemeClr val="bg1"/>
              </a:solidFill>
            </a:endParaRPr>
          </a:p>
        </xdr:txBody>
      </xdr:sp>
    </xdr:grpSp>
    <xdr:clientData/>
  </xdr:twoCellAnchor>
  <xdr:twoCellAnchor>
    <xdr:from>
      <xdr:col>0</xdr:col>
      <xdr:colOff>325923</xdr:colOff>
      <xdr:row>26</xdr:row>
      <xdr:rowOff>171210</xdr:rowOff>
    </xdr:from>
    <xdr:to>
      <xdr:col>2</xdr:col>
      <xdr:colOff>584274</xdr:colOff>
      <xdr:row>28</xdr:row>
      <xdr:rowOff>44101</xdr:rowOff>
    </xdr:to>
    <xdr:sp macro="" textlink="">
      <xdr:nvSpPr>
        <xdr:cNvPr id="41" name="TextBox 40">
          <a:extLst>
            <a:ext uri="{FF2B5EF4-FFF2-40B4-BE49-F238E27FC236}">
              <a16:creationId xmlns:a16="http://schemas.microsoft.com/office/drawing/2014/main" id="{25E28DF9-3B02-251B-3B01-0E6750164406}"/>
            </a:ext>
          </a:extLst>
        </xdr:cNvPr>
        <xdr:cNvSpPr txBox="1"/>
      </xdr:nvSpPr>
      <xdr:spPr>
        <a:xfrm>
          <a:off x="325923" y="4981210"/>
          <a:ext cx="1478351" cy="242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Branch Office</a:t>
          </a:r>
        </a:p>
      </xdr:txBody>
    </xdr:sp>
    <xdr:clientData/>
  </xdr:twoCellAnchor>
  <xdr:twoCellAnchor>
    <xdr:from>
      <xdr:col>7</xdr:col>
      <xdr:colOff>406400</xdr:colOff>
      <xdr:row>28</xdr:row>
      <xdr:rowOff>163411</xdr:rowOff>
    </xdr:from>
    <xdr:to>
      <xdr:col>9</xdr:col>
      <xdr:colOff>52192</xdr:colOff>
      <xdr:row>30</xdr:row>
      <xdr:rowOff>20200</xdr:rowOff>
    </xdr:to>
    <xdr:sp macro="" textlink="">
      <xdr:nvSpPr>
        <xdr:cNvPr id="42" name="TextBox 41">
          <a:extLst>
            <a:ext uri="{FF2B5EF4-FFF2-40B4-BE49-F238E27FC236}">
              <a16:creationId xmlns:a16="http://schemas.microsoft.com/office/drawing/2014/main" id="{4539EC76-5F76-B56E-A3F2-0C01B46B72F5}"/>
            </a:ext>
          </a:extLst>
        </xdr:cNvPr>
        <xdr:cNvSpPr txBox="1"/>
      </xdr:nvSpPr>
      <xdr:spPr>
        <a:xfrm>
          <a:off x="4708013" y="5325346"/>
          <a:ext cx="874824" cy="225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Developer</a:t>
          </a:r>
        </a:p>
      </xdr:txBody>
    </xdr:sp>
    <xdr:clientData/>
  </xdr:twoCellAnchor>
  <xdr:twoCellAnchor>
    <xdr:from>
      <xdr:col>7</xdr:col>
      <xdr:colOff>406400</xdr:colOff>
      <xdr:row>30</xdr:row>
      <xdr:rowOff>56150</xdr:rowOff>
    </xdr:from>
    <xdr:to>
      <xdr:col>8</xdr:col>
      <xdr:colOff>571500</xdr:colOff>
      <xdr:row>31</xdr:row>
      <xdr:rowOff>132350</xdr:rowOff>
    </xdr:to>
    <xdr:sp macro="" textlink="">
      <xdr:nvSpPr>
        <xdr:cNvPr id="43" name="TextBox 42">
          <a:extLst>
            <a:ext uri="{FF2B5EF4-FFF2-40B4-BE49-F238E27FC236}">
              <a16:creationId xmlns:a16="http://schemas.microsoft.com/office/drawing/2014/main" id="{834A1AF4-9CF0-1518-C7E0-6A7AEF6A7A83}"/>
            </a:ext>
          </a:extLst>
        </xdr:cNvPr>
        <xdr:cNvSpPr txBox="1"/>
      </xdr:nvSpPr>
      <xdr:spPr>
        <a:xfrm>
          <a:off x="4708013" y="5586795"/>
          <a:ext cx="779616" cy="26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Manager</a:t>
          </a:r>
        </a:p>
      </xdr:txBody>
    </xdr:sp>
    <xdr:clientData/>
  </xdr:twoCellAnchor>
  <xdr:twoCellAnchor>
    <xdr:from>
      <xdr:col>0</xdr:col>
      <xdr:colOff>335843</xdr:colOff>
      <xdr:row>30</xdr:row>
      <xdr:rowOff>19082</xdr:rowOff>
    </xdr:from>
    <xdr:to>
      <xdr:col>1</xdr:col>
      <xdr:colOff>475543</xdr:colOff>
      <xdr:row>31</xdr:row>
      <xdr:rowOff>100154</xdr:rowOff>
    </xdr:to>
    <xdr:sp macro="" textlink="">
      <xdr:nvSpPr>
        <xdr:cNvPr id="44" name="TextBox 43">
          <a:extLst>
            <a:ext uri="{FF2B5EF4-FFF2-40B4-BE49-F238E27FC236}">
              <a16:creationId xmlns:a16="http://schemas.microsoft.com/office/drawing/2014/main" id="{10402BA4-0641-8FC5-A9E6-F42BA21A8CEA}"/>
            </a:ext>
          </a:extLst>
        </xdr:cNvPr>
        <xdr:cNvSpPr txBox="1"/>
      </xdr:nvSpPr>
      <xdr:spPr>
        <a:xfrm>
          <a:off x="335843" y="5569082"/>
          <a:ext cx="749700" cy="266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Remote</a:t>
          </a:r>
        </a:p>
      </xdr:txBody>
    </xdr:sp>
    <xdr:clientData/>
  </xdr:twoCellAnchor>
  <xdr:twoCellAnchor>
    <xdr:from>
      <xdr:col>0</xdr:col>
      <xdr:colOff>335685</xdr:colOff>
      <xdr:row>28</xdr:row>
      <xdr:rowOff>96455</xdr:rowOff>
    </xdr:from>
    <xdr:to>
      <xdr:col>2</xdr:col>
      <xdr:colOff>145185</xdr:colOff>
      <xdr:row>29</xdr:row>
      <xdr:rowOff>163527</xdr:rowOff>
    </xdr:to>
    <xdr:sp macro="" textlink="">
      <xdr:nvSpPr>
        <xdr:cNvPr id="45" name="TextBox 44">
          <a:extLst>
            <a:ext uri="{FF2B5EF4-FFF2-40B4-BE49-F238E27FC236}">
              <a16:creationId xmlns:a16="http://schemas.microsoft.com/office/drawing/2014/main" id="{95BE2B72-5F12-6FB9-B8BE-0FB5F32CADF1}"/>
            </a:ext>
          </a:extLst>
        </xdr:cNvPr>
        <xdr:cNvSpPr txBox="1"/>
      </xdr:nvSpPr>
      <xdr:spPr>
        <a:xfrm>
          <a:off x="335685" y="5276455"/>
          <a:ext cx="1029500" cy="252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Head Office</a:t>
          </a:r>
        </a:p>
      </xdr:txBody>
    </xdr:sp>
    <xdr:clientData/>
  </xdr:twoCellAnchor>
  <xdr:twoCellAnchor>
    <xdr:from>
      <xdr:col>7</xdr:col>
      <xdr:colOff>406400</xdr:colOff>
      <xdr:row>22</xdr:row>
      <xdr:rowOff>114300</xdr:rowOff>
    </xdr:from>
    <xdr:to>
      <xdr:col>9</xdr:col>
      <xdr:colOff>457200</xdr:colOff>
      <xdr:row>23</xdr:row>
      <xdr:rowOff>146050</xdr:rowOff>
    </xdr:to>
    <xdr:sp macro="" textlink="">
      <xdr:nvSpPr>
        <xdr:cNvPr id="46" name="TextBox 45">
          <a:extLst>
            <a:ext uri="{FF2B5EF4-FFF2-40B4-BE49-F238E27FC236}">
              <a16:creationId xmlns:a16="http://schemas.microsoft.com/office/drawing/2014/main" id="{42B0938A-80B0-8B22-D00C-51F9DE367738}"/>
            </a:ext>
          </a:extLst>
        </xdr:cNvPr>
        <xdr:cNvSpPr txBox="1"/>
      </xdr:nvSpPr>
      <xdr:spPr>
        <a:xfrm>
          <a:off x="4673600" y="4114800"/>
          <a:ext cx="12700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Total</a:t>
          </a:r>
          <a:r>
            <a:rPr lang="en-IN" sz="1200" b="1" baseline="0">
              <a:solidFill>
                <a:schemeClr val="bg1"/>
              </a:solidFill>
            </a:rPr>
            <a:t> </a:t>
          </a:r>
          <a:r>
            <a:rPr lang="en-IN" sz="1400" b="1" baseline="0">
              <a:solidFill>
                <a:schemeClr val="bg1"/>
              </a:solidFill>
            </a:rPr>
            <a:t>Salaries</a:t>
          </a:r>
          <a:endParaRPr lang="en-IN" sz="1400" b="1">
            <a:solidFill>
              <a:schemeClr val="bg1"/>
            </a:solidFill>
          </a:endParaRPr>
        </a:p>
      </xdr:txBody>
    </xdr:sp>
    <xdr:clientData/>
  </xdr:twoCellAnchor>
  <xdr:twoCellAnchor>
    <xdr:from>
      <xdr:col>9</xdr:col>
      <xdr:colOff>533400</xdr:colOff>
      <xdr:row>23</xdr:row>
      <xdr:rowOff>177800</xdr:rowOff>
    </xdr:from>
    <xdr:to>
      <xdr:col>11</xdr:col>
      <xdr:colOff>311745</xdr:colOff>
      <xdr:row>25</xdr:row>
      <xdr:rowOff>76200</xdr:rowOff>
    </xdr:to>
    <xdr:sp macro="" textlink="PivotTables!F12">
      <xdr:nvSpPr>
        <xdr:cNvPr id="49" name="TextBox 48">
          <a:extLst>
            <a:ext uri="{FF2B5EF4-FFF2-40B4-BE49-F238E27FC236}">
              <a16:creationId xmlns:a16="http://schemas.microsoft.com/office/drawing/2014/main" id="{3D2C1778-105B-4D67-15B2-FCCD3CD29AC9}"/>
            </a:ext>
          </a:extLst>
        </xdr:cNvPr>
        <xdr:cNvSpPr txBox="1"/>
      </xdr:nvSpPr>
      <xdr:spPr>
        <a:xfrm>
          <a:off x="6019800" y="4368800"/>
          <a:ext cx="997545"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6DF4791-CECD-4756-BAF1-A3022F12EBC8}" type="TxLink">
            <a:rPr lang="en-US" sz="1400" b="0" i="0" u="none" strike="noStrike">
              <a:solidFill>
                <a:schemeClr val="bg1">
                  <a:lumMod val="95000"/>
                </a:schemeClr>
              </a:solidFill>
              <a:latin typeface="Kulim Park"/>
              <a:ea typeface="+mn-ea"/>
              <a:cs typeface="+mn-cs"/>
            </a:rPr>
            <a:pPr marL="0" indent="0"/>
            <a:t> 34,109 </a:t>
          </a:fld>
          <a:endParaRPr lang="en-IN" sz="1400" b="0" i="0" u="none" strike="noStrike">
            <a:solidFill>
              <a:schemeClr val="bg1">
                <a:lumMod val="95000"/>
              </a:schemeClr>
            </a:solidFill>
            <a:latin typeface="Kulim Park"/>
            <a:ea typeface="+mn-ea"/>
            <a:cs typeface="+mn-cs"/>
          </a:endParaRPr>
        </a:p>
      </xdr:txBody>
    </xdr:sp>
    <xdr:clientData/>
  </xdr:twoCellAnchor>
  <xdr:twoCellAnchor>
    <xdr:from>
      <xdr:col>9</xdr:col>
      <xdr:colOff>558800</xdr:colOff>
      <xdr:row>28</xdr:row>
      <xdr:rowOff>127000</xdr:rowOff>
    </xdr:from>
    <xdr:to>
      <xdr:col>11</xdr:col>
      <xdr:colOff>304800</xdr:colOff>
      <xdr:row>29</xdr:row>
      <xdr:rowOff>168776</xdr:rowOff>
    </xdr:to>
    <xdr:sp macro="" textlink="PivotTables!F14">
      <xdr:nvSpPr>
        <xdr:cNvPr id="50" name="TextBox 49">
          <a:extLst>
            <a:ext uri="{FF2B5EF4-FFF2-40B4-BE49-F238E27FC236}">
              <a16:creationId xmlns:a16="http://schemas.microsoft.com/office/drawing/2014/main" id="{CD742F66-7AC0-A45C-7439-6EE1F04CFAF2}"/>
            </a:ext>
          </a:extLst>
        </xdr:cNvPr>
        <xdr:cNvSpPr txBox="1"/>
      </xdr:nvSpPr>
      <xdr:spPr>
        <a:xfrm>
          <a:off x="6045200" y="5270500"/>
          <a:ext cx="965200" cy="232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99CFE2-B668-4CEA-92B9-6A38F991D438}" type="TxLink">
            <a:rPr lang="en-US" sz="1400" b="0" i="0" u="none" strike="noStrike">
              <a:solidFill>
                <a:schemeClr val="bg1">
                  <a:lumMod val="95000"/>
                </a:schemeClr>
              </a:solidFill>
              <a:latin typeface="Kulim Park"/>
              <a:ea typeface="+mn-ea"/>
              <a:cs typeface="+mn-cs"/>
            </a:rPr>
            <a:pPr marL="0" indent="0"/>
            <a:t>0</a:t>
          </a:fld>
          <a:endParaRPr lang="en-IN" sz="1400" b="0" i="0" u="none" strike="noStrike">
            <a:solidFill>
              <a:schemeClr val="bg1">
                <a:lumMod val="95000"/>
              </a:schemeClr>
            </a:solidFill>
            <a:latin typeface="Kulim Park"/>
            <a:ea typeface="+mn-ea"/>
            <a:cs typeface="+mn-cs"/>
          </a:endParaRPr>
        </a:p>
      </xdr:txBody>
    </xdr:sp>
    <xdr:clientData/>
  </xdr:twoCellAnchor>
  <xdr:twoCellAnchor>
    <xdr:from>
      <xdr:col>9</xdr:col>
      <xdr:colOff>546100</xdr:colOff>
      <xdr:row>30</xdr:row>
      <xdr:rowOff>50800</xdr:rowOff>
    </xdr:from>
    <xdr:to>
      <xdr:col>11</xdr:col>
      <xdr:colOff>304800</xdr:colOff>
      <xdr:row>31</xdr:row>
      <xdr:rowOff>104274</xdr:rowOff>
    </xdr:to>
    <xdr:sp macro="" textlink="PivotTables!F16">
      <xdr:nvSpPr>
        <xdr:cNvPr id="51" name="TextBox 50">
          <a:extLst>
            <a:ext uri="{FF2B5EF4-FFF2-40B4-BE49-F238E27FC236}">
              <a16:creationId xmlns:a16="http://schemas.microsoft.com/office/drawing/2014/main" id="{16A53A15-5C1B-EFD8-9F7D-F493EFB7A386}"/>
            </a:ext>
          </a:extLst>
        </xdr:cNvPr>
        <xdr:cNvSpPr txBox="1"/>
      </xdr:nvSpPr>
      <xdr:spPr>
        <a:xfrm>
          <a:off x="6032500" y="5575300"/>
          <a:ext cx="977900" cy="243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BEC36D-B493-42DE-932E-A634DB91AD76}" type="TxLink">
            <a:rPr lang="en-US" sz="1400" b="0" i="0" u="none" strike="noStrike">
              <a:solidFill>
                <a:schemeClr val="bg1">
                  <a:lumMod val="95000"/>
                </a:schemeClr>
              </a:solidFill>
              <a:latin typeface="Kulim Park"/>
              <a:ea typeface="+mn-ea"/>
              <a:cs typeface="+mn-cs"/>
            </a:rPr>
            <a:pPr marL="0" indent="0"/>
            <a:t> 1,15,668 </a:t>
          </a:fld>
          <a:endParaRPr lang="en-IN" sz="1400" b="0" i="0" u="none" strike="noStrike">
            <a:solidFill>
              <a:schemeClr val="bg1">
                <a:lumMod val="95000"/>
              </a:schemeClr>
            </a:solidFill>
            <a:latin typeface="Kulim Park"/>
            <a:ea typeface="+mn-ea"/>
            <a:cs typeface="+mn-cs"/>
          </a:endParaRPr>
        </a:p>
      </xdr:txBody>
    </xdr:sp>
    <xdr:clientData/>
  </xdr:twoCellAnchor>
  <xdr:twoCellAnchor>
    <xdr:from>
      <xdr:col>9</xdr:col>
      <xdr:colOff>533400</xdr:colOff>
      <xdr:row>27</xdr:row>
      <xdr:rowOff>12700</xdr:rowOff>
    </xdr:from>
    <xdr:to>
      <xdr:col>11</xdr:col>
      <xdr:colOff>304800</xdr:colOff>
      <xdr:row>28</xdr:row>
      <xdr:rowOff>50800</xdr:rowOff>
    </xdr:to>
    <xdr:sp macro="" textlink="PivotTables!F13">
      <xdr:nvSpPr>
        <xdr:cNvPr id="52" name="TextBox 51">
          <a:extLst>
            <a:ext uri="{FF2B5EF4-FFF2-40B4-BE49-F238E27FC236}">
              <a16:creationId xmlns:a16="http://schemas.microsoft.com/office/drawing/2014/main" id="{6404D2E7-339C-D3EA-E558-A2689017186B}"/>
            </a:ext>
          </a:extLst>
        </xdr:cNvPr>
        <xdr:cNvSpPr txBox="1"/>
      </xdr:nvSpPr>
      <xdr:spPr>
        <a:xfrm>
          <a:off x="6019800" y="4965700"/>
          <a:ext cx="9906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8D8412-6245-4F4A-B8C1-51CE423106E0}" type="TxLink">
            <a:rPr lang="en-US" sz="1400" b="0" i="0" u="none" strike="noStrike">
              <a:solidFill>
                <a:schemeClr val="bg1">
                  <a:lumMod val="95000"/>
                </a:schemeClr>
              </a:solidFill>
              <a:latin typeface="Kulim Park"/>
              <a:ea typeface="+mn-ea"/>
              <a:cs typeface="+mn-cs"/>
            </a:rPr>
            <a:pPr marL="0" indent="0"/>
            <a:t> 2,19,929 </a:t>
          </a:fld>
          <a:endParaRPr lang="en-IN" sz="1400" b="0" i="0" u="none" strike="noStrike">
            <a:solidFill>
              <a:schemeClr val="bg1">
                <a:lumMod val="95000"/>
              </a:schemeClr>
            </a:solidFill>
            <a:latin typeface="Kulim Park"/>
            <a:ea typeface="+mn-ea"/>
            <a:cs typeface="+mn-cs"/>
          </a:endParaRPr>
        </a:p>
      </xdr:txBody>
    </xdr:sp>
    <xdr:clientData/>
  </xdr:twoCellAnchor>
  <xdr:twoCellAnchor>
    <xdr:from>
      <xdr:col>9</xdr:col>
      <xdr:colOff>533400</xdr:colOff>
      <xdr:row>25</xdr:row>
      <xdr:rowOff>121389</xdr:rowOff>
    </xdr:from>
    <xdr:to>
      <xdr:col>11</xdr:col>
      <xdr:colOff>304800</xdr:colOff>
      <xdr:row>27</xdr:row>
      <xdr:rowOff>534</xdr:rowOff>
    </xdr:to>
    <xdr:sp macro="" textlink="PivotTables!F15">
      <xdr:nvSpPr>
        <xdr:cNvPr id="53" name="TextBox 52">
          <a:extLst>
            <a:ext uri="{FF2B5EF4-FFF2-40B4-BE49-F238E27FC236}">
              <a16:creationId xmlns:a16="http://schemas.microsoft.com/office/drawing/2014/main" id="{10462A6E-DB42-E3E6-DF93-12E2B453A3F2}"/>
            </a:ext>
          </a:extLst>
        </xdr:cNvPr>
        <xdr:cNvSpPr txBox="1"/>
      </xdr:nvSpPr>
      <xdr:spPr>
        <a:xfrm>
          <a:off x="6064045" y="4730260"/>
          <a:ext cx="1000432" cy="247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B7D8AE-6122-431D-BA19-C24F879D0428}" type="TxLink">
            <a:rPr lang="en-US" sz="1400" b="0" i="0" u="none" strike="noStrike">
              <a:solidFill>
                <a:schemeClr val="bg1">
                  <a:lumMod val="95000"/>
                </a:schemeClr>
              </a:solidFill>
              <a:latin typeface="Kulim Park"/>
              <a:ea typeface="+mn-ea"/>
              <a:cs typeface="+mn-cs"/>
            </a:rPr>
            <a:pPr marL="0" indent="0"/>
            <a:t> 98,612 </a:t>
          </a:fld>
          <a:endParaRPr lang="en-IN" sz="1400" b="0" i="0" u="none" strike="noStrike">
            <a:solidFill>
              <a:schemeClr val="bg1">
                <a:lumMod val="95000"/>
              </a:schemeClr>
            </a:solidFill>
            <a:latin typeface="Kulim Park"/>
            <a:ea typeface="+mn-ea"/>
            <a:cs typeface="+mn-cs"/>
          </a:endParaRPr>
        </a:p>
      </xdr:txBody>
    </xdr:sp>
    <xdr:clientData/>
  </xdr:twoCellAnchor>
  <xdr:twoCellAnchor>
    <xdr:from>
      <xdr:col>9</xdr:col>
      <xdr:colOff>444500</xdr:colOff>
      <xdr:row>22</xdr:row>
      <xdr:rowOff>114300</xdr:rowOff>
    </xdr:from>
    <xdr:to>
      <xdr:col>11</xdr:col>
      <xdr:colOff>315383</xdr:colOff>
      <xdr:row>24</xdr:row>
      <xdr:rowOff>0</xdr:rowOff>
    </xdr:to>
    <xdr:sp macro="" textlink="PivotTables!F17">
      <xdr:nvSpPr>
        <xdr:cNvPr id="54" name="TextBox 53">
          <a:extLst>
            <a:ext uri="{FF2B5EF4-FFF2-40B4-BE49-F238E27FC236}">
              <a16:creationId xmlns:a16="http://schemas.microsoft.com/office/drawing/2014/main" id="{0F19BBAC-AF10-1445-2770-8F0184B260B6}"/>
            </a:ext>
          </a:extLst>
        </xdr:cNvPr>
        <xdr:cNvSpPr txBox="1"/>
      </xdr:nvSpPr>
      <xdr:spPr>
        <a:xfrm>
          <a:off x="5930900" y="4114800"/>
          <a:ext cx="109008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9A5428-C023-4F6C-8CD7-B1D5F3F4AD08}" type="TxLink">
            <a:rPr lang="en-US" sz="1400" b="1" i="0" u="none" strike="noStrike">
              <a:solidFill>
                <a:schemeClr val="tx1"/>
              </a:solidFill>
              <a:latin typeface="Kulim Park"/>
            </a:rPr>
            <a:pPr/>
            <a:t> 4,68,318 </a:t>
          </a:fld>
          <a:endParaRPr lang="en-IN" sz="1400" b="1">
            <a:solidFill>
              <a:schemeClr val="tx1"/>
            </a:solidFill>
          </a:endParaRPr>
        </a:p>
      </xdr:txBody>
    </xdr:sp>
    <xdr:clientData/>
  </xdr:twoCellAnchor>
  <xdr:twoCellAnchor>
    <xdr:from>
      <xdr:col>7</xdr:col>
      <xdr:colOff>557143</xdr:colOff>
      <xdr:row>21</xdr:row>
      <xdr:rowOff>52957</xdr:rowOff>
    </xdr:from>
    <xdr:to>
      <xdr:col>11</xdr:col>
      <xdr:colOff>45639</xdr:colOff>
      <xdr:row>22</xdr:row>
      <xdr:rowOff>110107</xdr:rowOff>
    </xdr:to>
    <xdr:sp macro="" textlink="">
      <xdr:nvSpPr>
        <xdr:cNvPr id="73" name="TextBox 72">
          <a:extLst>
            <a:ext uri="{FF2B5EF4-FFF2-40B4-BE49-F238E27FC236}">
              <a16:creationId xmlns:a16="http://schemas.microsoft.com/office/drawing/2014/main" id="{451F63C0-25A2-914F-530D-B42892FEC977}"/>
            </a:ext>
          </a:extLst>
        </xdr:cNvPr>
        <xdr:cNvSpPr txBox="1"/>
      </xdr:nvSpPr>
      <xdr:spPr>
        <a:xfrm>
          <a:off x="4848867" y="3884854"/>
          <a:ext cx="1940910" cy="239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chemeClr val="tx1">
                  <a:lumMod val="50000"/>
                  <a:lumOff val="50000"/>
                </a:schemeClr>
              </a:solidFill>
            </a:rPr>
            <a:t>Salary amount by job titles</a:t>
          </a:r>
          <a:endParaRPr lang="en-IN" sz="900" b="1">
            <a:solidFill>
              <a:schemeClr val="tx1">
                <a:lumMod val="50000"/>
                <a:lumOff val="50000"/>
              </a:schemeClr>
            </a:solidFill>
          </a:endParaRPr>
        </a:p>
      </xdr:txBody>
    </xdr:sp>
    <xdr:clientData/>
  </xdr:twoCellAnchor>
  <xdr:twoCellAnchor>
    <xdr:from>
      <xdr:col>7</xdr:col>
      <xdr:colOff>465016</xdr:colOff>
      <xdr:row>19</xdr:row>
      <xdr:rowOff>177800</xdr:rowOff>
    </xdr:from>
    <xdr:to>
      <xdr:col>9</xdr:col>
      <xdr:colOff>515816</xdr:colOff>
      <xdr:row>21</xdr:row>
      <xdr:rowOff>173182</xdr:rowOff>
    </xdr:to>
    <xdr:sp macro="" textlink="">
      <xdr:nvSpPr>
        <xdr:cNvPr id="74" name="TextBox 73">
          <a:extLst>
            <a:ext uri="{FF2B5EF4-FFF2-40B4-BE49-F238E27FC236}">
              <a16:creationId xmlns:a16="http://schemas.microsoft.com/office/drawing/2014/main" id="{9F5B973E-90A0-93F4-F860-F43658C6BCB5}"/>
            </a:ext>
          </a:extLst>
        </xdr:cNvPr>
        <xdr:cNvSpPr txBox="1"/>
      </xdr:nvSpPr>
      <xdr:spPr>
        <a:xfrm>
          <a:off x="4704862" y="3704492"/>
          <a:ext cx="1262185" cy="366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Salaries</a:t>
          </a:r>
          <a:endParaRPr lang="en-IN" sz="1600" b="1">
            <a:solidFill>
              <a:srgbClr val="E5B244"/>
            </a:solidFill>
          </a:endParaRPr>
        </a:p>
      </xdr:txBody>
    </xdr:sp>
    <xdr:clientData/>
  </xdr:twoCellAnchor>
  <xdr:twoCellAnchor>
    <xdr:from>
      <xdr:col>12</xdr:col>
      <xdr:colOff>159599</xdr:colOff>
      <xdr:row>18</xdr:row>
      <xdr:rowOff>88781</xdr:rowOff>
    </xdr:from>
    <xdr:to>
      <xdr:col>16</xdr:col>
      <xdr:colOff>439615</xdr:colOff>
      <xdr:row>20</xdr:row>
      <xdr:rowOff>19538</xdr:rowOff>
    </xdr:to>
    <xdr:sp macro="" textlink="">
      <xdr:nvSpPr>
        <xdr:cNvPr id="75" name="TextBox 74">
          <a:extLst>
            <a:ext uri="{FF2B5EF4-FFF2-40B4-BE49-F238E27FC236}">
              <a16:creationId xmlns:a16="http://schemas.microsoft.com/office/drawing/2014/main" id="{0FF4A688-A712-8DDF-C4FB-F1CCF1D54D25}"/>
            </a:ext>
          </a:extLst>
        </xdr:cNvPr>
        <xdr:cNvSpPr txBox="1"/>
      </xdr:nvSpPr>
      <xdr:spPr>
        <a:xfrm>
          <a:off x="7427907" y="3429858"/>
          <a:ext cx="2702785" cy="301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rgbClr val="E5B244"/>
              </a:solidFill>
            </a:rPr>
            <a:t>Employement  status breakdown</a:t>
          </a:r>
          <a:endParaRPr lang="en-IN" sz="1400" b="1">
            <a:solidFill>
              <a:srgbClr val="E5B244"/>
            </a:solidFill>
          </a:endParaRPr>
        </a:p>
      </xdr:txBody>
    </xdr:sp>
    <xdr:clientData/>
  </xdr:twoCellAnchor>
  <xdr:twoCellAnchor>
    <xdr:from>
      <xdr:col>12</xdr:col>
      <xdr:colOff>95685</xdr:colOff>
      <xdr:row>20</xdr:row>
      <xdr:rowOff>113082</xdr:rowOff>
    </xdr:from>
    <xdr:to>
      <xdr:col>14</xdr:col>
      <xdr:colOff>17397</xdr:colOff>
      <xdr:row>25</xdr:row>
      <xdr:rowOff>130480</xdr:rowOff>
    </xdr:to>
    <xdr:graphicFrame macro="">
      <xdr:nvGraphicFramePr>
        <xdr:cNvPr id="76" name="Chart 75">
          <a:extLst>
            <a:ext uri="{FF2B5EF4-FFF2-40B4-BE49-F238E27FC236}">
              <a16:creationId xmlns:a16="http://schemas.microsoft.com/office/drawing/2014/main" id="{91A32041-B936-4A1D-9A2F-EA22E54E9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469726</xdr:colOff>
      <xdr:row>20</xdr:row>
      <xdr:rowOff>139525</xdr:rowOff>
    </xdr:from>
    <xdr:to>
      <xdr:col>16</xdr:col>
      <xdr:colOff>35142</xdr:colOff>
      <xdr:row>21</xdr:row>
      <xdr:rowOff>130479</xdr:rowOff>
    </xdr:to>
    <xdr:sp macro="" textlink="">
      <xdr:nvSpPr>
        <xdr:cNvPr id="79" name="Oval 78">
          <a:extLst>
            <a:ext uri="{FF2B5EF4-FFF2-40B4-BE49-F238E27FC236}">
              <a16:creationId xmlns:a16="http://schemas.microsoft.com/office/drawing/2014/main" id="{09C7FA9A-70E4-AE8E-4D94-D55D5F9C8AAD}"/>
            </a:ext>
          </a:extLst>
        </xdr:cNvPr>
        <xdr:cNvSpPr/>
      </xdr:nvSpPr>
      <xdr:spPr>
        <a:xfrm>
          <a:off x="9603288" y="3792950"/>
          <a:ext cx="174320" cy="17362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50000"/>
                <a:lumOff val="50000"/>
              </a:schemeClr>
            </a:solidFill>
          </a:endParaRPr>
        </a:p>
      </xdr:txBody>
    </xdr:sp>
    <xdr:clientData/>
  </xdr:twoCellAnchor>
  <xdr:twoCellAnchor>
    <xdr:from>
      <xdr:col>13</xdr:col>
      <xdr:colOff>282879</xdr:colOff>
      <xdr:row>27</xdr:row>
      <xdr:rowOff>83159</xdr:rowOff>
    </xdr:from>
    <xdr:to>
      <xdr:col>13</xdr:col>
      <xdr:colOff>457199</xdr:colOff>
      <xdr:row>28</xdr:row>
      <xdr:rowOff>74112</xdr:rowOff>
    </xdr:to>
    <xdr:sp macro="" textlink="">
      <xdr:nvSpPr>
        <xdr:cNvPr id="82" name="Oval 81">
          <a:extLst>
            <a:ext uri="{FF2B5EF4-FFF2-40B4-BE49-F238E27FC236}">
              <a16:creationId xmlns:a16="http://schemas.microsoft.com/office/drawing/2014/main" id="{9A5A1BE4-9425-DE01-AB95-011681233EA3}"/>
            </a:ext>
          </a:extLst>
        </xdr:cNvPr>
        <xdr:cNvSpPr/>
      </xdr:nvSpPr>
      <xdr:spPr>
        <a:xfrm>
          <a:off x="8198632" y="5015282"/>
          <a:ext cx="174320" cy="173625"/>
        </a:xfrm>
        <a:prstGeom prst="ellipse">
          <a:avLst/>
        </a:prstGeom>
        <a:solidFill>
          <a:srgbClr val="E5B2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487470</xdr:colOff>
      <xdr:row>27</xdr:row>
      <xdr:rowOff>35490</xdr:rowOff>
    </xdr:from>
    <xdr:to>
      <xdr:col>16</xdr:col>
      <xdr:colOff>52886</xdr:colOff>
      <xdr:row>28</xdr:row>
      <xdr:rowOff>26443</xdr:rowOff>
    </xdr:to>
    <xdr:sp macro="" textlink="">
      <xdr:nvSpPr>
        <xdr:cNvPr id="83" name="Oval 82">
          <a:extLst>
            <a:ext uri="{FF2B5EF4-FFF2-40B4-BE49-F238E27FC236}">
              <a16:creationId xmlns:a16="http://schemas.microsoft.com/office/drawing/2014/main" id="{BDE5F500-A54A-2F05-B646-E708EE71496D}"/>
            </a:ext>
          </a:extLst>
        </xdr:cNvPr>
        <xdr:cNvSpPr/>
      </xdr:nvSpPr>
      <xdr:spPr>
        <a:xfrm>
          <a:off x="9621032" y="4967613"/>
          <a:ext cx="174320" cy="173625"/>
        </a:xfrm>
        <a:prstGeom prst="ellipse">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208769</xdr:colOff>
      <xdr:row>23</xdr:row>
      <xdr:rowOff>102420</xdr:rowOff>
    </xdr:from>
    <xdr:to>
      <xdr:col>7</xdr:col>
      <xdr:colOff>200070</xdr:colOff>
      <xdr:row>31</xdr:row>
      <xdr:rowOff>179456</xdr:rowOff>
    </xdr:to>
    <xdr:graphicFrame macro="">
      <xdr:nvGraphicFramePr>
        <xdr:cNvPr id="2" name="Chart 1">
          <a:extLst>
            <a:ext uri="{FF2B5EF4-FFF2-40B4-BE49-F238E27FC236}">
              <a16:creationId xmlns:a16="http://schemas.microsoft.com/office/drawing/2014/main" id="{5D4886B7-4503-4BDB-9F05-433B3FF2E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337258</xdr:colOff>
      <xdr:row>20</xdr:row>
      <xdr:rowOff>22199</xdr:rowOff>
    </xdr:from>
    <xdr:to>
      <xdr:col>5</xdr:col>
      <xdr:colOff>388058</xdr:colOff>
      <xdr:row>22</xdr:row>
      <xdr:rowOff>17581</xdr:rowOff>
    </xdr:to>
    <xdr:sp macro="" textlink="">
      <xdr:nvSpPr>
        <xdr:cNvPr id="5" name="TextBox 4">
          <a:extLst>
            <a:ext uri="{FF2B5EF4-FFF2-40B4-BE49-F238E27FC236}">
              <a16:creationId xmlns:a16="http://schemas.microsoft.com/office/drawing/2014/main" id="{E2C67F15-FC00-8E51-A398-EC7445FDA9FC}"/>
            </a:ext>
          </a:extLst>
        </xdr:cNvPr>
        <xdr:cNvSpPr txBox="1"/>
      </xdr:nvSpPr>
      <xdr:spPr>
        <a:xfrm>
          <a:off x="2176568" y="3671624"/>
          <a:ext cx="1277007" cy="360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E5B244"/>
              </a:solidFill>
            </a:rPr>
            <a:t>Age</a:t>
          </a:r>
          <a:r>
            <a:rPr lang="en-IN" sz="1600" b="1" baseline="0">
              <a:solidFill>
                <a:srgbClr val="E5B244"/>
              </a:solidFill>
            </a:rPr>
            <a:t> Range</a:t>
          </a:r>
          <a:endParaRPr lang="en-IN" sz="1600" b="1">
            <a:solidFill>
              <a:srgbClr val="E5B244"/>
            </a:solidFill>
          </a:endParaRPr>
        </a:p>
      </xdr:txBody>
    </xdr:sp>
    <xdr:clientData/>
  </xdr:twoCellAnchor>
  <xdr:twoCellAnchor>
    <xdr:from>
      <xdr:col>3</xdr:col>
      <xdr:colOff>329827</xdr:colOff>
      <xdr:row>21</xdr:row>
      <xdr:rowOff>41908</xdr:rowOff>
    </xdr:from>
    <xdr:to>
      <xdr:col>7</xdr:col>
      <xdr:colOff>89940</xdr:colOff>
      <xdr:row>23</xdr:row>
      <xdr:rowOff>96534</xdr:rowOff>
    </xdr:to>
    <xdr:sp macro="" textlink="">
      <xdr:nvSpPr>
        <xdr:cNvPr id="7" name="TextBox 6">
          <a:extLst>
            <a:ext uri="{FF2B5EF4-FFF2-40B4-BE49-F238E27FC236}">
              <a16:creationId xmlns:a16="http://schemas.microsoft.com/office/drawing/2014/main" id="{69B2E846-43A0-DD8E-7D02-59CA0B2FFA52}"/>
            </a:ext>
          </a:extLst>
        </xdr:cNvPr>
        <xdr:cNvSpPr txBox="1"/>
      </xdr:nvSpPr>
      <xdr:spPr>
        <a:xfrm>
          <a:off x="2169137" y="3873805"/>
          <a:ext cx="2212527" cy="419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No</a:t>
          </a:r>
          <a:r>
            <a:rPr lang="en-IN" sz="900" b="1" baseline="0">
              <a:solidFill>
                <a:schemeClr val="tx1">
                  <a:lumMod val="50000"/>
                  <a:lumOff val="50000"/>
                </a:schemeClr>
              </a:solidFill>
            </a:rPr>
            <a:t> of employees according to age ranges and genders</a:t>
          </a:r>
          <a:endParaRPr lang="en-IN" sz="900" b="1">
            <a:solidFill>
              <a:schemeClr val="tx1">
                <a:lumMod val="50000"/>
                <a:lumOff val="50000"/>
              </a:schemeClr>
            </a:solidFill>
          </a:endParaRPr>
        </a:p>
      </xdr:txBody>
    </xdr:sp>
    <xdr:clientData/>
  </xdr:twoCellAnchor>
  <xdr:twoCellAnchor>
    <xdr:from>
      <xdr:col>5</xdr:col>
      <xdr:colOff>230904</xdr:colOff>
      <xdr:row>22</xdr:row>
      <xdr:rowOff>70641</xdr:rowOff>
    </xdr:from>
    <xdr:to>
      <xdr:col>6</xdr:col>
      <xdr:colOff>156206</xdr:colOff>
      <xdr:row>23</xdr:row>
      <xdr:rowOff>99824</xdr:rowOff>
    </xdr:to>
    <xdr:sp macro="" textlink="">
      <xdr:nvSpPr>
        <xdr:cNvPr id="15" name="TextBox 14">
          <a:extLst>
            <a:ext uri="{FF2B5EF4-FFF2-40B4-BE49-F238E27FC236}">
              <a16:creationId xmlns:a16="http://schemas.microsoft.com/office/drawing/2014/main" id="{292FFA6A-A125-287C-0BFC-515DC5D52578}"/>
            </a:ext>
          </a:extLst>
        </xdr:cNvPr>
        <xdr:cNvSpPr txBox="1"/>
      </xdr:nvSpPr>
      <xdr:spPr>
        <a:xfrm>
          <a:off x="3272220" y="4188115"/>
          <a:ext cx="533565" cy="216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Female</a:t>
          </a:r>
        </a:p>
      </xdr:txBody>
    </xdr:sp>
    <xdr:clientData/>
  </xdr:twoCellAnchor>
  <xdr:twoCellAnchor>
    <xdr:from>
      <xdr:col>5</xdr:col>
      <xdr:colOff>202017</xdr:colOff>
      <xdr:row>22</xdr:row>
      <xdr:rowOff>143606</xdr:rowOff>
    </xdr:from>
    <xdr:to>
      <xdr:col>5</xdr:col>
      <xdr:colOff>298863</xdr:colOff>
      <xdr:row>23</xdr:row>
      <xdr:rowOff>50603</xdr:rowOff>
    </xdr:to>
    <xdr:sp macro="" textlink="">
      <xdr:nvSpPr>
        <xdr:cNvPr id="19" name="Oval 18">
          <a:extLst>
            <a:ext uri="{FF2B5EF4-FFF2-40B4-BE49-F238E27FC236}">
              <a16:creationId xmlns:a16="http://schemas.microsoft.com/office/drawing/2014/main" id="{681A5143-EA0B-89A4-6393-4715BC2B1804}"/>
            </a:ext>
          </a:extLst>
        </xdr:cNvPr>
        <xdr:cNvSpPr/>
      </xdr:nvSpPr>
      <xdr:spPr>
        <a:xfrm>
          <a:off x="3243333" y="4261080"/>
          <a:ext cx="96846" cy="94155"/>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767171"/>
            </a:solidFill>
          </a:endParaRPr>
        </a:p>
      </xdr:txBody>
    </xdr:sp>
    <xdr:clientData/>
  </xdr:twoCellAnchor>
  <xdr:twoCellAnchor>
    <xdr:from>
      <xdr:col>6</xdr:col>
      <xdr:colOff>272208</xdr:colOff>
      <xdr:row>22</xdr:row>
      <xdr:rowOff>67791</xdr:rowOff>
    </xdr:from>
    <xdr:to>
      <xdr:col>7</xdr:col>
      <xdr:colOff>226398</xdr:colOff>
      <xdr:row>23</xdr:row>
      <xdr:rowOff>99824</xdr:rowOff>
    </xdr:to>
    <xdr:grpSp>
      <xdr:nvGrpSpPr>
        <xdr:cNvPr id="125" name="Group 124">
          <a:extLst>
            <a:ext uri="{FF2B5EF4-FFF2-40B4-BE49-F238E27FC236}">
              <a16:creationId xmlns:a16="http://schemas.microsoft.com/office/drawing/2014/main" id="{8DAD4BBC-09E0-F4DC-4F5B-A0BAFFCFC20C}"/>
            </a:ext>
          </a:extLst>
        </xdr:cNvPr>
        <xdr:cNvGrpSpPr/>
      </xdr:nvGrpSpPr>
      <xdr:grpSpPr>
        <a:xfrm>
          <a:off x="3950829" y="4162446"/>
          <a:ext cx="567293" cy="218154"/>
          <a:chOff x="3921787" y="4185265"/>
          <a:chExt cx="562453" cy="219191"/>
        </a:xfrm>
      </xdr:grpSpPr>
      <xdr:sp macro="" textlink="">
        <xdr:nvSpPr>
          <xdr:cNvPr id="18" name="TextBox 17">
            <a:extLst>
              <a:ext uri="{FF2B5EF4-FFF2-40B4-BE49-F238E27FC236}">
                <a16:creationId xmlns:a16="http://schemas.microsoft.com/office/drawing/2014/main" id="{2A6A4C16-FC54-DB31-70C0-DFC77C3F1235}"/>
              </a:ext>
            </a:extLst>
          </xdr:cNvPr>
          <xdr:cNvSpPr txBox="1"/>
        </xdr:nvSpPr>
        <xdr:spPr>
          <a:xfrm>
            <a:off x="3950674" y="4185265"/>
            <a:ext cx="533566" cy="219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Males</a:t>
            </a:r>
          </a:p>
        </xdr:txBody>
      </xdr:sp>
      <xdr:sp macro="" textlink="">
        <xdr:nvSpPr>
          <xdr:cNvPr id="22" name="Oval 21">
            <a:extLst>
              <a:ext uri="{FF2B5EF4-FFF2-40B4-BE49-F238E27FC236}">
                <a16:creationId xmlns:a16="http://schemas.microsoft.com/office/drawing/2014/main" id="{07312354-9132-07FF-BC81-3AE0364F7937}"/>
              </a:ext>
            </a:extLst>
          </xdr:cNvPr>
          <xdr:cNvSpPr/>
        </xdr:nvSpPr>
        <xdr:spPr>
          <a:xfrm>
            <a:off x="3921787" y="4256338"/>
            <a:ext cx="96846" cy="94155"/>
          </a:xfrm>
          <a:prstGeom prst="ellipse">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E5B244"/>
              </a:solidFill>
            </a:endParaRPr>
          </a:p>
        </xdr:txBody>
      </xdr:sp>
    </xdr:grpSp>
    <xdr:clientData/>
  </xdr:twoCellAnchor>
  <xdr:twoCellAnchor>
    <xdr:from>
      <xdr:col>0</xdr:col>
      <xdr:colOff>286903</xdr:colOff>
      <xdr:row>27</xdr:row>
      <xdr:rowOff>45000</xdr:rowOff>
    </xdr:from>
    <xdr:to>
      <xdr:col>3</xdr:col>
      <xdr:colOff>117662</xdr:colOff>
      <xdr:row>29</xdr:row>
      <xdr:rowOff>54194</xdr:rowOff>
    </xdr:to>
    <xdr:graphicFrame macro="">
      <xdr:nvGraphicFramePr>
        <xdr:cNvPr id="31" name="Chart 30">
          <a:extLst>
            <a:ext uri="{FF2B5EF4-FFF2-40B4-BE49-F238E27FC236}">
              <a16:creationId xmlns:a16="http://schemas.microsoft.com/office/drawing/2014/main" id="{192FEEF6-3494-4E81-8EA4-42731EC00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301903</xdr:colOff>
      <xdr:row>28</xdr:row>
      <xdr:rowOff>150000</xdr:rowOff>
    </xdr:from>
    <xdr:to>
      <xdr:col>3</xdr:col>
      <xdr:colOff>132662</xdr:colOff>
      <xdr:row>30</xdr:row>
      <xdr:rowOff>170000</xdr:rowOff>
    </xdr:to>
    <xdr:graphicFrame macro="">
      <xdr:nvGraphicFramePr>
        <xdr:cNvPr id="32" name="Chart 31">
          <a:extLst>
            <a:ext uri="{FF2B5EF4-FFF2-40B4-BE49-F238E27FC236}">
              <a16:creationId xmlns:a16="http://schemas.microsoft.com/office/drawing/2014/main" id="{36674443-43EE-4109-A6EC-212F624F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286903</xdr:colOff>
      <xdr:row>30</xdr:row>
      <xdr:rowOff>80000</xdr:rowOff>
    </xdr:from>
    <xdr:to>
      <xdr:col>3</xdr:col>
      <xdr:colOff>117662</xdr:colOff>
      <xdr:row>32</xdr:row>
      <xdr:rowOff>90000</xdr:rowOff>
    </xdr:to>
    <xdr:graphicFrame macro="">
      <xdr:nvGraphicFramePr>
        <xdr:cNvPr id="33" name="Chart 32">
          <a:extLst>
            <a:ext uri="{FF2B5EF4-FFF2-40B4-BE49-F238E27FC236}">
              <a16:creationId xmlns:a16="http://schemas.microsoft.com/office/drawing/2014/main" id="{34157FC1-1AC0-4984-A70E-D34DCAF4F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406400</xdr:colOff>
      <xdr:row>27</xdr:row>
      <xdr:rowOff>72830</xdr:rowOff>
    </xdr:from>
    <xdr:to>
      <xdr:col>9</xdr:col>
      <xdr:colOff>52192</xdr:colOff>
      <xdr:row>28</xdr:row>
      <xdr:rowOff>113975</xdr:rowOff>
    </xdr:to>
    <xdr:sp macro="" textlink="">
      <xdr:nvSpPr>
        <xdr:cNvPr id="34" name="TextBox 33">
          <a:extLst>
            <a:ext uri="{FF2B5EF4-FFF2-40B4-BE49-F238E27FC236}">
              <a16:creationId xmlns:a16="http://schemas.microsoft.com/office/drawing/2014/main" id="{5470AC4F-0880-BC04-F334-3DD19B57D7F6}"/>
            </a:ext>
          </a:extLst>
        </xdr:cNvPr>
        <xdr:cNvSpPr txBox="1"/>
      </xdr:nvSpPr>
      <xdr:spPr>
        <a:xfrm>
          <a:off x="4708013" y="5050411"/>
          <a:ext cx="874824" cy="225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Designer</a:t>
          </a:r>
        </a:p>
      </xdr:txBody>
    </xdr:sp>
    <xdr:clientData/>
  </xdr:twoCellAnchor>
  <xdr:twoCellAnchor>
    <xdr:from>
      <xdr:col>7</xdr:col>
      <xdr:colOff>406399</xdr:colOff>
      <xdr:row>25</xdr:row>
      <xdr:rowOff>163871</xdr:rowOff>
    </xdr:from>
    <xdr:to>
      <xdr:col>9</xdr:col>
      <xdr:colOff>215081</xdr:colOff>
      <xdr:row>27</xdr:row>
      <xdr:rowOff>61451</xdr:rowOff>
    </xdr:to>
    <xdr:sp macro="" textlink="">
      <xdr:nvSpPr>
        <xdr:cNvPr id="35" name="TextBox 34">
          <a:extLst>
            <a:ext uri="{FF2B5EF4-FFF2-40B4-BE49-F238E27FC236}">
              <a16:creationId xmlns:a16="http://schemas.microsoft.com/office/drawing/2014/main" id="{648B285D-FC7D-7A4F-5771-580EC8F025CA}"/>
            </a:ext>
          </a:extLst>
        </xdr:cNvPr>
        <xdr:cNvSpPr txBox="1"/>
      </xdr:nvSpPr>
      <xdr:spPr>
        <a:xfrm>
          <a:off x="4708012" y="4772742"/>
          <a:ext cx="1037714" cy="26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HR Specialist</a:t>
          </a:r>
        </a:p>
      </xdr:txBody>
    </xdr:sp>
    <xdr:clientData/>
  </xdr:twoCellAnchor>
  <xdr:twoCellAnchor>
    <xdr:from>
      <xdr:col>7</xdr:col>
      <xdr:colOff>406400</xdr:colOff>
      <xdr:row>24</xdr:row>
      <xdr:rowOff>41483</xdr:rowOff>
    </xdr:from>
    <xdr:to>
      <xdr:col>9</xdr:col>
      <xdr:colOff>52192</xdr:colOff>
      <xdr:row>25</xdr:row>
      <xdr:rowOff>82627</xdr:rowOff>
    </xdr:to>
    <xdr:sp macro="" textlink="">
      <xdr:nvSpPr>
        <xdr:cNvPr id="39" name="TextBox 38">
          <a:extLst>
            <a:ext uri="{FF2B5EF4-FFF2-40B4-BE49-F238E27FC236}">
              <a16:creationId xmlns:a16="http://schemas.microsoft.com/office/drawing/2014/main" id="{6E779F2F-2D10-CD4E-4785-3BDB74A26311}"/>
            </a:ext>
          </a:extLst>
        </xdr:cNvPr>
        <xdr:cNvSpPr txBox="1"/>
      </xdr:nvSpPr>
      <xdr:spPr>
        <a:xfrm>
          <a:off x="4708013" y="4465999"/>
          <a:ext cx="874824" cy="225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Analyst</a:t>
          </a:r>
        </a:p>
      </xdr:txBody>
    </xdr:sp>
    <xdr:clientData/>
  </xdr:twoCellAnchor>
  <xdr:twoCellAnchor>
    <xdr:from>
      <xdr:col>2</xdr:col>
      <xdr:colOff>124857</xdr:colOff>
      <xdr:row>26</xdr:row>
      <xdr:rowOff>176936</xdr:rowOff>
    </xdr:from>
    <xdr:to>
      <xdr:col>2</xdr:col>
      <xdr:colOff>589275</xdr:colOff>
      <xdr:row>28</xdr:row>
      <xdr:rowOff>43144</xdr:rowOff>
    </xdr:to>
    <xdr:sp macro="" textlink="PivotTables!Q10">
      <xdr:nvSpPr>
        <xdr:cNvPr id="40" name="TextBox 39">
          <a:extLst>
            <a:ext uri="{FF2B5EF4-FFF2-40B4-BE49-F238E27FC236}">
              <a16:creationId xmlns:a16="http://schemas.microsoft.com/office/drawing/2014/main" id="{9419D520-DADE-E5AD-A697-4CF00F9F8773}"/>
            </a:ext>
          </a:extLst>
        </xdr:cNvPr>
        <xdr:cNvSpPr txBox="1"/>
      </xdr:nvSpPr>
      <xdr:spPr>
        <a:xfrm>
          <a:off x="1344857" y="4986936"/>
          <a:ext cx="464418" cy="236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448127-65C2-4AAA-978F-00F815126954}" type="TxLink">
            <a:rPr lang="en-US" sz="1100" b="0" i="0" u="none" strike="noStrike">
              <a:solidFill>
                <a:schemeClr val="bg1"/>
              </a:solidFill>
              <a:latin typeface="Kulin park"/>
            </a:rPr>
            <a:pPr/>
            <a:t>42%</a:t>
          </a:fld>
          <a:endParaRPr lang="en-IN" sz="1200">
            <a:solidFill>
              <a:schemeClr val="bg1"/>
            </a:solidFill>
          </a:endParaRPr>
        </a:p>
      </xdr:txBody>
    </xdr:sp>
    <xdr:clientData/>
  </xdr:twoCellAnchor>
  <xdr:twoCellAnchor>
    <xdr:from>
      <xdr:col>2</xdr:col>
      <xdr:colOff>113144</xdr:colOff>
      <xdr:row>28</xdr:row>
      <xdr:rowOff>84112</xdr:rowOff>
    </xdr:from>
    <xdr:to>
      <xdr:col>2</xdr:col>
      <xdr:colOff>537823</xdr:colOff>
      <xdr:row>29</xdr:row>
      <xdr:rowOff>156452</xdr:rowOff>
    </xdr:to>
    <xdr:sp macro="" textlink="PivotTables!Q11">
      <xdr:nvSpPr>
        <xdr:cNvPr id="47" name="TextBox 46">
          <a:extLst>
            <a:ext uri="{FF2B5EF4-FFF2-40B4-BE49-F238E27FC236}">
              <a16:creationId xmlns:a16="http://schemas.microsoft.com/office/drawing/2014/main" id="{5F019ECC-48E2-0BF3-CEB7-D2031255816E}"/>
            </a:ext>
          </a:extLst>
        </xdr:cNvPr>
        <xdr:cNvSpPr txBox="1"/>
      </xdr:nvSpPr>
      <xdr:spPr>
        <a:xfrm>
          <a:off x="1333144" y="5264112"/>
          <a:ext cx="424679" cy="257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790DF3-26D8-41FE-8C0F-8DD77BC65282}" type="TxLink">
            <a:rPr lang="en-US" sz="1100" b="0" i="0" u="none" strike="noStrike">
              <a:solidFill>
                <a:schemeClr val="bg1"/>
              </a:solidFill>
              <a:latin typeface="Kulin park"/>
            </a:rPr>
            <a:pPr/>
            <a:t>23%</a:t>
          </a:fld>
          <a:endParaRPr lang="en-IN" sz="1200">
            <a:solidFill>
              <a:schemeClr val="bg1"/>
            </a:solidFill>
          </a:endParaRPr>
        </a:p>
      </xdr:txBody>
    </xdr:sp>
    <xdr:clientData/>
  </xdr:twoCellAnchor>
  <xdr:twoCellAnchor>
    <xdr:from>
      <xdr:col>2</xdr:col>
      <xdr:colOff>127157</xdr:colOff>
      <xdr:row>30</xdr:row>
      <xdr:rowOff>8994</xdr:rowOff>
    </xdr:from>
    <xdr:to>
      <xdr:col>2</xdr:col>
      <xdr:colOff>583791</xdr:colOff>
      <xdr:row>31</xdr:row>
      <xdr:rowOff>83145</xdr:rowOff>
    </xdr:to>
    <xdr:sp macro="" textlink="PivotTables!Q12">
      <xdr:nvSpPr>
        <xdr:cNvPr id="48" name="TextBox 47">
          <a:extLst>
            <a:ext uri="{FF2B5EF4-FFF2-40B4-BE49-F238E27FC236}">
              <a16:creationId xmlns:a16="http://schemas.microsoft.com/office/drawing/2014/main" id="{041C750B-B116-7EA8-1AAB-6EB8D671AFA5}"/>
            </a:ext>
          </a:extLst>
        </xdr:cNvPr>
        <xdr:cNvSpPr txBox="1"/>
      </xdr:nvSpPr>
      <xdr:spPr>
        <a:xfrm>
          <a:off x="1347157" y="5558994"/>
          <a:ext cx="456634" cy="259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4A8609-069B-4CDF-A199-76E00E19AAE4}" type="TxLink">
            <a:rPr lang="en-US" sz="1100" b="0" i="0" u="none" strike="noStrike">
              <a:solidFill>
                <a:schemeClr val="bg1"/>
              </a:solidFill>
              <a:latin typeface="Kulin park"/>
            </a:rPr>
            <a:pPr/>
            <a:t>35%</a:t>
          </a:fld>
          <a:endParaRPr lang="en-IN" sz="1200">
            <a:solidFill>
              <a:schemeClr val="bg1"/>
            </a:solidFill>
          </a:endParaRPr>
        </a:p>
      </xdr:txBody>
    </xdr:sp>
    <xdr:clientData/>
  </xdr:twoCellAnchor>
  <xdr:twoCellAnchor>
    <xdr:from>
      <xdr:col>0</xdr:col>
      <xdr:colOff>402610</xdr:colOff>
      <xdr:row>24</xdr:row>
      <xdr:rowOff>16404</xdr:rowOff>
    </xdr:from>
    <xdr:to>
      <xdr:col>2</xdr:col>
      <xdr:colOff>453410</xdr:colOff>
      <xdr:row>26</xdr:row>
      <xdr:rowOff>11787</xdr:rowOff>
    </xdr:to>
    <xdr:sp macro="" textlink="">
      <xdr:nvSpPr>
        <xdr:cNvPr id="80" name="TextBox 79">
          <a:extLst>
            <a:ext uri="{FF2B5EF4-FFF2-40B4-BE49-F238E27FC236}">
              <a16:creationId xmlns:a16="http://schemas.microsoft.com/office/drawing/2014/main" id="{DDB0AAB4-225B-5B5C-DA97-3A3467A7EA37}"/>
            </a:ext>
          </a:extLst>
        </xdr:cNvPr>
        <xdr:cNvSpPr txBox="1"/>
      </xdr:nvSpPr>
      <xdr:spPr>
        <a:xfrm>
          <a:off x="402610" y="4385914"/>
          <a:ext cx="1267513" cy="359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Salaries</a:t>
          </a:r>
          <a:endParaRPr lang="en-IN" sz="1600" b="1">
            <a:solidFill>
              <a:srgbClr val="E5B244"/>
            </a:solidFill>
          </a:endParaRPr>
        </a:p>
      </xdr:txBody>
    </xdr:sp>
    <xdr:clientData/>
  </xdr:twoCellAnchor>
  <xdr:twoCellAnchor>
    <xdr:from>
      <xdr:col>0</xdr:col>
      <xdr:colOff>404974</xdr:colOff>
      <xdr:row>24</xdr:row>
      <xdr:rowOff>119965</xdr:rowOff>
    </xdr:from>
    <xdr:to>
      <xdr:col>2</xdr:col>
      <xdr:colOff>594930</xdr:colOff>
      <xdr:row>26</xdr:row>
      <xdr:rowOff>142018</xdr:rowOff>
    </xdr:to>
    <xdr:sp macro="" textlink="">
      <xdr:nvSpPr>
        <xdr:cNvPr id="85" name="TextBox 84">
          <a:extLst>
            <a:ext uri="{FF2B5EF4-FFF2-40B4-BE49-F238E27FC236}">
              <a16:creationId xmlns:a16="http://schemas.microsoft.com/office/drawing/2014/main" id="{BE25AC34-352D-EEA3-BB3C-94D65B763040}"/>
            </a:ext>
          </a:extLst>
        </xdr:cNvPr>
        <xdr:cNvSpPr txBox="1"/>
      </xdr:nvSpPr>
      <xdr:spPr>
        <a:xfrm>
          <a:off x="404974" y="4489475"/>
          <a:ext cx="1406669" cy="386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900" b="1">
            <a:solidFill>
              <a:schemeClr val="tx1">
                <a:lumMod val="50000"/>
                <a:lumOff val="50000"/>
              </a:schemeClr>
            </a:solidFill>
          </a:endParaRPr>
        </a:p>
        <a:p>
          <a:r>
            <a:rPr lang="en-IN" sz="900" b="1">
              <a:solidFill>
                <a:schemeClr val="tx1">
                  <a:lumMod val="50000"/>
                  <a:lumOff val="50000"/>
                </a:schemeClr>
              </a:solidFill>
            </a:rPr>
            <a:t>Employees to workplace</a:t>
          </a:r>
        </a:p>
      </xdr:txBody>
    </xdr:sp>
    <xdr:clientData/>
  </xdr:twoCellAnchor>
  <xdr:twoCellAnchor>
    <xdr:from>
      <xdr:col>0</xdr:col>
      <xdr:colOff>320675</xdr:colOff>
      <xdr:row>20</xdr:row>
      <xdr:rowOff>27839</xdr:rowOff>
    </xdr:from>
    <xdr:to>
      <xdr:col>1</xdr:col>
      <xdr:colOff>578789</xdr:colOff>
      <xdr:row>21</xdr:row>
      <xdr:rowOff>66056</xdr:rowOff>
    </xdr:to>
    <xdr:sp macro="" textlink="">
      <xdr:nvSpPr>
        <xdr:cNvPr id="86" name="TextBox 85">
          <a:extLst>
            <a:ext uri="{FF2B5EF4-FFF2-40B4-BE49-F238E27FC236}">
              <a16:creationId xmlns:a16="http://schemas.microsoft.com/office/drawing/2014/main" id="{4F6BF068-C5BA-16C2-A962-0A992023DA0B}"/>
            </a:ext>
          </a:extLst>
        </xdr:cNvPr>
        <xdr:cNvSpPr txBox="1"/>
      </xdr:nvSpPr>
      <xdr:spPr>
        <a:xfrm>
          <a:off x="320675" y="3656410"/>
          <a:ext cx="870435" cy="21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Python</a:t>
          </a:r>
        </a:p>
      </xdr:txBody>
    </xdr:sp>
    <xdr:clientData/>
  </xdr:twoCellAnchor>
  <xdr:twoCellAnchor>
    <xdr:from>
      <xdr:col>0</xdr:col>
      <xdr:colOff>333291</xdr:colOff>
      <xdr:row>21</xdr:row>
      <xdr:rowOff>89775</xdr:rowOff>
    </xdr:from>
    <xdr:to>
      <xdr:col>1</xdr:col>
      <xdr:colOff>498391</xdr:colOff>
      <xdr:row>22</xdr:row>
      <xdr:rowOff>165975</xdr:rowOff>
    </xdr:to>
    <xdr:sp macro="" textlink="">
      <xdr:nvSpPr>
        <xdr:cNvPr id="87" name="TextBox 86">
          <a:extLst>
            <a:ext uri="{FF2B5EF4-FFF2-40B4-BE49-F238E27FC236}">
              <a16:creationId xmlns:a16="http://schemas.microsoft.com/office/drawing/2014/main" id="{8E37360F-19B9-523C-CDE9-62D30314C7D9}"/>
            </a:ext>
          </a:extLst>
        </xdr:cNvPr>
        <xdr:cNvSpPr txBox="1"/>
      </xdr:nvSpPr>
      <xdr:spPr>
        <a:xfrm>
          <a:off x="333291" y="3975470"/>
          <a:ext cx="774868" cy="261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1"/>
              </a:solidFill>
            </a:rPr>
            <a:t>Excel</a:t>
          </a:r>
        </a:p>
      </xdr:txBody>
    </xdr:sp>
    <xdr:clientData/>
  </xdr:twoCellAnchor>
  <xdr:twoCellAnchor>
    <xdr:from>
      <xdr:col>0</xdr:col>
      <xdr:colOff>320675</xdr:colOff>
      <xdr:row>18</xdr:row>
      <xdr:rowOff>130858</xdr:rowOff>
    </xdr:from>
    <xdr:to>
      <xdr:col>1</xdr:col>
      <xdr:colOff>578789</xdr:colOff>
      <xdr:row>19</xdr:row>
      <xdr:rowOff>172003</xdr:rowOff>
    </xdr:to>
    <xdr:sp macro="" textlink="">
      <xdr:nvSpPr>
        <xdr:cNvPr id="88" name="TextBox 87">
          <a:extLst>
            <a:ext uri="{FF2B5EF4-FFF2-40B4-BE49-F238E27FC236}">
              <a16:creationId xmlns:a16="http://schemas.microsoft.com/office/drawing/2014/main" id="{ECE0B0F1-3A8A-60A1-A029-7ADC99494A20}"/>
            </a:ext>
          </a:extLst>
        </xdr:cNvPr>
        <xdr:cNvSpPr txBox="1"/>
      </xdr:nvSpPr>
      <xdr:spPr>
        <a:xfrm>
          <a:off x="320675" y="3396572"/>
          <a:ext cx="870435" cy="22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Design</a:t>
          </a:r>
        </a:p>
      </xdr:txBody>
    </xdr:sp>
    <xdr:clientData/>
  </xdr:twoCellAnchor>
  <xdr:twoCellAnchor>
    <xdr:from>
      <xdr:col>0</xdr:col>
      <xdr:colOff>320675</xdr:colOff>
      <xdr:row>17</xdr:row>
      <xdr:rowOff>59942</xdr:rowOff>
    </xdr:from>
    <xdr:to>
      <xdr:col>2</xdr:col>
      <xdr:colOff>129357</xdr:colOff>
      <xdr:row>18</xdr:row>
      <xdr:rowOff>138951</xdr:rowOff>
    </xdr:to>
    <xdr:sp macro="" textlink="">
      <xdr:nvSpPr>
        <xdr:cNvPr id="89" name="TextBox 88">
          <a:extLst>
            <a:ext uri="{FF2B5EF4-FFF2-40B4-BE49-F238E27FC236}">
              <a16:creationId xmlns:a16="http://schemas.microsoft.com/office/drawing/2014/main" id="{EAD30313-2338-298C-8E91-635F3BA3C529}"/>
            </a:ext>
          </a:extLst>
        </xdr:cNvPr>
        <xdr:cNvSpPr txBox="1"/>
      </xdr:nvSpPr>
      <xdr:spPr>
        <a:xfrm>
          <a:off x="320675" y="3144228"/>
          <a:ext cx="1033325" cy="260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Management</a:t>
          </a:r>
        </a:p>
      </xdr:txBody>
    </xdr:sp>
    <xdr:clientData/>
  </xdr:twoCellAnchor>
  <xdr:twoCellAnchor>
    <xdr:from>
      <xdr:col>0</xdr:col>
      <xdr:colOff>332015</xdr:colOff>
      <xdr:row>15</xdr:row>
      <xdr:rowOff>145351</xdr:rowOff>
    </xdr:from>
    <xdr:to>
      <xdr:col>2</xdr:col>
      <xdr:colOff>306161</xdr:colOff>
      <xdr:row>17</xdr:row>
      <xdr:rowOff>34018</xdr:rowOff>
    </xdr:to>
    <xdr:sp macro="" textlink="">
      <xdr:nvSpPr>
        <xdr:cNvPr id="90" name="TextBox 89">
          <a:extLst>
            <a:ext uri="{FF2B5EF4-FFF2-40B4-BE49-F238E27FC236}">
              <a16:creationId xmlns:a16="http://schemas.microsoft.com/office/drawing/2014/main" id="{36ED9745-E44E-2873-4886-EE2244F5BDAE}"/>
            </a:ext>
          </a:extLst>
        </xdr:cNvPr>
        <xdr:cNvSpPr txBox="1"/>
      </xdr:nvSpPr>
      <xdr:spPr>
        <a:xfrm>
          <a:off x="332015" y="2866780"/>
          <a:ext cx="1198789" cy="25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Communication</a:t>
          </a:r>
        </a:p>
      </xdr:txBody>
    </xdr:sp>
    <xdr:clientData/>
  </xdr:twoCellAnchor>
  <xdr:twoCellAnchor>
    <xdr:from>
      <xdr:col>2</xdr:col>
      <xdr:colOff>310881</xdr:colOff>
      <xdr:row>18</xdr:row>
      <xdr:rowOff>108662</xdr:rowOff>
    </xdr:from>
    <xdr:to>
      <xdr:col>3</xdr:col>
      <xdr:colOff>107536</xdr:colOff>
      <xdr:row>20</xdr:row>
      <xdr:rowOff>22679</xdr:rowOff>
    </xdr:to>
    <xdr:sp macro="" textlink="PivotTables!U13">
      <xdr:nvSpPr>
        <xdr:cNvPr id="98" name="TextBox 97">
          <a:extLst>
            <a:ext uri="{FF2B5EF4-FFF2-40B4-BE49-F238E27FC236}">
              <a16:creationId xmlns:a16="http://schemas.microsoft.com/office/drawing/2014/main" id="{FC59E2D5-D20D-B810-5D88-5C489364EB60}"/>
            </a:ext>
          </a:extLst>
        </xdr:cNvPr>
        <xdr:cNvSpPr txBox="1"/>
      </xdr:nvSpPr>
      <xdr:spPr>
        <a:xfrm>
          <a:off x="1530417" y="3439258"/>
          <a:ext cx="406424" cy="28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B0B019-91C8-42D3-9A38-D60F905423C5}" type="TxLink">
            <a:rPr lang="en-US" sz="1600" b="1" i="0" u="none" strike="noStrike">
              <a:solidFill>
                <a:srgbClr val="E5B244"/>
              </a:solidFill>
              <a:latin typeface="Kulin park"/>
            </a:rPr>
            <a:pPr/>
            <a:t>3</a:t>
          </a:fld>
          <a:endParaRPr lang="en-IN" sz="1600" b="1">
            <a:solidFill>
              <a:srgbClr val="E5B244"/>
            </a:solidFill>
          </a:endParaRPr>
        </a:p>
      </xdr:txBody>
    </xdr:sp>
    <xdr:clientData/>
  </xdr:twoCellAnchor>
  <xdr:twoCellAnchor>
    <xdr:from>
      <xdr:col>2</xdr:col>
      <xdr:colOff>306160</xdr:colOff>
      <xdr:row>17</xdr:row>
      <xdr:rowOff>20313</xdr:rowOff>
    </xdr:from>
    <xdr:to>
      <xdr:col>3</xdr:col>
      <xdr:colOff>90715</xdr:colOff>
      <xdr:row>18</xdr:row>
      <xdr:rowOff>122367</xdr:rowOff>
    </xdr:to>
    <xdr:sp macro="" textlink="PivotTables!U15">
      <xdr:nvSpPr>
        <xdr:cNvPr id="99" name="TextBox 98">
          <a:extLst>
            <a:ext uri="{FF2B5EF4-FFF2-40B4-BE49-F238E27FC236}">
              <a16:creationId xmlns:a16="http://schemas.microsoft.com/office/drawing/2014/main" id="{334524C8-FFA7-AC95-44C0-D824C051FC60}"/>
            </a:ext>
          </a:extLst>
        </xdr:cNvPr>
        <xdr:cNvSpPr txBox="1"/>
      </xdr:nvSpPr>
      <xdr:spPr>
        <a:xfrm>
          <a:off x="1530803" y="3104599"/>
          <a:ext cx="396876" cy="283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marL="0" indent="0"/>
          <a:fld id="{E8705B5A-5737-48E2-9D50-29C6AC847079}" type="TxLink">
            <a:rPr lang="en-US" sz="1600" b="1" i="0" u="none" strike="noStrike">
              <a:solidFill>
                <a:srgbClr val="E5B244"/>
              </a:solidFill>
              <a:latin typeface="Kulin park"/>
              <a:ea typeface="+mn-ea"/>
              <a:cs typeface="+mn-cs"/>
            </a:rPr>
            <a:pPr marL="0" indent="0"/>
            <a:t>1</a:t>
          </a:fld>
          <a:endParaRPr lang="en-IN" sz="1600" b="1" i="0" u="none" strike="noStrike">
            <a:solidFill>
              <a:srgbClr val="E5B244"/>
            </a:solidFill>
            <a:latin typeface="Kulin park"/>
            <a:ea typeface="+mn-ea"/>
            <a:cs typeface="+mn-cs"/>
          </a:endParaRPr>
        </a:p>
      </xdr:txBody>
    </xdr:sp>
    <xdr:clientData/>
  </xdr:twoCellAnchor>
  <xdr:oneCellAnchor>
    <xdr:from>
      <xdr:col>2</xdr:col>
      <xdr:colOff>305400</xdr:colOff>
      <xdr:row>15</xdr:row>
      <xdr:rowOff>111333</xdr:rowOff>
    </xdr:from>
    <xdr:ext cx="397636" cy="285542"/>
    <xdr:sp macro="" textlink="PivotTables!U12">
      <xdr:nvSpPr>
        <xdr:cNvPr id="100" name="TextBox 99">
          <a:extLst>
            <a:ext uri="{FF2B5EF4-FFF2-40B4-BE49-F238E27FC236}">
              <a16:creationId xmlns:a16="http://schemas.microsoft.com/office/drawing/2014/main" id="{218BCF7F-430E-24E5-AF34-8F66B578CE79}"/>
            </a:ext>
          </a:extLst>
        </xdr:cNvPr>
        <xdr:cNvSpPr txBox="1"/>
      </xdr:nvSpPr>
      <xdr:spPr>
        <a:xfrm>
          <a:off x="1530043" y="2832762"/>
          <a:ext cx="397636" cy="285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fld id="{F9E26DCB-1892-46A2-BDA3-34BFED3C09FC}" type="TxLink">
            <a:rPr lang="en-US" sz="1600" b="1" i="0" u="none" strike="noStrike">
              <a:solidFill>
                <a:srgbClr val="E5B244"/>
              </a:solidFill>
              <a:latin typeface="Kulin park"/>
            </a:rPr>
            <a:pPr/>
            <a:t>3</a:t>
          </a:fld>
          <a:endParaRPr lang="en-IN" sz="1600" b="1">
            <a:solidFill>
              <a:srgbClr val="E5B244"/>
            </a:solidFill>
          </a:endParaRPr>
        </a:p>
      </xdr:txBody>
    </xdr:sp>
    <xdr:clientData/>
  </xdr:oneCellAnchor>
  <xdr:twoCellAnchor>
    <xdr:from>
      <xdr:col>0</xdr:col>
      <xdr:colOff>388711</xdr:colOff>
      <xdr:row>12</xdr:row>
      <xdr:rowOff>12700</xdr:rowOff>
    </xdr:from>
    <xdr:to>
      <xdr:col>2</xdr:col>
      <xdr:colOff>439511</xdr:colOff>
      <xdr:row>15</xdr:row>
      <xdr:rowOff>56696</xdr:rowOff>
    </xdr:to>
    <xdr:sp macro="" textlink="">
      <xdr:nvSpPr>
        <xdr:cNvPr id="103" name="TextBox 102">
          <a:extLst>
            <a:ext uri="{FF2B5EF4-FFF2-40B4-BE49-F238E27FC236}">
              <a16:creationId xmlns:a16="http://schemas.microsoft.com/office/drawing/2014/main" id="{020F3D88-5670-4395-EB8F-37A76A734DC9}"/>
            </a:ext>
          </a:extLst>
        </xdr:cNvPr>
        <xdr:cNvSpPr txBox="1"/>
      </xdr:nvSpPr>
      <xdr:spPr>
        <a:xfrm>
          <a:off x="388711" y="2189843"/>
          <a:ext cx="1275443" cy="588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Skills</a:t>
          </a:r>
        </a:p>
        <a:p>
          <a:r>
            <a:rPr lang="en-IN" sz="1600" b="1" baseline="0">
              <a:solidFill>
                <a:srgbClr val="E5B244"/>
              </a:solidFill>
            </a:rPr>
            <a:t>Breakdown</a:t>
          </a:r>
          <a:endParaRPr lang="en-IN" sz="1600" b="1">
            <a:solidFill>
              <a:srgbClr val="E5B244"/>
            </a:solidFill>
          </a:endParaRPr>
        </a:p>
      </xdr:txBody>
    </xdr:sp>
    <xdr:clientData/>
  </xdr:twoCellAnchor>
  <xdr:twoCellAnchor editAs="oneCell">
    <xdr:from>
      <xdr:col>0</xdr:col>
      <xdr:colOff>294822</xdr:colOff>
      <xdr:row>7</xdr:row>
      <xdr:rowOff>68035</xdr:rowOff>
    </xdr:from>
    <xdr:to>
      <xdr:col>1</xdr:col>
      <xdr:colOff>596901</xdr:colOff>
      <xdr:row>12</xdr:row>
      <xdr:rowOff>75292</xdr:rowOff>
    </xdr:to>
    <xdr:pic>
      <xdr:nvPicPr>
        <xdr:cNvPr id="105" name="Graphic 104" descr="Head with gears with solid fill">
          <a:extLst>
            <a:ext uri="{FF2B5EF4-FFF2-40B4-BE49-F238E27FC236}">
              <a16:creationId xmlns:a16="http://schemas.microsoft.com/office/drawing/2014/main" id="{B0177086-9179-7FCF-76D3-B0B7E2388EC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4822" y="1338035"/>
          <a:ext cx="914400" cy="914400"/>
        </a:xfrm>
        <a:prstGeom prst="rect">
          <a:avLst/>
        </a:prstGeom>
      </xdr:spPr>
    </xdr:pic>
    <xdr:clientData/>
  </xdr:twoCellAnchor>
  <xdr:twoCellAnchor>
    <xdr:from>
      <xdr:col>3</xdr:col>
      <xdr:colOff>252639</xdr:colOff>
      <xdr:row>8</xdr:row>
      <xdr:rowOff>0</xdr:rowOff>
    </xdr:from>
    <xdr:to>
      <xdr:col>4</xdr:col>
      <xdr:colOff>374195</xdr:colOff>
      <xdr:row>11</xdr:row>
      <xdr:rowOff>158749</xdr:rowOff>
    </xdr:to>
    <xdr:sp macro="" textlink="PivotTables!J22">
      <xdr:nvSpPr>
        <xdr:cNvPr id="106" name="TextBox 105">
          <a:extLst>
            <a:ext uri="{FF2B5EF4-FFF2-40B4-BE49-F238E27FC236}">
              <a16:creationId xmlns:a16="http://schemas.microsoft.com/office/drawing/2014/main" id="{0EE5D244-9C70-CCDE-E604-61293E78C1EB}"/>
            </a:ext>
          </a:extLst>
        </xdr:cNvPr>
        <xdr:cNvSpPr txBox="1"/>
      </xdr:nvSpPr>
      <xdr:spPr>
        <a:xfrm>
          <a:off x="2071048" y="1462424"/>
          <a:ext cx="727692" cy="707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8A8D1A-0F3C-43F3-9E9E-8B371D3D6F56}" type="TxLink">
            <a:rPr lang="en-US" sz="4000" b="1" i="0" u="none" strike="noStrike">
              <a:solidFill>
                <a:schemeClr val="bg1"/>
              </a:solidFill>
              <a:latin typeface="Kulin park"/>
            </a:rPr>
            <a:pPr/>
            <a:t>7</a:t>
          </a:fld>
          <a:endParaRPr lang="en-IN" sz="4000" b="1">
            <a:solidFill>
              <a:schemeClr val="bg1"/>
            </a:solidFill>
          </a:endParaRPr>
        </a:p>
      </xdr:txBody>
    </xdr:sp>
    <xdr:clientData/>
  </xdr:twoCellAnchor>
  <xdr:twoCellAnchor>
    <xdr:from>
      <xdr:col>3</xdr:col>
      <xdr:colOff>333710</xdr:colOff>
      <xdr:row>7</xdr:row>
      <xdr:rowOff>58057</xdr:rowOff>
    </xdr:from>
    <xdr:to>
      <xdr:col>6</xdr:col>
      <xdr:colOff>285177</xdr:colOff>
      <xdr:row>9</xdr:row>
      <xdr:rowOff>34018</xdr:rowOff>
    </xdr:to>
    <xdr:sp macro="" textlink="">
      <xdr:nvSpPr>
        <xdr:cNvPr id="107" name="TextBox 106">
          <a:extLst>
            <a:ext uri="{FF2B5EF4-FFF2-40B4-BE49-F238E27FC236}">
              <a16:creationId xmlns:a16="http://schemas.microsoft.com/office/drawing/2014/main" id="{57A7AFDA-B9DE-E56F-3C8B-EABE9E374EFA}"/>
            </a:ext>
          </a:extLst>
        </xdr:cNvPr>
        <xdr:cNvSpPr txBox="1"/>
      </xdr:nvSpPr>
      <xdr:spPr>
        <a:xfrm>
          <a:off x="2173020" y="1335356"/>
          <a:ext cx="1790778" cy="34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Employee Number</a:t>
          </a:r>
          <a:endParaRPr lang="en-IN" sz="1600" b="1">
            <a:solidFill>
              <a:srgbClr val="E5B244"/>
            </a:solidFill>
          </a:endParaRPr>
        </a:p>
      </xdr:txBody>
    </xdr:sp>
    <xdr:clientData/>
  </xdr:twoCellAnchor>
  <xdr:twoCellAnchor>
    <xdr:from>
      <xdr:col>3</xdr:col>
      <xdr:colOff>275318</xdr:colOff>
      <xdr:row>10</xdr:row>
      <xdr:rowOff>158750</xdr:rowOff>
    </xdr:from>
    <xdr:to>
      <xdr:col>6</xdr:col>
      <xdr:colOff>113392</xdr:colOff>
      <xdr:row>12</xdr:row>
      <xdr:rowOff>155492</xdr:rowOff>
    </xdr:to>
    <xdr:sp macro="" textlink="">
      <xdr:nvSpPr>
        <xdr:cNvPr id="108" name="TextBox 107">
          <a:extLst>
            <a:ext uri="{FF2B5EF4-FFF2-40B4-BE49-F238E27FC236}">
              <a16:creationId xmlns:a16="http://schemas.microsoft.com/office/drawing/2014/main" id="{5841BBDB-2453-D5B7-2F9A-DF17672226C0}"/>
            </a:ext>
          </a:extLst>
        </xdr:cNvPr>
        <xdr:cNvSpPr txBox="1"/>
      </xdr:nvSpPr>
      <xdr:spPr>
        <a:xfrm>
          <a:off x="2093727" y="1986780"/>
          <a:ext cx="1656483" cy="36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solidFill>
            </a:rPr>
            <a:t>Total emplyees</a:t>
          </a:r>
          <a:endParaRPr lang="en-IN" sz="1400" b="1">
            <a:solidFill>
              <a:schemeClr val="bg1"/>
            </a:solidFill>
          </a:endParaRPr>
        </a:p>
      </xdr:txBody>
    </xdr:sp>
    <xdr:clientData/>
  </xdr:twoCellAnchor>
  <xdr:twoCellAnchor editAs="oneCell">
    <xdr:from>
      <xdr:col>6</xdr:col>
      <xdr:colOff>50714</xdr:colOff>
      <xdr:row>8</xdr:row>
      <xdr:rowOff>56696</xdr:rowOff>
    </xdr:from>
    <xdr:to>
      <xdr:col>7</xdr:col>
      <xdr:colOff>141429</xdr:colOff>
      <xdr:row>12</xdr:row>
      <xdr:rowOff>79378</xdr:rowOff>
    </xdr:to>
    <xdr:pic>
      <xdr:nvPicPr>
        <xdr:cNvPr id="110" name="Graphic 109" descr="Group of women with solid fill">
          <a:extLst>
            <a:ext uri="{FF2B5EF4-FFF2-40B4-BE49-F238E27FC236}">
              <a16:creationId xmlns:a16="http://schemas.microsoft.com/office/drawing/2014/main" id="{4A276305-68A1-D0EA-6886-2DC0EDC4052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710714" y="1536696"/>
          <a:ext cx="700715" cy="762682"/>
        </a:xfrm>
        <a:prstGeom prst="rect">
          <a:avLst/>
        </a:prstGeom>
      </xdr:spPr>
    </xdr:pic>
    <xdr:clientData/>
  </xdr:twoCellAnchor>
  <xdr:twoCellAnchor>
    <xdr:from>
      <xdr:col>3</xdr:col>
      <xdr:colOff>182336</xdr:colOff>
      <xdr:row>13</xdr:row>
      <xdr:rowOff>121883</xdr:rowOff>
    </xdr:from>
    <xdr:to>
      <xdr:col>4</xdr:col>
      <xdr:colOff>344260</xdr:colOff>
      <xdr:row>15</xdr:row>
      <xdr:rowOff>107974</xdr:rowOff>
    </xdr:to>
    <xdr:sp macro="" textlink="">
      <xdr:nvSpPr>
        <xdr:cNvPr id="111" name="TextBox 110">
          <a:extLst>
            <a:ext uri="{FF2B5EF4-FFF2-40B4-BE49-F238E27FC236}">
              <a16:creationId xmlns:a16="http://schemas.microsoft.com/office/drawing/2014/main" id="{A2674E1E-46F0-8D74-BE5D-875290A6C0AF}"/>
            </a:ext>
          </a:extLst>
        </xdr:cNvPr>
        <xdr:cNvSpPr txBox="1"/>
      </xdr:nvSpPr>
      <xdr:spPr>
        <a:xfrm>
          <a:off x="2003044" y="2532635"/>
          <a:ext cx="768827" cy="356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E5B244"/>
              </a:solidFill>
            </a:rPr>
            <a:t>Males</a:t>
          </a:r>
        </a:p>
      </xdr:txBody>
    </xdr:sp>
    <xdr:clientData/>
  </xdr:twoCellAnchor>
  <xdr:twoCellAnchor>
    <xdr:from>
      <xdr:col>5</xdr:col>
      <xdr:colOff>461211</xdr:colOff>
      <xdr:row>16</xdr:row>
      <xdr:rowOff>13369</xdr:rowOff>
    </xdr:from>
    <xdr:to>
      <xdr:col>6</xdr:col>
      <xdr:colOff>280737</xdr:colOff>
      <xdr:row>17</xdr:row>
      <xdr:rowOff>86895</xdr:rowOff>
    </xdr:to>
    <xdr:sp macro="" textlink="PivotTables!K21">
      <xdr:nvSpPr>
        <xdr:cNvPr id="112" name="TextBox 111">
          <a:extLst>
            <a:ext uri="{FF2B5EF4-FFF2-40B4-BE49-F238E27FC236}">
              <a16:creationId xmlns:a16="http://schemas.microsoft.com/office/drawing/2014/main" id="{785BF149-E9D7-D1BE-85D6-13A2CCFBAD06}"/>
            </a:ext>
          </a:extLst>
        </xdr:cNvPr>
        <xdr:cNvSpPr txBox="1"/>
      </xdr:nvSpPr>
      <xdr:spPr>
        <a:xfrm>
          <a:off x="3502527" y="3007895"/>
          <a:ext cx="427789"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3E19A9-ABB5-448B-B5C9-8E1DF5CA55AF}" type="TxLink">
            <a:rPr lang="en-US" sz="1100" b="1" i="0" u="none" strike="noStrike">
              <a:solidFill>
                <a:schemeClr val="bg1"/>
              </a:solidFill>
              <a:latin typeface="Kulin park"/>
            </a:rPr>
            <a:pPr algn="ctr"/>
            <a:t>100%</a:t>
          </a:fld>
          <a:endParaRPr lang="en-IN" sz="1200" b="1">
            <a:solidFill>
              <a:schemeClr val="bg1"/>
            </a:solidFill>
          </a:endParaRPr>
        </a:p>
      </xdr:txBody>
    </xdr:sp>
    <xdr:clientData/>
  </xdr:twoCellAnchor>
  <xdr:twoCellAnchor>
    <xdr:from>
      <xdr:col>5</xdr:col>
      <xdr:colOff>200804</xdr:colOff>
      <xdr:row>13</xdr:row>
      <xdr:rowOff>105833</xdr:rowOff>
    </xdr:from>
    <xdr:to>
      <xdr:col>6</xdr:col>
      <xdr:colOff>511372</xdr:colOff>
      <xdr:row>15</xdr:row>
      <xdr:rowOff>91924</xdr:rowOff>
    </xdr:to>
    <xdr:sp macro="" textlink="">
      <xdr:nvSpPr>
        <xdr:cNvPr id="113" name="TextBox 112">
          <a:extLst>
            <a:ext uri="{FF2B5EF4-FFF2-40B4-BE49-F238E27FC236}">
              <a16:creationId xmlns:a16="http://schemas.microsoft.com/office/drawing/2014/main" id="{42067D68-D702-2320-C693-AEE7C3D4BBEA}"/>
            </a:ext>
          </a:extLst>
        </xdr:cNvPr>
        <xdr:cNvSpPr txBox="1"/>
      </xdr:nvSpPr>
      <xdr:spPr>
        <a:xfrm>
          <a:off x="3235317" y="2516585"/>
          <a:ext cx="917471" cy="356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E5B244"/>
              </a:solidFill>
            </a:rPr>
            <a:t>Females</a:t>
          </a:r>
        </a:p>
      </xdr:txBody>
    </xdr:sp>
    <xdr:clientData/>
  </xdr:twoCellAnchor>
  <xdr:twoCellAnchor>
    <xdr:from>
      <xdr:col>3</xdr:col>
      <xdr:colOff>280973</xdr:colOff>
      <xdr:row>15</xdr:row>
      <xdr:rowOff>32849</xdr:rowOff>
    </xdr:from>
    <xdr:to>
      <xdr:col>4</xdr:col>
      <xdr:colOff>331548</xdr:colOff>
      <xdr:row>18</xdr:row>
      <xdr:rowOff>100282</xdr:rowOff>
    </xdr:to>
    <xdr:graphicFrame macro="">
      <xdr:nvGraphicFramePr>
        <xdr:cNvPr id="114" name="Chart 113">
          <a:extLst>
            <a:ext uri="{FF2B5EF4-FFF2-40B4-BE49-F238E27FC236}">
              <a16:creationId xmlns:a16="http://schemas.microsoft.com/office/drawing/2014/main" id="{D655942D-D6CD-4889-9B8B-AA67C29FF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353763</xdr:colOff>
      <xdr:row>15</xdr:row>
      <xdr:rowOff>18934</xdr:rowOff>
    </xdr:from>
    <xdr:to>
      <xdr:col>6</xdr:col>
      <xdr:colOff>404300</xdr:colOff>
      <xdr:row>18</xdr:row>
      <xdr:rowOff>87460</xdr:rowOff>
    </xdr:to>
    <xdr:graphicFrame macro="">
      <xdr:nvGraphicFramePr>
        <xdr:cNvPr id="115" name="Chart 114">
          <a:extLst>
            <a:ext uri="{FF2B5EF4-FFF2-40B4-BE49-F238E27FC236}">
              <a16:creationId xmlns:a16="http://schemas.microsoft.com/office/drawing/2014/main" id="{CBE179E0-9B71-4CBB-84AC-1A827780E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381001</xdr:colOff>
      <xdr:row>15</xdr:row>
      <xdr:rowOff>185821</xdr:rowOff>
    </xdr:from>
    <xdr:to>
      <xdr:col>4</xdr:col>
      <xdr:colOff>207211</xdr:colOff>
      <xdr:row>17</xdr:row>
      <xdr:rowOff>147052</xdr:rowOff>
    </xdr:to>
    <xdr:sp macro="" textlink="PivotTables!K20">
      <xdr:nvSpPr>
        <xdr:cNvPr id="116" name="TextBox 115">
          <a:extLst>
            <a:ext uri="{FF2B5EF4-FFF2-40B4-BE49-F238E27FC236}">
              <a16:creationId xmlns:a16="http://schemas.microsoft.com/office/drawing/2014/main" id="{56702A16-BCD7-8A03-5C63-0CDBA3459528}"/>
            </a:ext>
          </a:extLst>
        </xdr:cNvPr>
        <xdr:cNvSpPr txBox="1"/>
      </xdr:nvSpPr>
      <xdr:spPr>
        <a:xfrm>
          <a:off x="2205790" y="2993189"/>
          <a:ext cx="434474" cy="335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EDDDF2-7033-429E-ADB6-563D0BD45194}" type="TxLink">
            <a:rPr lang="en-US" sz="1100" b="1" i="0" u="none" strike="noStrike">
              <a:solidFill>
                <a:schemeClr val="bg1"/>
              </a:solidFill>
              <a:latin typeface="Kulin park"/>
            </a:rPr>
            <a:pPr algn="ctr"/>
            <a:t>0%</a:t>
          </a:fld>
          <a:endParaRPr lang="en-IN" sz="1100" b="1">
            <a:solidFill>
              <a:schemeClr val="bg1"/>
            </a:solidFill>
          </a:endParaRPr>
        </a:p>
      </xdr:txBody>
    </xdr:sp>
    <xdr:clientData/>
  </xdr:twoCellAnchor>
  <xdr:twoCellAnchor>
    <xdr:from>
      <xdr:col>7</xdr:col>
      <xdr:colOff>394369</xdr:colOff>
      <xdr:row>9</xdr:row>
      <xdr:rowOff>86895</xdr:rowOff>
    </xdr:from>
    <xdr:to>
      <xdr:col>11</xdr:col>
      <xdr:colOff>200526</xdr:colOff>
      <xdr:row>17</xdr:row>
      <xdr:rowOff>93580</xdr:rowOff>
    </xdr:to>
    <xdr:graphicFrame macro="">
      <xdr:nvGraphicFramePr>
        <xdr:cNvPr id="118" name="Chart 117">
          <a:extLst>
            <a:ext uri="{FF2B5EF4-FFF2-40B4-BE49-F238E27FC236}">
              <a16:creationId xmlns:a16="http://schemas.microsoft.com/office/drawing/2014/main" id="{B9B1648F-778F-463D-B558-2EC481BC3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507683</xdr:colOff>
      <xdr:row>17</xdr:row>
      <xdr:rowOff>153360</xdr:rowOff>
    </xdr:from>
    <xdr:to>
      <xdr:col>9</xdr:col>
      <xdr:colOff>116496</xdr:colOff>
      <xdr:row>18</xdr:row>
      <xdr:rowOff>153747</xdr:rowOff>
    </xdr:to>
    <xdr:grpSp>
      <xdr:nvGrpSpPr>
        <xdr:cNvPr id="126" name="Group 125">
          <a:extLst>
            <a:ext uri="{FF2B5EF4-FFF2-40B4-BE49-F238E27FC236}">
              <a16:creationId xmlns:a16="http://schemas.microsoft.com/office/drawing/2014/main" id="{6B9E5C52-DB4C-6788-0353-3976F3F392FD}"/>
            </a:ext>
          </a:extLst>
        </xdr:cNvPr>
        <xdr:cNvGrpSpPr/>
      </xdr:nvGrpSpPr>
      <xdr:grpSpPr>
        <a:xfrm>
          <a:off x="4799407" y="3317412"/>
          <a:ext cx="835020" cy="186507"/>
          <a:chOff x="3921787" y="4185265"/>
          <a:chExt cx="920153" cy="180575"/>
        </a:xfrm>
      </xdr:grpSpPr>
      <xdr:sp macro="" textlink="">
        <xdr:nvSpPr>
          <xdr:cNvPr id="127" name="TextBox 126">
            <a:extLst>
              <a:ext uri="{FF2B5EF4-FFF2-40B4-BE49-F238E27FC236}">
                <a16:creationId xmlns:a16="http://schemas.microsoft.com/office/drawing/2014/main" id="{36977563-EC5C-F0CD-1979-6AEFCCC25CBF}"/>
              </a:ext>
            </a:extLst>
          </xdr:cNvPr>
          <xdr:cNvSpPr txBox="1"/>
        </xdr:nvSpPr>
        <xdr:spPr>
          <a:xfrm>
            <a:off x="3950674" y="4185265"/>
            <a:ext cx="891266" cy="18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HR</a:t>
            </a:r>
            <a:r>
              <a:rPr lang="en-IN" sz="900" baseline="0">
                <a:solidFill>
                  <a:schemeClr val="bg1"/>
                </a:solidFill>
              </a:rPr>
              <a:t> Specialist</a:t>
            </a:r>
            <a:endParaRPr lang="en-IN" sz="900">
              <a:solidFill>
                <a:schemeClr val="bg1"/>
              </a:solidFill>
            </a:endParaRPr>
          </a:p>
        </xdr:txBody>
      </xdr:sp>
      <xdr:sp macro="" textlink="">
        <xdr:nvSpPr>
          <xdr:cNvPr id="128" name="Oval 127">
            <a:extLst>
              <a:ext uri="{FF2B5EF4-FFF2-40B4-BE49-F238E27FC236}">
                <a16:creationId xmlns:a16="http://schemas.microsoft.com/office/drawing/2014/main" id="{473D6A03-EA8A-132D-EAB8-3912E118530F}"/>
              </a:ext>
            </a:extLst>
          </xdr:cNvPr>
          <xdr:cNvSpPr/>
        </xdr:nvSpPr>
        <xdr:spPr>
          <a:xfrm>
            <a:off x="3921787" y="4256338"/>
            <a:ext cx="96846" cy="94155"/>
          </a:xfrm>
          <a:prstGeom prst="ellipse">
            <a:avLst/>
          </a:prstGeom>
          <a:solidFill>
            <a:srgbClr val="76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507683</xdr:colOff>
      <xdr:row>16</xdr:row>
      <xdr:rowOff>172058</xdr:rowOff>
    </xdr:from>
    <xdr:to>
      <xdr:col>8</xdr:col>
      <xdr:colOff>452044</xdr:colOff>
      <xdr:row>17</xdr:row>
      <xdr:rowOff>173783</xdr:rowOff>
    </xdr:to>
    <xdr:grpSp>
      <xdr:nvGrpSpPr>
        <xdr:cNvPr id="129" name="Group 128">
          <a:extLst>
            <a:ext uri="{FF2B5EF4-FFF2-40B4-BE49-F238E27FC236}">
              <a16:creationId xmlns:a16="http://schemas.microsoft.com/office/drawing/2014/main" id="{D812F9FF-E7CD-9F38-67EF-76C8626B80F5}"/>
            </a:ext>
          </a:extLst>
        </xdr:cNvPr>
        <xdr:cNvGrpSpPr/>
      </xdr:nvGrpSpPr>
      <xdr:grpSpPr>
        <a:xfrm>
          <a:off x="4799407" y="3149989"/>
          <a:ext cx="557465" cy="187846"/>
          <a:chOff x="3921787" y="4185265"/>
          <a:chExt cx="616109" cy="181864"/>
        </a:xfrm>
      </xdr:grpSpPr>
      <xdr:sp macro="" textlink="">
        <xdr:nvSpPr>
          <xdr:cNvPr id="130" name="TextBox 129">
            <a:extLst>
              <a:ext uri="{FF2B5EF4-FFF2-40B4-BE49-F238E27FC236}">
                <a16:creationId xmlns:a16="http://schemas.microsoft.com/office/drawing/2014/main" id="{1EC7D729-1EB5-DE6F-5798-08B6E2F4045D}"/>
              </a:ext>
            </a:extLst>
          </xdr:cNvPr>
          <xdr:cNvSpPr txBox="1"/>
        </xdr:nvSpPr>
        <xdr:spPr>
          <a:xfrm>
            <a:off x="3950674" y="4185265"/>
            <a:ext cx="587222" cy="181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Analyst</a:t>
            </a:r>
          </a:p>
        </xdr:txBody>
      </xdr:sp>
      <xdr:sp macro="" textlink="">
        <xdr:nvSpPr>
          <xdr:cNvPr id="131" name="Oval 130">
            <a:extLst>
              <a:ext uri="{FF2B5EF4-FFF2-40B4-BE49-F238E27FC236}">
                <a16:creationId xmlns:a16="http://schemas.microsoft.com/office/drawing/2014/main" id="{9C9ED23F-1A73-B89B-EA51-ABAFFDA0E7BA}"/>
              </a:ext>
            </a:extLst>
          </xdr:cNvPr>
          <xdr:cNvSpPr/>
        </xdr:nvSpPr>
        <xdr:spPr>
          <a:xfrm>
            <a:off x="3921787" y="4256338"/>
            <a:ext cx="96846" cy="94155"/>
          </a:xfrm>
          <a:prstGeom prst="ellipse">
            <a:avLst/>
          </a:prstGeom>
          <a:solidFill>
            <a:srgbClr val="7793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528882</xdr:colOff>
      <xdr:row>16</xdr:row>
      <xdr:rowOff>170722</xdr:rowOff>
    </xdr:from>
    <xdr:to>
      <xdr:col>9</xdr:col>
      <xdr:colOff>561476</xdr:colOff>
      <xdr:row>17</xdr:row>
      <xdr:rowOff>173791</xdr:rowOff>
    </xdr:to>
    <xdr:grpSp>
      <xdr:nvGrpSpPr>
        <xdr:cNvPr id="150" name="Group 149">
          <a:extLst>
            <a:ext uri="{FF2B5EF4-FFF2-40B4-BE49-F238E27FC236}">
              <a16:creationId xmlns:a16="http://schemas.microsoft.com/office/drawing/2014/main" id="{78E6BF68-CF0A-EEFD-BA3E-9E819D8A88E5}"/>
            </a:ext>
          </a:extLst>
        </xdr:cNvPr>
        <xdr:cNvGrpSpPr/>
      </xdr:nvGrpSpPr>
      <xdr:grpSpPr>
        <a:xfrm>
          <a:off x="5433710" y="3148653"/>
          <a:ext cx="645697" cy="189190"/>
          <a:chOff x="3921787" y="4185265"/>
          <a:chExt cx="714478" cy="183158"/>
        </a:xfrm>
      </xdr:grpSpPr>
      <xdr:sp macro="" textlink="">
        <xdr:nvSpPr>
          <xdr:cNvPr id="151" name="TextBox 150">
            <a:extLst>
              <a:ext uri="{FF2B5EF4-FFF2-40B4-BE49-F238E27FC236}">
                <a16:creationId xmlns:a16="http://schemas.microsoft.com/office/drawing/2014/main" id="{49300BA4-EB0B-5EF3-946B-3348B571B413}"/>
              </a:ext>
            </a:extLst>
          </xdr:cNvPr>
          <xdr:cNvSpPr txBox="1"/>
        </xdr:nvSpPr>
        <xdr:spPr>
          <a:xfrm>
            <a:off x="3950674" y="4185265"/>
            <a:ext cx="685591" cy="183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Manager</a:t>
            </a:r>
          </a:p>
        </xdr:txBody>
      </xdr:sp>
      <xdr:sp macro="" textlink="">
        <xdr:nvSpPr>
          <xdr:cNvPr id="152" name="Oval 151">
            <a:extLst>
              <a:ext uri="{FF2B5EF4-FFF2-40B4-BE49-F238E27FC236}">
                <a16:creationId xmlns:a16="http://schemas.microsoft.com/office/drawing/2014/main" id="{156E118F-C984-4701-FE70-08EFD0BCF8C2}"/>
              </a:ext>
            </a:extLst>
          </xdr:cNvPr>
          <xdr:cNvSpPr/>
        </xdr:nvSpPr>
        <xdr:spPr>
          <a:xfrm>
            <a:off x="3921787" y="4256338"/>
            <a:ext cx="96846" cy="94155"/>
          </a:xfrm>
          <a:prstGeom prst="ellipse">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179965</xdr:colOff>
      <xdr:row>17</xdr:row>
      <xdr:rowOff>156016</xdr:rowOff>
    </xdr:from>
    <xdr:to>
      <xdr:col>10</xdr:col>
      <xdr:colOff>124325</xdr:colOff>
      <xdr:row>18</xdr:row>
      <xdr:rowOff>157741</xdr:rowOff>
    </xdr:to>
    <xdr:grpSp>
      <xdr:nvGrpSpPr>
        <xdr:cNvPr id="153" name="Group 152">
          <a:extLst>
            <a:ext uri="{FF2B5EF4-FFF2-40B4-BE49-F238E27FC236}">
              <a16:creationId xmlns:a16="http://schemas.microsoft.com/office/drawing/2014/main" id="{A8BD2376-0BC6-D342-CC75-93F7FED49FD2}"/>
            </a:ext>
          </a:extLst>
        </xdr:cNvPr>
        <xdr:cNvGrpSpPr/>
      </xdr:nvGrpSpPr>
      <xdr:grpSpPr>
        <a:xfrm>
          <a:off x="5697896" y="3320068"/>
          <a:ext cx="557463" cy="187845"/>
          <a:chOff x="3921787" y="4185265"/>
          <a:chExt cx="616109" cy="181864"/>
        </a:xfrm>
      </xdr:grpSpPr>
      <xdr:sp macro="" textlink="">
        <xdr:nvSpPr>
          <xdr:cNvPr id="154" name="TextBox 153">
            <a:extLst>
              <a:ext uri="{FF2B5EF4-FFF2-40B4-BE49-F238E27FC236}">
                <a16:creationId xmlns:a16="http://schemas.microsoft.com/office/drawing/2014/main" id="{7E66A742-4E68-5CAA-731C-F9349712AD5D}"/>
              </a:ext>
            </a:extLst>
          </xdr:cNvPr>
          <xdr:cNvSpPr txBox="1"/>
        </xdr:nvSpPr>
        <xdr:spPr>
          <a:xfrm>
            <a:off x="3950674" y="4185265"/>
            <a:ext cx="587222" cy="181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Designer</a:t>
            </a:r>
          </a:p>
        </xdr:txBody>
      </xdr:sp>
      <xdr:sp macro="" textlink="">
        <xdr:nvSpPr>
          <xdr:cNvPr id="155" name="Oval 154">
            <a:extLst>
              <a:ext uri="{FF2B5EF4-FFF2-40B4-BE49-F238E27FC236}">
                <a16:creationId xmlns:a16="http://schemas.microsoft.com/office/drawing/2014/main" id="{43C829BD-577D-929A-A1AD-CB703F2A2313}"/>
              </a:ext>
            </a:extLst>
          </xdr:cNvPr>
          <xdr:cNvSpPr/>
        </xdr:nvSpPr>
        <xdr:spPr>
          <a:xfrm>
            <a:off x="3921787" y="4256338"/>
            <a:ext cx="96846" cy="94155"/>
          </a:xfrm>
          <a:prstGeom prst="ellipse">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4836</xdr:colOff>
      <xdr:row>16</xdr:row>
      <xdr:rowOff>168053</xdr:rowOff>
    </xdr:from>
    <xdr:to>
      <xdr:col>11</xdr:col>
      <xdr:colOff>113627</xdr:colOff>
      <xdr:row>18</xdr:row>
      <xdr:rowOff>13373</xdr:rowOff>
    </xdr:to>
    <xdr:grpSp>
      <xdr:nvGrpSpPr>
        <xdr:cNvPr id="156" name="Group 155">
          <a:extLst>
            <a:ext uri="{FF2B5EF4-FFF2-40B4-BE49-F238E27FC236}">
              <a16:creationId xmlns:a16="http://schemas.microsoft.com/office/drawing/2014/main" id="{5651D862-0EB5-7D93-9D2E-E5680BAEF8CE}"/>
            </a:ext>
          </a:extLst>
        </xdr:cNvPr>
        <xdr:cNvGrpSpPr/>
      </xdr:nvGrpSpPr>
      <xdr:grpSpPr>
        <a:xfrm>
          <a:off x="6135870" y="3145984"/>
          <a:ext cx="721895" cy="217561"/>
          <a:chOff x="3921787" y="4185265"/>
          <a:chExt cx="799429" cy="211474"/>
        </a:xfrm>
      </xdr:grpSpPr>
      <xdr:sp macro="" textlink="">
        <xdr:nvSpPr>
          <xdr:cNvPr id="157" name="TextBox 156">
            <a:extLst>
              <a:ext uri="{FF2B5EF4-FFF2-40B4-BE49-F238E27FC236}">
                <a16:creationId xmlns:a16="http://schemas.microsoft.com/office/drawing/2014/main" id="{CF1BDEC8-A506-BCF6-6493-6B36C6E2EEFB}"/>
              </a:ext>
            </a:extLst>
          </xdr:cNvPr>
          <xdr:cNvSpPr txBox="1"/>
        </xdr:nvSpPr>
        <xdr:spPr>
          <a:xfrm>
            <a:off x="3950672" y="4185265"/>
            <a:ext cx="770544" cy="21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Developer</a:t>
            </a:r>
          </a:p>
        </xdr:txBody>
      </xdr:sp>
      <xdr:sp macro="" textlink="">
        <xdr:nvSpPr>
          <xdr:cNvPr id="158" name="Oval 157">
            <a:extLst>
              <a:ext uri="{FF2B5EF4-FFF2-40B4-BE49-F238E27FC236}">
                <a16:creationId xmlns:a16="http://schemas.microsoft.com/office/drawing/2014/main" id="{791C3A82-41C9-25FF-6108-B82C2C1D4FFD}"/>
              </a:ext>
            </a:extLst>
          </xdr:cNvPr>
          <xdr:cNvSpPr/>
        </xdr:nvSpPr>
        <xdr:spPr>
          <a:xfrm>
            <a:off x="3921787" y="4256338"/>
            <a:ext cx="96846" cy="94155"/>
          </a:xfrm>
          <a:prstGeom prst="ellipse">
            <a:avLst/>
          </a:prstGeom>
          <a:solidFill>
            <a:srgbClr val="948A5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364958</xdr:colOff>
      <xdr:row>7</xdr:row>
      <xdr:rowOff>29411</xdr:rowOff>
    </xdr:from>
    <xdr:to>
      <xdr:col>9</xdr:col>
      <xdr:colOff>568158</xdr:colOff>
      <xdr:row>9</xdr:row>
      <xdr:rowOff>24793</xdr:rowOff>
    </xdr:to>
    <xdr:sp macro="" textlink="">
      <xdr:nvSpPr>
        <xdr:cNvPr id="160" name="TextBox 159">
          <a:extLst>
            <a:ext uri="{FF2B5EF4-FFF2-40B4-BE49-F238E27FC236}">
              <a16:creationId xmlns:a16="http://schemas.microsoft.com/office/drawing/2014/main" id="{56CD23B8-E552-9BE7-901C-FF736B2DA81A}"/>
            </a:ext>
          </a:extLst>
        </xdr:cNvPr>
        <xdr:cNvSpPr txBox="1"/>
      </xdr:nvSpPr>
      <xdr:spPr>
        <a:xfrm>
          <a:off x="4656682" y="1306710"/>
          <a:ext cx="1429407" cy="360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Leave tracking</a:t>
          </a:r>
          <a:endParaRPr lang="en-IN" sz="1600" b="1">
            <a:solidFill>
              <a:srgbClr val="E5B244"/>
            </a:solidFill>
          </a:endParaRPr>
        </a:p>
      </xdr:txBody>
    </xdr:sp>
    <xdr:clientData/>
  </xdr:twoCellAnchor>
  <xdr:twoCellAnchor>
    <xdr:from>
      <xdr:col>7</xdr:col>
      <xdr:colOff>371642</xdr:colOff>
      <xdr:row>8</xdr:row>
      <xdr:rowOff>57484</xdr:rowOff>
    </xdr:from>
    <xdr:to>
      <xdr:col>10</xdr:col>
      <xdr:colOff>473242</xdr:colOff>
      <xdr:row>9</xdr:row>
      <xdr:rowOff>114634</xdr:rowOff>
    </xdr:to>
    <xdr:sp macro="" textlink="">
      <xdr:nvSpPr>
        <xdr:cNvPr id="161" name="TextBox 160">
          <a:extLst>
            <a:ext uri="{FF2B5EF4-FFF2-40B4-BE49-F238E27FC236}">
              <a16:creationId xmlns:a16="http://schemas.microsoft.com/office/drawing/2014/main" id="{E9B97275-183E-3F5A-CF8A-BDAA13A4D949}"/>
            </a:ext>
          </a:extLst>
        </xdr:cNvPr>
        <xdr:cNvSpPr txBox="1"/>
      </xdr:nvSpPr>
      <xdr:spPr>
        <a:xfrm>
          <a:off x="4663366" y="1517254"/>
          <a:ext cx="1940910" cy="239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chemeClr val="tx1">
                  <a:lumMod val="50000"/>
                  <a:lumOff val="50000"/>
                </a:schemeClr>
              </a:solidFill>
            </a:rPr>
            <a:t>Leave taken by job titles</a:t>
          </a:r>
          <a:endParaRPr lang="en-IN" sz="900" b="1">
            <a:solidFill>
              <a:schemeClr val="tx1">
                <a:lumMod val="50000"/>
                <a:lumOff val="50000"/>
              </a:schemeClr>
            </a:solidFill>
          </a:endParaRPr>
        </a:p>
      </xdr:txBody>
    </xdr:sp>
    <xdr:clientData/>
  </xdr:twoCellAnchor>
  <xdr:twoCellAnchor>
    <xdr:from>
      <xdr:col>12</xdr:col>
      <xdr:colOff>187879</xdr:colOff>
      <xdr:row>11</xdr:row>
      <xdr:rowOff>90458</xdr:rowOff>
    </xdr:from>
    <xdr:to>
      <xdr:col>16</xdr:col>
      <xdr:colOff>133947</xdr:colOff>
      <xdr:row>18</xdr:row>
      <xdr:rowOff>39160</xdr:rowOff>
    </xdr:to>
    <xdr:graphicFrame macro="">
      <xdr:nvGraphicFramePr>
        <xdr:cNvPr id="162" name="Chart 161">
          <a:extLst>
            <a:ext uri="{FF2B5EF4-FFF2-40B4-BE49-F238E27FC236}">
              <a16:creationId xmlns:a16="http://schemas.microsoft.com/office/drawing/2014/main" id="{6BD5377A-B76B-4FDD-BAF2-29CF6BC8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235836</xdr:colOff>
      <xdr:row>9</xdr:row>
      <xdr:rowOff>72598</xdr:rowOff>
    </xdr:from>
    <xdr:to>
      <xdr:col>14</xdr:col>
      <xdr:colOff>439036</xdr:colOff>
      <xdr:row>11</xdr:row>
      <xdr:rowOff>67980</xdr:rowOff>
    </xdr:to>
    <xdr:sp macro="" textlink="">
      <xdr:nvSpPr>
        <xdr:cNvPr id="163" name="TextBox 162">
          <a:extLst>
            <a:ext uri="{FF2B5EF4-FFF2-40B4-BE49-F238E27FC236}">
              <a16:creationId xmlns:a16="http://schemas.microsoft.com/office/drawing/2014/main" id="{EBFC4A9F-A982-FFC6-52B8-55EE9F9C920D}"/>
            </a:ext>
          </a:extLst>
        </xdr:cNvPr>
        <xdr:cNvSpPr txBox="1"/>
      </xdr:nvSpPr>
      <xdr:spPr>
        <a:xfrm>
          <a:off x="7546537" y="1738594"/>
          <a:ext cx="1421650" cy="365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Regions</a:t>
          </a:r>
          <a:endParaRPr lang="en-IN" sz="1600" b="1">
            <a:solidFill>
              <a:srgbClr val="E5B244"/>
            </a:solidFill>
          </a:endParaRPr>
        </a:p>
      </xdr:txBody>
    </xdr:sp>
    <xdr:clientData/>
  </xdr:twoCellAnchor>
  <xdr:twoCellAnchor>
    <xdr:from>
      <xdr:col>12</xdr:col>
      <xdr:colOff>203443</xdr:colOff>
      <xdr:row>10</xdr:row>
      <xdr:rowOff>129979</xdr:rowOff>
    </xdr:from>
    <xdr:to>
      <xdr:col>15</xdr:col>
      <xdr:colOff>305043</xdr:colOff>
      <xdr:row>12</xdr:row>
      <xdr:rowOff>4326</xdr:rowOff>
    </xdr:to>
    <xdr:sp macro="" textlink="">
      <xdr:nvSpPr>
        <xdr:cNvPr id="164" name="TextBox 163">
          <a:extLst>
            <a:ext uri="{FF2B5EF4-FFF2-40B4-BE49-F238E27FC236}">
              <a16:creationId xmlns:a16="http://schemas.microsoft.com/office/drawing/2014/main" id="{35052400-2981-CBB8-8B69-AC472DC07E69}"/>
            </a:ext>
          </a:extLst>
        </xdr:cNvPr>
        <xdr:cNvSpPr txBox="1"/>
      </xdr:nvSpPr>
      <xdr:spPr>
        <a:xfrm>
          <a:off x="7477079" y="1958009"/>
          <a:ext cx="1920009" cy="239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chemeClr val="tx1">
                  <a:lumMod val="50000"/>
                  <a:lumOff val="50000"/>
                </a:schemeClr>
              </a:solidFill>
            </a:rPr>
            <a:t>Employees per regions</a:t>
          </a:r>
          <a:endParaRPr lang="en-IN" sz="900" b="1">
            <a:solidFill>
              <a:schemeClr val="tx1">
                <a:lumMod val="50000"/>
                <a:lumOff val="50000"/>
              </a:schemeClr>
            </a:solidFill>
          </a:endParaRPr>
        </a:p>
      </xdr:txBody>
    </xdr:sp>
    <xdr:clientData/>
  </xdr:twoCellAnchor>
  <xdr:twoCellAnchor>
    <xdr:from>
      <xdr:col>12</xdr:col>
      <xdr:colOff>145265</xdr:colOff>
      <xdr:row>3</xdr:row>
      <xdr:rowOff>152400</xdr:rowOff>
    </xdr:from>
    <xdr:to>
      <xdr:col>13</xdr:col>
      <xdr:colOff>413711</xdr:colOff>
      <xdr:row>7</xdr:row>
      <xdr:rowOff>128346</xdr:rowOff>
    </xdr:to>
    <xdr:sp macro="" textlink="PivotTables!AA17">
      <xdr:nvSpPr>
        <xdr:cNvPr id="165" name="TextBox 164">
          <a:extLst>
            <a:ext uri="{FF2B5EF4-FFF2-40B4-BE49-F238E27FC236}">
              <a16:creationId xmlns:a16="http://schemas.microsoft.com/office/drawing/2014/main" id="{BC4AA422-1C97-C025-923D-281051DF5EA5}"/>
            </a:ext>
          </a:extLst>
        </xdr:cNvPr>
        <xdr:cNvSpPr txBox="1"/>
      </xdr:nvSpPr>
      <xdr:spPr>
        <a:xfrm>
          <a:off x="7418901" y="700809"/>
          <a:ext cx="874583" cy="707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A98898-1528-4040-85A4-8AE2855DCEB6}" type="TxLink">
            <a:rPr lang="en-US" sz="4000" b="1" i="0" u="none" strike="noStrike">
              <a:solidFill>
                <a:schemeClr val="bg1"/>
              </a:solidFill>
              <a:latin typeface="Calibri"/>
              <a:ea typeface="Calibri"/>
              <a:cs typeface="Calibri"/>
            </a:rPr>
            <a:pPr/>
            <a:t>2.43</a:t>
          </a:fld>
          <a:endParaRPr lang="en-IN" sz="4000" b="1">
            <a:solidFill>
              <a:schemeClr val="bg1"/>
            </a:solidFill>
          </a:endParaRPr>
        </a:p>
      </xdr:txBody>
    </xdr:sp>
    <xdr:clientData/>
  </xdr:twoCellAnchor>
  <xdr:twoCellAnchor>
    <xdr:from>
      <xdr:col>12</xdr:col>
      <xdr:colOff>167945</xdr:colOff>
      <xdr:row>6</xdr:row>
      <xdr:rowOff>128347</xdr:rowOff>
    </xdr:from>
    <xdr:to>
      <xdr:col>15</xdr:col>
      <xdr:colOff>6019</xdr:colOff>
      <xdr:row>8</xdr:row>
      <xdr:rowOff>125089</xdr:rowOff>
    </xdr:to>
    <xdr:sp macro="" textlink="">
      <xdr:nvSpPr>
        <xdr:cNvPr id="166" name="TextBox 165">
          <a:extLst>
            <a:ext uri="{FF2B5EF4-FFF2-40B4-BE49-F238E27FC236}">
              <a16:creationId xmlns:a16="http://schemas.microsoft.com/office/drawing/2014/main" id="{76645E1E-5C9A-E284-64A2-6E1F74A4CF60}"/>
            </a:ext>
          </a:extLst>
        </xdr:cNvPr>
        <xdr:cNvSpPr txBox="1"/>
      </xdr:nvSpPr>
      <xdr:spPr>
        <a:xfrm>
          <a:off x="7441581" y="1225165"/>
          <a:ext cx="1656483" cy="36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solidFill>
            </a:rPr>
            <a:t>Average Rating</a:t>
          </a:r>
          <a:endParaRPr lang="en-IN" sz="1400" b="1">
            <a:solidFill>
              <a:schemeClr val="bg1"/>
            </a:solidFill>
          </a:endParaRPr>
        </a:p>
      </xdr:txBody>
    </xdr:sp>
    <xdr:clientData/>
  </xdr:twoCellAnchor>
  <xdr:twoCellAnchor editAs="oneCell">
    <xdr:from>
      <xdr:col>14</xdr:col>
      <xdr:colOff>346363</xdr:colOff>
      <xdr:row>3</xdr:row>
      <xdr:rowOff>67348</xdr:rowOff>
    </xdr:from>
    <xdr:to>
      <xdr:col>16</xdr:col>
      <xdr:colOff>48490</xdr:colOff>
      <xdr:row>8</xdr:row>
      <xdr:rowOff>67733</xdr:rowOff>
    </xdr:to>
    <xdr:pic>
      <xdr:nvPicPr>
        <xdr:cNvPr id="168" name="Graphic 167" descr="Business Growth with solid fill">
          <a:extLst>
            <a:ext uri="{FF2B5EF4-FFF2-40B4-BE49-F238E27FC236}">
              <a16:creationId xmlns:a16="http://schemas.microsoft.com/office/drawing/2014/main" id="{1957BE0D-641F-D647-FA13-86A75EA42D9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832272" y="615757"/>
          <a:ext cx="914400" cy="914400"/>
        </a:xfrm>
        <a:prstGeom prst="rect">
          <a:avLst/>
        </a:prstGeom>
      </xdr:spPr>
    </xdr:pic>
    <xdr:clientData/>
  </xdr:twoCellAnchor>
  <xdr:twoCellAnchor>
    <xdr:from>
      <xdr:col>12</xdr:col>
      <xdr:colOff>234066</xdr:colOff>
      <xdr:row>1</xdr:row>
      <xdr:rowOff>134696</xdr:rowOff>
    </xdr:from>
    <xdr:to>
      <xdr:col>16</xdr:col>
      <xdr:colOff>433316</xdr:colOff>
      <xdr:row>3</xdr:row>
      <xdr:rowOff>124611</xdr:rowOff>
    </xdr:to>
    <xdr:sp macro="" textlink="">
      <xdr:nvSpPr>
        <xdr:cNvPr id="169" name="TextBox 168">
          <a:extLst>
            <a:ext uri="{FF2B5EF4-FFF2-40B4-BE49-F238E27FC236}">
              <a16:creationId xmlns:a16="http://schemas.microsoft.com/office/drawing/2014/main" id="{FDB50B92-AB91-F785-7F52-86EF147E7A4C}"/>
            </a:ext>
          </a:extLst>
        </xdr:cNvPr>
        <xdr:cNvSpPr txBox="1"/>
      </xdr:nvSpPr>
      <xdr:spPr>
        <a:xfrm>
          <a:off x="7533898" y="321461"/>
          <a:ext cx="2632527" cy="36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Performance Rating</a:t>
          </a:r>
          <a:endParaRPr lang="en-IN" sz="1600" b="1">
            <a:solidFill>
              <a:srgbClr val="E5B244"/>
            </a:solidFill>
          </a:endParaRPr>
        </a:p>
      </xdr:txBody>
    </xdr:sp>
    <xdr:clientData/>
  </xdr:twoCellAnchor>
  <xdr:twoCellAnchor>
    <xdr:from>
      <xdr:col>12</xdr:col>
      <xdr:colOff>231129</xdr:colOff>
      <xdr:row>3</xdr:row>
      <xdr:rowOff>3363</xdr:rowOff>
    </xdr:from>
    <xdr:to>
      <xdr:col>15</xdr:col>
      <xdr:colOff>332729</xdr:colOff>
      <xdr:row>4</xdr:row>
      <xdr:rowOff>60513</xdr:rowOff>
    </xdr:to>
    <xdr:sp macro="" textlink="">
      <xdr:nvSpPr>
        <xdr:cNvPr id="170" name="TextBox 169">
          <a:extLst>
            <a:ext uri="{FF2B5EF4-FFF2-40B4-BE49-F238E27FC236}">
              <a16:creationId xmlns:a16="http://schemas.microsoft.com/office/drawing/2014/main" id="{C53C53C7-5133-4A76-D20D-8DA6B93DAC28}"/>
            </a:ext>
          </a:extLst>
        </xdr:cNvPr>
        <xdr:cNvSpPr txBox="1"/>
      </xdr:nvSpPr>
      <xdr:spPr>
        <a:xfrm>
          <a:off x="7530961" y="563657"/>
          <a:ext cx="1926558" cy="243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Average</a:t>
          </a:r>
          <a:r>
            <a:rPr lang="en-IN" sz="900" b="1" baseline="0">
              <a:solidFill>
                <a:schemeClr val="tx1">
                  <a:lumMod val="50000"/>
                  <a:lumOff val="50000"/>
                </a:schemeClr>
              </a:solidFill>
            </a:rPr>
            <a:t> performance index</a:t>
          </a:r>
          <a:endParaRPr lang="en-IN" sz="900" b="1">
            <a:solidFill>
              <a:schemeClr val="tx1">
                <a:lumMod val="50000"/>
                <a:lumOff val="50000"/>
              </a:schemeClr>
            </a:solidFill>
          </a:endParaRPr>
        </a:p>
      </xdr:txBody>
    </xdr:sp>
    <xdr:clientData/>
  </xdr:twoCellAnchor>
  <xdr:twoCellAnchor>
    <xdr:from>
      <xdr:col>12</xdr:col>
      <xdr:colOff>195542</xdr:colOff>
      <xdr:row>2</xdr:row>
      <xdr:rowOff>78185</xdr:rowOff>
    </xdr:from>
    <xdr:to>
      <xdr:col>12</xdr:col>
      <xdr:colOff>290170</xdr:colOff>
      <xdr:row>2</xdr:row>
      <xdr:rowOff>174895</xdr:rowOff>
    </xdr:to>
    <xdr:sp macro="" textlink="">
      <xdr:nvSpPr>
        <xdr:cNvPr id="58" name="Oval 57">
          <a:extLst>
            <a:ext uri="{FF2B5EF4-FFF2-40B4-BE49-F238E27FC236}">
              <a16:creationId xmlns:a16="http://schemas.microsoft.com/office/drawing/2014/main" id="{E0D08B04-368F-5AC3-1859-A9BDEF6EB604}"/>
            </a:ext>
          </a:extLst>
        </xdr:cNvPr>
        <xdr:cNvSpPr/>
      </xdr:nvSpPr>
      <xdr:spPr>
        <a:xfrm>
          <a:off x="7495374" y="451714"/>
          <a:ext cx="94628" cy="9671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193014</xdr:colOff>
      <xdr:row>10</xdr:row>
      <xdr:rowOff>23691</xdr:rowOff>
    </xdr:from>
    <xdr:to>
      <xdr:col>12</xdr:col>
      <xdr:colOff>287642</xdr:colOff>
      <xdr:row>10</xdr:row>
      <xdr:rowOff>120401</xdr:rowOff>
    </xdr:to>
    <xdr:sp macro="" textlink="">
      <xdr:nvSpPr>
        <xdr:cNvPr id="59" name="Oval 58">
          <a:extLst>
            <a:ext uri="{FF2B5EF4-FFF2-40B4-BE49-F238E27FC236}">
              <a16:creationId xmlns:a16="http://schemas.microsoft.com/office/drawing/2014/main" id="{09D4D97A-F76C-703D-B4EC-DAD8689C5BCF}"/>
            </a:ext>
          </a:extLst>
        </xdr:cNvPr>
        <xdr:cNvSpPr/>
      </xdr:nvSpPr>
      <xdr:spPr>
        <a:xfrm>
          <a:off x="7503715" y="1874798"/>
          <a:ext cx="94628" cy="9671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125076</xdr:colOff>
      <xdr:row>19</xdr:row>
      <xdr:rowOff>7392</xdr:rowOff>
    </xdr:from>
    <xdr:to>
      <xdr:col>12</xdr:col>
      <xdr:colOff>219704</xdr:colOff>
      <xdr:row>19</xdr:row>
      <xdr:rowOff>105901</xdr:rowOff>
    </xdr:to>
    <xdr:sp macro="" textlink="">
      <xdr:nvSpPr>
        <xdr:cNvPr id="61" name="Oval 60">
          <a:extLst>
            <a:ext uri="{FF2B5EF4-FFF2-40B4-BE49-F238E27FC236}">
              <a16:creationId xmlns:a16="http://schemas.microsoft.com/office/drawing/2014/main" id="{C49F1193-A63F-7A32-7073-0F485858ACD7}"/>
            </a:ext>
          </a:extLst>
        </xdr:cNvPr>
        <xdr:cNvSpPr/>
      </xdr:nvSpPr>
      <xdr:spPr>
        <a:xfrm>
          <a:off x="7393384" y="3534084"/>
          <a:ext cx="94628" cy="98509"/>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421011</xdr:colOff>
      <xdr:row>20</xdr:row>
      <xdr:rowOff>115853</xdr:rowOff>
    </xdr:from>
    <xdr:to>
      <xdr:col>7</xdr:col>
      <xdr:colOff>515639</xdr:colOff>
      <xdr:row>21</xdr:row>
      <xdr:rowOff>28747</xdr:rowOff>
    </xdr:to>
    <xdr:sp macro="" textlink="">
      <xdr:nvSpPr>
        <xdr:cNvPr id="62" name="Oval 61">
          <a:extLst>
            <a:ext uri="{FF2B5EF4-FFF2-40B4-BE49-F238E27FC236}">
              <a16:creationId xmlns:a16="http://schemas.microsoft.com/office/drawing/2014/main" id="{BCA8B1D0-5130-7E23-C76A-A526C5D43895}"/>
            </a:ext>
          </a:extLst>
        </xdr:cNvPr>
        <xdr:cNvSpPr/>
      </xdr:nvSpPr>
      <xdr:spPr>
        <a:xfrm>
          <a:off x="4660857" y="3828161"/>
          <a:ext cx="94628" cy="98509"/>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303362</xdr:colOff>
      <xdr:row>20</xdr:row>
      <xdr:rowOff>144340</xdr:rowOff>
    </xdr:from>
    <xdr:to>
      <xdr:col>3</xdr:col>
      <xdr:colOff>397990</xdr:colOff>
      <xdr:row>21</xdr:row>
      <xdr:rowOff>57234</xdr:rowOff>
    </xdr:to>
    <xdr:sp macro="" textlink="">
      <xdr:nvSpPr>
        <xdr:cNvPr id="70" name="Oval 69">
          <a:extLst>
            <a:ext uri="{FF2B5EF4-FFF2-40B4-BE49-F238E27FC236}">
              <a16:creationId xmlns:a16="http://schemas.microsoft.com/office/drawing/2014/main" id="{A6F1BA90-BB13-03F9-FDD2-9553E412748F}"/>
            </a:ext>
          </a:extLst>
        </xdr:cNvPr>
        <xdr:cNvSpPr/>
      </xdr:nvSpPr>
      <xdr:spPr>
        <a:xfrm>
          <a:off x="2142672" y="3793765"/>
          <a:ext cx="94628" cy="95366"/>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20</xdr:row>
      <xdr:rowOff>163055</xdr:rowOff>
    </xdr:from>
    <xdr:to>
      <xdr:col>0</xdr:col>
      <xdr:colOff>0</xdr:colOff>
      <xdr:row>21</xdr:row>
      <xdr:rowOff>75949</xdr:rowOff>
    </xdr:to>
    <xdr:sp macro="" textlink="">
      <xdr:nvSpPr>
        <xdr:cNvPr id="71" name="Oval 70">
          <a:extLst>
            <a:ext uri="{FF2B5EF4-FFF2-40B4-BE49-F238E27FC236}">
              <a16:creationId xmlns:a16="http://schemas.microsoft.com/office/drawing/2014/main" id="{D8784EF6-818F-9E96-B00A-FA9976EFC032}"/>
            </a:ext>
          </a:extLst>
        </xdr:cNvPr>
        <xdr:cNvSpPr/>
      </xdr:nvSpPr>
      <xdr:spPr>
        <a:xfrm>
          <a:off x="0" y="3839371"/>
          <a:ext cx="0" cy="9671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369001</xdr:colOff>
      <xdr:row>24</xdr:row>
      <xdr:rowOff>146345</xdr:rowOff>
    </xdr:from>
    <xdr:to>
      <xdr:col>0</xdr:col>
      <xdr:colOff>463629</xdr:colOff>
      <xdr:row>25</xdr:row>
      <xdr:rowOff>59239</xdr:rowOff>
    </xdr:to>
    <xdr:sp macro="" textlink="">
      <xdr:nvSpPr>
        <xdr:cNvPr id="72" name="Oval 71">
          <a:extLst>
            <a:ext uri="{FF2B5EF4-FFF2-40B4-BE49-F238E27FC236}">
              <a16:creationId xmlns:a16="http://schemas.microsoft.com/office/drawing/2014/main" id="{FEDB6FFE-0380-FD47-F2A1-DAA63688DFDA}"/>
            </a:ext>
          </a:extLst>
        </xdr:cNvPr>
        <xdr:cNvSpPr/>
      </xdr:nvSpPr>
      <xdr:spPr>
        <a:xfrm>
          <a:off x="369001" y="4515855"/>
          <a:ext cx="94628" cy="94957"/>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302294</xdr:colOff>
      <xdr:row>8</xdr:row>
      <xdr:rowOff>8483</xdr:rowOff>
    </xdr:from>
    <xdr:to>
      <xdr:col>3</xdr:col>
      <xdr:colOff>396922</xdr:colOff>
      <xdr:row>8</xdr:row>
      <xdr:rowOff>105193</xdr:rowOff>
    </xdr:to>
    <xdr:sp macro="" textlink="">
      <xdr:nvSpPr>
        <xdr:cNvPr id="84" name="Oval 83">
          <a:extLst>
            <a:ext uri="{FF2B5EF4-FFF2-40B4-BE49-F238E27FC236}">
              <a16:creationId xmlns:a16="http://schemas.microsoft.com/office/drawing/2014/main" id="{D4543050-7ABD-EC35-616C-4AF96A8312A1}"/>
            </a:ext>
          </a:extLst>
        </xdr:cNvPr>
        <xdr:cNvSpPr/>
      </xdr:nvSpPr>
      <xdr:spPr>
        <a:xfrm>
          <a:off x="2141604" y="1468253"/>
          <a:ext cx="94628" cy="9671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395844</xdr:colOff>
      <xdr:row>12</xdr:row>
      <xdr:rowOff>90714</xdr:rowOff>
    </xdr:from>
    <xdr:to>
      <xdr:col>0</xdr:col>
      <xdr:colOff>404091</xdr:colOff>
      <xdr:row>14</xdr:row>
      <xdr:rowOff>164935</xdr:rowOff>
    </xdr:to>
    <xdr:cxnSp macro="">
      <xdr:nvCxnSpPr>
        <xdr:cNvPr id="93" name="Straight Connector 92">
          <a:extLst>
            <a:ext uri="{FF2B5EF4-FFF2-40B4-BE49-F238E27FC236}">
              <a16:creationId xmlns:a16="http://schemas.microsoft.com/office/drawing/2014/main" id="{5EB8ED09-D354-CA04-6EFC-6C66491D3A27}"/>
            </a:ext>
          </a:extLst>
        </xdr:cNvPr>
        <xdr:cNvCxnSpPr/>
      </xdr:nvCxnSpPr>
      <xdr:spPr>
        <a:xfrm flipH="1">
          <a:off x="395844" y="2267857"/>
          <a:ext cx="8247" cy="437078"/>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272143</xdr:colOff>
      <xdr:row>0</xdr:row>
      <xdr:rowOff>57727</xdr:rowOff>
    </xdr:from>
    <xdr:to>
      <xdr:col>2</xdr:col>
      <xdr:colOff>361167</xdr:colOff>
      <xdr:row>6</xdr:row>
      <xdr:rowOff>173825</xdr:rowOff>
    </xdr:to>
    <xdr:pic>
      <xdr:nvPicPr>
        <xdr:cNvPr id="117" name="Graphic 116" descr="Users with solid fill">
          <a:extLst>
            <a:ext uri="{FF2B5EF4-FFF2-40B4-BE49-F238E27FC236}">
              <a16:creationId xmlns:a16="http://schemas.microsoft.com/office/drawing/2014/main" id="{81AE9CB9-B9BA-2FCC-5B5D-BE2C5D4375C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72143" y="57727"/>
          <a:ext cx="1303200" cy="1204669"/>
        </a:xfrm>
        <a:prstGeom prst="rect">
          <a:avLst/>
        </a:prstGeom>
      </xdr:spPr>
    </xdr:pic>
    <xdr:clientData/>
  </xdr:twoCellAnchor>
  <xdr:twoCellAnchor>
    <xdr:from>
      <xdr:col>2</xdr:col>
      <xdr:colOff>425198</xdr:colOff>
      <xdr:row>0</xdr:row>
      <xdr:rowOff>164324</xdr:rowOff>
    </xdr:from>
    <xdr:to>
      <xdr:col>5</xdr:col>
      <xdr:colOff>221747</xdr:colOff>
      <xdr:row>5</xdr:row>
      <xdr:rowOff>48519</xdr:rowOff>
    </xdr:to>
    <xdr:sp macro="" textlink="">
      <xdr:nvSpPr>
        <xdr:cNvPr id="119" name="TextBox 118">
          <a:extLst>
            <a:ext uri="{FF2B5EF4-FFF2-40B4-BE49-F238E27FC236}">
              <a16:creationId xmlns:a16="http://schemas.microsoft.com/office/drawing/2014/main" id="{84FCAC06-0097-4CB0-2C99-076EF9E97C1D}"/>
            </a:ext>
          </a:extLst>
        </xdr:cNvPr>
        <xdr:cNvSpPr txBox="1"/>
      </xdr:nvSpPr>
      <xdr:spPr>
        <a:xfrm>
          <a:off x="1639374" y="164324"/>
          <a:ext cx="1617813" cy="791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5B244"/>
              </a:solidFill>
            </a:rPr>
            <a:t>HR</a:t>
          </a:r>
          <a:r>
            <a:rPr lang="en-IN" sz="2000" b="1" baseline="0">
              <a:solidFill>
                <a:srgbClr val="E5B244"/>
              </a:solidFill>
            </a:rPr>
            <a:t> </a:t>
          </a:r>
        </a:p>
        <a:p>
          <a:r>
            <a:rPr lang="en-IN" sz="2000" b="1" baseline="0">
              <a:solidFill>
                <a:srgbClr val="E5B244"/>
              </a:solidFill>
            </a:rPr>
            <a:t>Dashboard</a:t>
          </a:r>
        </a:p>
      </xdr:txBody>
    </xdr:sp>
    <xdr:clientData/>
  </xdr:twoCellAnchor>
  <xdr:twoCellAnchor>
    <xdr:from>
      <xdr:col>2</xdr:col>
      <xdr:colOff>423368</xdr:colOff>
      <xdr:row>4</xdr:row>
      <xdr:rowOff>93443</xdr:rowOff>
    </xdr:from>
    <xdr:to>
      <xdr:col>8</xdr:col>
      <xdr:colOff>418983</xdr:colOff>
      <xdr:row>6</xdr:row>
      <xdr:rowOff>67356</xdr:rowOff>
    </xdr:to>
    <xdr:sp macro="" textlink="">
      <xdr:nvSpPr>
        <xdr:cNvPr id="121" name="TextBox 120">
          <a:extLst>
            <a:ext uri="{FF2B5EF4-FFF2-40B4-BE49-F238E27FC236}">
              <a16:creationId xmlns:a16="http://schemas.microsoft.com/office/drawing/2014/main" id="{D07647E6-2124-1041-1C27-9F260B99A91F}"/>
            </a:ext>
          </a:extLst>
        </xdr:cNvPr>
        <xdr:cNvSpPr txBox="1"/>
      </xdr:nvSpPr>
      <xdr:spPr>
        <a:xfrm>
          <a:off x="1637544" y="819157"/>
          <a:ext cx="3638142" cy="336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2">
                  <a:lumMod val="50000"/>
                </a:schemeClr>
              </a:solidFill>
            </a:rPr>
            <a:t>Analyze and monitor </a:t>
          </a:r>
          <a:r>
            <a:rPr lang="en-IN" sz="1600" b="1" baseline="0">
              <a:solidFill>
                <a:schemeClr val="tx1">
                  <a:lumMod val="50000"/>
                  <a:lumOff val="50000"/>
                </a:schemeClr>
              </a:solidFill>
            </a:rPr>
            <a:t>the</a:t>
          </a:r>
          <a:r>
            <a:rPr lang="en-IN" sz="1600" b="1" baseline="0">
              <a:solidFill>
                <a:schemeClr val="bg2">
                  <a:lumMod val="50000"/>
                </a:schemeClr>
              </a:solidFill>
            </a:rPr>
            <a:t> HR department</a:t>
          </a:r>
          <a:endParaRPr lang="en-IN" sz="1600" b="1">
            <a:solidFill>
              <a:schemeClr val="bg2">
                <a:lumMod val="50000"/>
              </a:schemeClr>
            </a:solidFill>
          </a:endParaRPr>
        </a:p>
      </xdr:txBody>
    </xdr:sp>
    <xdr:clientData/>
  </xdr:twoCellAnchor>
  <xdr:twoCellAnchor>
    <xdr:from>
      <xdr:col>7</xdr:col>
      <xdr:colOff>327187</xdr:colOff>
      <xdr:row>7</xdr:row>
      <xdr:rowOff>164579</xdr:rowOff>
    </xdr:from>
    <xdr:to>
      <xdr:col>7</xdr:col>
      <xdr:colOff>421815</xdr:colOff>
      <xdr:row>8</xdr:row>
      <xdr:rowOff>77473</xdr:rowOff>
    </xdr:to>
    <xdr:sp macro="" textlink="">
      <xdr:nvSpPr>
        <xdr:cNvPr id="122" name="Oval 121">
          <a:extLst>
            <a:ext uri="{FF2B5EF4-FFF2-40B4-BE49-F238E27FC236}">
              <a16:creationId xmlns:a16="http://schemas.microsoft.com/office/drawing/2014/main" id="{0620554C-B052-C4DF-F458-CFF42B9301A9}"/>
            </a:ext>
          </a:extLst>
        </xdr:cNvPr>
        <xdr:cNvSpPr/>
      </xdr:nvSpPr>
      <xdr:spPr>
        <a:xfrm>
          <a:off x="4618911" y="1441878"/>
          <a:ext cx="94628" cy="95365"/>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272683</xdr:colOff>
      <xdr:row>0</xdr:row>
      <xdr:rowOff>177886</xdr:rowOff>
    </xdr:from>
    <xdr:to>
      <xdr:col>8</xdr:col>
      <xdr:colOff>283074</xdr:colOff>
      <xdr:row>4</xdr:row>
      <xdr:rowOff>61029</xdr:rowOff>
    </xdr:to>
    <mc:AlternateContent xmlns:mc="http://schemas.openxmlformats.org/markup-compatibility/2006">
      <mc:Choice xmlns:a14="http://schemas.microsoft.com/office/drawing/2010/main" Requires="a14">
        <xdr:graphicFrame macro="">
          <xdr:nvGraphicFramePr>
            <xdr:cNvPr id="132" name="Gender">
              <a:extLst>
                <a:ext uri="{FF2B5EF4-FFF2-40B4-BE49-F238E27FC236}">
                  <a16:creationId xmlns:a16="http://schemas.microsoft.com/office/drawing/2014/main" id="{8BEBBE23-CBC6-40E5-9D0B-AEBD8C86F1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338200" y="177886"/>
              <a:ext cx="1849702" cy="627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58026</xdr:colOff>
      <xdr:row>0</xdr:row>
      <xdr:rowOff>152399</xdr:rowOff>
    </xdr:from>
    <xdr:to>
      <xdr:col>12</xdr:col>
      <xdr:colOff>127001</xdr:colOff>
      <xdr:row>7</xdr:row>
      <xdr:rowOff>8465</xdr:rowOff>
    </xdr:to>
    <mc:AlternateContent xmlns:mc="http://schemas.openxmlformats.org/markup-compatibility/2006">
      <mc:Choice xmlns:a14="http://schemas.microsoft.com/office/drawing/2010/main" Requires="a14">
        <xdr:graphicFrame macro="">
          <xdr:nvGraphicFramePr>
            <xdr:cNvPr id="133" name="Department">
              <a:extLst>
                <a:ext uri="{FF2B5EF4-FFF2-40B4-BE49-F238E27FC236}">
                  <a16:creationId xmlns:a16="http://schemas.microsoft.com/office/drawing/2014/main" id="{199512FA-4733-4A5A-BF46-47CDF7A85CE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575957" y="152399"/>
              <a:ext cx="1908285" cy="1158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64732</xdr:colOff>
      <xdr:row>0</xdr:row>
      <xdr:rowOff>127000</xdr:rowOff>
    </xdr:from>
    <xdr:to>
      <xdr:col>11</xdr:col>
      <xdr:colOff>468232</xdr:colOff>
      <xdr:row>2</xdr:row>
      <xdr:rowOff>33867</xdr:rowOff>
    </xdr:to>
    <xdr:sp macro="" textlink="">
      <xdr:nvSpPr>
        <xdr:cNvPr id="134" name="TextBox 133">
          <a:extLst>
            <a:ext uri="{FF2B5EF4-FFF2-40B4-BE49-F238E27FC236}">
              <a16:creationId xmlns:a16="http://schemas.microsoft.com/office/drawing/2014/main" id="{DA8DEF30-D16C-0647-E351-B12AE6079936}"/>
            </a:ext>
          </a:extLst>
        </xdr:cNvPr>
        <xdr:cNvSpPr txBox="1"/>
      </xdr:nvSpPr>
      <xdr:spPr>
        <a:xfrm>
          <a:off x="5548823" y="127000"/>
          <a:ext cx="1622187" cy="278887"/>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E5B244"/>
              </a:solidFill>
            </a:rPr>
            <a:t>Performance</a:t>
          </a:r>
          <a:r>
            <a:rPr lang="en-IN" sz="1400" b="1" baseline="0">
              <a:solidFill>
                <a:srgbClr val="E5B244"/>
              </a:solidFill>
            </a:rPr>
            <a:t> </a:t>
          </a:r>
          <a:r>
            <a:rPr lang="en-IN" sz="1200" b="1" baseline="0">
              <a:solidFill>
                <a:srgbClr val="E5B244"/>
              </a:solidFill>
            </a:rPr>
            <a:t>Rating</a:t>
          </a:r>
          <a:endParaRPr lang="en-IN" sz="1200" b="1">
            <a:solidFill>
              <a:srgbClr val="E5B244"/>
            </a:solidFill>
          </a:endParaRPr>
        </a:p>
      </xdr:txBody>
    </xdr:sp>
    <xdr:clientData/>
  </xdr:twoCellAnchor>
  <xdr:twoCellAnchor>
    <xdr:from>
      <xdr:col>5</xdr:col>
      <xdr:colOff>276399</xdr:colOff>
      <xdr:row>0</xdr:row>
      <xdr:rowOff>126999</xdr:rowOff>
    </xdr:from>
    <xdr:to>
      <xdr:col>7</xdr:col>
      <xdr:colOff>545202</xdr:colOff>
      <xdr:row>2</xdr:row>
      <xdr:rowOff>42334</xdr:rowOff>
    </xdr:to>
    <xdr:sp macro="" textlink="">
      <xdr:nvSpPr>
        <xdr:cNvPr id="135" name="TextBox 134">
          <a:extLst>
            <a:ext uri="{FF2B5EF4-FFF2-40B4-BE49-F238E27FC236}">
              <a16:creationId xmlns:a16="http://schemas.microsoft.com/office/drawing/2014/main" id="{C4106970-D68D-26BB-7350-47091B9B629B}"/>
            </a:ext>
          </a:extLst>
        </xdr:cNvPr>
        <xdr:cNvSpPr txBox="1"/>
      </xdr:nvSpPr>
      <xdr:spPr>
        <a:xfrm>
          <a:off x="3323116" y="126999"/>
          <a:ext cx="1487490" cy="28735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E5B244"/>
              </a:solidFill>
            </a:rPr>
            <a:t>Performance Rating</a:t>
          </a:r>
          <a:endParaRPr lang="en-IN" sz="1200" b="1">
            <a:solidFill>
              <a:srgbClr val="E5B244"/>
            </a:solidFill>
          </a:endParaRPr>
        </a:p>
      </xdr:txBody>
    </xdr:sp>
    <xdr:clientData/>
  </xdr:twoCellAnchor>
  <xdr:twoCellAnchor>
    <xdr:from>
      <xdr:col>2</xdr:col>
      <xdr:colOff>315545</xdr:colOff>
      <xdr:row>19</xdr:row>
      <xdr:rowOff>162854</xdr:rowOff>
    </xdr:from>
    <xdr:to>
      <xdr:col>3</xdr:col>
      <xdr:colOff>112200</xdr:colOff>
      <xdr:row>21</xdr:row>
      <xdr:rowOff>76871</xdr:rowOff>
    </xdr:to>
    <xdr:sp macro="" textlink="PivotTables!U16">
      <xdr:nvSpPr>
        <xdr:cNvPr id="136" name="TextBox 135">
          <a:extLst>
            <a:ext uri="{FF2B5EF4-FFF2-40B4-BE49-F238E27FC236}">
              <a16:creationId xmlns:a16="http://schemas.microsoft.com/office/drawing/2014/main" id="{D1265B3B-E3A4-7D37-AE95-95AA28EAC20F}"/>
            </a:ext>
          </a:extLst>
        </xdr:cNvPr>
        <xdr:cNvSpPr txBox="1"/>
      </xdr:nvSpPr>
      <xdr:spPr>
        <a:xfrm>
          <a:off x="1535081" y="3678483"/>
          <a:ext cx="406424" cy="28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7AA63C3-A37B-4F84-869F-F93F316378F5}" type="TxLink">
            <a:rPr lang="en-US" sz="1600" b="1" i="0" u="none" strike="noStrike">
              <a:solidFill>
                <a:srgbClr val="E5B244"/>
              </a:solidFill>
              <a:latin typeface="Kulin park"/>
              <a:ea typeface="+mn-ea"/>
              <a:cs typeface="+mn-cs"/>
            </a:rPr>
            <a:pPr marL="0" indent="0"/>
            <a:t>0</a:t>
          </a:fld>
          <a:endParaRPr lang="en-IN" sz="1600" b="1" i="0" u="none" strike="noStrike">
            <a:solidFill>
              <a:srgbClr val="E5B244"/>
            </a:solidFill>
            <a:latin typeface="Kulin park"/>
            <a:ea typeface="+mn-ea"/>
            <a:cs typeface="+mn-cs"/>
          </a:endParaRPr>
        </a:p>
      </xdr:txBody>
    </xdr:sp>
    <xdr:clientData/>
  </xdr:twoCellAnchor>
  <xdr:twoCellAnchor>
    <xdr:from>
      <xdr:col>2</xdr:col>
      <xdr:colOff>313580</xdr:colOff>
      <xdr:row>21</xdr:row>
      <xdr:rowOff>26974</xdr:rowOff>
    </xdr:from>
    <xdr:to>
      <xdr:col>3</xdr:col>
      <xdr:colOff>110235</xdr:colOff>
      <xdr:row>22</xdr:row>
      <xdr:rowOff>127001</xdr:rowOff>
    </xdr:to>
    <xdr:sp macro="" textlink="PivotTables!U14">
      <xdr:nvSpPr>
        <xdr:cNvPr id="137" name="TextBox 136">
          <a:extLst>
            <a:ext uri="{FF2B5EF4-FFF2-40B4-BE49-F238E27FC236}">
              <a16:creationId xmlns:a16="http://schemas.microsoft.com/office/drawing/2014/main" id="{4077241B-BAA3-CAD2-A203-2BBE85A54A94}"/>
            </a:ext>
          </a:extLst>
        </xdr:cNvPr>
        <xdr:cNvSpPr txBox="1"/>
      </xdr:nvSpPr>
      <xdr:spPr>
        <a:xfrm>
          <a:off x="1533116" y="3912669"/>
          <a:ext cx="406424" cy="285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692319-DA2D-48A1-8071-A320570577C3}" type="TxLink">
            <a:rPr lang="en-US" sz="1600" b="1" i="0" u="none" strike="noStrike">
              <a:solidFill>
                <a:srgbClr val="E5B244"/>
              </a:solidFill>
              <a:latin typeface="Kulin park"/>
              <a:ea typeface="+mn-ea"/>
              <a:cs typeface="+mn-cs"/>
            </a:rPr>
            <a:pPr marL="0" indent="0"/>
            <a:t>0</a:t>
          </a:fld>
          <a:endParaRPr lang="en-IN" sz="1600" b="1" i="0" u="none" strike="noStrike">
            <a:solidFill>
              <a:srgbClr val="E5B244"/>
            </a:solidFill>
            <a:latin typeface="Kulin park"/>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Yadav" refreshedDate="45848.013278124999" createdVersion="8" refreshedVersion="8" minRefreshableVersion="3" recordCount="50" xr:uid="{983C22BF-850B-45FB-A641-4355411C145D}">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ount="18">
        <n v="1"/>
        <n v="19"/>
        <n v="8"/>
        <n v="0"/>
        <n v="16"/>
        <n v="7"/>
        <n v="4"/>
        <n v="10"/>
        <n v="20"/>
        <n v="2"/>
        <n v="13"/>
        <n v="11"/>
        <n v="18"/>
        <n v="17"/>
        <n v="9"/>
        <n v="14"/>
        <n v="5"/>
        <n v="15"/>
      </sharedItems>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1512802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n v="25"/>
    <x v="0"/>
    <x v="0"/>
    <x v="0"/>
    <x v="0"/>
    <s v="Luis Reynolds"/>
    <s v="2019-03-15"/>
    <x v="0"/>
    <x v="0"/>
    <n v="53700"/>
    <s v="C"/>
    <n v="1463"/>
    <s v="Health"/>
    <x v="0"/>
    <n v="1"/>
    <s v="Leadership Training"/>
    <x v="0"/>
    <s v="Certified Professional"/>
  </r>
  <r>
    <n v="9116"/>
    <x v="1"/>
    <x v="1"/>
    <n v="27"/>
    <x v="1"/>
    <x v="1"/>
    <x v="1"/>
    <x v="1"/>
    <s v="Ashley Simmons MD"/>
    <s v="2022-12-20"/>
    <x v="0"/>
    <x v="1"/>
    <n v="91091"/>
    <s v="B"/>
    <n v="1024"/>
    <s v="None"/>
    <x v="1"/>
    <n v="4"/>
    <s v="Excel Workshop"/>
    <x v="0"/>
    <s v="Certified Professional"/>
  </r>
  <r>
    <n v="5120"/>
    <x v="2"/>
    <x v="1"/>
    <n v="34"/>
    <x v="1"/>
    <x v="2"/>
    <x v="2"/>
    <x v="2"/>
    <s v="Cassandra Duncan"/>
    <s v="2022-08-10"/>
    <x v="0"/>
    <x v="2"/>
    <n v="57538"/>
    <s v="D"/>
    <n v="1674"/>
    <s v="None"/>
    <x v="2"/>
    <n v="1"/>
    <s v="None"/>
    <x v="1"/>
    <s v="Advanced Training"/>
  </r>
  <r>
    <n v="8071"/>
    <x v="3"/>
    <x v="0"/>
    <n v="41"/>
    <x v="2"/>
    <x v="2"/>
    <x v="0"/>
    <x v="3"/>
    <s v="Janet Harris"/>
    <s v="2024-09-03"/>
    <x v="1"/>
    <x v="0"/>
    <n v="62993"/>
    <s v="A"/>
    <n v="2695"/>
    <s v="Health + Dental"/>
    <x v="3"/>
    <n v="2"/>
    <s v="None"/>
    <x v="2"/>
    <s v="None"/>
  </r>
  <r>
    <n v="9351"/>
    <x v="4"/>
    <x v="1"/>
    <n v="56"/>
    <x v="3"/>
    <x v="0"/>
    <x v="0"/>
    <x v="2"/>
    <s v="Mr. Frank Clay"/>
    <s v="2019-03-14"/>
    <x v="1"/>
    <x v="1"/>
    <n v="45773"/>
    <s v="A"/>
    <n v="8776"/>
    <s v="Health"/>
    <x v="4"/>
    <n v="4"/>
    <s v="Leadership Training"/>
    <x v="2"/>
    <s v="None"/>
  </r>
  <r>
    <n v="2873"/>
    <x v="5"/>
    <x v="0"/>
    <n v="28"/>
    <x v="1"/>
    <x v="2"/>
    <x v="3"/>
    <x v="2"/>
    <s v="Dorothy Price"/>
    <s v="2017-01-23"/>
    <x v="0"/>
    <x v="1"/>
    <n v="96249"/>
    <s v="C"/>
    <n v="4826"/>
    <s v="Health + Dental"/>
    <x v="5"/>
    <n v="3"/>
    <s v="Leadership Training"/>
    <x v="3"/>
    <s v="Certified Professional"/>
  </r>
  <r>
    <n v="3540"/>
    <x v="6"/>
    <x v="0"/>
    <n v="20"/>
    <x v="0"/>
    <x v="1"/>
    <x v="2"/>
    <x v="2"/>
    <s v="Michele Sexton"/>
    <s v="2024-08-17"/>
    <x v="0"/>
    <x v="2"/>
    <n v="61596"/>
    <s v="C"/>
    <n v="8818"/>
    <s v="Health + Dental"/>
    <x v="6"/>
    <n v="2"/>
    <s v="Leadership Training"/>
    <x v="1"/>
    <s v="None"/>
  </r>
  <r>
    <n v="3653"/>
    <x v="7"/>
    <x v="0"/>
    <n v="58"/>
    <x v="3"/>
    <x v="3"/>
    <x v="1"/>
    <x v="4"/>
    <s v="Richard Schmidt"/>
    <s v="2014-12-09"/>
    <x v="0"/>
    <x v="2"/>
    <n v="97869"/>
    <s v="A"/>
    <n v="1966"/>
    <s v="Health"/>
    <x v="7"/>
    <n v="1"/>
    <s v="Leadership Training"/>
    <x v="0"/>
    <s v="Certified Professional"/>
  </r>
  <r>
    <n v="5587"/>
    <x v="8"/>
    <x v="0"/>
    <n v="44"/>
    <x v="2"/>
    <x v="3"/>
    <x v="2"/>
    <x v="2"/>
    <s v="Teresa Pearson"/>
    <s v="2021-06-28"/>
    <x v="0"/>
    <x v="0"/>
    <n v="81235"/>
    <s v="A"/>
    <n v="6553"/>
    <s v="None"/>
    <x v="4"/>
    <n v="2"/>
    <s v="None"/>
    <x v="1"/>
    <s v="Certified Professional"/>
  </r>
  <r>
    <n v="9554"/>
    <x v="9"/>
    <x v="0"/>
    <n v="29"/>
    <x v="1"/>
    <x v="1"/>
    <x v="2"/>
    <x v="3"/>
    <s v="Laura Hart"/>
    <s v="2018-05-20"/>
    <x v="0"/>
    <x v="1"/>
    <n v="87852"/>
    <s v="A"/>
    <n v="4980"/>
    <s v="Health + Dental"/>
    <x v="1"/>
    <n v="3"/>
    <s v="None"/>
    <x v="2"/>
    <s v="Certified Professional"/>
  </r>
  <r>
    <n v="6213"/>
    <x v="10"/>
    <x v="1"/>
    <n v="23"/>
    <x v="0"/>
    <x v="3"/>
    <x v="0"/>
    <x v="2"/>
    <s v="Andrea May"/>
    <s v="2017-02-13"/>
    <x v="1"/>
    <x v="1"/>
    <n v="59359"/>
    <s v="A"/>
    <n v="9449"/>
    <s v="Health + Dental"/>
    <x v="8"/>
    <n v="3"/>
    <s v="None"/>
    <x v="1"/>
    <s v="None"/>
  </r>
  <r>
    <n v="9105"/>
    <x v="11"/>
    <x v="1"/>
    <n v="30"/>
    <x v="1"/>
    <x v="0"/>
    <x v="1"/>
    <x v="0"/>
    <s v="Casey Martin"/>
    <s v="2024-05-05"/>
    <x v="1"/>
    <x v="2"/>
    <n v="81225"/>
    <s v="D"/>
    <n v="6202"/>
    <s v="Health + Dental"/>
    <x v="9"/>
    <n v="2"/>
    <s v="Excel Workshop"/>
    <x v="4"/>
    <s v="Certified Professional"/>
  </r>
  <r>
    <n v="9508"/>
    <x v="12"/>
    <x v="0"/>
    <n v="49"/>
    <x v="4"/>
    <x v="1"/>
    <x v="0"/>
    <x v="0"/>
    <s v="Amber Allen"/>
    <s v="2022-04-19"/>
    <x v="1"/>
    <x v="0"/>
    <n v="32788"/>
    <s v="D"/>
    <n v="4396"/>
    <s v="Health"/>
    <x v="10"/>
    <n v="5"/>
    <s v="None"/>
    <x v="3"/>
    <s v="Advanced Training"/>
  </r>
  <r>
    <n v="2436"/>
    <x v="13"/>
    <x v="1"/>
    <n v="60"/>
    <x v="3"/>
    <x v="4"/>
    <x v="0"/>
    <x v="3"/>
    <s v="Adam Johnson"/>
    <s v="2015-11-16"/>
    <x v="1"/>
    <x v="2"/>
    <n v="70452"/>
    <s v="D"/>
    <n v="9911"/>
    <s v="None"/>
    <x v="9"/>
    <n v="1"/>
    <s v="None"/>
    <x v="3"/>
    <s v="Certified Professional"/>
  </r>
  <r>
    <n v="4441"/>
    <x v="14"/>
    <x v="1"/>
    <n v="46"/>
    <x v="4"/>
    <x v="1"/>
    <x v="3"/>
    <x v="0"/>
    <s v="Nicole Dominguez"/>
    <s v="2023-09-09"/>
    <x v="0"/>
    <x v="1"/>
    <n v="33045"/>
    <s v="B"/>
    <n v="1456"/>
    <s v="None"/>
    <x v="4"/>
    <n v="3"/>
    <s v="Excel Workshop"/>
    <x v="3"/>
    <s v="None"/>
  </r>
  <r>
    <n v="5827"/>
    <x v="15"/>
    <x v="1"/>
    <n v="57"/>
    <x v="3"/>
    <x v="2"/>
    <x v="3"/>
    <x v="1"/>
    <s v="Andrew Best"/>
    <s v="2017-12-12"/>
    <x v="2"/>
    <x v="2"/>
    <n v="96429"/>
    <s v="C"/>
    <n v="4740"/>
    <s v="None"/>
    <x v="2"/>
    <n v="1"/>
    <s v="Excel Workshop"/>
    <x v="2"/>
    <s v="None"/>
  </r>
  <r>
    <n v="5184"/>
    <x v="16"/>
    <x v="0"/>
    <n v="24"/>
    <x v="0"/>
    <x v="1"/>
    <x v="2"/>
    <x v="2"/>
    <s v="Gabrielle Rodriguez"/>
    <s v="2017-03-10"/>
    <x v="2"/>
    <x v="2"/>
    <n v="33183"/>
    <s v="A"/>
    <n v="8114"/>
    <s v="None"/>
    <x v="6"/>
    <n v="2"/>
    <s v="Excel Workshop"/>
    <x v="4"/>
    <s v="Advanced Training"/>
  </r>
  <r>
    <n v="5874"/>
    <x v="3"/>
    <x v="0"/>
    <n v="35"/>
    <x v="1"/>
    <x v="4"/>
    <x v="3"/>
    <x v="0"/>
    <s v="Allison Harvey"/>
    <s v="2019-03-04"/>
    <x v="2"/>
    <x v="0"/>
    <n v="75065"/>
    <s v="C"/>
    <n v="7123"/>
    <s v="None"/>
    <x v="8"/>
    <n v="2"/>
    <s v="None"/>
    <x v="0"/>
    <s v="Advanced Training"/>
  </r>
  <r>
    <n v="9834"/>
    <x v="17"/>
    <x v="1"/>
    <n v="41"/>
    <x v="2"/>
    <x v="1"/>
    <x v="1"/>
    <x v="4"/>
    <s v="Tristan Mejia"/>
    <s v="2022-11-20"/>
    <x v="0"/>
    <x v="2"/>
    <n v="32877"/>
    <s v="C"/>
    <n v="6432"/>
    <s v="Health"/>
    <x v="11"/>
    <n v="1"/>
    <s v="None"/>
    <x v="0"/>
    <s v="None"/>
  </r>
  <r>
    <n v="5096"/>
    <x v="18"/>
    <x v="1"/>
    <n v="36"/>
    <x v="2"/>
    <x v="1"/>
    <x v="4"/>
    <x v="3"/>
    <s v="Mary Welch"/>
    <s v="2021-03-02"/>
    <x v="0"/>
    <x v="1"/>
    <n v="46811"/>
    <s v="D"/>
    <n v="1567"/>
    <s v="None"/>
    <x v="5"/>
    <n v="3"/>
    <s v="Excel Workshop"/>
    <x v="0"/>
    <s v="Advanced Training"/>
  </r>
  <r>
    <n v="2263"/>
    <x v="19"/>
    <x v="1"/>
    <n v="31"/>
    <x v="1"/>
    <x v="3"/>
    <x v="2"/>
    <x v="1"/>
    <s v="Douglas Miles"/>
    <s v="2021-08-01"/>
    <x v="1"/>
    <x v="1"/>
    <n v="87538"/>
    <s v="C"/>
    <n v="3588"/>
    <s v="Health + Dental"/>
    <x v="11"/>
    <n v="5"/>
    <s v="Excel Workshop"/>
    <x v="2"/>
    <s v="None"/>
  </r>
  <r>
    <n v="6505"/>
    <x v="20"/>
    <x v="0"/>
    <n v="28"/>
    <x v="1"/>
    <x v="0"/>
    <x v="1"/>
    <x v="4"/>
    <s v="Jessica Fleming"/>
    <s v="2015-08-14"/>
    <x v="0"/>
    <x v="1"/>
    <n v="73002"/>
    <s v="C"/>
    <n v="6296"/>
    <s v="Health"/>
    <x v="9"/>
    <n v="5"/>
    <s v="Excel Workshop"/>
    <x v="1"/>
    <s v="Certified Professional"/>
  </r>
  <r>
    <n v="8626"/>
    <x v="21"/>
    <x v="1"/>
    <n v="37"/>
    <x v="2"/>
    <x v="3"/>
    <x v="1"/>
    <x v="3"/>
    <s v="Christine Lee"/>
    <s v="2015-10-21"/>
    <x v="2"/>
    <x v="2"/>
    <n v="41653"/>
    <s v="D"/>
    <n v="9236"/>
    <s v="None"/>
    <x v="10"/>
    <n v="1"/>
    <s v="Excel Workshop"/>
    <x v="0"/>
    <s v="None"/>
  </r>
  <r>
    <n v="5979"/>
    <x v="22"/>
    <x v="0"/>
    <n v="31"/>
    <x v="1"/>
    <x v="0"/>
    <x v="0"/>
    <x v="2"/>
    <s v="Mario Smith DVM"/>
    <s v="2015-03-14"/>
    <x v="1"/>
    <x v="1"/>
    <n v="67582"/>
    <s v="A"/>
    <n v="1375"/>
    <s v="Health"/>
    <x v="8"/>
    <n v="3"/>
    <s v="Excel Workshop"/>
    <x v="1"/>
    <s v="None"/>
  </r>
  <r>
    <n v="3104"/>
    <x v="23"/>
    <x v="0"/>
    <n v="23"/>
    <x v="0"/>
    <x v="3"/>
    <x v="1"/>
    <x v="1"/>
    <s v="Joseph Francis"/>
    <s v="2024-05-22"/>
    <x v="2"/>
    <x v="1"/>
    <n v="37351"/>
    <s v="D"/>
    <n v="7858"/>
    <s v="Health + Dental"/>
    <x v="12"/>
    <n v="2"/>
    <s v="Leadership Training"/>
    <x v="1"/>
    <s v="Advanced Training"/>
  </r>
  <r>
    <n v="8967"/>
    <x v="24"/>
    <x v="0"/>
    <n v="48"/>
    <x v="4"/>
    <x v="4"/>
    <x v="2"/>
    <x v="0"/>
    <s v="Sarah Young"/>
    <s v="2017-03-19"/>
    <x v="0"/>
    <x v="1"/>
    <n v="36721"/>
    <s v="B"/>
    <n v="8820"/>
    <s v="Health + Dental"/>
    <x v="3"/>
    <n v="2"/>
    <s v="Excel Workshop"/>
    <x v="1"/>
    <s v="Certified Professional"/>
  </r>
  <r>
    <n v="5087"/>
    <x v="25"/>
    <x v="1"/>
    <n v="28"/>
    <x v="1"/>
    <x v="2"/>
    <x v="4"/>
    <x v="0"/>
    <s v="Aaron Hart"/>
    <s v="2021-09-15"/>
    <x v="1"/>
    <x v="2"/>
    <n v="46326"/>
    <s v="B"/>
    <n v="9189"/>
    <s v="Health + Dental"/>
    <x v="2"/>
    <n v="4"/>
    <s v="Leadership Training"/>
    <x v="3"/>
    <s v="Advanced Training"/>
  </r>
  <r>
    <n v="3358"/>
    <x v="26"/>
    <x v="1"/>
    <n v="30"/>
    <x v="1"/>
    <x v="1"/>
    <x v="3"/>
    <x v="1"/>
    <s v="Brian Boyd"/>
    <s v="2022-05-09"/>
    <x v="0"/>
    <x v="0"/>
    <n v="59007"/>
    <s v="C"/>
    <n v="3380"/>
    <s v="Health"/>
    <x v="13"/>
    <n v="3"/>
    <s v="None"/>
    <x v="4"/>
    <s v="Certified Professional"/>
  </r>
  <r>
    <n v="8256"/>
    <x v="27"/>
    <x v="1"/>
    <n v="46"/>
    <x v="4"/>
    <x v="3"/>
    <x v="0"/>
    <x v="3"/>
    <s v="Steven Krueger"/>
    <s v="2017-06-22"/>
    <x v="0"/>
    <x v="1"/>
    <n v="52020"/>
    <s v="B"/>
    <n v="9585"/>
    <s v="Health + Dental"/>
    <x v="3"/>
    <n v="4"/>
    <s v="Excel Workshop"/>
    <x v="4"/>
    <s v="None"/>
  </r>
  <r>
    <n v="5763"/>
    <x v="28"/>
    <x v="1"/>
    <n v="44"/>
    <x v="2"/>
    <x v="1"/>
    <x v="2"/>
    <x v="1"/>
    <s v="Debra Williams"/>
    <s v="2020-11-28"/>
    <x v="2"/>
    <x v="1"/>
    <n v="98961"/>
    <s v="D"/>
    <n v="2688"/>
    <s v="Health"/>
    <x v="9"/>
    <n v="5"/>
    <s v="Excel Workshop"/>
    <x v="4"/>
    <s v="Certified Professional"/>
  </r>
  <r>
    <n v="6838"/>
    <x v="29"/>
    <x v="1"/>
    <n v="45"/>
    <x v="2"/>
    <x v="2"/>
    <x v="3"/>
    <x v="2"/>
    <s v="Karen Mitchell"/>
    <s v="2015-08-30"/>
    <x v="2"/>
    <x v="1"/>
    <n v="81943"/>
    <s v="C"/>
    <n v="2255"/>
    <s v="Health"/>
    <x v="12"/>
    <n v="2"/>
    <s v="None"/>
    <x v="2"/>
    <s v="Certified Professional"/>
  </r>
  <r>
    <n v="9544"/>
    <x v="30"/>
    <x v="1"/>
    <n v="52"/>
    <x v="4"/>
    <x v="4"/>
    <x v="2"/>
    <x v="1"/>
    <s v="Joseph Sanders"/>
    <s v="2018-10-27"/>
    <x v="2"/>
    <x v="1"/>
    <n v="47627"/>
    <s v="C"/>
    <n v="1221"/>
    <s v="None"/>
    <x v="6"/>
    <n v="3"/>
    <s v="None"/>
    <x v="1"/>
    <s v="None"/>
  </r>
  <r>
    <n v="8012"/>
    <x v="31"/>
    <x v="0"/>
    <n v="52"/>
    <x v="4"/>
    <x v="0"/>
    <x v="0"/>
    <x v="4"/>
    <s v="Shelly George"/>
    <s v="2018-08-26"/>
    <x v="2"/>
    <x v="1"/>
    <n v="56162"/>
    <s v="D"/>
    <n v="6560"/>
    <s v="Health + Dental"/>
    <x v="14"/>
    <n v="4"/>
    <s v="Excel Workshop"/>
    <x v="3"/>
    <s v="None"/>
  </r>
  <r>
    <n v="9374"/>
    <x v="32"/>
    <x v="0"/>
    <n v="42"/>
    <x v="2"/>
    <x v="1"/>
    <x v="2"/>
    <x v="2"/>
    <s v="Nicole Houston"/>
    <s v="2023-07-24"/>
    <x v="1"/>
    <x v="2"/>
    <n v="95734"/>
    <s v="C"/>
    <n v="4854"/>
    <s v="Health"/>
    <x v="10"/>
    <n v="2"/>
    <s v="Leadership Training"/>
    <x v="0"/>
    <s v="Certified Professional"/>
  </r>
  <r>
    <n v="3487"/>
    <x v="33"/>
    <x v="1"/>
    <n v="58"/>
    <x v="3"/>
    <x v="1"/>
    <x v="1"/>
    <x v="3"/>
    <s v="Kristin Shaffer"/>
    <s v="2018-07-09"/>
    <x v="1"/>
    <x v="2"/>
    <n v="74789"/>
    <s v="C"/>
    <n v="8101"/>
    <s v="Health + Dental"/>
    <x v="15"/>
    <n v="5"/>
    <s v="Excel Workshop"/>
    <x v="2"/>
    <s v="None"/>
  </r>
  <r>
    <n v="8445"/>
    <x v="34"/>
    <x v="0"/>
    <n v="24"/>
    <x v="0"/>
    <x v="4"/>
    <x v="0"/>
    <x v="3"/>
    <s v="Joel Aguilar"/>
    <s v="2016-12-21"/>
    <x v="0"/>
    <x v="2"/>
    <n v="30137"/>
    <s v="B"/>
    <n v="4031"/>
    <s v="None"/>
    <x v="16"/>
    <n v="3"/>
    <s v="None"/>
    <x v="1"/>
    <s v="Certified Professional"/>
  </r>
  <r>
    <n v="1550"/>
    <x v="35"/>
    <x v="1"/>
    <n v="21"/>
    <x v="0"/>
    <x v="1"/>
    <x v="0"/>
    <x v="0"/>
    <s v="Michael Wade"/>
    <s v="2019-06-27"/>
    <x v="0"/>
    <x v="2"/>
    <n v="95510"/>
    <s v="C"/>
    <n v="6811"/>
    <s v="Health"/>
    <x v="12"/>
    <n v="4"/>
    <s v="Excel Workshop"/>
    <x v="4"/>
    <s v="Certified Professional"/>
  </r>
  <r>
    <n v="9968"/>
    <x v="36"/>
    <x v="1"/>
    <n v="58"/>
    <x v="3"/>
    <x v="1"/>
    <x v="3"/>
    <x v="0"/>
    <s v="Jessica Walsh"/>
    <s v="2021-08-27"/>
    <x v="1"/>
    <x v="0"/>
    <n v="80325"/>
    <s v="B"/>
    <n v="6230"/>
    <s v="Health"/>
    <x v="16"/>
    <n v="4"/>
    <s v="None"/>
    <x v="2"/>
    <s v="Advanced Training"/>
  </r>
  <r>
    <n v="8029"/>
    <x v="37"/>
    <x v="0"/>
    <n v="57"/>
    <x v="3"/>
    <x v="3"/>
    <x v="4"/>
    <x v="4"/>
    <s v="Kelly Mack"/>
    <s v="2017-05-28"/>
    <x v="2"/>
    <x v="1"/>
    <n v="34109"/>
    <s v="B"/>
    <n v="9232"/>
    <s v="Health"/>
    <x v="10"/>
    <n v="3"/>
    <s v="Leadership Training"/>
    <x v="0"/>
    <s v="Certified Professional"/>
  </r>
  <r>
    <n v="8847"/>
    <x v="38"/>
    <x v="1"/>
    <n v="41"/>
    <x v="2"/>
    <x v="3"/>
    <x v="3"/>
    <x v="0"/>
    <s v="John Conley"/>
    <s v="2022-01-30"/>
    <x v="2"/>
    <x v="2"/>
    <n v="73330"/>
    <s v="C"/>
    <n v="2276"/>
    <s v="Health + Dental"/>
    <x v="16"/>
    <n v="1"/>
    <s v="None"/>
    <x v="1"/>
    <s v="Advanced Training"/>
  </r>
  <r>
    <n v="1955"/>
    <x v="39"/>
    <x v="0"/>
    <n v="58"/>
    <x v="3"/>
    <x v="2"/>
    <x v="2"/>
    <x v="1"/>
    <s v="Aaron Baker"/>
    <s v="2017-04-20"/>
    <x v="1"/>
    <x v="2"/>
    <n v="46567"/>
    <s v="A"/>
    <n v="2825"/>
    <s v="Health"/>
    <x v="17"/>
    <n v="3"/>
    <s v="None"/>
    <x v="4"/>
    <s v="Advanced Training"/>
  </r>
  <r>
    <n v="4522"/>
    <x v="40"/>
    <x v="0"/>
    <n v="36"/>
    <x v="2"/>
    <x v="0"/>
    <x v="4"/>
    <x v="0"/>
    <s v="Christopher Bass"/>
    <s v="2019-07-22"/>
    <x v="1"/>
    <x v="1"/>
    <n v="39795"/>
    <s v="A"/>
    <n v="1670"/>
    <s v="None"/>
    <x v="3"/>
    <n v="2"/>
    <s v="Excel Workshop"/>
    <x v="3"/>
    <s v="None"/>
  </r>
  <r>
    <n v="3078"/>
    <x v="41"/>
    <x v="0"/>
    <n v="21"/>
    <x v="0"/>
    <x v="0"/>
    <x v="0"/>
    <x v="4"/>
    <s v="Sean Tucker PhD"/>
    <s v="2018-11-29"/>
    <x v="1"/>
    <x v="2"/>
    <n v="59506"/>
    <s v="A"/>
    <n v="4428"/>
    <s v="Health + Dental"/>
    <x v="3"/>
    <n v="1"/>
    <s v="None"/>
    <x v="3"/>
    <s v="Certified Professional"/>
  </r>
  <r>
    <n v="6357"/>
    <x v="42"/>
    <x v="0"/>
    <n v="46"/>
    <x v="4"/>
    <x v="2"/>
    <x v="1"/>
    <x v="4"/>
    <s v="Jacob Scott"/>
    <s v="2022-11-14"/>
    <x v="1"/>
    <x v="2"/>
    <n v="49058"/>
    <s v="B"/>
    <n v="4396"/>
    <s v="None"/>
    <x v="16"/>
    <n v="1"/>
    <s v="None"/>
    <x v="3"/>
    <s v="None"/>
  </r>
  <r>
    <n v="7951"/>
    <x v="43"/>
    <x v="0"/>
    <n v="36"/>
    <x v="2"/>
    <x v="3"/>
    <x v="2"/>
    <x v="4"/>
    <s v="Joel Park"/>
    <s v="2016-02-23"/>
    <x v="1"/>
    <x v="0"/>
    <n v="98612"/>
    <s v="A"/>
    <n v="1168"/>
    <s v="None"/>
    <x v="14"/>
    <n v="2"/>
    <s v="Excel Workshop"/>
    <x v="0"/>
    <s v="Certified Professional"/>
  </r>
  <r>
    <n v="9228"/>
    <x v="44"/>
    <x v="1"/>
    <n v="41"/>
    <x v="2"/>
    <x v="4"/>
    <x v="3"/>
    <x v="1"/>
    <s v="Russell Marshall"/>
    <s v="2018-05-18"/>
    <x v="2"/>
    <x v="1"/>
    <n v="38201"/>
    <s v="A"/>
    <n v="7111"/>
    <s v="Health"/>
    <x v="2"/>
    <n v="4"/>
    <s v="Leadership Training"/>
    <x v="3"/>
    <s v="None"/>
  </r>
  <r>
    <n v="8988"/>
    <x v="45"/>
    <x v="1"/>
    <n v="25"/>
    <x v="0"/>
    <x v="0"/>
    <x v="2"/>
    <x v="2"/>
    <s v="James Holden"/>
    <s v="2024-03-09"/>
    <x v="2"/>
    <x v="1"/>
    <n v="92919"/>
    <s v="D"/>
    <n v="9497"/>
    <s v="Health"/>
    <x v="5"/>
    <n v="2"/>
    <s v="None"/>
    <x v="3"/>
    <s v="Advanced Training"/>
  </r>
  <r>
    <n v="1952"/>
    <x v="46"/>
    <x v="0"/>
    <n v="29"/>
    <x v="1"/>
    <x v="4"/>
    <x v="0"/>
    <x v="1"/>
    <s v="Thomas Murphy"/>
    <s v="2024-03-27"/>
    <x v="0"/>
    <x v="2"/>
    <n v="45188"/>
    <s v="A"/>
    <n v="9591"/>
    <s v="Health + Dental"/>
    <x v="12"/>
    <n v="3"/>
    <s v="Leadership Training"/>
    <x v="3"/>
    <s v="None"/>
  </r>
  <r>
    <n v="5760"/>
    <x v="47"/>
    <x v="0"/>
    <n v="59"/>
    <x v="3"/>
    <x v="2"/>
    <x v="1"/>
    <x v="0"/>
    <s v="Mark Abbott"/>
    <s v="2019-12-23"/>
    <x v="0"/>
    <x v="1"/>
    <n v="34927"/>
    <s v="D"/>
    <n v="6996"/>
    <s v="Health + Dental"/>
    <x v="4"/>
    <n v="1"/>
    <s v="Excel Workshop"/>
    <x v="0"/>
    <s v="Certified Professional"/>
  </r>
  <r>
    <n v="5742"/>
    <x v="48"/>
    <x v="0"/>
    <n v="27"/>
    <x v="1"/>
    <x v="0"/>
    <x v="2"/>
    <x v="3"/>
    <s v="Robin Lynch"/>
    <s v="2016-08-25"/>
    <x v="0"/>
    <x v="1"/>
    <n v="33183"/>
    <s v="A"/>
    <n v="1659"/>
    <s v="None"/>
    <x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88FC0-8698-41FD-8C3C-7F3864E8597C}" name="departm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full-Time">
  <location ref="Z4:AA6" firstHeaderRow="1"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h="1" x="1"/>
        <item t="default"/>
      </items>
    </pivotField>
    <pivotField showAll="0"/>
    <pivotField showAll="0">
      <items count="6">
        <item x="0"/>
        <item x="1"/>
        <item x="2"/>
        <item x="4"/>
        <item x="3"/>
        <item t="default"/>
      </items>
    </pivotField>
    <pivotField showAll="0">
      <items count="6">
        <item x="1"/>
        <item x="0"/>
        <item x="4"/>
        <item x="3"/>
        <item x="2"/>
        <item t="default"/>
      </items>
    </pivotField>
    <pivotField showAll="0"/>
    <pivotField axis="axisRow" showAll="0">
      <items count="6">
        <item h="1" x="0"/>
        <item h="1" x="1"/>
        <item x="4"/>
        <item h="1" x="2"/>
        <item h="1"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dataField="1" showAll="0"/>
    <pivotField showAll="0"/>
    <pivotField showAll="0">
      <items count="6">
        <item x="3"/>
        <item x="0"/>
        <item x="4"/>
        <item x="1"/>
        <item x="2"/>
        <item t="default"/>
      </items>
    </pivotField>
    <pivotField showAll="0"/>
  </pivotFields>
  <rowFields count="1">
    <field x="7"/>
  </rowFields>
  <rowItems count="2">
    <i>
      <x v="2"/>
    </i>
    <i t="grand">
      <x/>
    </i>
  </rowItems>
  <colItems count="1">
    <i/>
  </colItems>
  <dataFields count="1">
    <dataField name="Average of Performance Rating" fld="17" subtotal="average" baseField="7" baseItem="0"/>
  </dataFields>
  <formats count="7">
    <format dxfId="1786">
      <pivotArea type="all" dataOnly="0" outline="0" fieldPosition="0"/>
    </format>
    <format dxfId="1785">
      <pivotArea field="11" type="button" dataOnly="0" labelOnly="1" outline="0"/>
    </format>
    <format dxfId="1784">
      <pivotArea field="19" type="button" dataOnly="0" labelOnly="1" outline="0"/>
    </format>
    <format dxfId="1783">
      <pivotArea dataOnly="0" labelOnly="1" grandRow="1" outline="0" fieldPosition="0"/>
    </format>
    <format dxfId="1782">
      <pivotArea outline="0" collapsedLevelsAreSubtotals="1" fieldPosition="0"/>
    </format>
    <format dxfId="1781">
      <pivotArea dataOnly="0" labelOnly="1" outline="0" axis="axisValues" fieldPosition="0"/>
    </format>
    <format dxfId="1780">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6141D9-D77F-4DEF-9F0E-8438DBA872ED}" name="reg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full-Time">
  <location ref="W4:X8"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h="1" x="1"/>
        <item t="default"/>
      </items>
    </pivotField>
    <pivotField showAll="0"/>
    <pivotField showAll="0">
      <items count="6">
        <item x="0"/>
        <item x="1"/>
        <item x="2"/>
        <item x="4"/>
        <item x="3"/>
        <item t="default"/>
      </items>
    </pivotField>
    <pivotField axis="axisRow" showAll="0">
      <items count="6">
        <item x="1"/>
        <item x="0"/>
        <item x="4"/>
        <item x="3"/>
        <item x="2"/>
        <item t="default"/>
      </items>
    </pivotField>
    <pivotField showAll="0"/>
    <pivotField showAll="0">
      <items count="6">
        <item h="1" x="0"/>
        <item h="1" x="1"/>
        <item x="4"/>
        <item h="1" x="2"/>
        <item h="1"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items count="6">
        <item x="3"/>
        <item x="0"/>
        <item x="4"/>
        <item x="1"/>
        <item x="2"/>
        <item t="default"/>
      </items>
    </pivotField>
    <pivotField showAll="0"/>
  </pivotFields>
  <rowFields count="1">
    <field x="5"/>
  </rowFields>
  <rowItems count="4">
    <i>
      <x v="1"/>
    </i>
    <i>
      <x v="3"/>
    </i>
    <i>
      <x v="4"/>
    </i>
    <i t="grand">
      <x/>
    </i>
  </rowItems>
  <colItems count="1">
    <i/>
  </colItems>
  <dataFields count="1">
    <dataField name="Count of Full Name" fld="1" subtotal="count" baseField="0" baseItem="0"/>
  </dataFields>
  <formats count="6">
    <format dxfId="1792">
      <pivotArea type="all" dataOnly="0" outline="0" fieldPosition="0"/>
    </format>
    <format dxfId="1791">
      <pivotArea field="11" type="button" dataOnly="0" labelOnly="1" outline="0"/>
    </format>
    <format dxfId="1790">
      <pivotArea field="19" type="button" dataOnly="0" labelOnly="1" outline="0"/>
    </format>
    <format dxfId="1789">
      <pivotArea dataOnly="0" labelOnly="1" grandRow="1" outline="0" fieldPosition="0"/>
    </format>
    <format dxfId="1788">
      <pivotArea outline="0" collapsedLevelsAreSubtotals="1" fieldPosition="0"/>
    </format>
    <format dxfId="1787">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1A95D-FD56-4DCE-8247-7DC416DEE09D}" name="sala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ull-Time">
  <location ref="E4:G9" firstHeaderRow="0"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h="1" x="1"/>
        <item t="default"/>
      </items>
    </pivotField>
    <pivotField showAll="0"/>
    <pivotField showAll="0"/>
    <pivotField showAll="0"/>
    <pivotField axis="axisRow" showAll="0">
      <items count="6">
        <item x="4"/>
        <item x="1"/>
        <item x="3"/>
        <item x="2"/>
        <item x="0"/>
        <item t="default"/>
      </items>
    </pivotField>
    <pivotField showAll="0">
      <items count="6">
        <item h="1" x="0"/>
        <item h="1" x="1"/>
        <item x="4"/>
        <item h="1" x="2"/>
        <item h="1" x="3"/>
        <item t="default"/>
      </items>
    </pivotField>
    <pivotField showAll="0"/>
    <pivotField showAll="0"/>
    <pivotField showAll="0">
      <items count="4">
        <item x="1"/>
        <item x="0"/>
        <item x="2"/>
        <item t="default"/>
      </items>
    </pivotField>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5">
    <i>
      <x/>
    </i>
    <i>
      <x v="1"/>
    </i>
    <i>
      <x v="3"/>
    </i>
    <i>
      <x v="4"/>
    </i>
    <i t="grand">
      <x/>
    </i>
  </rowItems>
  <colFields count="1">
    <field x="-2"/>
  </colFields>
  <colItems count="2">
    <i>
      <x/>
    </i>
    <i i="1">
      <x v="1"/>
    </i>
  </colItems>
  <dataFields count="2">
    <dataField name="Sum of Salary" fld="12" baseField="0" baseItem="0"/>
    <dataField name="Sum of Leave Taken" fld="16" baseField="0" baseItem="0"/>
  </dataFields>
  <formats count="8">
    <format dxfId="1800">
      <pivotArea type="all" dataOnly="0" outline="0" fieldPosition="0"/>
    </format>
    <format dxfId="1799">
      <pivotArea outline="0" collapsedLevelsAreSubtotals="1" fieldPosition="0"/>
    </format>
    <format dxfId="1798">
      <pivotArea field="6" type="button" dataOnly="0" labelOnly="1" outline="0" axis="axisRow" fieldPosition="0"/>
    </format>
    <format dxfId="1797">
      <pivotArea dataOnly="0" labelOnly="1" fieldPosition="0">
        <references count="1">
          <reference field="6" count="0"/>
        </references>
      </pivotArea>
    </format>
    <format dxfId="1796">
      <pivotArea dataOnly="0" labelOnly="1" grandRow="1" outline="0" fieldPosition="0"/>
    </format>
    <format dxfId="1795">
      <pivotArea dataOnly="0" labelOnly="1" outline="0" axis="axisValues" fieldPosition="0"/>
    </format>
    <format dxfId="1794">
      <pivotArea collapsedLevelsAreSubtotals="1" fieldPosition="0">
        <references count="1">
          <reference field="6" count="0"/>
        </references>
      </pivotArea>
    </format>
    <format dxfId="179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05CD4E-E72E-4881-A301-4D0DA5A02720}" name="skil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ull-Time">
  <location ref="T4:U8"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h="1" x="1"/>
        <item t="default"/>
      </items>
    </pivotField>
    <pivotField showAll="0"/>
    <pivotField showAll="0">
      <items count="6">
        <item x="0"/>
        <item x="1"/>
        <item x="2"/>
        <item x="4"/>
        <item x="3"/>
        <item t="default"/>
      </items>
    </pivotField>
    <pivotField showAll="0"/>
    <pivotField showAll="0"/>
    <pivotField showAll="0">
      <items count="6">
        <item h="1" x="0"/>
        <item h="1" x="1"/>
        <item x="4"/>
        <item h="1" x="2"/>
        <item h="1"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4">
    <i>
      <x/>
    </i>
    <i>
      <x v="1"/>
    </i>
    <i>
      <x v="3"/>
    </i>
    <i t="grand">
      <x/>
    </i>
  </rowItems>
  <colItems count="1">
    <i/>
  </colItems>
  <dataFields count="1">
    <dataField name="Count of Full Name" fld="1" subtotal="count" baseField="0" baseItem="0"/>
  </dataFields>
  <formats count="7">
    <format dxfId="1773">
      <pivotArea type="all" dataOnly="0" outline="0" fieldPosition="0"/>
    </format>
    <format dxfId="1774">
      <pivotArea field="11" type="button" dataOnly="0" labelOnly="1" outline="0"/>
    </format>
    <format dxfId="1775">
      <pivotArea field="19" type="button" dataOnly="0" labelOnly="1" outline="0" axis="axisRow" fieldPosition="0"/>
    </format>
    <format dxfId="1776">
      <pivotArea dataOnly="0" labelOnly="1" fieldPosition="0">
        <references count="1">
          <reference field="19" count="0"/>
        </references>
      </pivotArea>
    </format>
    <format dxfId="1777">
      <pivotArea dataOnly="0" labelOnly="1" grandRow="1" outline="0" fieldPosition="0"/>
    </format>
    <format dxfId="1778">
      <pivotArea outline="0" collapsedLevelsAreSubtotals="1" fieldPosition="0"/>
    </format>
    <format dxfId="17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1A9531-FBD4-4BD9-BA2E-BBBCAB61AA1B}" name="workpla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ull-Time">
  <location ref="O4:P8"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h="1" x="1"/>
        <item t="default"/>
      </items>
    </pivotField>
    <pivotField showAll="0"/>
    <pivotField showAll="0">
      <items count="6">
        <item x="0"/>
        <item x="1"/>
        <item x="2"/>
        <item x="4"/>
        <item x="3"/>
        <item t="default"/>
      </items>
    </pivotField>
    <pivotField showAll="0"/>
    <pivotField showAll="0"/>
    <pivotField showAll="0"/>
    <pivotField showAll="0"/>
    <pivotField showAll="0"/>
    <pivotField showAll="0">
      <items count="4">
        <item x="1"/>
        <item x="0"/>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formats count="6">
    <format dxfId="1806">
      <pivotArea type="all" dataOnly="0" outline="0" fieldPosition="0"/>
    </format>
    <format dxfId="1805">
      <pivotArea outline="0" collapsedLevelsAreSubtotals="1" fieldPosition="0"/>
    </format>
    <format dxfId="1804">
      <pivotArea field="11" type="button" dataOnly="0" labelOnly="1" outline="0" axis="axisRow" fieldPosition="0"/>
    </format>
    <format dxfId="1803">
      <pivotArea dataOnly="0" labelOnly="1" fieldPosition="0">
        <references count="1">
          <reference field="11" count="0"/>
        </references>
      </pivotArea>
    </format>
    <format dxfId="1802">
      <pivotArea dataOnly="0" labelOnly="1" grandRow="1" outline="0" fieldPosition="0"/>
    </format>
    <format dxfId="18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620B70-DF92-4732-BD5C-99B7D160F402}" name="age ran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ull-Time">
  <location ref="I4:K11" firstHeaderRow="1" firstDataRow="2"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axis="axisCol" showAll="0">
      <items count="3">
        <item x="0"/>
        <item h="1" x="1"/>
        <item t="default"/>
      </items>
    </pivotField>
    <pivotField showAll="0"/>
    <pivotField axis="axisRow" showAll="0">
      <items count="6">
        <item x="0"/>
        <item x="1"/>
        <item x="2"/>
        <item x="4"/>
        <item x="3"/>
        <item t="default"/>
      </items>
    </pivotField>
    <pivotField showAll="0"/>
    <pivotField showAll="0"/>
    <pivotField showAll="0">
      <items count="6">
        <item h="1" x="0"/>
        <item h="1" x="1"/>
        <item x="4"/>
        <item h="1" x="2"/>
        <item h="1" x="3"/>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2">
    <i>
      <x/>
    </i>
    <i t="grand">
      <x/>
    </i>
  </colItems>
  <dataFields count="1">
    <dataField name="Count of Full Name" fld="1" subtotal="count" baseField="4" baseItem="0"/>
  </dataFields>
  <formats count="10">
    <format dxfId="1816">
      <pivotArea type="all" dataOnly="0" outline="0" fieldPosition="0"/>
    </format>
    <format dxfId="1815">
      <pivotArea outline="0" collapsedLevelsAreSubtotals="1" fieldPosition="0"/>
    </format>
    <format dxfId="1814">
      <pivotArea type="origin" dataOnly="0" labelOnly="1" outline="0" fieldPosition="0"/>
    </format>
    <format dxfId="1813">
      <pivotArea field="2" type="button" dataOnly="0" labelOnly="1" outline="0" axis="axisCol" fieldPosition="0"/>
    </format>
    <format dxfId="1812">
      <pivotArea type="topRight" dataOnly="0" labelOnly="1" outline="0" fieldPosition="0"/>
    </format>
    <format dxfId="1811">
      <pivotArea field="4" type="button" dataOnly="0" labelOnly="1" outline="0" axis="axisRow" fieldPosition="0"/>
    </format>
    <format dxfId="1810">
      <pivotArea dataOnly="0" labelOnly="1" fieldPosition="0">
        <references count="1">
          <reference field="4" count="0"/>
        </references>
      </pivotArea>
    </format>
    <format dxfId="1809">
      <pivotArea dataOnly="0" labelOnly="1" grandRow="1" outline="0" fieldPosition="0"/>
    </format>
    <format dxfId="1808">
      <pivotArea dataOnly="0" labelOnly="1" fieldPosition="0">
        <references count="1">
          <reference field="2" count="0"/>
        </references>
      </pivotArea>
    </format>
    <format dxfId="1807">
      <pivotArea dataOnly="0" labelOnly="1" grandCol="1" outline="0" fieldPosition="0"/>
    </format>
  </formats>
  <chartFormats count="7">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2" count="1" selected="0">
            <x v="1"/>
          </reference>
          <reference field="4" count="1" selected="0">
            <x v="4"/>
          </reference>
        </references>
      </pivotArea>
    </chartFormat>
    <chartFormat chart="3" format="7">
      <pivotArea type="data" outline="0" fieldPosition="0">
        <references count="3">
          <reference field="4294967294" count="1" selected="0">
            <x v="0"/>
          </reference>
          <reference field="2" count="1" selected="0">
            <x v="1"/>
          </reference>
          <reference field="4" count="1" selected="0">
            <x v="3"/>
          </reference>
        </references>
      </pivotArea>
    </chartFormat>
    <chartFormat chart="3" format="8">
      <pivotArea type="data" outline="0" fieldPosition="0">
        <references count="3">
          <reference field="4294967294" count="1" selected="0">
            <x v="0"/>
          </reference>
          <reference field="2" count="1" selected="0">
            <x v="1"/>
          </reference>
          <reference field="4" count="1" selected="0">
            <x v="2"/>
          </reference>
        </references>
      </pivotArea>
    </chartFormat>
    <chartFormat chart="3" format="9">
      <pivotArea type="data" outline="0" fieldPosition="0">
        <references count="3">
          <reference field="4294967294" count="1" selected="0">
            <x v="0"/>
          </reference>
          <reference field="2" count="1" selected="0">
            <x v="1"/>
          </reference>
          <reference field="4" count="1" selected="0">
            <x v="1"/>
          </reference>
        </references>
      </pivotArea>
    </chartFormat>
    <chartFormat chart="3" format="10">
      <pivotArea type="data" outline="0" fieldPosition="0">
        <references count="3">
          <reference field="4294967294" count="1" selected="0">
            <x v="0"/>
          </reference>
          <reference field="2"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582F8D-2915-445B-B519-F7BD732D673B}" name="employee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ull-Time">
  <location ref="B4:C8"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h="1" x="1"/>
        <item t="default"/>
      </items>
    </pivotField>
    <pivotField showAll="0"/>
    <pivotField showAll="0"/>
    <pivotField showAll="0"/>
    <pivotField showAll="0"/>
    <pivotField showAll="0">
      <items count="6">
        <item h="1" x="0"/>
        <item h="1" x="1"/>
        <item x="4"/>
        <item h="1" x="2"/>
        <item h="1"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0C97742-AE8C-4EE7-B6EA-76818E7FE0DA}" sourceName="Department">
  <pivotTables>
    <pivotTable tabId="3" name="skills"/>
    <pivotTable tabId="3" name="age range"/>
    <pivotTable tabId="3" name="departments"/>
    <pivotTable tabId="3" name="employee status"/>
    <pivotTable tabId="3" name="regions"/>
    <pivotTable tabId="3" name="salaries"/>
  </pivotTables>
  <data>
    <tabular pivotCacheId="1512802628">
      <items count="5">
        <i x="0"/>
        <i x="1"/>
        <i x="4"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4BE30A-E75F-4B4A-A1D0-AE5CD3A98459}" sourceName="Gender">
  <pivotTables>
    <pivotTable tabId="3" name="skills"/>
    <pivotTable tabId="3" name="departments"/>
    <pivotTable tabId="3" name="employee status"/>
    <pivotTable tabId="3" name="regions"/>
    <pivotTable tabId="3" name="salaries"/>
    <pivotTable tabId="3" name="workplace"/>
    <pivotTable tabId="3" name="age range"/>
  </pivotTables>
  <data>
    <tabular pivotCacheId="151280262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1F8FDB7-B12B-40C3-82DE-8FF7FEB97597}" cache="Slicer_Department" caption="Department" columnCount="2" style="Slicer Style 1" rowHeight="241300"/>
  <slicer name="Gender" xr10:uid="{8E9A2086-6D52-43CA-B14B-63FB173533DF}" cache="Slicer_Gender" caption="Gender"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5CF289-705B-43D1-A896-1B4A598FEDE7}" name="Table1" displayName="Table1" ref="A1:U51" totalsRowShown="0" headerRowDxfId="1839" dataDxfId="1838">
  <autoFilter ref="A1:U51" xr:uid="{6D5CF289-705B-43D1-A896-1B4A598FEDE7}"/>
  <tableColumns count="21">
    <tableColumn id="1" xr3:uid="{9D1695A9-3146-4FED-ABDD-AEE63C613F73}" name="Employee ID" dataDxfId="1837"/>
    <tableColumn id="2" xr3:uid="{3E9C3354-1D4F-4509-BA4A-E6DBB72B52F1}" name="Full Name" dataDxfId="1836"/>
    <tableColumn id="3" xr3:uid="{C956BE04-8345-48F6-BBDD-513C5409B182}" name="Gender" dataDxfId="1835"/>
    <tableColumn id="4" xr3:uid="{CB2CF9BA-7239-4DC3-8EB2-DA60EB17F137}" name="Age" dataDxfId="1834"/>
    <tableColumn id="5" xr3:uid="{41024114-3A6D-4F26-8357-12FCE4119914}" name="Age range" dataDxfId="1833"/>
    <tableColumn id="6" xr3:uid="{117C74EE-DD98-49F8-A566-94963D73338E}" name="Region" dataDxfId="1832"/>
    <tableColumn id="7" xr3:uid="{7265F088-C3BF-4E98-9E47-4850702A5FA6}" name="Job Title" dataDxfId="1831"/>
    <tableColumn id="8" xr3:uid="{C40D9428-4B00-4AF9-8A4E-E6200E78A6E3}" name="Department" dataDxfId="1830"/>
    <tableColumn id="9" xr3:uid="{6005A668-EC13-4050-AEDF-CA65617E196C}" name="Manager/Supervisor" dataDxfId="1829"/>
    <tableColumn id="10" xr3:uid="{02CFFB9D-430C-42FF-BE87-CE5DC58CCE99}" name="Date of Hire" dataDxfId="1828"/>
    <tableColumn id="11" xr3:uid="{A6540A40-FCD7-4DE0-BE4A-A43F2255B057}" name="Employment Status" dataDxfId="1827"/>
    <tableColumn id="12" xr3:uid="{846789ED-162B-485D-994F-342B8A01A51C}" name="Work Location" dataDxfId="1826"/>
    <tableColumn id="13" xr3:uid="{8CD34EE0-D4FA-49FD-8E06-9FED5D6042DA}" name="Salary" dataDxfId="1825"/>
    <tableColumn id="14" xr3:uid="{8405ED61-324B-4B71-B348-C3C22C2D1787}" name="Pay Grade" dataDxfId="1824"/>
    <tableColumn id="15" xr3:uid="{75F8F62D-BE3E-4E0D-A19D-666BC5711F47}" name="Bonus/Allowances" dataDxfId="1823"/>
    <tableColumn id="16" xr3:uid="{0E0586D4-F6A7-4828-A664-707F8F85758C}" name="Insurance Details" dataDxfId="1822"/>
    <tableColumn id="17" xr3:uid="{C6053C3A-A539-4C52-AA2C-A3BB59FD40CB}" name="Leave Taken" dataDxfId="1821"/>
    <tableColumn id="18" xr3:uid="{C372498A-B269-4DFD-A795-D1DCA1388184}" name="Performance Rating" dataDxfId="1820"/>
    <tableColumn id="19" xr3:uid="{ECC1DDCC-B289-44EA-ABFA-05AE05F61AD2}" name="Training Programs Attended" dataDxfId="1819"/>
    <tableColumn id="20" xr3:uid="{650E72AB-0C61-4DC6-BAA4-958F1CFC5801}" name="Skills" dataDxfId="1818"/>
    <tableColumn id="21" xr3:uid="{CC73A4FF-E25E-4EBD-A7F6-A857B7DE1E6E}" name="Certifications" dataDxfId="18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865B8-60E7-4DA6-B161-8B9420BC932B}">
  <dimension ref="A1:U51"/>
  <sheetViews>
    <sheetView topLeftCell="A2" workbookViewId="0">
      <selection activeCell="D11" sqref="A1:U51"/>
    </sheetView>
  </sheetViews>
  <sheetFormatPr defaultColWidth="9.1796875" defaultRowHeight="14"/>
  <cols>
    <col min="1" max="1" width="17.7265625" style="2" bestFit="1" customWidth="1"/>
    <col min="2" max="2" width="18.1796875" style="2" bestFit="1" customWidth="1"/>
    <col min="3" max="3" width="12.81640625" style="2" bestFit="1" customWidth="1"/>
    <col min="4" max="4" width="9.54296875" style="2" bestFit="1" customWidth="1"/>
    <col min="5" max="5" width="15.81640625" style="2" bestFit="1" customWidth="1"/>
    <col min="6" max="6" width="12.26953125" style="2" bestFit="1" customWidth="1"/>
    <col min="7" max="7" width="14.1796875" style="2" bestFit="1" customWidth="1"/>
    <col min="8" max="8" width="17.453125" style="2" bestFit="1" customWidth="1"/>
    <col min="9" max="9" width="25.7265625" style="2" bestFit="1" customWidth="1"/>
    <col min="10" max="10" width="18" style="2" bestFit="1" customWidth="1"/>
    <col min="11" max="11" width="25" style="2" bestFit="1" customWidth="1"/>
    <col min="12" max="12" width="20.26953125" style="2" bestFit="1" customWidth="1"/>
    <col min="13" max="13" width="11.81640625" style="2" bestFit="1" customWidth="1"/>
    <col min="14" max="14" width="16.1796875" style="2" bestFit="1" customWidth="1"/>
    <col min="15" max="15" width="24" style="2" bestFit="1" customWidth="1"/>
    <col min="16" max="16" width="22.7265625" style="2" bestFit="1" customWidth="1"/>
    <col min="17" max="17" width="18.1796875" style="2" bestFit="1" customWidth="1"/>
    <col min="18" max="18" width="25.453125" style="2" bestFit="1" customWidth="1"/>
    <col min="19" max="19" width="34" style="2" bestFit="1" customWidth="1"/>
    <col min="20" max="20" width="16" style="2" bestFit="1" customWidth="1"/>
    <col min="21" max="21" width="21.1796875" style="2" bestFit="1" customWidth="1"/>
    <col min="22" max="16384" width="9.179687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7D6B0-9A72-43AE-8444-19A47E4A115A}">
  <dimension ref="T9"/>
  <sheetViews>
    <sheetView showGridLines="0" zoomScale="58" zoomScaleNormal="99" workbookViewId="0">
      <selection activeCell="X18" sqref="X18"/>
    </sheetView>
  </sheetViews>
  <sheetFormatPr defaultRowHeight="14.5"/>
  <sheetData>
    <row r="9" spans="20:20">
      <c r="T9"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1EB8-91B8-48E3-AA7B-4791EBA15610}">
  <dimension ref="B2:AA23"/>
  <sheetViews>
    <sheetView tabSelected="1" topLeftCell="H2" zoomScale="83" zoomScaleNormal="55" workbookViewId="0">
      <selection activeCell="P22" sqref="P22"/>
    </sheetView>
  </sheetViews>
  <sheetFormatPr defaultRowHeight="14.5"/>
  <cols>
    <col min="2" max="2" width="11" bestFit="1" customWidth="1"/>
    <col min="3" max="3" width="17.08984375" bestFit="1" customWidth="1"/>
    <col min="5" max="5" width="12.90625" style="6" bestFit="1" customWidth="1"/>
    <col min="6" max="6" width="14.453125" style="6" bestFit="1" customWidth="1"/>
    <col min="7" max="7" width="20.81640625" bestFit="1" customWidth="1"/>
    <col min="9" max="9" width="19.453125" style="11" bestFit="1" customWidth="1"/>
    <col min="10" max="10" width="18.1796875" style="11" bestFit="1" customWidth="1"/>
    <col min="11" max="12" width="12" style="11" bestFit="1" customWidth="1"/>
    <col min="15" max="15" width="13" style="11" bestFit="1" customWidth="1"/>
    <col min="16" max="16" width="19.453125" style="11" bestFit="1" customWidth="1"/>
    <col min="17" max="17" width="8" bestFit="1" customWidth="1"/>
    <col min="18" max="18" width="11.81640625" bestFit="1" customWidth="1"/>
    <col min="20" max="20" width="14.54296875" style="11" bestFit="1" customWidth="1"/>
    <col min="21" max="21" width="19.453125" style="11" bestFit="1" customWidth="1"/>
    <col min="23" max="23" width="12.1796875" bestFit="1" customWidth="1"/>
    <col min="24" max="24" width="19.453125" bestFit="1" customWidth="1"/>
    <col min="26" max="26" width="12.1796875" bestFit="1" customWidth="1"/>
    <col min="27" max="27" width="31.6328125" bestFit="1" customWidth="1"/>
  </cols>
  <sheetData>
    <row r="2" spans="2:27" ht="20.5" customHeight="1">
      <c r="B2" s="22" t="s">
        <v>217</v>
      </c>
      <c r="C2" s="22"/>
      <c r="E2" s="22" t="s">
        <v>220</v>
      </c>
      <c r="F2" s="22"/>
      <c r="I2" s="21" t="s">
        <v>222</v>
      </c>
      <c r="J2" s="21"/>
      <c r="K2" s="21"/>
      <c r="L2" s="21"/>
      <c r="O2" s="21" t="s">
        <v>223</v>
      </c>
      <c r="P2" s="21"/>
      <c r="T2" s="21" t="s">
        <v>224</v>
      </c>
      <c r="U2" s="21"/>
      <c r="W2" s="21" t="s">
        <v>226</v>
      </c>
      <c r="X2" s="21"/>
      <c r="Z2" s="21" t="s">
        <v>227</v>
      </c>
      <c r="AA2" s="21"/>
    </row>
    <row r="3" spans="2:27">
      <c r="B3" s="6"/>
    </row>
    <row r="4" spans="2:27">
      <c r="B4" s="4" t="s">
        <v>215</v>
      </c>
      <c r="C4" t="s">
        <v>216</v>
      </c>
      <c r="E4" s="7" t="s">
        <v>215</v>
      </c>
      <c r="F4" s="6" t="s">
        <v>219</v>
      </c>
      <c r="G4" s="6" t="s">
        <v>225</v>
      </c>
      <c r="I4" s="12" t="s">
        <v>216</v>
      </c>
      <c r="J4" s="12" t="s">
        <v>221</v>
      </c>
      <c r="L4"/>
      <c r="O4" s="12" t="s">
        <v>215</v>
      </c>
      <c r="P4" s="11" t="s">
        <v>216</v>
      </c>
      <c r="T4" s="12" t="s">
        <v>215</v>
      </c>
      <c r="U4" s="11" t="s">
        <v>216</v>
      </c>
      <c r="W4" s="12" t="s">
        <v>215</v>
      </c>
      <c r="X4" s="11" t="s">
        <v>216</v>
      </c>
      <c r="Z4" s="12" t="s">
        <v>215</v>
      </c>
      <c r="AA4" s="11" t="s">
        <v>228</v>
      </c>
    </row>
    <row r="5" spans="2:27">
      <c r="B5" s="5" t="s">
        <v>63</v>
      </c>
      <c r="C5" s="23">
        <v>3</v>
      </c>
      <c r="E5" s="8" t="s">
        <v>121</v>
      </c>
      <c r="F5" s="9">
        <v>34109</v>
      </c>
      <c r="G5" s="9">
        <v>13</v>
      </c>
      <c r="I5" s="12" t="s">
        <v>215</v>
      </c>
      <c r="J5" s="11" t="s">
        <v>22</v>
      </c>
      <c r="K5" s="11" t="s">
        <v>214</v>
      </c>
      <c r="L5"/>
      <c r="O5" s="13" t="s">
        <v>44</v>
      </c>
      <c r="P5" s="24">
        <v>11</v>
      </c>
      <c r="T5" s="13" t="s">
        <v>75</v>
      </c>
      <c r="U5" s="24">
        <v>3</v>
      </c>
      <c r="W5" s="13" t="s">
        <v>24</v>
      </c>
      <c r="X5" s="24">
        <v>3</v>
      </c>
      <c r="Z5" s="13" t="s">
        <v>81</v>
      </c>
      <c r="AA5" s="19">
        <v>2.4285714285714284</v>
      </c>
    </row>
    <row r="6" spans="2:27">
      <c r="B6" s="5" t="s">
        <v>29</v>
      </c>
      <c r="C6" s="23">
        <v>2</v>
      </c>
      <c r="E6" s="8" t="s">
        <v>40</v>
      </c>
      <c r="F6" s="9">
        <v>219929</v>
      </c>
      <c r="G6" s="9">
        <v>17</v>
      </c>
      <c r="I6" s="13" t="s">
        <v>23</v>
      </c>
      <c r="J6" s="24">
        <v>1</v>
      </c>
      <c r="K6" s="24">
        <v>1</v>
      </c>
      <c r="L6"/>
      <c r="O6" s="13" t="s">
        <v>30</v>
      </c>
      <c r="P6" s="24">
        <v>6</v>
      </c>
      <c r="T6" s="13" t="s">
        <v>34</v>
      </c>
      <c r="U6" s="24">
        <v>3</v>
      </c>
      <c r="W6" s="13" t="s">
        <v>80</v>
      </c>
      <c r="X6" s="24">
        <v>3</v>
      </c>
      <c r="Z6" s="13" t="s">
        <v>214</v>
      </c>
      <c r="AA6" s="24">
        <v>2.4285714285714284</v>
      </c>
    </row>
    <row r="7" spans="2:27">
      <c r="B7" s="5" t="s">
        <v>111</v>
      </c>
      <c r="C7" s="23">
        <v>2</v>
      </c>
      <c r="E7" s="8" t="s">
        <v>50</v>
      </c>
      <c r="F7" s="9">
        <v>98612</v>
      </c>
      <c r="G7" s="9">
        <v>9</v>
      </c>
      <c r="I7" s="13" t="s">
        <v>38</v>
      </c>
      <c r="J7" s="24">
        <v>1</v>
      </c>
      <c r="K7" s="24">
        <v>1</v>
      </c>
      <c r="L7"/>
      <c r="O7" s="13" t="s">
        <v>54</v>
      </c>
      <c r="P7" s="24">
        <v>9</v>
      </c>
      <c r="T7" s="13" t="s">
        <v>56</v>
      </c>
      <c r="U7" s="24">
        <v>1</v>
      </c>
      <c r="W7" s="13" t="s">
        <v>49</v>
      </c>
      <c r="X7" s="24">
        <v>1</v>
      </c>
    </row>
    <row r="8" spans="2:27">
      <c r="B8" s="5" t="s">
        <v>214</v>
      </c>
      <c r="C8" s="23">
        <v>7</v>
      </c>
      <c r="E8" s="8" t="s">
        <v>25</v>
      </c>
      <c r="F8" s="9">
        <v>115668</v>
      </c>
      <c r="G8" s="9">
        <v>9</v>
      </c>
      <c r="I8" s="13" t="s">
        <v>59</v>
      </c>
      <c r="J8" s="24">
        <v>1</v>
      </c>
      <c r="K8" s="24">
        <v>1</v>
      </c>
      <c r="L8"/>
      <c r="O8" s="13" t="s">
        <v>214</v>
      </c>
      <c r="P8" s="24">
        <v>26</v>
      </c>
      <c r="T8" s="13" t="s">
        <v>214</v>
      </c>
      <c r="U8" s="24">
        <v>7</v>
      </c>
      <c r="W8" s="13" t="s">
        <v>214</v>
      </c>
      <c r="X8" s="24">
        <v>7</v>
      </c>
    </row>
    <row r="9" spans="2:27">
      <c r="E9" s="8" t="s">
        <v>214</v>
      </c>
      <c r="F9" s="9">
        <v>468318</v>
      </c>
      <c r="G9" s="9">
        <v>48</v>
      </c>
      <c r="I9" s="13" t="s">
        <v>98</v>
      </c>
      <c r="J9" s="24">
        <v>2</v>
      </c>
      <c r="K9" s="24">
        <v>2</v>
      </c>
      <c r="L9"/>
      <c r="T9"/>
      <c r="U9"/>
    </row>
    <row r="10" spans="2:27">
      <c r="B10" s="5" t="s">
        <v>63</v>
      </c>
      <c r="C10">
        <f>IFERROR(GETPIVOTDATA("Full Name",$B$4,"Employment Status","Contract"),"0")</f>
        <v>3</v>
      </c>
      <c r="E10"/>
      <c r="F10"/>
      <c r="I10" s="13" t="s">
        <v>68</v>
      </c>
      <c r="J10" s="24">
        <v>2</v>
      </c>
      <c r="K10" s="24">
        <v>2</v>
      </c>
      <c r="L10"/>
      <c r="O10" s="13" t="s">
        <v>44</v>
      </c>
      <c r="P10" s="11">
        <f>IFERROR(GETPIVOTDATA("Full Name",$O$4,"Work Location","Branch Office"),"0")</f>
        <v>11</v>
      </c>
      <c r="Q10" s="14">
        <f>SUM(P10)/SUM($P$10:$P$12)</f>
        <v>0.42307692307692307</v>
      </c>
      <c r="R10" s="15">
        <f>1-Q10</f>
        <v>0.57692307692307687</v>
      </c>
      <c r="T10"/>
      <c r="U10"/>
    </row>
    <row r="11" spans="2:27">
      <c r="B11" s="5" t="s">
        <v>29</v>
      </c>
      <c r="C11">
        <f>IFERROR(GETPIVOTDATA("Full Name",$B$4,"Employment Status","Full-Time"),"0")</f>
        <v>2</v>
      </c>
      <c r="I11" s="13" t="s">
        <v>214</v>
      </c>
      <c r="J11" s="24">
        <v>7</v>
      </c>
      <c r="K11" s="24">
        <v>7</v>
      </c>
      <c r="L11"/>
      <c r="O11" s="13" t="s">
        <v>30</v>
      </c>
      <c r="P11" s="11">
        <f>IFERROR(GETPIVOTDATA("Full Name",$O$4,"Work Location","Head Office"),"0")</f>
        <v>6</v>
      </c>
      <c r="Q11" s="14">
        <f t="shared" ref="Q11:Q12" si="0">SUM(P11)/SUM($P$10:$P$12)</f>
        <v>0.23076923076923078</v>
      </c>
      <c r="R11" s="15">
        <f t="shared" ref="R11:R12" si="1">1-Q11</f>
        <v>0.76923076923076916</v>
      </c>
    </row>
    <row r="12" spans="2:27">
      <c r="B12" s="5" t="s">
        <v>111</v>
      </c>
      <c r="C12">
        <f>IFERROR(GETPIVOTDATA("Full Name",$B$4,"Employment Status","Part-Time"),"0")</f>
        <v>2</v>
      </c>
      <c r="E12" s="8" t="s">
        <v>121</v>
      </c>
      <c r="F12" s="10">
        <f>IFERROR(GETPIVOTDATA("Salary",$E$4,"Job Title","Analyst"),"0")</f>
        <v>34109</v>
      </c>
      <c r="G12" s="10">
        <f>IFERROR(GETPIVOTDATA("Sum of Leave Taken",$E$4,"Job Title","Analyst"),"0")</f>
        <v>13</v>
      </c>
      <c r="O12" s="13" t="s">
        <v>54</v>
      </c>
      <c r="P12" s="11">
        <f>IFERROR(GETPIVOTDATA("Full Name",$O$4,"Work Location","Remote"),"0")</f>
        <v>9</v>
      </c>
      <c r="Q12" s="14">
        <f t="shared" si="0"/>
        <v>0.34615384615384615</v>
      </c>
      <c r="R12" s="15">
        <f t="shared" si="1"/>
        <v>0.65384615384615385</v>
      </c>
      <c r="T12" s="13" t="s">
        <v>75</v>
      </c>
      <c r="U12" s="11">
        <f>IFERROR(GETPIVOTDATA("Full Name",$T$4,"Skills","Communication"),"0")</f>
        <v>3</v>
      </c>
      <c r="W12" s="13" t="s">
        <v>39</v>
      </c>
      <c r="X12" t="str">
        <f>IFERROR(GETPIVOTDATA("Full Name",$W$4,"Region","Central"),"0")</f>
        <v>0</v>
      </c>
      <c r="Z12" s="13" t="s">
        <v>26</v>
      </c>
      <c r="AA12" s="20" t="str">
        <f>IFERROR(GETPIVOTDATA("Performance Rating",$Z$4,"Department","Finance"),"0")</f>
        <v>0</v>
      </c>
    </row>
    <row r="13" spans="2:27">
      <c r="B13" s="5" t="s">
        <v>218</v>
      </c>
      <c r="C13">
        <f>SUM(C10:C12)</f>
        <v>7</v>
      </c>
      <c r="E13" s="8" t="s">
        <v>40</v>
      </c>
      <c r="F13" s="10">
        <f>IFERROR(GETPIVOTDATA("Salary",$E$4,"Job Title","Designer"),"0")</f>
        <v>219929</v>
      </c>
      <c r="G13" s="10">
        <f>IFERROR(GETPIVOTDATA("Sum of Leave Taken",$E$4,"Job Title","Designer"),"0")</f>
        <v>17</v>
      </c>
      <c r="I13" s="13" t="s">
        <v>23</v>
      </c>
      <c r="J13" s="11">
        <f>IFERROR(GETPIVOTDATA("Full Name",$I$4,"Gender","Female","Age range","18-25"),"0")</f>
        <v>1</v>
      </c>
      <c r="O13" s="11" t="s">
        <v>218</v>
      </c>
      <c r="P13" s="11">
        <f>SUM(P10:P12)</f>
        <v>26</v>
      </c>
      <c r="T13" s="13" t="s">
        <v>34</v>
      </c>
      <c r="U13" s="11">
        <f>IFERROR(GETPIVOTDATA("Full Name",$T$4,"Skills","Design"),"0")</f>
        <v>3</v>
      </c>
      <c r="W13" s="13" t="s">
        <v>24</v>
      </c>
      <c r="X13">
        <f>IFERROR(GETPIVOTDATA("Full Name",$W$4,"Region","East"),"0")</f>
        <v>3</v>
      </c>
      <c r="Z13" s="13" t="s">
        <v>41</v>
      </c>
      <c r="AA13" s="20" t="str">
        <f>IFERROR(GETPIVOTDATA("Performance Rating",$Z$4,"Department","HR"),"0")</f>
        <v>0</v>
      </c>
    </row>
    <row r="14" spans="2:27">
      <c r="E14" s="8" t="s">
        <v>72</v>
      </c>
      <c r="F14" s="10" t="str">
        <f>IFERROR(GETPIVOTDATA("Salary",$E$4,"Job Title","Developer"),"0")</f>
        <v>0</v>
      </c>
      <c r="G14" s="10" t="str">
        <f>IFERROR(GETPIVOTDATA("Sum of Leave Taken",$E$4,"Job Title","Developer"),"0")</f>
        <v>0</v>
      </c>
      <c r="I14" s="13" t="s">
        <v>38</v>
      </c>
      <c r="J14" s="11">
        <f>IFERROR(GETPIVOTDATA("Full Name",$I$4,"Gender","Female","Age range","26-35"),"0")</f>
        <v>1</v>
      </c>
      <c r="T14" s="13" t="s">
        <v>96</v>
      </c>
      <c r="U14" s="11" t="str">
        <f>IFERROR(GETPIVOTDATA("Full Name",$T$4,"Skills","Excel"),"0")</f>
        <v>0</v>
      </c>
      <c r="W14" s="13" t="s">
        <v>102</v>
      </c>
      <c r="X14" t="str">
        <f>IFERROR(GETPIVOTDATA("Full Name",$W$4,"Region","North"),"0")</f>
        <v>0</v>
      </c>
      <c r="Z14" s="13" t="s">
        <v>81</v>
      </c>
      <c r="AA14" s="20">
        <f>IFERROR(GETPIVOTDATA("Performance Rating",$Z$4,"Department","IT"),"0")</f>
        <v>2.4285714285714284</v>
      </c>
    </row>
    <row r="15" spans="2:27">
      <c r="E15" s="8" t="s">
        <v>50</v>
      </c>
      <c r="F15" s="10">
        <f>IFERROR(GETPIVOTDATA("Salary",$E$4,"Job Title","HR Specialist"),"0")</f>
        <v>98612</v>
      </c>
      <c r="G15" s="10">
        <f>IFERROR(GETPIVOTDATA("Sum of Leave Taken",$E$4,"Job Title","HR Specialist"),"0")</f>
        <v>9</v>
      </c>
      <c r="I15" s="13" t="s">
        <v>59</v>
      </c>
      <c r="J15" s="11">
        <f>IFERROR(GETPIVOTDATA("Full Name",$I$4,"Gender","Female","Age range","36-45"),"0")</f>
        <v>1</v>
      </c>
      <c r="T15" s="13" t="s">
        <v>56</v>
      </c>
      <c r="U15" s="11">
        <f>IFERROR(GETPIVOTDATA("Full Name",$T$4,"Skills","Management"),"0")</f>
        <v>1</v>
      </c>
      <c r="W15" s="13" t="s">
        <v>80</v>
      </c>
      <c r="X15">
        <f>IFERROR(GETPIVOTDATA("Full Name",$W$4,"Region","South"),"0")</f>
        <v>3</v>
      </c>
      <c r="Z15" s="13" t="s">
        <v>51</v>
      </c>
      <c r="AA15" s="20" t="str">
        <f>IFERROR(GETPIVOTDATA("Performance Rating",$Z$4,"Department","Marketing"),"0")</f>
        <v>0</v>
      </c>
    </row>
    <row r="16" spans="2:27">
      <c r="E16" s="8" t="s">
        <v>25</v>
      </c>
      <c r="F16" s="10">
        <f>IFERROR(GETPIVOTDATA("Salary",$E$4,"Job Title","Manager"),"0")</f>
        <v>115668</v>
      </c>
      <c r="G16" s="10">
        <f>IFERROR(GETPIVOTDATA("Sum of Leave Taken",$E$4,"Job Title","Manager"),"0")</f>
        <v>9</v>
      </c>
      <c r="I16" s="13" t="s">
        <v>98</v>
      </c>
      <c r="J16" s="11">
        <f>IFERROR(GETPIVOTDATA("Full Name",$I$4,"Gender","Female","Age range","46-55"),"0")</f>
        <v>2</v>
      </c>
      <c r="T16" s="13" t="s">
        <v>66</v>
      </c>
      <c r="U16" s="11" t="str">
        <f>IFERROR(GETPIVOTDATA("Full Name",$T$4,"Skills","Python"),"0")</f>
        <v>0</v>
      </c>
      <c r="W16" s="13" t="s">
        <v>49</v>
      </c>
      <c r="X16">
        <f>IFERROR(GETPIVOTDATA("Full Name",$W$4,"Region","West"),"0")</f>
        <v>1</v>
      </c>
      <c r="Z16" s="13" t="s">
        <v>60</v>
      </c>
      <c r="AA16" s="20" t="str">
        <f>IFERROR(GETPIVOTDATA("Performance Rating",$Z$4,"Department","Operations"),"0")</f>
        <v>0</v>
      </c>
    </row>
    <row r="17" spans="5:27">
      <c r="E17" s="8" t="s">
        <v>218</v>
      </c>
      <c r="F17" s="10">
        <f>SUM(F12:F16)</f>
        <v>468318</v>
      </c>
      <c r="G17" s="18">
        <f>SUM(G12:G16)</f>
        <v>48</v>
      </c>
      <c r="I17" s="13" t="s">
        <v>68</v>
      </c>
      <c r="J17" s="11">
        <f>IFERROR(GETPIVOTDATA("Full Name",$I$4,"Gender","Female","Age range","56 &lt;"),"0")</f>
        <v>2</v>
      </c>
      <c r="T17" s="13" t="s">
        <v>218</v>
      </c>
      <c r="U17" s="11">
        <f>SUM(U12:U16)</f>
        <v>7</v>
      </c>
      <c r="W17" s="13" t="s">
        <v>218</v>
      </c>
      <c r="X17">
        <f>SUM(X12:X16)</f>
        <v>7</v>
      </c>
      <c r="Z17" s="13" t="s">
        <v>218</v>
      </c>
      <c r="AA17" s="20">
        <f>GETPIVOTDATA("Performance Rating",$Z$4)</f>
        <v>2.4285714285714284</v>
      </c>
    </row>
    <row r="18" spans="5:27">
      <c r="I18" s="13" t="s">
        <v>218</v>
      </c>
      <c r="J18" s="11">
        <f>SUM(J13:J17)</f>
        <v>7</v>
      </c>
    </row>
    <row r="20" spans="5:27">
      <c r="I20" s="11" t="s">
        <v>37</v>
      </c>
      <c r="J20" s="11" t="str">
        <f>IFERROR(GETPIVOTDATA("Full Name",$I$4,"Gender","Male"),"0")</f>
        <v>0</v>
      </c>
      <c r="K20" s="17">
        <f t="shared" ref="K20:K21" si="2">SUM(J20)/SUM($J$20:$J$21)</f>
        <v>0</v>
      </c>
      <c r="L20" s="14">
        <f>1-K20</f>
        <v>1</v>
      </c>
    </row>
    <row r="21" spans="5:27">
      <c r="I21" s="11" t="s">
        <v>22</v>
      </c>
      <c r="J21" s="11">
        <f>IFERROR(GETPIVOTDATA("Full Name",$I$4,"Gender","Female"),"0")</f>
        <v>7</v>
      </c>
      <c r="K21" s="17">
        <f t="shared" si="2"/>
        <v>1</v>
      </c>
      <c r="L21" s="14">
        <f>1-K21</f>
        <v>0</v>
      </c>
    </row>
    <row r="22" spans="5:27">
      <c r="J22" s="11">
        <f>SUM(J20:J21)</f>
        <v>7</v>
      </c>
    </row>
    <row r="23" spans="5:27">
      <c r="R23" s="15"/>
    </row>
  </sheetData>
  <mergeCells count="7">
    <mergeCell ref="W2:X2"/>
    <mergeCell ref="Z2:AA2"/>
    <mergeCell ref="B2:C2"/>
    <mergeCell ref="E2:F2"/>
    <mergeCell ref="I2:L2"/>
    <mergeCell ref="O2:P2"/>
    <mergeCell ref="T2:U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Dashboard</vt:lpstr>
      <vt:lpstr>PivotTables</vt:lpstr>
      <vt:lpstr>TexBox23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Yadav</dc:creator>
  <cp:lastModifiedBy>Tarun Yadav</cp:lastModifiedBy>
  <dcterms:created xsi:type="dcterms:W3CDTF">2025-07-09T17:50:24Z</dcterms:created>
  <dcterms:modified xsi:type="dcterms:W3CDTF">2025-07-10T19:14:02Z</dcterms:modified>
</cp:coreProperties>
</file>