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ROJECTS\P509-SIEC-B+G+P+16+R Two Cascada Residential Bldgs Dubai South\12 MECH\01 CALCULATION\01 WORKING\"/>
    </mc:Choice>
  </mc:AlternateContent>
  <xr:revisionPtr revIDLastSave="0" documentId="13_ncr:1_{002D5BBD-0F3B-46FC-8B84-3DE66999DB4D}" xr6:coauthVersionLast="47" xr6:coauthVersionMax="47" xr10:uidLastSave="{00000000-0000-0000-0000-000000000000}"/>
  <bookViews>
    <workbookView xWindow="-28920" yWindow="-1290" windowWidth="29040" windowHeight="15720" firstSheet="2" activeTab="4" xr2:uid="{DC6938B6-35F8-4925-AF16-613CA726EE1B}"/>
  </bookViews>
  <sheets>
    <sheet name="STAIRCASE 02,03&amp;04" sheetId="1" state="hidden" r:id="rId1"/>
    <sheet name="STAIRCASE 105 - BOTTOM" sheetId="6" state="hidden" r:id="rId2"/>
    <sheet name="STAIR 02" sheetId="11" r:id="rId3"/>
    <sheet name="STAIR 01&amp;03" sheetId="16" r:id="rId4"/>
    <sheet name="LIFTWELL-01" sheetId="14" r:id="rId5"/>
    <sheet name="LIFTWELL FROM SI" sheetId="15" r:id="rId6"/>
  </sheets>
  <definedNames>
    <definedName name="_xlnm.Print_Area" localSheetId="5">'LIFTWELL FROM SI'!$A$1:$U$108</definedName>
    <definedName name="_xlnm.Print_Area" localSheetId="4">'LIFTWELL-01'!$A$1:$I$53</definedName>
    <definedName name="_xlnm.Print_Area" localSheetId="3">'STAIR 01&amp;03'!$A$1:$I$52</definedName>
    <definedName name="_xlnm.Print_Area" localSheetId="2">'STAIR 02'!$A$1:$I$52</definedName>
    <definedName name="_xlnm.Print_Area" localSheetId="0">'STAIRCASE 02,03&amp;04'!$A$1:$I$58</definedName>
    <definedName name="_xlnm.Print_Area" localSheetId="1">'STAIRCASE 105 - BOTTOM'!$A$1:$I$57</definedName>
    <definedName name="_xlnm.Print_Titles" localSheetId="5">'LIFTWELL FROM SI'!$1:$6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4" l="1"/>
  <c r="C17" i="14"/>
  <c r="E9" i="14"/>
  <c r="E57" i="16" l="1"/>
  <c r="H57" i="16" s="1"/>
  <c r="H32" i="16"/>
  <c r="H33" i="16" s="1"/>
  <c r="H35" i="16" s="1"/>
  <c r="H36" i="16" s="1"/>
  <c r="H37" i="16" s="1"/>
  <c r="H31" i="16"/>
  <c r="I17" i="16"/>
  <c r="G18" i="16" s="1"/>
  <c r="C17" i="16"/>
  <c r="C18" i="16" s="1"/>
  <c r="C19" i="16" s="1"/>
  <c r="C25" i="16" s="1"/>
  <c r="E9" i="16"/>
  <c r="H32" i="11"/>
  <c r="C17" i="11"/>
  <c r="E9" i="11"/>
  <c r="C28" i="16" l="1"/>
  <c r="C29" i="16"/>
  <c r="H26" i="16" l="1"/>
  <c r="H44" i="16"/>
  <c r="C30" i="16"/>
  <c r="E40" i="16" s="1"/>
  <c r="E41" i="16" s="1"/>
  <c r="E42" i="16" s="1"/>
  <c r="E44" i="16" s="1"/>
  <c r="I61" i="15" l="1"/>
  <c r="T54" i="15"/>
  <c r="U56" i="15" s="1"/>
  <c r="P61" i="15" s="1"/>
  <c r="T49" i="15"/>
  <c r="T51" i="15" s="1"/>
  <c r="T46" i="15"/>
  <c r="T47" i="15" s="1"/>
  <c r="T45" i="15"/>
  <c r="T40" i="15"/>
  <c r="T39" i="15"/>
  <c r="T37" i="15"/>
  <c r="T29" i="15"/>
  <c r="S61" i="15" s="1"/>
  <c r="T3" i="15"/>
  <c r="U52" i="15" l="1"/>
  <c r="F61" i="15" s="1"/>
  <c r="G63" i="15" s="1"/>
  <c r="H66" i="15" l="1"/>
  <c r="O63" i="15"/>
  <c r="O66" i="15" s="1"/>
  <c r="E57" i="14" l="1"/>
  <c r="H57" i="14"/>
  <c r="B39" i="14"/>
  <c r="H31" i="14"/>
  <c r="H33" i="14" s="1"/>
  <c r="H35" i="14" s="1"/>
  <c r="H36" i="14" s="1"/>
  <c r="H37" i="14" s="1"/>
  <c r="C18" i="14"/>
  <c r="I17" i="14"/>
  <c r="G18" i="14" s="1"/>
  <c r="E57" i="11"/>
  <c r="H57" i="11"/>
  <c r="H31" i="11"/>
  <c r="H33" i="11" s="1"/>
  <c r="H35" i="11" s="1"/>
  <c r="H36" i="11" s="1"/>
  <c r="H37" i="11" s="1"/>
  <c r="C18" i="11"/>
  <c r="I17" i="11"/>
  <c r="G18" i="11" s="1"/>
  <c r="H31" i="6"/>
  <c r="H33" i="6"/>
  <c r="H35" i="6"/>
  <c r="H36" i="6"/>
  <c r="H37" i="6"/>
  <c r="I17" i="6"/>
  <c r="G18" i="6"/>
  <c r="D17" i="6"/>
  <c r="C18" i="6"/>
  <c r="C19" i="6"/>
  <c r="C25" i="6"/>
  <c r="C17" i="6"/>
  <c r="H58" i="1"/>
  <c r="E58" i="1"/>
  <c r="H31" i="1"/>
  <c r="H33" i="1"/>
  <c r="H35" i="1"/>
  <c r="H36" i="1"/>
  <c r="H37" i="1"/>
  <c r="I17" i="1"/>
  <c r="G18" i="1"/>
  <c r="C17" i="1"/>
  <c r="C18" i="1"/>
  <c r="C19" i="1"/>
  <c r="C25" i="1"/>
  <c r="C28" i="1"/>
  <c r="C29" i="1"/>
  <c r="H26" i="1"/>
  <c r="H44" i="1"/>
  <c r="C30" i="1"/>
  <c r="E40" i="1"/>
  <c r="E41" i="1"/>
  <c r="E42" i="1"/>
  <c r="E44" i="1"/>
  <c r="C28" i="6"/>
  <c r="C29" i="6"/>
  <c r="H44" i="6"/>
  <c r="C30" i="6"/>
  <c r="E40" i="6"/>
  <c r="E41" i="6"/>
  <c r="E42" i="6"/>
  <c r="E44" i="6"/>
  <c r="H26" i="6"/>
  <c r="C19" i="14" l="1"/>
  <c r="C25" i="14" s="1"/>
  <c r="C28" i="14" s="1"/>
  <c r="C29" i="14" s="1"/>
  <c r="C19" i="11"/>
  <c r="C25" i="11" s="1"/>
  <c r="C28" i="11" s="1"/>
  <c r="C29" i="11" s="1"/>
  <c r="H26" i="14" l="1"/>
  <c r="H44" i="14"/>
  <c r="C30" i="14"/>
  <c r="E40" i="14" s="1"/>
  <c r="E41" i="14" s="1"/>
  <c r="E42" i="14" s="1"/>
  <c r="E44" i="14" s="1"/>
  <c r="C30" i="11"/>
  <c r="E40" i="11" s="1"/>
  <c r="E41" i="11" s="1"/>
  <c r="E42" i="11" s="1"/>
  <c r="E44" i="11" s="1"/>
  <c r="H44" i="11"/>
  <c r="H26" i="11"/>
</calcChain>
</file>

<file path=xl/sharedStrings.xml><?xml version="1.0" encoding="utf-8"?>
<sst xmlns="http://schemas.openxmlformats.org/spreadsheetml/2006/main" count="700" uniqueCount="228">
  <si>
    <t>S.NO</t>
  </si>
  <si>
    <t>DESCRIPTION</t>
  </si>
  <si>
    <t>DOOR</t>
  </si>
  <si>
    <t>M</t>
  </si>
  <si>
    <t>WIDTH IN</t>
  </si>
  <si>
    <t>HEIGHT IN</t>
  </si>
  <si>
    <t>CRACK</t>
  </si>
  <si>
    <t>LENGTH IN</t>
  </si>
  <si>
    <t>LEAKAGE AREA</t>
  </si>
  <si>
    <t>IN SQ.M</t>
  </si>
  <si>
    <t>(TABLE-3)</t>
  </si>
  <si>
    <t xml:space="preserve"> AIR LEAKAGE IN</t>
  </si>
  <si>
    <t xml:space="preserve"> PASCAL (TABLE-4)</t>
  </si>
  <si>
    <t>AS PER THE BS-5588</t>
  </si>
  <si>
    <t>AIR FLOW THRO' OPEN DOORS</t>
  </si>
  <si>
    <t>+</t>
  </si>
  <si>
    <t>AIR FLOW THRO' CLOSED DOORS</t>
  </si>
  <si>
    <t>DOORS</t>
  </si>
  <si>
    <t>SAFETY</t>
  </si>
  <si>
    <t xml:space="preserve"> AIR LEAKAGE IN  *</t>
  </si>
  <si>
    <t>NO.OF CLOSED *</t>
  </si>
  <si>
    <t xml:space="preserve">FOR </t>
  </si>
  <si>
    <t>TOTAL AIR VOLUME ( CU.M PER SEC)</t>
  </si>
  <si>
    <t>TOTAL NO. OF OUTLETS</t>
  </si>
  <si>
    <t>AIR VOLUME PER OUTLET</t>
  </si>
  <si>
    <t>NOS</t>
  </si>
  <si>
    <t>TOTAL AIR VOLUME ( L/S)</t>
  </si>
  <si>
    <t>L/S</t>
  </si>
  <si>
    <t>m/s</t>
  </si>
  <si>
    <t>Total Fan Capacity=</t>
  </si>
  <si>
    <t>Cu.Mt./Sec</t>
  </si>
  <si>
    <t>Initial Duct Velocity=</t>
  </si>
  <si>
    <t>Total length of duct=</t>
  </si>
  <si>
    <t>Ft.</t>
  </si>
  <si>
    <t>Pressure drop=</t>
  </si>
  <si>
    <t>in wg.</t>
  </si>
  <si>
    <t>Duct Pressure Drop(Pa)=</t>
  </si>
  <si>
    <t>Pa</t>
  </si>
  <si>
    <t>Pressure Drop Calculation</t>
  </si>
  <si>
    <t>Grill Pressure Drop(Pa)=</t>
  </si>
  <si>
    <t>Total Duct Pressure Drop(Pa)=</t>
  </si>
  <si>
    <t>Total Pressure drop(Pa)=</t>
  </si>
  <si>
    <t>Pressure Relief Calculation:</t>
  </si>
  <si>
    <t xml:space="preserve">Pressure Relief Area = </t>
  </si>
  <si>
    <t>Q= 0.827*AE*P^1/2</t>
  </si>
  <si>
    <t>Q = Required Air Volume (Cu.Mt./Sec)</t>
  </si>
  <si>
    <t>AE = Leakage Rate(Sq.Mt.)</t>
  </si>
  <si>
    <t>P = Pressure Differential</t>
  </si>
  <si>
    <t>Sq.Mt.</t>
  </si>
  <si>
    <t>Safety (25%)=</t>
  </si>
  <si>
    <t>ROUND FIGURE</t>
  </si>
  <si>
    <t xml:space="preserve">THE EGRESS VELOCITY                                     </t>
  </si>
  <si>
    <t>CU.M/S at 50</t>
  </si>
  <si>
    <t>Pressure drop at Initial Duct velocity=</t>
  </si>
  <si>
    <t>Differential Pressure across the staircase and lobby(Pa)=</t>
  </si>
  <si>
    <t>Name:</t>
  </si>
  <si>
    <t>Signature:</t>
  </si>
  <si>
    <t>Date:</t>
  </si>
  <si>
    <t>Reviewed by</t>
  </si>
  <si>
    <t>Approved by</t>
  </si>
  <si>
    <t>AS PER ARCHITECTURAL</t>
  </si>
  <si>
    <t>DRAWINGS</t>
  </si>
  <si>
    <t>Pa/m</t>
  </si>
  <si>
    <t>Originated by</t>
  </si>
  <si>
    <t>CU.M/S @ 12.5 PASCAL</t>
  </si>
  <si>
    <t>Size of the relief louver area</t>
  </si>
  <si>
    <t>STAIRCASE PRESSURISATION AS PER BS-5588:PART-4:1978</t>
  </si>
  <si>
    <t xml:space="preserve">DOOR AREA*VELOCITY*NO.OF OPEN DOORS                            </t>
  </si>
  <si>
    <t>TOTAL ( CU. M PER SEC )</t>
  </si>
  <si>
    <t>EACH FAN CAPACITY (1 W)</t>
  </si>
  <si>
    <t>MUHAMMED IRSHAD</t>
  </si>
  <si>
    <t>WAEL</t>
  </si>
  <si>
    <t>HARIS</t>
  </si>
  <si>
    <t>09.10.2021</t>
  </si>
  <si>
    <r>
      <t xml:space="preserve">Reference: </t>
    </r>
    <r>
      <rPr>
        <sz val="11"/>
        <rFont val="Cambria"/>
        <family val="1"/>
      </rPr>
      <t xml:space="preserve">1. Architectural Drawings: </t>
    </r>
  </si>
  <si>
    <r>
      <t xml:space="preserve">                  </t>
    </r>
    <r>
      <rPr>
        <sz val="11"/>
        <rFont val="Cambria"/>
        <family val="1"/>
      </rPr>
      <t>2. ASHRAE</t>
    </r>
  </si>
  <si>
    <r>
      <t xml:space="preserve">                  </t>
    </r>
    <r>
      <rPr>
        <sz val="11"/>
        <rFont val="Cambria"/>
        <family val="1"/>
      </rPr>
      <t>3. NFPA 90A, 90B</t>
    </r>
  </si>
  <si>
    <t>Pressure Drop(Pa)=</t>
  </si>
  <si>
    <t>MOHAMMED SHAFEEQUE</t>
  </si>
  <si>
    <t>REDDY PRASAD</t>
  </si>
  <si>
    <t>SAFETY (10%)</t>
  </si>
  <si>
    <t>04.02.2022</t>
  </si>
  <si>
    <t>FOR STAIR CASE-02
GROUND TO ROOF FLOOR</t>
  </si>
  <si>
    <t>* NOTE: SAME CALCULATION SHALL BE APPLICABLE FOR STAIRCASE- 03&amp;04</t>
  </si>
  <si>
    <t>STAIRCASE 02</t>
  </si>
  <si>
    <t>TOTAL AIR VOLUME FOR STAIRCASE 02</t>
  </si>
  <si>
    <t>STAIR CASE-02</t>
  </si>
  <si>
    <t>TOTAL AIR VOLUME FOR STAIRCASE-2</t>
  </si>
  <si>
    <r>
      <t xml:space="preserve">Calculation No:  </t>
    </r>
    <r>
      <rPr>
        <sz val="11"/>
        <rFont val="Cambria"/>
        <family val="1"/>
      </rPr>
      <t>CEC-MED-P438-105</t>
    </r>
    <r>
      <rPr>
        <b/>
        <sz val="11"/>
        <rFont val="Cambria"/>
        <family val="1"/>
      </rPr>
      <t xml:space="preserve">  Rev.No: 0</t>
    </r>
  </si>
  <si>
    <t>Date       : 10.07.2023</t>
  </si>
  <si>
    <t>Project No      : P438</t>
  </si>
  <si>
    <t xml:space="preserve">Client     : </t>
  </si>
  <si>
    <t xml:space="preserve">Project Name  : </t>
  </si>
  <si>
    <t xml:space="preserve">End User : </t>
  </si>
  <si>
    <t>CU.M/S at 12.5</t>
  </si>
  <si>
    <t>RAZA</t>
  </si>
  <si>
    <r>
      <t xml:space="preserve">Reference: </t>
    </r>
    <r>
      <rPr>
        <sz val="11"/>
        <rFont val="Cambria"/>
        <family val="1"/>
      </rPr>
      <t xml:space="preserve">1. Architectural Drawings: </t>
    </r>
  </si>
  <si>
    <r>
      <t xml:space="preserve">                  </t>
    </r>
    <r>
      <rPr>
        <sz val="11"/>
        <rFont val="Cambria"/>
        <family val="1"/>
      </rPr>
      <t>2. ASHRAE</t>
    </r>
  </si>
  <si>
    <r>
      <t xml:space="preserve">                  </t>
    </r>
    <r>
      <rPr>
        <sz val="11"/>
        <rFont val="Cambria"/>
        <family val="1"/>
      </rPr>
      <t>3. NFPA 90A, 90B</t>
    </r>
  </si>
  <si>
    <t>STAIRCASE 01 &amp; 02</t>
  </si>
  <si>
    <t>TOTAL AIR VOLUME FOR STAIRCASE-1 &amp; 02</t>
  </si>
  <si>
    <t>TOTAL AIR VOLUME FOR STAIRCASE-BOTTOM</t>
  </si>
  <si>
    <t>STAIRCASE-BOTTOM</t>
  </si>
  <si>
    <t>FOR STAIRCASE-BOTTOM
GROUND TO ROOF FLOOR</t>
  </si>
  <si>
    <r>
      <t xml:space="preserve">Calculation No:  </t>
    </r>
    <r>
      <rPr>
        <sz val="11"/>
        <rFont val="Cambria"/>
        <family val="1"/>
      </rPr>
      <t>CEC-MED-P452A-105</t>
    </r>
    <r>
      <rPr>
        <b/>
        <sz val="11"/>
        <rFont val="Cambria"/>
        <family val="1"/>
      </rPr>
      <t xml:space="preserve">  Rev.No: 0</t>
    </r>
  </si>
  <si>
    <t>Project No      : P452A</t>
  </si>
  <si>
    <t>Project Name : DYOD GOR-RESIDENTIAL BUILDINGS - 105</t>
  </si>
  <si>
    <t>Date       : 29.01.2024</t>
  </si>
  <si>
    <t>Client    : DYOD GOR</t>
  </si>
  <si>
    <t>End User: PRIVATE</t>
  </si>
  <si>
    <t>29.01.2024</t>
  </si>
  <si>
    <t>LIFTWELL - SINGLE LIFT / FIRE LIFT</t>
  </si>
  <si>
    <t>TOTAL AIR VOLUME FOR LIFTWELL</t>
  </si>
  <si>
    <t>ABIN</t>
  </si>
  <si>
    <t>AAKASH</t>
  </si>
  <si>
    <t xml:space="preserve">SHAFEEQUE </t>
  </si>
  <si>
    <t>23.08.2024</t>
  </si>
  <si>
    <t>Calculation No: CEC-MED-P509-105   Rev. No: 00</t>
  </si>
  <si>
    <t>Date       : 25.07.2025</t>
  </si>
  <si>
    <t>Project No      : P509</t>
  </si>
  <si>
    <t>Client     : STUDIO INTERNATIONAL</t>
  </si>
  <si>
    <t xml:space="preserve">Project Name :  BT WAADA DUBAI SOUTH, DUBAI    </t>
  </si>
  <si>
    <t>End User : ASICO DEVELOPMENT</t>
  </si>
  <si>
    <t>Liftwell Pressurization Calculation</t>
  </si>
  <si>
    <t>(As per NFPA 92A - 2009 &amp; ASHRAE Handbook 2007, Chapter 52)</t>
  </si>
  <si>
    <t>Project: P253-Bahria Cascade BLG</t>
  </si>
  <si>
    <t xml:space="preserve">Prepared By:  </t>
  </si>
  <si>
    <t>AA</t>
  </si>
  <si>
    <t xml:space="preserve">Date:  </t>
  </si>
  <si>
    <t>Location: South Dubai, UAE</t>
  </si>
  <si>
    <t xml:space="preserve">Checked By:  </t>
  </si>
  <si>
    <t>HF</t>
  </si>
  <si>
    <t xml:space="preserve">Stage:  </t>
  </si>
  <si>
    <t>SD</t>
  </si>
  <si>
    <t>Liftwell: PL-01</t>
  </si>
  <si>
    <t xml:space="preserve">Approved By:  </t>
  </si>
  <si>
    <t>MN</t>
  </si>
  <si>
    <t xml:space="preserve">Rev:  </t>
  </si>
  <si>
    <t>Calculation for Fan Flow Rate to Pressurize Liftwell</t>
  </si>
  <si>
    <r>
      <t>Q</t>
    </r>
    <r>
      <rPr>
        <vertAlign val="subscript"/>
        <sz val="12"/>
        <color theme="1"/>
        <rFont val="Helvetica Neue"/>
        <family val="3"/>
        <charset val="204"/>
      </rPr>
      <t>SP</t>
    </r>
    <r>
      <rPr>
        <sz val="12"/>
        <color theme="1"/>
        <rFont val="Helvetica Neue"/>
        <family val="3"/>
        <charset val="204"/>
      </rPr>
      <t xml:space="preserve"> = 0.839 * A</t>
    </r>
    <r>
      <rPr>
        <vertAlign val="subscript"/>
        <sz val="12"/>
        <color theme="1"/>
        <rFont val="Helvetica Neue"/>
        <family val="3"/>
        <charset val="204"/>
      </rPr>
      <t>sb</t>
    </r>
    <r>
      <rPr>
        <sz val="12"/>
        <color theme="1"/>
        <rFont val="Helvetica Neue"/>
        <family val="3"/>
        <charset val="204"/>
      </rPr>
      <t xml:space="preserve"> *  (P</t>
    </r>
    <r>
      <rPr>
        <vertAlign val="subscript"/>
        <sz val="12"/>
        <color theme="1"/>
        <rFont val="Helvetica Neue"/>
        <family val="3"/>
        <charset val="204"/>
      </rPr>
      <t>sb</t>
    </r>
    <r>
      <rPr>
        <sz val="12"/>
        <color theme="1"/>
        <rFont val="Helvetica Neue"/>
        <family val="3"/>
        <charset val="204"/>
      </rPr>
      <t>)</t>
    </r>
    <r>
      <rPr>
        <vertAlign val="superscript"/>
        <sz val="12"/>
        <color theme="1"/>
        <rFont val="Helvetica Neue"/>
        <family val="3"/>
        <charset val="204"/>
      </rPr>
      <t>1/2</t>
    </r>
    <r>
      <rPr>
        <sz val="12"/>
        <color theme="1"/>
        <rFont val="Helvetica Neue"/>
        <family val="3"/>
        <charset val="204"/>
      </rPr>
      <t xml:space="preserve">  +  0.452 * A</t>
    </r>
    <r>
      <rPr>
        <vertAlign val="subscript"/>
        <sz val="12"/>
        <color theme="1"/>
        <rFont val="Helvetica Neue"/>
        <family val="3"/>
        <charset val="204"/>
      </rPr>
      <t>OD</t>
    </r>
    <r>
      <rPr>
        <sz val="12"/>
        <color theme="1"/>
        <rFont val="Helvetica Neue"/>
        <family val="3"/>
        <charset val="204"/>
      </rPr>
      <t xml:space="preserve"> * (P</t>
    </r>
    <r>
      <rPr>
        <vertAlign val="subscript"/>
        <sz val="12"/>
        <color theme="1"/>
        <rFont val="Helvetica Neue"/>
        <family val="3"/>
        <charset val="204"/>
      </rPr>
      <t>sb</t>
    </r>
    <r>
      <rPr>
        <sz val="12"/>
        <color theme="1"/>
        <rFont val="Helvetica Neue"/>
        <family val="3"/>
        <charset val="204"/>
      </rPr>
      <t>)1/2</t>
    </r>
  </si>
  <si>
    <r>
      <t>Q</t>
    </r>
    <r>
      <rPr>
        <vertAlign val="subscript"/>
        <sz val="10"/>
        <color theme="1"/>
        <rFont val="Helvetica Neue"/>
        <family val="3"/>
        <charset val="204"/>
      </rPr>
      <t>SP</t>
    </r>
  </si>
  <si>
    <t>=</t>
  </si>
  <si>
    <t>Fan Flow Rate for Pressurization of liftwell to Required Static Pressure  (m3/s)</t>
  </si>
  <si>
    <r>
      <t>H</t>
    </r>
    <r>
      <rPr>
        <vertAlign val="subscript"/>
        <sz val="10"/>
        <color theme="1"/>
        <rFont val="Helvetica Neue"/>
        <family val="3"/>
        <charset val="204"/>
      </rPr>
      <t>S</t>
    </r>
  </si>
  <si>
    <t>Total Height of liftwell</t>
  </si>
  <si>
    <r>
      <t>A</t>
    </r>
    <r>
      <rPr>
        <vertAlign val="subscript"/>
        <sz val="10"/>
        <color theme="1"/>
        <rFont val="Helvetica Neue"/>
        <family val="3"/>
        <charset val="204"/>
      </rPr>
      <t>sb</t>
    </r>
  </si>
  <si>
    <t>Total Flow Area between liftwell and Building (m2) - walls and closed doors</t>
  </si>
  <si>
    <r>
      <t>A</t>
    </r>
    <r>
      <rPr>
        <vertAlign val="subscript"/>
        <sz val="10"/>
        <color theme="1"/>
        <rFont val="Helvetica Neue"/>
        <family val="3"/>
        <charset val="204"/>
      </rPr>
      <t>OD</t>
    </r>
  </si>
  <si>
    <t>Flow Area through Open Doors (m2)</t>
  </si>
  <si>
    <r>
      <rPr>
        <sz val="10"/>
        <color theme="1"/>
        <rFont val="Helvetica Neue"/>
        <family val="3"/>
        <charset val="204"/>
      </rPr>
      <t>P</t>
    </r>
    <r>
      <rPr>
        <vertAlign val="subscript"/>
        <sz val="10"/>
        <color theme="1"/>
        <rFont val="Helvetica Neue"/>
        <family val="3"/>
        <charset val="204"/>
      </rPr>
      <t>sb</t>
    </r>
  </si>
  <si>
    <t>Primary Pressure Difference between liftwell &amp; Building (Pa)</t>
  </si>
  <si>
    <t>Notes</t>
  </si>
  <si>
    <t>1)  Site testing has shown that Stack Effect is negligable and will be completely eliminated when liftwell air temperature</t>
  </si>
  <si>
    <t xml:space="preserve">equalizes with outside air temperature.  Therefore, Stack Effect is not included in the fan sizing calculation. </t>
  </si>
  <si>
    <t>2)  CONTAM software modelling confirms that liftwells on the interior of a building do not have their pressurization impacted</t>
  </si>
  <si>
    <t>by Wind Effects on the exterior of the building.  liftwells adjacent to an exterior wall will need to consider Wind Effects.</t>
  </si>
  <si>
    <t>3)  To comply with NFPA code requirements a liftwell must be a minimum of 12.5 Pa greater than all adjacent spaces.  The</t>
  </si>
  <si>
    <t xml:space="preserve">greatest pressure adjacent to the liftwell occurs at the pressurized containment floors above and below the fire zone. </t>
  </si>
  <si>
    <t>Considering this area is relatively small compared to the overall building size a separate leakage rate calculation is not executed.</t>
  </si>
  <si>
    <t>Building and liftwell Information</t>
  </si>
  <si>
    <t>Maximum Pressure Outside liftwell (Pa)</t>
  </si>
  <si>
    <t>(ie. Pressurized Containment Floors)</t>
  </si>
  <si>
    <t xml:space="preserve">Minimum Pressure Difference Inside liftwell to Outside liftwell (Pa) </t>
  </si>
  <si>
    <t>Required liftwell Pressure (Pa)</t>
  </si>
  <si>
    <t>liftwell Height Above Ground (m)</t>
  </si>
  <si>
    <t>liftwell Height Below Ground (m)</t>
  </si>
  <si>
    <t>Total Height (m)</t>
  </si>
  <si>
    <t>liftwell Width (m)</t>
  </si>
  <si>
    <t>liftwell Depth (m)</t>
  </si>
  <si>
    <t># of Floors</t>
  </si>
  <si>
    <t># of  Doors Closed in Fire Condition</t>
  </si>
  <si>
    <t>(Double leaf doors are entered as 2 doors for the calc.</t>
  </si>
  <si>
    <t># of  Doors Open in Fire Condition</t>
  </si>
  <si>
    <t>when they are encountered.)</t>
  </si>
  <si>
    <t>Avg. Floor Height (m)</t>
  </si>
  <si>
    <t>liftwell Surface Area for Average Floor (m2)</t>
  </si>
  <si>
    <t xml:space="preserve"> Door Height (m)</t>
  </si>
  <si>
    <t>(Average values for installed doors.)</t>
  </si>
  <si>
    <t xml:space="preserve"> Door Width (m)</t>
  </si>
  <si>
    <r>
      <t>A</t>
    </r>
    <r>
      <rPr>
        <b/>
        <vertAlign val="subscript"/>
        <sz val="8"/>
        <color theme="1"/>
        <rFont val="Helvetica Neue"/>
        <family val="3"/>
        <charset val="204"/>
      </rPr>
      <t>sb</t>
    </r>
    <r>
      <rPr>
        <b/>
        <sz val="8"/>
        <color theme="1"/>
        <rFont val="Helvetica Neue"/>
        <family val="3"/>
        <charset val="204"/>
      </rPr>
      <t xml:space="preserve"> - Calculation</t>
    </r>
  </si>
  <si>
    <t>Total liftwell Wall Area (m2)</t>
  </si>
  <si>
    <t>liftwell Wall Leakage Area Ratio (m2/m2)  -  See Table 1 -averag</t>
  </si>
  <si>
    <t>Total liftwell Wall Leakage Area (m2)</t>
  </si>
  <si>
    <r>
      <t>Door Leakage w/ Door Closed (m</t>
    </r>
    <r>
      <rPr>
        <vertAlign val="superscript"/>
        <sz val="8"/>
        <color theme="1"/>
        <rFont val="Helvetica Neue"/>
        <family val="3"/>
        <charset val="204"/>
      </rPr>
      <t>2</t>
    </r>
    <r>
      <rPr>
        <sz val="8"/>
        <color theme="1"/>
        <rFont val="Helvetica Neue"/>
        <family val="3"/>
        <charset val="204"/>
      </rPr>
      <t>/Door) - See Table 2.1</t>
    </r>
  </si>
  <si>
    <t>Total Leakage Area at Closed  Doors (m2)</t>
  </si>
  <si>
    <t>Asb - Total Flow Area between liftwell and Building</t>
  </si>
  <si>
    <r>
      <t>Door Leakage w/ Door Open (m</t>
    </r>
    <r>
      <rPr>
        <vertAlign val="superscript"/>
        <sz val="8"/>
        <color theme="1"/>
        <rFont val="Helvetica Neue"/>
        <family val="3"/>
        <charset val="204"/>
      </rPr>
      <t>2</t>
    </r>
    <r>
      <rPr>
        <sz val="8"/>
        <color theme="1"/>
        <rFont val="Helvetica Neue"/>
        <family val="3"/>
        <charset val="204"/>
      </rPr>
      <t>/Door) - See Table 2.2 (Doors Full Open)</t>
    </r>
  </si>
  <si>
    <r>
      <t>A</t>
    </r>
    <r>
      <rPr>
        <b/>
        <vertAlign val="subscript"/>
        <sz val="8"/>
        <color theme="1"/>
        <rFont val="Helvetica Neue"/>
        <family val="3"/>
        <charset val="204"/>
      </rPr>
      <t>OD</t>
    </r>
    <r>
      <rPr>
        <b/>
        <sz val="8"/>
        <color theme="1"/>
        <rFont val="Helvetica Neue"/>
        <family val="3"/>
        <charset val="204"/>
      </rPr>
      <t xml:space="preserve"> - Total Leakage Area at Open  Doors (m2)</t>
    </r>
  </si>
  <si>
    <r>
      <t>Q</t>
    </r>
    <r>
      <rPr>
        <b/>
        <vertAlign val="subscript"/>
        <sz val="10"/>
        <color theme="1"/>
        <rFont val="Helvetica Neue"/>
        <family val="3"/>
        <charset val="204"/>
      </rPr>
      <t>SP</t>
    </r>
    <r>
      <rPr>
        <b/>
        <sz val="10"/>
        <color theme="1"/>
        <rFont val="Helvetica Neue"/>
        <family val="3"/>
        <charset val="204"/>
      </rPr>
      <t xml:space="preserve"> - Calculation</t>
    </r>
  </si>
  <si>
    <r>
      <t>Q</t>
    </r>
    <r>
      <rPr>
        <vertAlign val="subscript"/>
        <sz val="10"/>
        <color theme="1"/>
        <rFont val="Helvetica Neue"/>
        <family val="3"/>
        <charset val="204"/>
      </rPr>
      <t>SP</t>
    </r>
    <r>
      <rPr>
        <sz val="10"/>
        <color theme="1"/>
        <rFont val="Helvetica Neue"/>
        <family val="3"/>
        <charset val="204"/>
      </rPr>
      <t xml:space="preserve"> = 0.839 * A</t>
    </r>
    <r>
      <rPr>
        <vertAlign val="subscript"/>
        <sz val="10"/>
        <color theme="1"/>
        <rFont val="Helvetica Neue"/>
        <family val="3"/>
        <charset val="204"/>
      </rPr>
      <t>sb</t>
    </r>
    <r>
      <rPr>
        <sz val="10"/>
        <color theme="1"/>
        <rFont val="Helvetica Neue"/>
        <family val="3"/>
        <charset val="204"/>
      </rPr>
      <t xml:space="preserve"> *  (P</t>
    </r>
    <r>
      <rPr>
        <vertAlign val="subscript"/>
        <sz val="10"/>
        <color theme="1"/>
        <rFont val="Helvetica Neue"/>
        <family val="3"/>
        <charset val="204"/>
      </rPr>
      <t>sb</t>
    </r>
    <r>
      <rPr>
        <sz val="10"/>
        <color theme="1"/>
        <rFont val="Helvetica Neue"/>
        <family val="3"/>
        <charset val="204"/>
      </rPr>
      <t>)</t>
    </r>
    <r>
      <rPr>
        <vertAlign val="superscript"/>
        <sz val="10"/>
        <color theme="1"/>
        <rFont val="Helvetica Neue"/>
        <family val="3"/>
        <charset val="204"/>
      </rPr>
      <t>1/2</t>
    </r>
    <r>
      <rPr>
        <sz val="10"/>
        <color theme="1"/>
        <rFont val="Helvetica Neue"/>
        <family val="3"/>
        <charset val="204"/>
      </rPr>
      <t xml:space="preserve">  +  0.452 * A</t>
    </r>
    <r>
      <rPr>
        <vertAlign val="subscript"/>
        <sz val="10"/>
        <color theme="1"/>
        <rFont val="Helvetica Neue"/>
        <family val="3"/>
        <charset val="204"/>
      </rPr>
      <t>OD</t>
    </r>
    <r>
      <rPr>
        <sz val="10"/>
        <color theme="1"/>
        <rFont val="Helvetica Neue"/>
        <family val="3"/>
        <charset val="204"/>
      </rPr>
      <t xml:space="preserve"> * (P</t>
    </r>
    <r>
      <rPr>
        <vertAlign val="subscript"/>
        <sz val="10"/>
        <color theme="1"/>
        <rFont val="Helvetica Neue"/>
        <family val="3"/>
        <charset val="204"/>
      </rPr>
      <t>sb</t>
    </r>
    <r>
      <rPr>
        <sz val="10"/>
        <color theme="1"/>
        <rFont val="Helvetica Neue"/>
        <family val="3"/>
        <charset val="204"/>
      </rPr>
      <t>)1/2</t>
    </r>
  </si>
  <si>
    <r>
      <t>Q</t>
    </r>
    <r>
      <rPr>
        <vertAlign val="subscript"/>
        <sz val="10"/>
        <color theme="1"/>
        <rFont val="Helvetica Neue"/>
        <family val="3"/>
        <charset val="204"/>
      </rPr>
      <t>SP</t>
    </r>
    <r>
      <rPr>
        <sz val="10"/>
        <color theme="1"/>
        <rFont val="Helvetica Neue"/>
        <family val="3"/>
        <charset val="204"/>
      </rPr>
      <t xml:space="preserve">  = </t>
    </r>
  </si>
  <si>
    <t>*</t>
  </si>
  <si>
    <t>* (</t>
  </si>
  <si>
    <r>
      <t xml:space="preserve">) </t>
    </r>
    <r>
      <rPr>
        <vertAlign val="superscript"/>
        <sz val="10"/>
        <color theme="1"/>
        <rFont val="Helvetica Neue"/>
        <family val="3"/>
        <charset val="204"/>
      </rPr>
      <t>1/2</t>
    </r>
  </si>
  <si>
    <r>
      <t>Q</t>
    </r>
    <r>
      <rPr>
        <vertAlign val="subscript"/>
        <sz val="10"/>
        <color rgb="FF313133"/>
        <rFont val="Helvetica Neue"/>
        <family val="3"/>
        <charset val="204"/>
      </rPr>
      <t xml:space="preserve">SP </t>
    </r>
    <r>
      <rPr>
        <sz val="10"/>
        <color rgb="FF313133"/>
        <rFont val="Helvetica Neue"/>
        <family val="3"/>
        <charset val="204"/>
      </rPr>
      <t xml:space="preserve">  = </t>
    </r>
  </si>
  <si>
    <r>
      <t xml:space="preserve"> m</t>
    </r>
    <r>
      <rPr>
        <vertAlign val="superscript"/>
        <sz val="10"/>
        <color theme="1"/>
        <rFont val="Helvetica Neue"/>
        <family val="3"/>
        <charset val="204"/>
      </rPr>
      <t>3</t>
    </r>
    <r>
      <rPr>
        <sz val="10"/>
        <color theme="1"/>
        <rFont val="Helvetica Neue"/>
        <family val="3"/>
        <charset val="204"/>
      </rPr>
      <t>/s</t>
    </r>
  </si>
  <si>
    <t>or</t>
  </si>
  <si>
    <t>L/s</t>
  </si>
  <si>
    <t>Calculation Safety Factor</t>
  </si>
  <si>
    <r>
      <t>Q</t>
    </r>
    <r>
      <rPr>
        <vertAlign val="subscript"/>
        <sz val="10"/>
        <color rgb="FF313133"/>
        <rFont val="Helvetica Neue"/>
        <family val="3"/>
        <charset val="204"/>
      </rPr>
      <t xml:space="preserve">SP </t>
    </r>
    <r>
      <rPr>
        <sz val="10"/>
        <color rgb="FF313133"/>
        <rFont val="Helvetica Neue"/>
        <family val="3"/>
        <charset val="204"/>
      </rPr>
      <t xml:space="preserve">with Safety Factor = </t>
    </r>
  </si>
  <si>
    <t>Table 1 - From ASHRAE Handbook 2007, Chapter 52</t>
  </si>
  <si>
    <t>Identify Leakage areas selected for</t>
  </si>
  <si>
    <t>calculation with red arrows.</t>
  </si>
  <si>
    <t>Table 2.2</t>
  </si>
  <si>
    <t>Full open door utilized based on</t>
  </si>
  <si>
    <t>information from site on how tests</t>
  </si>
  <si>
    <t>are conducted.</t>
  </si>
  <si>
    <t>mtr</t>
  </si>
  <si>
    <t>Louver + Grill Pressure Drop(Pa)=</t>
  </si>
  <si>
    <t>Mtr</t>
  </si>
  <si>
    <t>AS PER THE BS-EN 12101-6</t>
  </si>
  <si>
    <t>STAIRCASE PRESSURISATION AS PER BS-12101-6</t>
  </si>
  <si>
    <t>STAIRCASE 01 &amp; STAIRCASE 03</t>
  </si>
  <si>
    <t>LIFT PRESSURISATION AS PER BS-12101-6</t>
  </si>
  <si>
    <t>FOR STAIR CASE-02
BASEMENT TO ROOF</t>
  </si>
  <si>
    <t>STAIR CASE- 02</t>
  </si>
  <si>
    <t>TOTAL AIR VOLUME FOR STAIRCASE-02</t>
  </si>
  <si>
    <r>
      <t xml:space="preserve">                  </t>
    </r>
    <r>
      <rPr>
        <sz val="11"/>
        <rFont val="Cambria"/>
        <family val="1"/>
      </rPr>
      <t>3. BS-EN 12101-6</t>
    </r>
  </si>
  <si>
    <t>STAIRCASE 02 &amp; 03</t>
  </si>
  <si>
    <t>TOTAL AIR VOLUME FOR STAIRCASE - 01 &amp; 03</t>
  </si>
  <si>
    <t>FOR STAIR CASE- 01 &amp; 03
BASEMENT TO 16TH FLOOR</t>
  </si>
  <si>
    <t>STAIR CASE- 01 &amp; 03</t>
  </si>
  <si>
    <t>TOTAL AIR VOLUME FOR STAIRCASE-01&amp;03</t>
  </si>
  <si>
    <t>TOTAL AIR VOLUME FOR STAIRCASE- 02</t>
  </si>
  <si>
    <t>TOTAL AIR VOLUME FOR LIFT WELL</t>
  </si>
  <si>
    <t>FOR LIFT WELL FROM BASEMENT TO ROOF
GROUND TO ROOF FLOOR</t>
  </si>
  <si>
    <t>LIFTWELL</t>
  </si>
  <si>
    <t>LIFT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</si>
</sst>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_(* #,##0.00_);_(* \(#,##0.00\);_(* &quot;-&quot;??_);_(@_)"/>
    <numFmt numFmtId="168" formatCode="_(* #,##0_);_(* \(#,##0\);_(* &quot;-&quot;??_);_(@_)"/>
  </numFmts>
  <fonts count="34">
    <font>
      <sz val="10"/>
      <name val="Arial"/>
    </font>
    <font>
      <sz val="11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sz val="12"/>
      <name val="Cambria"/>
      <family val="1"/>
    </font>
    <font>
      <b/>
      <sz val="11"/>
      <name val="Cambria"/>
      <family val="1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Arial"/>
      <family val="2"/>
    </font>
    <font>
      <sz val="14"/>
      <color rgb="FF313133"/>
      <name val="Helvetica Neue"/>
      <family val="3"/>
      <charset val="204"/>
    </font>
    <font>
      <sz val="10"/>
      <color rgb="FF313133"/>
      <name val="Helvetica Neue"/>
      <family val="3"/>
      <charset val="204"/>
    </font>
    <font>
      <sz val="12"/>
      <color rgb="FF313133"/>
      <name val="Helvetica Neue"/>
      <family val="3"/>
      <charset val="204"/>
    </font>
    <font>
      <vertAlign val="subscript"/>
      <sz val="12"/>
      <color theme="1"/>
      <name val="Helvetica Neue"/>
      <family val="3"/>
      <charset val="204"/>
    </font>
    <font>
      <sz val="12"/>
      <color theme="1"/>
      <name val="Helvetica Neue"/>
      <family val="3"/>
      <charset val="204"/>
    </font>
    <font>
      <vertAlign val="superscript"/>
      <sz val="12"/>
      <color theme="1"/>
      <name val="Helvetica Neue"/>
      <family val="3"/>
      <charset val="204"/>
    </font>
    <font>
      <vertAlign val="subscript"/>
      <sz val="10"/>
      <color theme="1"/>
      <name val="Helvetica Neue"/>
      <family val="3"/>
      <charset val="204"/>
    </font>
    <font>
      <sz val="10"/>
      <color theme="1"/>
      <name val="Helvetica Neue"/>
      <family val="3"/>
      <charset val="204"/>
    </font>
    <font>
      <sz val="8"/>
      <color rgb="FF313133"/>
      <name val="Helvetica Neue"/>
      <family val="3"/>
      <charset val="204"/>
    </font>
    <font>
      <i/>
      <sz val="8"/>
      <color rgb="FF313133"/>
      <name val="Helvetica Neue"/>
      <family val="3"/>
      <charset val="204"/>
    </font>
    <font>
      <sz val="8"/>
      <color rgb="FFFF0000"/>
      <name val="Helvetica Neue"/>
      <family val="3"/>
      <charset val="204"/>
    </font>
    <font>
      <sz val="8"/>
      <name val="Helvetica Neue"/>
      <family val="3"/>
      <charset val="204"/>
    </font>
    <font>
      <b/>
      <vertAlign val="subscript"/>
      <sz val="8"/>
      <color theme="1"/>
      <name val="Helvetica Neue"/>
      <family val="3"/>
      <charset val="204"/>
    </font>
    <font>
      <b/>
      <sz val="8"/>
      <color theme="1"/>
      <name val="Helvetica Neue"/>
      <family val="3"/>
      <charset val="204"/>
    </font>
    <font>
      <vertAlign val="superscript"/>
      <sz val="8"/>
      <color theme="1"/>
      <name val="Helvetica Neue"/>
      <family val="3"/>
      <charset val="204"/>
    </font>
    <font>
      <sz val="8"/>
      <color theme="1"/>
      <name val="Helvetica Neue"/>
      <family val="3"/>
      <charset val="204"/>
    </font>
    <font>
      <b/>
      <vertAlign val="subscript"/>
      <sz val="10"/>
      <color theme="1"/>
      <name val="Helvetica Neue"/>
      <family val="3"/>
      <charset val="204"/>
    </font>
    <font>
      <b/>
      <sz val="10"/>
      <color theme="1"/>
      <name val="Helvetica Neue"/>
      <family val="3"/>
      <charset val="204"/>
    </font>
    <font>
      <vertAlign val="superscript"/>
      <sz val="10"/>
      <color theme="1"/>
      <name val="Helvetica Neue"/>
      <family val="3"/>
      <charset val="204"/>
    </font>
    <font>
      <vertAlign val="subscript"/>
      <sz val="10"/>
      <color rgb="FF313133"/>
      <name val="Helvetica Neue"/>
      <family val="3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E9E5"/>
        <bgColor indexed="64"/>
      </patternFill>
    </fill>
    <fill>
      <patternFill patternType="solid">
        <fgColor rgb="FFD8D3CC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medium">
        <color indexed="64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medium">
        <color indexed="64"/>
      </right>
      <top/>
      <bottom style="thin">
        <color rgb="FFFF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3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65" fontId="8" fillId="0" borderId="2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4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6" fontId="8" fillId="0" borderId="10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6" fontId="7" fillId="0" borderId="11" xfId="0" applyNumberFormat="1" applyFont="1" applyBorder="1" applyAlignment="1">
      <alignment horizontal="center" vertical="center"/>
    </xf>
    <xf numFmtId="166" fontId="7" fillId="0" borderId="1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vertical="center"/>
    </xf>
    <xf numFmtId="2" fontId="8" fillId="0" borderId="0" xfId="0" applyNumberFormat="1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164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2" fontId="7" fillId="4" borderId="22" xfId="0" applyNumberFormat="1" applyFont="1" applyFill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8" fillId="4" borderId="24" xfId="0" applyFont="1" applyFill="1" applyBorder="1" applyAlignment="1">
      <alignment vertical="center"/>
    </xf>
    <xf numFmtId="1" fontId="8" fillId="0" borderId="25" xfId="0" applyNumberFormat="1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2" fontId="7" fillId="0" borderId="19" xfId="0" applyNumberFormat="1" applyFont="1" applyBorder="1" applyAlignment="1">
      <alignment vertical="center"/>
    </xf>
    <xf numFmtId="1" fontId="8" fillId="0" borderId="0" xfId="0" applyNumberFormat="1" applyFont="1" applyAlignment="1">
      <alignment vertical="center"/>
    </xf>
    <xf numFmtId="0" fontId="8" fillId="0" borderId="19" xfId="0" applyFont="1" applyBorder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vertical="center"/>
    </xf>
    <xf numFmtId="0" fontId="8" fillId="0" borderId="19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/>
    </xf>
    <xf numFmtId="0" fontId="7" fillId="0" borderId="18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1" fontId="7" fillId="0" borderId="20" xfId="0" applyNumberFormat="1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2" fontId="9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3" borderId="27" xfId="0" applyFont="1" applyFill="1" applyBorder="1" applyAlignment="1">
      <alignment vertical="center"/>
    </xf>
    <xf numFmtId="0" fontId="10" fillId="3" borderId="23" xfId="0" applyFont="1" applyFill="1" applyBorder="1" applyAlignment="1">
      <alignment vertical="center"/>
    </xf>
    <xf numFmtId="0" fontId="11" fillId="0" borderId="28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2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7" fillId="3" borderId="27" xfId="0" applyFont="1" applyFill="1" applyBorder="1" applyAlignment="1">
      <alignment vertical="center"/>
    </xf>
    <xf numFmtId="0" fontId="7" fillId="3" borderId="23" xfId="0" applyFont="1" applyFill="1" applyBorder="1" applyAlignment="1">
      <alignment vertical="center"/>
    </xf>
    <xf numFmtId="0" fontId="8" fillId="0" borderId="28" xfId="0" applyFont="1" applyBorder="1" applyAlignment="1">
      <alignment horizontal="left" vertical="center"/>
    </xf>
    <xf numFmtId="0" fontId="7" fillId="0" borderId="22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66" fontId="8" fillId="0" borderId="13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15" fillId="6" borderId="0" xfId="1" applyFont="1" applyFill="1"/>
    <xf numFmtId="0" fontId="15" fillId="6" borderId="33" xfId="1" applyFont="1" applyFill="1" applyBorder="1"/>
    <xf numFmtId="0" fontId="15" fillId="6" borderId="23" xfId="1" applyFont="1" applyFill="1" applyBorder="1"/>
    <xf numFmtId="0" fontId="15" fillId="6" borderId="23" xfId="1" applyFont="1" applyFill="1" applyBorder="1" applyAlignment="1">
      <alignment horizontal="right"/>
    </xf>
    <xf numFmtId="0" fontId="15" fillId="6" borderId="29" xfId="1" applyFont="1" applyFill="1" applyBorder="1"/>
    <xf numFmtId="0" fontId="15" fillId="6" borderId="19" xfId="1" applyFont="1" applyFill="1" applyBorder="1"/>
    <xf numFmtId="0" fontId="15" fillId="6" borderId="0" xfId="1" applyFont="1" applyFill="1" applyAlignment="1">
      <alignment horizontal="right"/>
    </xf>
    <xf numFmtId="0" fontId="15" fillId="6" borderId="1" xfId="1" applyFont="1" applyFill="1" applyBorder="1"/>
    <xf numFmtId="0" fontId="15" fillId="6" borderId="34" xfId="1" applyFont="1" applyFill="1" applyBorder="1"/>
    <xf numFmtId="0" fontId="15" fillId="6" borderId="20" xfId="1" applyFont="1" applyFill="1" applyBorder="1"/>
    <xf numFmtId="0" fontId="15" fillId="6" borderId="26" xfId="1" applyFont="1" applyFill="1" applyBorder="1"/>
    <xf numFmtId="0" fontId="15" fillId="6" borderId="32" xfId="1" applyFont="1" applyFill="1" applyBorder="1"/>
    <xf numFmtId="0" fontId="15" fillId="6" borderId="25" xfId="1" applyFont="1" applyFill="1" applyBorder="1"/>
    <xf numFmtId="0" fontId="15" fillId="6" borderId="52" xfId="1" applyFont="1" applyFill="1" applyBorder="1"/>
    <xf numFmtId="0" fontId="15" fillId="6" borderId="2" xfId="1" applyFont="1" applyFill="1" applyBorder="1"/>
    <xf numFmtId="0" fontId="15" fillId="6" borderId="0" xfId="1" applyFont="1" applyFill="1" applyAlignment="1">
      <alignment horizontal="center" vertical="center"/>
    </xf>
    <xf numFmtId="0" fontId="15" fillId="6" borderId="0" xfId="1" applyFont="1" applyFill="1" applyAlignment="1">
      <alignment horizontal="left" vertical="center"/>
    </xf>
    <xf numFmtId="0" fontId="15" fillId="6" borderId="0" xfId="1" quotePrefix="1" applyFont="1" applyFill="1"/>
    <xf numFmtId="0" fontId="15" fillId="6" borderId="0" xfId="1" applyFont="1" applyFill="1" applyAlignment="1">
      <alignment horizontal="left" vertical="top"/>
    </xf>
    <xf numFmtId="0" fontId="16" fillId="6" borderId="0" xfId="1" applyFont="1" applyFill="1" applyAlignment="1">
      <alignment horizontal="left" vertical="center"/>
    </xf>
    <xf numFmtId="0" fontId="16" fillId="6" borderId="0" xfId="1" applyFont="1" applyFill="1"/>
    <xf numFmtId="0" fontId="16" fillId="6" borderId="2" xfId="1" applyFont="1" applyFill="1" applyBorder="1"/>
    <xf numFmtId="0" fontId="15" fillId="6" borderId="1" xfId="1" applyFont="1" applyFill="1" applyBorder="1" applyAlignment="1">
      <alignment horizontal="left" vertical="center"/>
    </xf>
    <xf numFmtId="0" fontId="22" fillId="6" borderId="1" xfId="1" quotePrefix="1" applyFont="1" applyFill="1" applyBorder="1" applyAlignment="1">
      <alignment horizontal="left" vertical="center"/>
    </xf>
    <xf numFmtId="0" fontId="22" fillId="6" borderId="1" xfId="1" applyFont="1" applyFill="1" applyBorder="1" applyAlignment="1">
      <alignment horizontal="left" vertical="center"/>
    </xf>
    <xf numFmtId="0" fontId="15" fillId="6" borderId="0" xfId="1" quotePrefix="1" applyFont="1" applyFill="1" applyAlignment="1">
      <alignment horizontal="left" vertical="center"/>
    </xf>
    <xf numFmtId="0" fontId="22" fillId="6" borderId="1" xfId="1" applyFont="1" applyFill="1" applyBorder="1"/>
    <xf numFmtId="0" fontId="22" fillId="6" borderId="0" xfId="1" applyFont="1" applyFill="1"/>
    <xf numFmtId="0" fontId="23" fillId="6" borderId="0" xfId="1" applyFont="1" applyFill="1"/>
    <xf numFmtId="0" fontId="22" fillId="6" borderId="2" xfId="1" applyFont="1" applyFill="1" applyBorder="1"/>
    <xf numFmtId="0" fontId="22" fillId="6" borderId="35" xfId="1" applyFont="1" applyFill="1" applyBorder="1"/>
    <xf numFmtId="0" fontId="22" fillId="6" borderId="20" xfId="1" applyFont="1" applyFill="1" applyBorder="1"/>
    <xf numFmtId="164" fontId="22" fillId="7" borderId="0" xfId="1" applyNumberFormat="1" applyFont="1" applyFill="1"/>
    <xf numFmtId="0" fontId="24" fillId="6" borderId="0" xfId="1" applyFont="1" applyFill="1"/>
    <xf numFmtId="0" fontId="24" fillId="7" borderId="0" xfId="1" applyFont="1" applyFill="1"/>
    <xf numFmtId="164" fontId="24" fillId="7" borderId="0" xfId="1" applyNumberFormat="1" applyFont="1" applyFill="1"/>
    <xf numFmtId="0" fontId="22" fillId="7" borderId="0" xfId="1" applyFont="1" applyFill="1"/>
    <xf numFmtId="2" fontId="22" fillId="6" borderId="0" xfId="1" applyNumberFormat="1" applyFont="1" applyFill="1"/>
    <xf numFmtId="2" fontId="22" fillId="6" borderId="2" xfId="1" applyNumberFormat="1" applyFont="1" applyFill="1" applyBorder="1"/>
    <xf numFmtId="0" fontId="25" fillId="6" borderId="2" xfId="1" applyFont="1" applyFill="1" applyBorder="1"/>
    <xf numFmtId="2" fontId="24" fillId="7" borderId="0" xfId="1" applyNumberFormat="1" applyFont="1" applyFill="1"/>
    <xf numFmtId="0" fontId="22" fillId="6" borderId="21" xfId="1" applyFont="1" applyFill="1" applyBorder="1"/>
    <xf numFmtId="0" fontId="22" fillId="6" borderId="32" xfId="1" applyFont="1" applyFill="1" applyBorder="1"/>
    <xf numFmtId="0" fontId="22" fillId="6" borderId="25" xfId="1" applyFont="1" applyFill="1" applyBorder="1"/>
    <xf numFmtId="0" fontId="22" fillId="6" borderId="52" xfId="1" applyFont="1" applyFill="1" applyBorder="1"/>
    <xf numFmtId="0" fontId="22" fillId="6" borderId="1" xfId="1" applyFont="1" applyFill="1" applyBorder="1" applyAlignment="1">
      <alignment horizontal="left"/>
    </xf>
    <xf numFmtId="0" fontId="22" fillId="6" borderId="0" xfId="1" applyFont="1" applyFill="1" applyAlignment="1">
      <alignment horizontal="right"/>
    </xf>
    <xf numFmtId="0" fontId="22" fillId="6" borderId="1" xfId="1" applyFont="1" applyFill="1" applyBorder="1" applyAlignment="1">
      <alignment horizontal="right"/>
    </xf>
    <xf numFmtId="0" fontId="24" fillId="7" borderId="20" xfId="1" applyFont="1" applyFill="1" applyBorder="1"/>
    <xf numFmtId="166" fontId="22" fillId="6" borderId="2" xfId="1" applyNumberFormat="1" applyFont="1" applyFill="1" applyBorder="1"/>
    <xf numFmtId="166" fontId="22" fillId="6" borderId="0" xfId="1" applyNumberFormat="1" applyFont="1" applyFill="1"/>
    <xf numFmtId="0" fontId="15" fillId="6" borderId="1" xfId="1" applyFont="1" applyFill="1" applyBorder="1" applyAlignment="1">
      <alignment horizontal="left"/>
    </xf>
    <xf numFmtId="2" fontId="15" fillId="6" borderId="0" xfId="1" applyNumberFormat="1" applyFont="1" applyFill="1"/>
    <xf numFmtId="2" fontId="15" fillId="6" borderId="2" xfId="1" applyNumberFormat="1" applyFont="1" applyFill="1" applyBorder="1"/>
    <xf numFmtId="0" fontId="15" fillId="7" borderId="1" xfId="1" applyFont="1" applyFill="1" applyBorder="1"/>
    <xf numFmtId="0" fontId="15" fillId="7" borderId="0" xfId="1" applyFont="1" applyFill="1"/>
    <xf numFmtId="0" fontId="15" fillId="7" borderId="1" xfId="1" applyFont="1" applyFill="1" applyBorder="1" applyAlignment="1">
      <alignment horizontal="left" vertical="center"/>
    </xf>
    <xf numFmtId="0" fontId="15" fillId="7" borderId="0" xfId="1" applyFont="1" applyFill="1" applyAlignment="1">
      <alignment horizontal="left" vertical="center"/>
    </xf>
    <xf numFmtId="0" fontId="15" fillId="7" borderId="1" xfId="1" applyFont="1" applyFill="1" applyBorder="1" applyAlignment="1">
      <alignment vertical="center"/>
    </xf>
    <xf numFmtId="0" fontId="15" fillId="7" borderId="0" xfId="1" applyFont="1" applyFill="1" applyAlignment="1">
      <alignment vertical="center"/>
    </xf>
    <xf numFmtId="2" fontId="15" fillId="7" borderId="0" xfId="1" applyNumberFormat="1" applyFont="1" applyFill="1" applyAlignment="1">
      <alignment horizontal="center" vertical="center"/>
    </xf>
    <xf numFmtId="0" fontId="15" fillId="7" borderId="0" xfId="1" quotePrefix="1" applyFont="1" applyFill="1" applyAlignment="1">
      <alignment vertical="center"/>
    </xf>
    <xf numFmtId="0" fontId="15" fillId="7" borderId="2" xfId="1" applyFont="1" applyFill="1" applyBorder="1" applyAlignment="1">
      <alignment vertical="center"/>
    </xf>
    <xf numFmtId="0" fontId="15" fillId="6" borderId="35" xfId="1" applyFont="1" applyFill="1" applyBorder="1"/>
    <xf numFmtId="0" fontId="15" fillId="6" borderId="21" xfId="1" applyFont="1" applyFill="1" applyBorder="1"/>
    <xf numFmtId="1" fontId="15" fillId="7" borderId="0" xfId="1" applyNumberFormat="1" applyFont="1" applyFill="1" applyAlignment="1">
      <alignment horizontal="left" vertical="center"/>
    </xf>
    <xf numFmtId="1" fontId="15" fillId="7" borderId="0" xfId="1" applyNumberFormat="1" applyFont="1" applyFill="1" applyAlignment="1">
      <alignment horizontal="center" vertical="center"/>
    </xf>
    <xf numFmtId="168" fontId="15" fillId="7" borderId="0" xfId="1" applyNumberFormat="1" applyFont="1" applyFill="1" applyAlignment="1">
      <alignment horizontal="right" vertical="center"/>
    </xf>
    <xf numFmtId="167" fontId="15" fillId="7" borderId="0" xfId="2" applyFont="1" applyFill="1" applyBorder="1" applyAlignment="1">
      <alignment horizontal="center" vertical="center"/>
    </xf>
    <xf numFmtId="0" fontId="15" fillId="7" borderId="0" xfId="1" applyFont="1" applyFill="1" applyAlignment="1">
      <alignment horizontal="center" vertical="center"/>
    </xf>
    <xf numFmtId="0" fontId="15" fillId="7" borderId="2" xfId="1" applyFont="1" applyFill="1" applyBorder="1"/>
    <xf numFmtId="0" fontId="16" fillId="6" borderId="1" xfId="1" applyFont="1" applyFill="1" applyBorder="1" applyAlignment="1">
      <alignment horizontal="center" vertical="center"/>
    </xf>
    <xf numFmtId="0" fontId="16" fillId="6" borderId="0" xfId="1" applyFont="1" applyFill="1" applyAlignment="1">
      <alignment horizontal="center" vertical="center"/>
    </xf>
    <xf numFmtId="2" fontId="16" fillId="6" borderId="0" xfId="1" applyNumberFormat="1" applyFont="1" applyFill="1" applyAlignment="1">
      <alignment horizontal="center" vertical="center"/>
    </xf>
    <xf numFmtId="1" fontId="16" fillId="6" borderId="0" xfId="1" applyNumberFormat="1" applyFont="1" applyFill="1" applyAlignment="1">
      <alignment horizontal="left" vertical="center"/>
    </xf>
    <xf numFmtId="1" fontId="16" fillId="6" borderId="0" xfId="1" applyNumberFormat="1" applyFont="1" applyFill="1" applyAlignment="1">
      <alignment horizontal="center" vertical="center"/>
    </xf>
    <xf numFmtId="168" fontId="16" fillId="6" borderId="0" xfId="2" applyNumberFormat="1" applyFont="1" applyFill="1" applyBorder="1" applyAlignment="1">
      <alignment horizontal="right" vertical="center"/>
    </xf>
    <xf numFmtId="0" fontId="16" fillId="6" borderId="2" xfId="1" applyFont="1" applyFill="1" applyBorder="1" applyAlignment="1">
      <alignment horizontal="left" vertical="center"/>
    </xf>
    <xf numFmtId="164" fontId="15" fillId="6" borderId="0" xfId="1" applyNumberFormat="1" applyFont="1" applyFill="1"/>
    <xf numFmtId="0" fontId="15" fillId="6" borderId="54" xfId="1" applyFont="1" applyFill="1" applyBorder="1"/>
    <xf numFmtId="0" fontId="15" fillId="6" borderId="55" xfId="1" applyFont="1" applyFill="1" applyBorder="1"/>
    <xf numFmtId="0" fontId="15" fillId="6" borderId="56" xfId="1" applyFont="1" applyFill="1" applyBorder="1"/>
    <xf numFmtId="0" fontId="15" fillId="6" borderId="57" xfId="1" applyFont="1" applyFill="1" applyBorder="1"/>
    <xf numFmtId="0" fontId="15" fillId="6" borderId="58" xfId="1" applyFont="1" applyFill="1" applyBorder="1"/>
    <xf numFmtId="0" fontId="15" fillId="6" borderId="59" xfId="1" applyFont="1" applyFill="1" applyBorder="1"/>
    <xf numFmtId="0" fontId="15" fillId="6" borderId="60" xfId="1" applyFont="1" applyFill="1" applyBorder="1"/>
    <xf numFmtId="0" fontId="15" fillId="6" borderId="61" xfId="1" applyFont="1" applyFill="1" applyBorder="1"/>
    <xf numFmtId="0" fontId="15" fillId="6" borderId="62" xfId="1" applyFont="1" applyFill="1" applyBorder="1"/>
    <xf numFmtId="0" fontId="15" fillId="6" borderId="50" xfId="1" applyFont="1" applyFill="1" applyBorder="1"/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vertical="center"/>
    </xf>
    <xf numFmtId="2" fontId="8" fillId="0" borderId="24" xfId="0" applyNumberFormat="1" applyFont="1" applyBorder="1" applyAlignment="1">
      <alignment vertical="center"/>
    </xf>
    <xf numFmtId="0" fontId="7" fillId="0" borderId="4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8" fillId="0" borderId="42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4" borderId="50" xfId="0" applyFont="1" applyFill="1" applyBorder="1" applyAlignment="1">
      <alignment vertical="center"/>
    </xf>
    <xf numFmtId="0" fontId="7" fillId="4" borderId="19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7" fillId="4" borderId="51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vertical="center"/>
    </xf>
    <xf numFmtId="0" fontId="7" fillId="0" borderId="30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48" xfId="0" applyFont="1" applyFill="1" applyBorder="1" applyAlignment="1">
      <alignment horizontal="center" vertical="center"/>
    </xf>
    <xf numFmtId="0" fontId="7" fillId="4" borderId="49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165" fontId="8" fillId="2" borderId="22" xfId="0" applyNumberFormat="1" applyFont="1" applyFill="1" applyBorder="1" applyAlignment="1">
      <alignment horizontal="center" vertical="center"/>
    </xf>
    <xf numFmtId="165" fontId="8" fillId="0" borderId="24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2" fontId="8" fillId="2" borderId="11" xfId="0" applyNumberFormat="1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1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8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1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5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12" fillId="5" borderId="20" xfId="0" applyFont="1" applyFill="1" applyBorder="1" applyAlignment="1">
      <alignment horizontal="left" vertical="center"/>
    </xf>
    <xf numFmtId="0" fontId="12" fillId="5" borderId="21" xfId="0" applyFont="1" applyFill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0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66" fontId="8" fillId="2" borderId="45" xfId="0" applyNumberFormat="1" applyFont="1" applyFill="1" applyBorder="1" applyAlignment="1">
      <alignment horizontal="center" vertical="center"/>
    </xf>
    <xf numFmtId="166" fontId="8" fillId="2" borderId="52" xfId="0" applyNumberFormat="1" applyFont="1" applyFill="1" applyBorder="1" applyAlignment="1">
      <alignment horizontal="center" vertical="center"/>
    </xf>
    <xf numFmtId="166" fontId="8" fillId="2" borderId="18" xfId="0" applyNumberFormat="1" applyFont="1" applyFill="1" applyBorder="1" applyAlignment="1">
      <alignment horizontal="center" vertical="center"/>
    </xf>
    <xf numFmtId="166" fontId="8" fillId="2" borderId="21" xfId="0" applyNumberFormat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0" fontId="15" fillId="7" borderId="0" xfId="1" applyFont="1" applyFill="1" applyAlignment="1">
      <alignment horizontal="left" vertical="center"/>
    </xf>
    <xf numFmtId="0" fontId="15" fillId="7" borderId="2" xfId="1" applyFont="1" applyFill="1" applyBorder="1" applyAlignment="1">
      <alignment horizontal="left" vertical="center"/>
    </xf>
    <xf numFmtId="9" fontId="15" fillId="7" borderId="0" xfId="3" applyFont="1" applyFill="1" applyBorder="1" applyAlignment="1">
      <alignment horizontal="center"/>
    </xf>
    <xf numFmtId="0" fontId="15" fillId="7" borderId="1" xfId="1" applyFont="1" applyFill="1" applyBorder="1" applyAlignment="1">
      <alignment horizontal="left" vertical="center"/>
    </xf>
    <xf numFmtId="164" fontId="15" fillId="7" borderId="0" xfId="1" applyNumberFormat="1" applyFont="1" applyFill="1" applyAlignment="1">
      <alignment horizontal="center" vertical="center"/>
    </xf>
    <xf numFmtId="1" fontId="15" fillId="7" borderId="0" xfId="1" applyNumberFormat="1" applyFont="1" applyFill="1" applyAlignment="1">
      <alignment horizontal="left" vertical="center"/>
    </xf>
    <xf numFmtId="1" fontId="15" fillId="7" borderId="0" xfId="1" applyNumberFormat="1" applyFont="1" applyFill="1" applyAlignment="1">
      <alignment horizontal="center" vertical="center"/>
    </xf>
    <xf numFmtId="168" fontId="15" fillId="7" borderId="0" xfId="2" applyNumberFormat="1" applyFont="1" applyFill="1" applyBorder="1" applyAlignment="1">
      <alignment horizontal="right" vertical="center"/>
    </xf>
    <xf numFmtId="2" fontId="15" fillId="7" borderId="0" xfId="1" applyNumberFormat="1" applyFont="1" applyFill="1" applyAlignment="1">
      <alignment horizontal="center" vertical="center"/>
    </xf>
    <xf numFmtId="0" fontId="15" fillId="7" borderId="32" xfId="1" applyFont="1" applyFill="1" applyBorder="1" applyAlignment="1">
      <alignment horizontal="left" vertical="center"/>
    </xf>
    <xf numFmtId="0" fontId="15" fillId="7" borderId="25" xfId="1" applyFont="1" applyFill="1" applyBorder="1" applyAlignment="1">
      <alignment horizontal="left" vertical="center"/>
    </xf>
    <xf numFmtId="167" fontId="15" fillId="7" borderId="25" xfId="2" applyFont="1" applyFill="1" applyBorder="1" applyAlignment="1">
      <alignment horizontal="right" vertical="center"/>
    </xf>
    <xf numFmtId="167" fontId="15" fillId="7" borderId="0" xfId="2" applyFont="1" applyFill="1" applyBorder="1" applyAlignment="1">
      <alignment horizontal="right" vertical="center"/>
    </xf>
    <xf numFmtId="168" fontId="15" fillId="7" borderId="25" xfId="1" applyNumberFormat="1" applyFont="1" applyFill="1" applyBorder="1" applyAlignment="1">
      <alignment horizontal="right" vertical="center"/>
    </xf>
    <xf numFmtId="168" fontId="15" fillId="7" borderId="0" xfId="1" applyNumberFormat="1" applyFont="1" applyFill="1" applyAlignment="1">
      <alignment horizontal="right" vertical="center"/>
    </xf>
    <xf numFmtId="0" fontId="16" fillId="6" borderId="1" xfId="1" applyFont="1" applyFill="1" applyBorder="1" applyAlignment="1">
      <alignment horizontal="left" vertical="center"/>
    </xf>
    <xf numFmtId="0" fontId="16" fillId="6" borderId="0" xfId="1" applyFont="1" applyFill="1" applyAlignment="1">
      <alignment horizontal="left" vertical="center"/>
    </xf>
    <xf numFmtId="166" fontId="15" fillId="7" borderId="0" xfId="1" applyNumberFormat="1" applyFont="1" applyFill="1" applyAlignment="1">
      <alignment horizontal="center" vertical="center"/>
    </xf>
    <xf numFmtId="0" fontId="16" fillId="6" borderId="27" xfId="1" applyFont="1" applyFill="1" applyBorder="1" applyAlignment="1">
      <alignment horizontal="center"/>
    </xf>
    <xf numFmtId="0" fontId="16" fillId="6" borderId="23" xfId="1" applyFont="1" applyFill="1" applyBorder="1" applyAlignment="1">
      <alignment horizontal="center"/>
    </xf>
    <xf numFmtId="0" fontId="16" fillId="6" borderId="24" xfId="1" applyFont="1" applyFill="1" applyBorder="1" applyAlignment="1">
      <alignment horizontal="center"/>
    </xf>
    <xf numFmtId="0" fontId="14" fillId="6" borderId="7" xfId="1" applyFont="1" applyFill="1" applyBorder="1" applyAlignment="1">
      <alignment horizontal="center" vertical="center"/>
    </xf>
    <xf numFmtId="0" fontId="14" fillId="6" borderId="8" xfId="1" applyFont="1" applyFill="1" applyBorder="1" applyAlignment="1">
      <alignment horizontal="center" vertical="center"/>
    </xf>
    <xf numFmtId="0" fontId="14" fillId="6" borderId="53" xfId="1" applyFont="1" applyFill="1" applyBorder="1" applyAlignment="1">
      <alignment horizontal="center" vertical="center"/>
    </xf>
    <xf numFmtId="0" fontId="15" fillId="6" borderId="35" xfId="1" applyFont="1" applyFill="1" applyBorder="1" applyAlignment="1">
      <alignment horizontal="center"/>
    </xf>
    <xf numFmtId="0" fontId="15" fillId="6" borderId="20" xfId="1" applyFont="1" applyFill="1" applyBorder="1" applyAlignment="1">
      <alignment horizontal="center"/>
    </xf>
    <xf numFmtId="0" fontId="15" fillId="6" borderId="21" xfId="1" applyFont="1" applyFill="1" applyBorder="1" applyAlignment="1">
      <alignment horizontal="center"/>
    </xf>
    <xf numFmtId="15" fontId="15" fillId="6" borderId="0" xfId="1" quotePrefix="1" applyNumberFormat="1" applyFont="1" applyFill="1" applyAlignment="1">
      <alignment horizontal="center"/>
    </xf>
    <xf numFmtId="15" fontId="15" fillId="6" borderId="2" xfId="1" applyNumberFormat="1" applyFont="1" applyFill="1" applyBorder="1" applyAlignment="1">
      <alignment horizontal="center"/>
    </xf>
    <xf numFmtId="1" fontId="15" fillId="6" borderId="0" xfId="1" quotePrefix="1" applyNumberFormat="1" applyFont="1" applyFill="1" applyAlignment="1">
      <alignment horizontal="center"/>
    </xf>
    <xf numFmtId="1" fontId="15" fillId="6" borderId="2" xfId="1" applyNumberFormat="1" applyFont="1" applyFill="1" applyBorder="1" applyAlignment="1">
      <alignment horizontal="center"/>
    </xf>
    <xf numFmtId="0" fontId="7" fillId="0" borderId="3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</cellXfs>
  <cellStyles count="4">
    <cellStyle name="Comma 2" xfId="2" xr:uid="{80C83A3F-0832-49F6-9389-B02591236D28}"/>
    <cellStyle name="Normal" xfId="0" builtinId="0"/>
    <cellStyle name="Normal 2" xfId="1" xr:uid="{78764CD5-7976-4265-B347-8120FDAC924E}"/>
    <cellStyle name="Percent 2" xfId="3" xr:uid="{5F710045-F671-49FC-813B-9B274BA70B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jp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jp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jpg"/><Relationship Id="rId4" Type="http://schemas.openxmlformats.org/officeDocument/2006/relationships/image" Target="../media/image13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g"/><Relationship Id="rId3" Type="http://schemas.openxmlformats.org/officeDocument/2006/relationships/image" Target="../media/image18.png"/><Relationship Id="rId7" Type="http://schemas.openxmlformats.org/officeDocument/2006/relationships/image" Target="../media/image12.jp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6" Type="http://schemas.openxmlformats.org/officeDocument/2006/relationships/image" Target="../media/image20.png"/><Relationship Id="rId5" Type="http://schemas.openxmlformats.org/officeDocument/2006/relationships/image" Target="../media/image15.png"/><Relationship Id="rId4" Type="http://schemas.openxmlformats.org/officeDocument/2006/relationships/image" Target="../media/image19.png"/><Relationship Id="rId9" Type="http://schemas.openxmlformats.org/officeDocument/2006/relationships/image" Target="../media/image1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914400</xdr:colOff>
      <xdr:row>56</xdr:row>
      <xdr:rowOff>47625</xdr:rowOff>
    </xdr:from>
    <xdr:to>
      <xdr:col>3</xdr:col>
      <xdr:colOff>133350</xdr:colOff>
      <xdr:row>56</xdr:row>
      <xdr:rowOff>371475</xdr:rowOff>
    </xdr:to>
    <xdr:pic>
      <xdr:nvPicPr>
        <xdr:cNvPr id="1400" name="Picture 3">
          <a:extLst>
            <a:ext uri="{FF2B5EF4-FFF2-40B4-BE49-F238E27FC236}">
              <a16:creationId xmlns:a16="http://schemas.microsoft.com/office/drawing/2014/main" id="{1F442B99-0DD5-A9A7-C6D1-9C24CACE8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16059150"/>
          <a:ext cx="5715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1066800</xdr:colOff>
      <xdr:row>56</xdr:row>
      <xdr:rowOff>95250</xdr:rowOff>
    </xdr:from>
    <xdr:to>
      <xdr:col>6</xdr:col>
      <xdr:colOff>352425</xdr:colOff>
      <xdr:row>56</xdr:row>
      <xdr:rowOff>276225</xdr:rowOff>
    </xdr:to>
    <xdr:pic>
      <xdr:nvPicPr>
        <xdr:cNvPr id="1401" name="Picture 2">
          <a:extLst>
            <a:ext uri="{FF2B5EF4-FFF2-40B4-BE49-F238E27FC236}">
              <a16:creationId xmlns:a16="http://schemas.microsoft.com/office/drawing/2014/main" id="{98649B4E-67B8-8295-D491-D0692130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16106775"/>
          <a:ext cx="9239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847725</xdr:colOff>
      <xdr:row>56</xdr:row>
      <xdr:rowOff>114300</xdr:rowOff>
    </xdr:from>
    <xdr:to>
      <xdr:col>8</xdr:col>
      <xdr:colOff>381000</xdr:colOff>
      <xdr:row>56</xdr:row>
      <xdr:rowOff>295275</xdr:rowOff>
    </xdr:to>
    <xdr:pic>
      <xdr:nvPicPr>
        <xdr:cNvPr id="1402" name="Picture 3">
          <a:extLst>
            <a:ext uri="{FF2B5EF4-FFF2-40B4-BE49-F238E27FC236}">
              <a16:creationId xmlns:a16="http://schemas.microsoft.com/office/drawing/2014/main" id="{F4BDD04C-AF31-D7B2-8442-57AE513B8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16125825"/>
          <a:ext cx="838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41</xdr:row>
      <xdr:rowOff>0</xdr:rowOff>
    </xdr:from>
    <xdr:to>
      <xdr:col>12</xdr:col>
      <xdr:colOff>304800</xdr:colOff>
      <xdr:row>42</xdr:row>
      <xdr:rowOff>57150</xdr:rowOff>
    </xdr:to>
    <xdr:sp macro="" textlink="">
      <xdr:nvSpPr>
        <xdr:cNvPr id="16395" name="AutoShape 55">
          <a:extLst>
            <a:ext uri="{FF2B5EF4-FFF2-40B4-BE49-F238E27FC236}">
              <a16:creationId xmlns:a16="http://schemas.microsoft.com/office/drawing/2014/main" id="{86CD883E-9B29-3DA0-D742-0C7D9F4B240A}"/>
            </a:ext>
          </a:extLst>
        </xdr:cNvPr>
        <xdr:cNvSpPr>
          <a:spLocks noChangeAspect="1" noChangeArrowheads="1"/>
        </xdr:cNvSpPr>
      </xdr:nvSpPr>
      <xdr:spPr bwMode="auto">
        <a:xfrm>
          <a:off x="13906500" y="1240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304800</xdr:colOff>
      <xdr:row>33</xdr:row>
      <xdr:rowOff>304800</xdr:rowOff>
    </xdr:to>
    <xdr:sp macro="" textlink="">
      <xdr:nvSpPr>
        <xdr:cNvPr id="16396" name="AutoShape 56">
          <a:extLst>
            <a:ext uri="{FF2B5EF4-FFF2-40B4-BE49-F238E27FC236}">
              <a16:creationId xmlns:a16="http://schemas.microsoft.com/office/drawing/2014/main" id="{10C03DAE-7CB1-C758-E451-AEBF5798497E}"/>
            </a:ext>
          </a:extLst>
        </xdr:cNvPr>
        <xdr:cNvSpPr>
          <a:spLocks noChangeAspect="1" noChangeArrowheads="1"/>
        </xdr:cNvSpPr>
      </xdr:nvSpPr>
      <xdr:spPr bwMode="auto">
        <a:xfrm>
          <a:off x="15735300" y="9934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32</xdr:col>
      <xdr:colOff>95250</xdr:colOff>
      <xdr:row>46</xdr:row>
      <xdr:rowOff>142875</xdr:rowOff>
    </xdr:to>
    <xdr:sp macro="" textlink="">
      <xdr:nvSpPr>
        <xdr:cNvPr id="16397" name="AutoShape 57">
          <a:extLst>
            <a:ext uri="{FF2B5EF4-FFF2-40B4-BE49-F238E27FC236}">
              <a16:creationId xmlns:a16="http://schemas.microsoft.com/office/drawing/2014/main" id="{427EC3EF-B9E2-8B9C-9BB7-0762F3E86A67}"/>
            </a:ext>
          </a:extLst>
        </xdr:cNvPr>
        <xdr:cNvSpPr>
          <a:spLocks noChangeAspect="1" noChangeArrowheads="1"/>
        </xdr:cNvSpPr>
      </xdr:nvSpPr>
      <xdr:spPr bwMode="auto">
        <a:xfrm>
          <a:off x="13296900" y="771525"/>
          <a:ext cx="12896850" cy="131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24</xdr:row>
      <xdr:rowOff>0</xdr:rowOff>
    </xdr:from>
    <xdr:to>
      <xdr:col>31</xdr:col>
      <xdr:colOff>542925</xdr:colOff>
      <xdr:row>46</xdr:row>
      <xdr:rowOff>19050</xdr:rowOff>
    </xdr:to>
    <xdr:sp macro="" textlink="">
      <xdr:nvSpPr>
        <xdr:cNvPr id="16398" name="AutoShape 58">
          <a:extLst>
            <a:ext uri="{FF2B5EF4-FFF2-40B4-BE49-F238E27FC236}">
              <a16:creationId xmlns:a16="http://schemas.microsoft.com/office/drawing/2014/main" id="{228364FF-D20A-7962-65DF-3ED7B48E6E01}"/>
            </a:ext>
          </a:extLst>
        </xdr:cNvPr>
        <xdr:cNvSpPr>
          <a:spLocks noChangeAspect="1" noChangeArrowheads="1"/>
        </xdr:cNvSpPr>
      </xdr:nvSpPr>
      <xdr:spPr bwMode="auto">
        <a:xfrm>
          <a:off x="18783300" y="6400800"/>
          <a:ext cx="7248525" cy="739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503463</xdr:colOff>
      <xdr:row>0</xdr:row>
      <xdr:rowOff>272143</xdr:rowOff>
    </xdr:from>
    <xdr:to>
      <xdr:col>22</xdr:col>
      <xdr:colOff>315685</xdr:colOff>
      <xdr:row>26</xdr:row>
      <xdr:rowOff>288020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CA5AF-E03D-B40A-9583-94AED2DB5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6606" y="272143"/>
          <a:ext cx="7772400" cy="7146020"/>
        </a:xfrm>
        <a:prstGeom prst="rect">
          <a:avLst/>
        </a:prstGeom>
      </xdr:spPr>
    </xdr:pic>
    <xdr:clientData/>
  </xdr:twoCellAnchor>
  <xdr:twoCellAnchor editAs="oneCell">
    <xdr:from>
      <xdr:col>22</xdr:col>
      <xdr:colOff>408215</xdr:colOff>
      <xdr:row>0</xdr:row>
      <xdr:rowOff>272143</xdr:rowOff>
    </xdr:from>
    <xdr:to>
      <xdr:col>32</xdr:col>
      <xdr:colOff>561975</xdr:colOff>
      <xdr:row>23</xdr:row>
      <xdr:rowOff>195943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118C06-4DB0-CD90-54D7-AFEAEB780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51536" y="272143"/>
          <a:ext cx="6276975" cy="60198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20</xdr:col>
      <xdr:colOff>582385</xdr:colOff>
      <xdr:row>46</xdr:row>
      <xdr:rowOff>72118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3BE4EF-F5F8-EA28-6292-AF9244CDA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5464" y="7892143"/>
          <a:ext cx="6705600" cy="5895975"/>
        </a:xfrm>
        <a:prstGeom prst="rect">
          <a:avLst/>
        </a:prstGeom>
      </xdr:spPr>
    </xdr:pic>
    <xdr:clientData/>
  </xdr:twoCellAnchor>
  <xdr:twoCellAnchor editAs="oneCell">
    <xdr:from>
      <xdr:col>21</xdr:col>
      <xdr:colOff>272142</xdr:colOff>
      <xdr:row>28</xdr:row>
      <xdr:rowOff>217714</xdr:rowOff>
    </xdr:from>
    <xdr:to>
      <xdr:col>33</xdr:col>
      <xdr:colOff>544285</xdr:colOff>
      <xdr:row>47</xdr:row>
      <xdr:rowOff>51707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41F0F99-D04D-8486-73A7-64C60750E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3142" y="8109857"/>
          <a:ext cx="7620000" cy="6038850"/>
        </a:xfrm>
        <a:prstGeom prst="rect">
          <a:avLst/>
        </a:prstGeom>
      </xdr:spPr>
    </xdr:pic>
    <xdr:clientData/>
  </xdr:twoCellAnchor>
  <xdr:twoCellAnchor editAs="oneCell">
    <xdr:from>
      <xdr:col>9</xdr:col>
      <xdr:colOff>530678</xdr:colOff>
      <xdr:row>48</xdr:row>
      <xdr:rowOff>68036</xdr:rowOff>
    </xdr:from>
    <xdr:to>
      <xdr:col>23</xdr:col>
      <xdr:colOff>388980</xdr:colOff>
      <xdr:row>68</xdr:row>
      <xdr:rowOff>230834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92B18C-E2CD-7BD8-2FB8-268900766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13821" y="14546036"/>
          <a:ext cx="8430802" cy="62587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41</xdr:row>
      <xdr:rowOff>0</xdr:rowOff>
    </xdr:from>
    <xdr:to>
      <xdr:col>12</xdr:col>
      <xdr:colOff>304800</xdr:colOff>
      <xdr:row>42</xdr:row>
      <xdr:rowOff>57150</xdr:rowOff>
    </xdr:to>
    <xdr:sp macro="" textlink="">
      <xdr:nvSpPr>
        <xdr:cNvPr id="2" name="AutoShape 55">
          <a:extLst>
            <a:ext uri="{FF2B5EF4-FFF2-40B4-BE49-F238E27FC236}">
              <a16:creationId xmlns:a16="http://schemas.microsoft.com/office/drawing/2014/main" id="{7618BAB3-B6A1-4933-8CCC-ED1AFB501455}"/>
            </a:ext>
          </a:extLst>
        </xdr:cNvPr>
        <xdr:cNvSpPr>
          <a:spLocks noChangeAspect="1" noChangeArrowheads="1"/>
        </xdr:cNvSpPr>
      </xdr:nvSpPr>
      <xdr:spPr bwMode="auto">
        <a:xfrm>
          <a:off x="13906500" y="124015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304800</xdr:colOff>
      <xdr:row>33</xdr:row>
      <xdr:rowOff>304800</xdr:rowOff>
    </xdr:to>
    <xdr:sp macro="" textlink="">
      <xdr:nvSpPr>
        <xdr:cNvPr id="3" name="AutoShape 56">
          <a:extLst>
            <a:ext uri="{FF2B5EF4-FFF2-40B4-BE49-F238E27FC236}">
              <a16:creationId xmlns:a16="http://schemas.microsoft.com/office/drawing/2014/main" id="{9B1E6D8D-5693-463D-ABD8-52A6918FDF4C}"/>
            </a:ext>
          </a:extLst>
        </xdr:cNvPr>
        <xdr:cNvSpPr>
          <a:spLocks noChangeAspect="1" noChangeArrowheads="1"/>
        </xdr:cNvSpPr>
      </xdr:nvSpPr>
      <xdr:spPr bwMode="auto">
        <a:xfrm>
          <a:off x="15735300" y="9934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32</xdr:col>
      <xdr:colOff>95250</xdr:colOff>
      <xdr:row>46</xdr:row>
      <xdr:rowOff>142875</xdr:rowOff>
    </xdr:to>
    <xdr:sp macro="" textlink="">
      <xdr:nvSpPr>
        <xdr:cNvPr id="4" name="AutoShape 57">
          <a:extLst>
            <a:ext uri="{FF2B5EF4-FFF2-40B4-BE49-F238E27FC236}">
              <a16:creationId xmlns:a16="http://schemas.microsoft.com/office/drawing/2014/main" id="{C84C0055-B254-4A40-BB09-D3CE38A0A50A}"/>
            </a:ext>
          </a:extLst>
        </xdr:cNvPr>
        <xdr:cNvSpPr>
          <a:spLocks noChangeAspect="1" noChangeArrowheads="1"/>
        </xdr:cNvSpPr>
      </xdr:nvSpPr>
      <xdr:spPr bwMode="auto">
        <a:xfrm>
          <a:off x="13296900" y="771525"/>
          <a:ext cx="12896850" cy="131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24</xdr:row>
      <xdr:rowOff>0</xdr:rowOff>
    </xdr:from>
    <xdr:to>
      <xdr:col>31</xdr:col>
      <xdr:colOff>542925</xdr:colOff>
      <xdr:row>46</xdr:row>
      <xdr:rowOff>19050</xdr:rowOff>
    </xdr:to>
    <xdr:sp macro="" textlink="">
      <xdr:nvSpPr>
        <xdr:cNvPr id="5" name="AutoShape 58">
          <a:extLst>
            <a:ext uri="{FF2B5EF4-FFF2-40B4-BE49-F238E27FC236}">
              <a16:creationId xmlns:a16="http://schemas.microsoft.com/office/drawing/2014/main" id="{DBA86D45-72C9-4FD1-AEAC-D479545BDD9E}"/>
            </a:ext>
          </a:extLst>
        </xdr:cNvPr>
        <xdr:cNvSpPr>
          <a:spLocks noChangeAspect="1" noChangeArrowheads="1"/>
        </xdr:cNvSpPr>
      </xdr:nvSpPr>
      <xdr:spPr bwMode="auto">
        <a:xfrm>
          <a:off x="18783300" y="6400800"/>
          <a:ext cx="7248525" cy="739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503463</xdr:colOff>
      <xdr:row>0</xdr:row>
      <xdr:rowOff>272143</xdr:rowOff>
    </xdr:from>
    <xdr:to>
      <xdr:col>22</xdr:col>
      <xdr:colOff>315685</xdr:colOff>
      <xdr:row>26</xdr:row>
      <xdr:rowOff>288020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1FAC8C-8123-4295-AE46-43123E160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1163" y="272143"/>
          <a:ext cx="7737022" cy="7178677"/>
        </a:xfrm>
        <a:prstGeom prst="rect">
          <a:avLst/>
        </a:prstGeom>
      </xdr:spPr>
    </xdr:pic>
    <xdr:clientData/>
  </xdr:twoCellAnchor>
  <xdr:twoCellAnchor editAs="oneCell">
    <xdr:from>
      <xdr:col>22</xdr:col>
      <xdr:colOff>408215</xdr:colOff>
      <xdr:row>0</xdr:row>
      <xdr:rowOff>272143</xdr:rowOff>
    </xdr:from>
    <xdr:to>
      <xdr:col>32</xdr:col>
      <xdr:colOff>561975</xdr:colOff>
      <xdr:row>23</xdr:row>
      <xdr:rowOff>195943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202E0A-3CF7-495A-AB07-780878232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15" y="272143"/>
          <a:ext cx="62497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20</xdr:col>
      <xdr:colOff>582385</xdr:colOff>
      <xdr:row>46</xdr:row>
      <xdr:rowOff>72118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E37E71-9248-4CE6-98AA-47741916B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7300" y="7924800"/>
          <a:ext cx="6678385" cy="5920468"/>
        </a:xfrm>
        <a:prstGeom prst="rect">
          <a:avLst/>
        </a:prstGeom>
      </xdr:spPr>
    </xdr:pic>
    <xdr:clientData/>
  </xdr:twoCellAnchor>
  <xdr:twoCellAnchor editAs="oneCell">
    <xdr:from>
      <xdr:col>21</xdr:col>
      <xdr:colOff>272142</xdr:colOff>
      <xdr:row>28</xdr:row>
      <xdr:rowOff>217714</xdr:rowOff>
    </xdr:from>
    <xdr:to>
      <xdr:col>33</xdr:col>
      <xdr:colOff>544285</xdr:colOff>
      <xdr:row>47</xdr:row>
      <xdr:rowOff>51707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85F2CA-411B-4722-AA06-490A9100F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65042" y="8142514"/>
          <a:ext cx="7587343" cy="6063343"/>
        </a:xfrm>
        <a:prstGeom prst="rect">
          <a:avLst/>
        </a:prstGeom>
      </xdr:spPr>
    </xdr:pic>
    <xdr:clientData/>
  </xdr:twoCellAnchor>
  <xdr:twoCellAnchor editAs="oneCell">
    <xdr:from>
      <xdr:col>9</xdr:col>
      <xdr:colOff>530678</xdr:colOff>
      <xdr:row>48</xdr:row>
      <xdr:rowOff>68036</xdr:rowOff>
    </xdr:from>
    <xdr:to>
      <xdr:col>23</xdr:col>
      <xdr:colOff>388980</xdr:colOff>
      <xdr:row>68</xdr:row>
      <xdr:rowOff>230834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E96AA9F-4568-45FA-B341-573F4E08B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08378" y="14603186"/>
          <a:ext cx="8392702" cy="62587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326571</xdr:rowOff>
    </xdr:from>
    <xdr:to>
      <xdr:col>18</xdr:col>
      <xdr:colOff>502857</xdr:colOff>
      <xdr:row>13</xdr:row>
      <xdr:rowOff>152940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AFD49-DEBB-CCE6-E819-C17CF78DD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5464" y="326571"/>
          <a:ext cx="5401429" cy="3867690"/>
        </a:xfrm>
        <a:prstGeom prst="rect">
          <a:avLst/>
        </a:prstGeom>
      </xdr:spPr>
    </xdr:pic>
    <xdr:clientData/>
  </xdr:twoCellAnchor>
  <xdr:twoCellAnchor editAs="oneCell">
    <xdr:from>
      <xdr:col>19</xdr:col>
      <xdr:colOff>13608</xdr:colOff>
      <xdr:row>0</xdr:row>
      <xdr:rowOff>326572</xdr:rowOff>
    </xdr:from>
    <xdr:to>
      <xdr:col>27</xdr:col>
      <xdr:colOff>316412</xdr:colOff>
      <xdr:row>11</xdr:row>
      <xdr:rowOff>43990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788157-6F3A-1F60-D393-EFD705EF6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965" y="326572"/>
          <a:ext cx="5201376" cy="320084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22</xdr:col>
      <xdr:colOff>272143</xdr:colOff>
      <xdr:row>56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4F7F63-7CC8-58CE-7724-0A4E1E50F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5464" y="9525000"/>
          <a:ext cx="7620000" cy="6600825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163286</xdr:colOff>
      <xdr:row>57</xdr:row>
      <xdr:rowOff>217715</xdr:rowOff>
    </xdr:from>
    <xdr:to>
      <xdr:col>4</xdr:col>
      <xdr:colOff>858611</xdr:colOff>
      <xdr:row>75</xdr:row>
      <xdr:rowOff>141515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64CBDD-56CB-C2E2-6699-FE664CD9D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16600715"/>
          <a:ext cx="6696075" cy="6781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13</xdr:col>
      <xdr:colOff>272142</xdr:colOff>
      <xdr:row>68</xdr:row>
      <xdr:rowOff>304800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4F2FEC-F5E5-4878-9E4C-3B80CB19F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4571" y="16764000"/>
          <a:ext cx="7620000" cy="4114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13608</xdr:colOff>
      <xdr:row>13</xdr:row>
      <xdr:rowOff>299358</xdr:rowOff>
    </xdr:from>
    <xdr:to>
      <xdr:col>18</xdr:col>
      <xdr:colOff>196457</xdr:colOff>
      <xdr:row>31</xdr:row>
      <xdr:rowOff>231320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5C8272-4539-4539-A53B-A83D0E259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09072" y="4340679"/>
          <a:ext cx="5081421" cy="50346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36928</xdr:colOff>
      <xdr:row>68</xdr:row>
      <xdr:rowOff>140383</xdr:rowOff>
    </xdr:from>
    <xdr:to>
      <xdr:col>1</xdr:col>
      <xdr:colOff>2464335</xdr:colOff>
      <xdr:row>83</xdr:row>
      <xdr:rowOff>125557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E54DB-FFC1-43CA-A2DD-9C05167BC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428" y="13361083"/>
          <a:ext cx="2427407" cy="255692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101</xdr:row>
      <xdr:rowOff>19050</xdr:rowOff>
    </xdr:from>
    <xdr:to>
      <xdr:col>10</xdr:col>
      <xdr:colOff>123825</xdr:colOff>
      <xdr:row>107</xdr:row>
      <xdr:rowOff>93523</xdr:rowOff>
    </xdr:to>
    <xdr:pic>
      <xdr:nvPicPr>
        <xdr:cNvPr id="3" name="Picture 4" descr="image001">
          <a:extLst>
            <a:ext uri="{FF2B5EF4-FFF2-40B4-BE49-F238E27FC236}">
              <a16:creationId xmlns:a16="http://schemas.microsoft.com/office/drawing/2014/main" id="{B2A5FFE3-54D1-47D9-82EA-640C9F07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18897600"/>
          <a:ext cx="5000624" cy="1103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192157</xdr:colOff>
      <xdr:row>105</xdr:row>
      <xdr:rowOff>0</xdr:rowOff>
    </xdr:from>
    <xdr:to>
      <xdr:col>10</xdr:col>
      <xdr:colOff>192156</xdr:colOff>
      <xdr:row>105</xdr:row>
      <xdr:rowOff>6626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8C06E47-2FF1-42A8-9840-6CEF9E70F560}"/>
            </a:ext>
          </a:extLst>
        </xdr:cNvPr>
        <xdr:cNvCxnSpPr/>
      </xdr:nvCxnSpPr>
      <xdr:spPr>
        <a:xfrm flipH="1" flipV="1">
          <a:off x="3716407" y="19564350"/>
          <a:ext cx="1543049" cy="6626"/>
        </a:xfrm>
        <a:prstGeom prst="straightConnector1">
          <a:avLst/>
        </a:prstGeom>
        <a:ln w="38100">
          <a:solidFill>
            <a:srgbClr val="31313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2318188</xdr:colOff>
      <xdr:row>76</xdr:row>
      <xdr:rowOff>69164</xdr:rowOff>
    </xdr:from>
    <xdr:to>
      <xdr:col>4</xdr:col>
      <xdr:colOff>200916</xdr:colOff>
      <xdr:row>78</xdr:row>
      <xdr:rowOff>59637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AD6A127-03E5-495A-A627-9467C65970B7}"/>
            </a:ext>
          </a:extLst>
        </xdr:cNvPr>
        <xdr:cNvCxnSpPr/>
      </xdr:nvCxnSpPr>
      <xdr:spPr>
        <a:xfrm flipH="1">
          <a:off x="2508688" y="14661464"/>
          <a:ext cx="911678" cy="333373"/>
        </a:xfrm>
        <a:prstGeom prst="straightConnector1">
          <a:avLst/>
        </a:prstGeom>
        <a:ln w="38100">
          <a:solidFill>
            <a:srgbClr val="31313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221725</xdr:colOff>
      <xdr:row>92</xdr:row>
      <xdr:rowOff>42182</xdr:rowOff>
    </xdr:from>
    <xdr:to>
      <xdr:col>6</xdr:col>
      <xdr:colOff>91096</xdr:colOff>
      <xdr:row>94</xdr:row>
      <xdr:rowOff>32657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4C48C4C-9A53-4CA2-9224-5501E78803F6}"/>
            </a:ext>
          </a:extLst>
        </xdr:cNvPr>
        <xdr:cNvCxnSpPr/>
      </xdr:nvCxnSpPr>
      <xdr:spPr>
        <a:xfrm flipH="1">
          <a:off x="2955400" y="17377682"/>
          <a:ext cx="907596" cy="333375"/>
        </a:xfrm>
        <a:prstGeom prst="straightConnector1">
          <a:avLst/>
        </a:prstGeom>
        <a:ln w="38100">
          <a:solidFill>
            <a:srgbClr val="31313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59871</xdr:colOff>
      <xdr:row>72</xdr:row>
      <xdr:rowOff>36739</xdr:rowOff>
    </xdr:from>
    <xdr:to>
      <xdr:col>20</xdr:col>
      <xdr:colOff>212271</xdr:colOff>
      <xdr:row>72</xdr:row>
      <xdr:rowOff>161924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C2FB9CD-32D4-48AA-86F1-6568B72F0572}"/>
            </a:ext>
          </a:extLst>
        </xdr:cNvPr>
        <xdr:cNvCxnSpPr/>
      </xdr:nvCxnSpPr>
      <xdr:spPr>
        <a:xfrm flipH="1">
          <a:off x="7232196" y="13943239"/>
          <a:ext cx="904875" cy="125185"/>
        </a:xfrm>
        <a:prstGeom prst="straightConnector1">
          <a:avLst/>
        </a:prstGeom>
        <a:ln w="38100">
          <a:solidFill>
            <a:srgbClr val="31313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1129531</xdr:colOff>
      <xdr:row>0</xdr:row>
      <xdr:rowOff>1114424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D2A72F-1DC0-44B3-9B1B-BD3F47B48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0031" cy="1114424"/>
        </a:xfrm>
        <a:prstGeom prst="rect">
          <a:avLst/>
        </a:prstGeom>
      </xdr:spPr>
    </xdr:pic>
    <xdr:clientData/>
  </xdr:twoCellAnchor>
  <xdr:twoCellAnchor editAs="oneCell">
    <xdr:from>
      <xdr:col>0</xdr:col>
      <xdr:colOff>80596</xdr:colOff>
      <xdr:row>84</xdr:row>
      <xdr:rowOff>95251</xdr:rowOff>
    </xdr:from>
    <xdr:to>
      <xdr:col>2</xdr:col>
      <xdr:colOff>224605</xdr:colOff>
      <xdr:row>100</xdr:row>
      <xdr:rowOff>56789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4585BE-8FEB-486F-8DF5-237E48F2C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596" y="16059151"/>
          <a:ext cx="2877684" cy="2704738"/>
        </a:xfrm>
        <a:prstGeom prst="rect">
          <a:avLst/>
        </a:prstGeom>
      </xdr:spPr>
    </xdr:pic>
    <xdr:clientData/>
  </xdr:twoCellAnchor>
  <xdr:twoCellAnchor editAs="oneCell">
    <xdr:from>
      <xdr:col>23</xdr:col>
      <xdr:colOff>390525</xdr:colOff>
      <xdr:row>0</xdr:row>
      <xdr:rowOff>333375</xdr:rowOff>
    </xdr:from>
    <xdr:to>
      <xdr:col>33</xdr:col>
      <xdr:colOff>115112</xdr:colOff>
      <xdr:row>27</xdr:row>
      <xdr:rowOff>67489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9DB607-E327-4112-B41F-2896ED3B5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63150" y="333375"/>
          <a:ext cx="5820587" cy="5830114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32</xdr:col>
      <xdr:colOff>429451</xdr:colOff>
      <xdr:row>54</xdr:row>
      <xdr:rowOff>143493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F0F46ED-5670-47EA-8E0A-15E3FDCF7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72625" y="6438900"/>
          <a:ext cx="5915851" cy="4429743"/>
        </a:xfrm>
        <a:prstGeom prst="rect">
          <a:avLst/>
        </a:prstGeom>
      </xdr:spPr>
    </xdr:pic>
    <xdr:clientData/>
  </xdr:twoCellAnchor>
  <xdr:twoCellAnchor editAs="oneCell">
    <xdr:from>
      <xdr:col>27</xdr:col>
      <xdr:colOff>523529</xdr:colOff>
      <xdr:row>56</xdr:row>
      <xdr:rowOff>70138</xdr:rowOff>
    </xdr:from>
    <xdr:to>
      <xdr:col>35</xdr:col>
      <xdr:colOff>347203</xdr:colOff>
      <xdr:row>79</xdr:row>
      <xdr:rowOff>105834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A7C65B3-1D47-411A-8002-670DA3A38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4554" y="11138188"/>
          <a:ext cx="4700474" cy="4074296"/>
        </a:xfrm>
        <a:prstGeom prst="rect">
          <a:avLst/>
        </a:prstGeom>
      </xdr:spPr>
    </xdr:pic>
    <xdr:clientData/>
  </xdr:twoCellAnchor>
  <xdr:twoCellAnchor editAs="oneCell">
    <xdr:from>
      <xdr:col>22</xdr:col>
      <xdr:colOff>32809</xdr:colOff>
      <xdr:row>56</xdr:row>
      <xdr:rowOff>66375</xdr:rowOff>
    </xdr:from>
    <xdr:to>
      <xdr:col>27</xdr:col>
      <xdr:colOff>470257</xdr:colOff>
      <xdr:row>76</xdr:row>
      <xdr:rowOff>79858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CE50B54-13F9-43BE-A684-89CA50D09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5834" y="11134425"/>
          <a:ext cx="3485448" cy="3537733"/>
        </a:xfrm>
        <a:prstGeom prst="rect">
          <a:avLst/>
        </a:prstGeom>
      </xdr:spPr>
    </xdr:pic>
    <xdr:clientData/>
  </xdr:twoCellAnchor>
  <xdr:twoCellAnchor editAs="oneCell">
    <xdr:from>
      <xdr:col>21</xdr:col>
      <xdr:colOff>180219</xdr:colOff>
      <xdr:row>77</xdr:row>
      <xdr:rowOff>17993</xdr:rowOff>
    </xdr:from>
    <xdr:to>
      <xdr:col>27</xdr:col>
      <xdr:colOff>486835</xdr:colOff>
      <xdr:row>89</xdr:row>
      <xdr:rowOff>100364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816E4CC-411B-4939-8C5E-707DA59F1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9886" y="14665326"/>
          <a:ext cx="3989616" cy="2114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8F43-ACD4-44A9-A9A7-2D61F821B435}">
  <sheetPr>
    <pageSetUpPr fitToPage="1"/>
  </sheetPr>
  <dimension ref="A1:I91"/>
  <sheetViews>
    <sheetView view="pageBreakPreview" zoomScale="85" zoomScaleNormal="75" zoomScaleSheetLayoutView="85" zoomScalePageLayoutView="85" workbookViewId="0">
      <selection activeCell="C25" sqref="C25:C27"/>
    </sheetView>
  </sheetViews>
  <sheetFormatPr defaultRowHeight="12.75"/>
  <cols>
    <col min="1" max="1" width="9.140625" style="2"/>
    <col min="2" max="2" width="41.28515625" style="2" customWidth="1"/>
    <col min="3" max="3" width="20.28515625" style="2" customWidth="1"/>
    <col min="4" max="4" width="19.42578125" style="2" customWidth="1"/>
    <col min="5" max="5" width="17.7109375" style="2" customWidth="1"/>
    <col min="6" max="6" width="6.85546875" style="2" customWidth="1"/>
    <col min="7" max="7" width="30.42578125" style="2" customWidth="1"/>
    <col min="8" max="8" width="19.5703125" style="2" customWidth="1"/>
    <col min="9" max="9" width="16.42578125" style="2" customWidth="1"/>
    <col min="10" max="16384" width="9.140625" style="2"/>
  </cols>
  <sheetData>
    <row r="1" spans="1:9" s="1" customFormat="1" ht="31.5" customHeight="1">
      <c r="A1" s="225" t="s">
        <v>88</v>
      </c>
      <c r="B1" s="226"/>
      <c r="C1" s="226"/>
      <c r="D1" s="227"/>
      <c r="E1" s="228" t="s">
        <v>89</v>
      </c>
      <c r="F1" s="226"/>
      <c r="G1" s="226"/>
      <c r="H1" s="226"/>
      <c r="I1" s="229"/>
    </row>
    <row r="2" spans="1:9" s="1" customFormat="1" ht="29.25" customHeight="1">
      <c r="A2" s="248" t="s">
        <v>90</v>
      </c>
      <c r="B2" s="231"/>
      <c r="C2" s="231"/>
      <c r="D2" s="249"/>
      <c r="E2" s="230" t="s">
        <v>91</v>
      </c>
      <c r="F2" s="231"/>
      <c r="G2" s="231"/>
      <c r="H2" s="231"/>
      <c r="I2" s="232"/>
    </row>
    <row r="3" spans="1:9" s="1" customFormat="1" ht="29.25" customHeight="1" thickBot="1">
      <c r="A3" s="246" t="s">
        <v>92</v>
      </c>
      <c r="B3" s="234"/>
      <c r="C3" s="234"/>
      <c r="D3" s="247"/>
      <c r="E3" s="233" t="s">
        <v>93</v>
      </c>
      <c r="F3" s="234"/>
      <c r="G3" s="234"/>
      <c r="H3" s="234"/>
      <c r="I3" s="235"/>
    </row>
    <row r="4" spans="1:9" s="1" customFormat="1" ht="29.25" customHeight="1">
      <c r="A4" s="199" t="s">
        <v>84</v>
      </c>
      <c r="B4" s="200"/>
      <c r="C4" s="200"/>
      <c r="D4" s="200"/>
      <c r="E4" s="200"/>
      <c r="F4" s="200"/>
      <c r="G4" s="200"/>
      <c r="H4" s="200"/>
      <c r="I4" s="201"/>
    </row>
    <row r="5" spans="1:9" ht="38.25" customHeight="1" thickBot="1">
      <c r="A5" s="7" t="s">
        <v>66</v>
      </c>
      <c r="B5" s="8"/>
      <c r="C5" s="8"/>
      <c r="D5" s="9"/>
      <c r="E5" s="9"/>
      <c r="F5" s="9"/>
      <c r="G5" s="9"/>
      <c r="H5" s="8"/>
      <c r="I5" s="10"/>
    </row>
    <row r="6" spans="1:9" s="3" customFormat="1" ht="20.100000000000001" customHeight="1">
      <c r="A6" s="254" t="s">
        <v>0</v>
      </c>
      <c r="B6" s="257" t="s">
        <v>1</v>
      </c>
      <c r="C6" s="11" t="s">
        <v>2</v>
      </c>
      <c r="D6" s="11" t="s">
        <v>2</v>
      </c>
      <c r="E6" s="244" t="s">
        <v>6</v>
      </c>
      <c r="F6" s="257"/>
      <c r="G6" s="11" t="s">
        <v>8</v>
      </c>
      <c r="H6" s="244" t="s">
        <v>11</v>
      </c>
      <c r="I6" s="245"/>
    </row>
    <row r="7" spans="1:9" s="3" customFormat="1" ht="20.100000000000001" customHeight="1">
      <c r="A7" s="255"/>
      <c r="B7" s="258"/>
      <c r="C7" s="12" t="s">
        <v>4</v>
      </c>
      <c r="D7" s="12" t="s">
        <v>5</v>
      </c>
      <c r="E7" s="241" t="s">
        <v>7</v>
      </c>
      <c r="F7" s="260"/>
      <c r="G7" s="12" t="s">
        <v>9</v>
      </c>
      <c r="H7" s="241" t="s">
        <v>52</v>
      </c>
      <c r="I7" s="242"/>
    </row>
    <row r="8" spans="1:9" s="3" customFormat="1" ht="20.100000000000001" customHeight="1" thickBot="1">
      <c r="A8" s="256"/>
      <c r="B8" s="259"/>
      <c r="C8" s="13" t="s">
        <v>3</v>
      </c>
      <c r="D8" s="14" t="s">
        <v>3</v>
      </c>
      <c r="E8" s="238" t="s">
        <v>3</v>
      </c>
      <c r="F8" s="239"/>
      <c r="G8" s="14" t="s">
        <v>10</v>
      </c>
      <c r="H8" s="238" t="s">
        <v>12</v>
      </c>
      <c r="I8" s="240"/>
    </row>
    <row r="9" spans="1:9" ht="30" customHeight="1">
      <c r="A9" s="15">
        <v>1</v>
      </c>
      <c r="B9" s="16" t="s">
        <v>13</v>
      </c>
      <c r="C9" s="17">
        <v>1</v>
      </c>
      <c r="D9" s="17">
        <v>2.1</v>
      </c>
      <c r="E9" s="236">
        <v>6.2</v>
      </c>
      <c r="F9" s="237"/>
      <c r="G9" s="17">
        <v>0.01</v>
      </c>
      <c r="H9" s="236">
        <v>2.9000000000000001E-2</v>
      </c>
      <c r="I9" s="243"/>
    </row>
    <row r="10" spans="1:9" ht="15" customHeight="1">
      <c r="A10" s="265">
        <v>2</v>
      </c>
      <c r="B10" s="18" t="s">
        <v>60</v>
      </c>
      <c r="C10" s="221">
        <v>1</v>
      </c>
      <c r="D10" s="221">
        <v>2.1</v>
      </c>
      <c r="E10" s="222">
        <v>6.2</v>
      </c>
      <c r="F10" s="223"/>
      <c r="G10" s="264">
        <v>0.01</v>
      </c>
      <c r="H10" s="261">
        <v>2.9000000000000001E-2</v>
      </c>
      <c r="I10" s="262"/>
    </row>
    <row r="11" spans="1:9" ht="15" customHeight="1">
      <c r="A11" s="208"/>
      <c r="B11" s="19" t="s">
        <v>61</v>
      </c>
      <c r="C11" s="221"/>
      <c r="D11" s="221"/>
      <c r="E11" s="224"/>
      <c r="F11" s="209"/>
      <c r="G11" s="264"/>
      <c r="H11" s="261"/>
      <c r="I11" s="262"/>
    </row>
    <row r="12" spans="1:9" ht="15" customHeight="1">
      <c r="A12" s="20"/>
      <c r="B12" s="21"/>
      <c r="C12" s="21"/>
      <c r="D12" s="21"/>
      <c r="E12" s="22"/>
      <c r="F12" s="22"/>
      <c r="G12" s="23"/>
      <c r="H12" s="24"/>
      <c r="I12" s="25"/>
    </row>
    <row r="13" spans="1:9" ht="29.25" customHeight="1">
      <c r="A13" s="250" t="s">
        <v>51</v>
      </c>
      <c r="B13" s="251"/>
      <c r="C13" s="251"/>
      <c r="D13" s="251"/>
      <c r="E13" s="251"/>
      <c r="F13" s="26"/>
      <c r="G13" s="26" t="s">
        <v>28</v>
      </c>
      <c r="H13" s="26"/>
      <c r="I13" s="10"/>
    </row>
    <row r="14" spans="1:9" ht="30" customHeight="1">
      <c r="A14" s="186" t="s">
        <v>85</v>
      </c>
      <c r="B14" s="187"/>
      <c r="C14" s="203" t="s">
        <v>14</v>
      </c>
      <c r="D14" s="204"/>
      <c r="E14" s="205"/>
      <c r="F14" s="27" t="s">
        <v>15</v>
      </c>
      <c r="G14" s="203" t="s">
        <v>16</v>
      </c>
      <c r="H14" s="204"/>
      <c r="I14" s="211"/>
    </row>
    <row r="15" spans="1:9" ht="24" customHeight="1">
      <c r="A15" s="206"/>
      <c r="B15" s="207"/>
      <c r="C15" s="215" t="s">
        <v>67</v>
      </c>
      <c r="D15" s="216"/>
      <c r="E15" s="217"/>
      <c r="F15" s="252" t="s">
        <v>15</v>
      </c>
      <c r="G15" s="28" t="s">
        <v>19</v>
      </c>
      <c r="H15" s="29" t="s">
        <v>20</v>
      </c>
      <c r="I15" s="30" t="s">
        <v>18</v>
      </c>
    </row>
    <row r="16" spans="1:9" ht="21" customHeight="1">
      <c r="A16" s="208"/>
      <c r="B16" s="209"/>
      <c r="C16" s="218"/>
      <c r="D16" s="219"/>
      <c r="E16" s="220"/>
      <c r="F16" s="253"/>
      <c r="G16" s="31" t="s">
        <v>64</v>
      </c>
      <c r="H16" s="32" t="s">
        <v>17</v>
      </c>
      <c r="I16" s="33">
        <v>0.25</v>
      </c>
    </row>
    <row r="17" spans="1:9" ht="30" customHeight="1">
      <c r="A17" s="210" t="s">
        <v>82</v>
      </c>
      <c r="B17" s="189"/>
      <c r="C17" s="34">
        <f>D10*C10</f>
        <v>2.1</v>
      </c>
      <c r="D17" s="35">
        <v>1</v>
      </c>
      <c r="E17" s="35">
        <v>2</v>
      </c>
      <c r="F17" s="35" t="s">
        <v>15</v>
      </c>
      <c r="G17" s="36">
        <v>2.9000000000000001E-2</v>
      </c>
      <c r="H17" s="35">
        <v>6</v>
      </c>
      <c r="I17" s="37">
        <f>0.25*H17*G17</f>
        <v>4.3500000000000004E-2</v>
      </c>
    </row>
    <row r="18" spans="1:9" ht="30" customHeight="1">
      <c r="A18" s="188"/>
      <c r="B18" s="189"/>
      <c r="C18" s="196">
        <f>C17*D17*E17</f>
        <v>4.2</v>
      </c>
      <c r="D18" s="197"/>
      <c r="E18" s="198"/>
      <c r="F18" s="38" t="s">
        <v>15</v>
      </c>
      <c r="G18" s="212">
        <f>(G17*H17)+I17</f>
        <v>0.21750000000000003</v>
      </c>
      <c r="H18" s="213"/>
      <c r="I18" s="214"/>
    </row>
    <row r="19" spans="1:9" ht="27" customHeight="1">
      <c r="A19" s="190"/>
      <c r="B19" s="191"/>
      <c r="C19" s="212">
        <f>C18+G18</f>
        <v>4.4175000000000004</v>
      </c>
      <c r="D19" s="213"/>
      <c r="E19" s="213"/>
      <c r="F19" s="213"/>
      <c r="G19" s="213"/>
      <c r="H19" s="213"/>
      <c r="I19" s="214"/>
    </row>
    <row r="20" spans="1:9" ht="6" hidden="1" customHeight="1">
      <c r="A20" s="39"/>
      <c r="B20" s="40"/>
      <c r="C20" s="40"/>
      <c r="D20" s="40"/>
      <c r="E20" s="40"/>
      <c r="F20" s="40"/>
      <c r="G20" s="40"/>
      <c r="H20" s="40"/>
      <c r="I20" s="10"/>
    </row>
    <row r="21" spans="1:9" ht="30" hidden="1" customHeight="1">
      <c r="A21" s="186"/>
      <c r="B21" s="187"/>
      <c r="C21" s="41"/>
      <c r="D21" s="41"/>
      <c r="E21" s="41"/>
      <c r="F21" s="41"/>
      <c r="G21" s="42"/>
      <c r="H21" s="42"/>
      <c r="I21" s="43"/>
    </row>
    <row r="22" spans="1:9" ht="30" hidden="1" customHeight="1">
      <c r="A22" s="188"/>
      <c r="B22" s="189"/>
      <c r="C22" s="192"/>
      <c r="D22" s="193"/>
      <c r="E22" s="194"/>
      <c r="F22" s="41"/>
      <c r="G22" s="192"/>
      <c r="H22" s="193"/>
      <c r="I22" s="202"/>
    </row>
    <row r="23" spans="1:9" ht="30" hidden="1" customHeight="1">
      <c r="A23" s="190"/>
      <c r="B23" s="191"/>
      <c r="C23" s="192"/>
      <c r="D23" s="193"/>
      <c r="E23" s="193"/>
      <c r="F23" s="193"/>
      <c r="G23" s="193"/>
      <c r="H23" s="193"/>
      <c r="I23" s="202"/>
    </row>
    <row r="24" spans="1:9" ht="21.75" customHeight="1">
      <c r="A24" s="39"/>
      <c r="B24" s="40"/>
      <c r="C24" s="40"/>
      <c r="D24" s="40"/>
      <c r="E24" s="40"/>
      <c r="F24" s="40"/>
      <c r="G24" s="40"/>
      <c r="H24" s="40"/>
      <c r="I24" s="44"/>
    </row>
    <row r="25" spans="1:9" ht="30" customHeight="1" thickBot="1">
      <c r="A25" s="186" t="s">
        <v>22</v>
      </c>
      <c r="B25" s="270"/>
      <c r="C25" s="271">
        <f>C19</f>
        <v>4.4175000000000004</v>
      </c>
      <c r="D25" s="9"/>
      <c r="E25" s="45"/>
      <c r="F25" s="46"/>
      <c r="G25" s="46" t="s">
        <v>38</v>
      </c>
      <c r="H25" s="46"/>
      <c r="I25" s="47"/>
    </row>
    <row r="26" spans="1:9" ht="30" customHeight="1">
      <c r="A26" s="188" t="s">
        <v>21</v>
      </c>
      <c r="B26" s="195"/>
      <c r="C26" s="271"/>
      <c r="D26" s="9"/>
      <c r="E26" s="268" t="s">
        <v>29</v>
      </c>
      <c r="F26" s="269"/>
      <c r="G26" s="269"/>
      <c r="H26" s="48">
        <f>C29</f>
        <v>4.8592500000000003</v>
      </c>
      <c r="I26" s="10" t="s">
        <v>30</v>
      </c>
    </row>
    <row r="27" spans="1:9" ht="30" customHeight="1">
      <c r="A27" s="190" t="s">
        <v>86</v>
      </c>
      <c r="B27" s="273"/>
      <c r="C27" s="271"/>
      <c r="D27" s="9"/>
      <c r="E27" s="266" t="s">
        <v>31</v>
      </c>
      <c r="F27" s="267"/>
      <c r="G27" s="267"/>
      <c r="H27" s="22">
        <v>5</v>
      </c>
      <c r="I27" s="10" t="s">
        <v>28</v>
      </c>
    </row>
    <row r="28" spans="1:9" ht="30" customHeight="1">
      <c r="A28" s="39"/>
      <c r="B28" s="49" t="s">
        <v>80</v>
      </c>
      <c r="C28" s="50">
        <f>C25*0.1</f>
        <v>0.44175000000000009</v>
      </c>
      <c r="D28" s="9"/>
      <c r="E28" s="51" t="s">
        <v>53</v>
      </c>
      <c r="F28" s="9"/>
      <c r="G28" s="9"/>
      <c r="H28" s="48">
        <v>0.81599999999999995</v>
      </c>
      <c r="I28" s="10" t="s">
        <v>62</v>
      </c>
    </row>
    <row r="29" spans="1:9" ht="30" customHeight="1">
      <c r="A29" s="39"/>
      <c r="B29" s="41" t="s">
        <v>68</v>
      </c>
      <c r="C29" s="50">
        <f>C25+C28</f>
        <v>4.8592500000000003</v>
      </c>
      <c r="D29" s="9"/>
      <c r="E29" s="266" t="s">
        <v>32</v>
      </c>
      <c r="F29" s="267"/>
      <c r="G29" s="267"/>
      <c r="H29" s="22">
        <v>100</v>
      </c>
      <c r="I29" s="10" t="s">
        <v>33</v>
      </c>
    </row>
    <row r="30" spans="1:9" ht="38.25" customHeight="1">
      <c r="A30" s="186" t="s">
        <v>26</v>
      </c>
      <c r="B30" s="270"/>
      <c r="C30" s="272">
        <f>CEILING((C29*1000),5)</f>
        <v>4860</v>
      </c>
      <c r="D30" s="9"/>
      <c r="E30" s="266" t="s">
        <v>34</v>
      </c>
      <c r="F30" s="267"/>
      <c r="G30" s="267"/>
      <c r="H30" s="48">
        <v>0.18</v>
      </c>
      <c r="I30" s="52" t="s">
        <v>35</v>
      </c>
    </row>
    <row r="31" spans="1:9" ht="30" customHeight="1">
      <c r="A31" s="188" t="s">
        <v>21</v>
      </c>
      <c r="B31" s="195"/>
      <c r="C31" s="272"/>
      <c r="D31" s="9"/>
      <c r="E31" s="266" t="s">
        <v>36</v>
      </c>
      <c r="F31" s="267"/>
      <c r="G31" s="267"/>
      <c r="H31" s="53">
        <f>H28*H29</f>
        <v>81.599999999999994</v>
      </c>
      <c r="I31" s="52" t="s">
        <v>37</v>
      </c>
    </row>
    <row r="32" spans="1:9" ht="30" customHeight="1">
      <c r="A32" s="190" t="s">
        <v>86</v>
      </c>
      <c r="B32" s="273"/>
      <c r="C32" s="272"/>
      <c r="D32" s="9"/>
      <c r="E32" s="266" t="s">
        <v>39</v>
      </c>
      <c r="F32" s="267"/>
      <c r="G32" s="267"/>
      <c r="H32" s="22">
        <v>150</v>
      </c>
      <c r="I32" s="52" t="s">
        <v>37</v>
      </c>
    </row>
    <row r="33" spans="1:9" ht="30" customHeight="1">
      <c r="A33" s="7"/>
      <c r="B33" s="8"/>
      <c r="C33" s="8"/>
      <c r="D33" s="8"/>
      <c r="E33" s="266" t="s">
        <v>40</v>
      </c>
      <c r="F33" s="267"/>
      <c r="G33" s="267"/>
      <c r="H33" s="54">
        <f>H32+H31</f>
        <v>231.6</v>
      </c>
      <c r="I33" s="52" t="s">
        <v>37</v>
      </c>
    </row>
    <row r="34" spans="1:9" ht="30" customHeight="1">
      <c r="A34" s="7"/>
      <c r="B34" s="8"/>
      <c r="C34" s="8"/>
      <c r="D34" s="8"/>
      <c r="E34" s="274" t="s">
        <v>54</v>
      </c>
      <c r="F34" s="275"/>
      <c r="G34" s="275"/>
      <c r="H34" s="48">
        <v>12.5</v>
      </c>
      <c r="I34" s="52" t="s">
        <v>37</v>
      </c>
    </row>
    <row r="35" spans="1:9" ht="30" customHeight="1">
      <c r="A35" s="7"/>
      <c r="B35" s="263"/>
      <c r="C35" s="263"/>
      <c r="D35" s="263"/>
      <c r="E35" s="266" t="s">
        <v>41</v>
      </c>
      <c r="F35" s="267"/>
      <c r="G35" s="267"/>
      <c r="H35" s="48">
        <f>H34+H33</f>
        <v>244.1</v>
      </c>
      <c r="I35" s="52" t="s">
        <v>37</v>
      </c>
    </row>
    <row r="36" spans="1:9" ht="21.75" customHeight="1">
      <c r="A36" s="7"/>
      <c r="B36" s="40"/>
      <c r="C36" s="40"/>
      <c r="D36" s="40"/>
      <c r="E36" s="266" t="s">
        <v>49</v>
      </c>
      <c r="F36" s="267"/>
      <c r="G36" s="267"/>
      <c r="H36" s="48">
        <f>H35*0.25</f>
        <v>61.024999999999999</v>
      </c>
      <c r="I36" s="52" t="s">
        <v>37</v>
      </c>
    </row>
    <row r="37" spans="1:9" ht="23.25" customHeight="1">
      <c r="A37" s="7"/>
      <c r="B37" s="40"/>
      <c r="C37" s="40"/>
      <c r="D37" s="40"/>
      <c r="E37" s="276" t="s">
        <v>77</v>
      </c>
      <c r="F37" s="277"/>
      <c r="G37" s="277"/>
      <c r="H37" s="55">
        <f>H36+H35</f>
        <v>305.125</v>
      </c>
      <c r="I37" s="56" t="s">
        <v>37</v>
      </c>
    </row>
    <row r="38" spans="1:9" ht="24" customHeight="1">
      <c r="A38" s="7"/>
      <c r="B38" s="40"/>
      <c r="C38" s="40"/>
      <c r="D38" s="40"/>
      <c r="E38" s="8"/>
      <c r="F38" s="40"/>
      <c r="G38" s="8"/>
      <c r="H38" s="57"/>
      <c r="I38" s="44"/>
    </row>
    <row r="39" spans="1:9" ht="21.75" customHeight="1">
      <c r="A39" s="7"/>
      <c r="B39" s="263" t="s">
        <v>84</v>
      </c>
      <c r="C39" s="263"/>
      <c r="D39" s="263"/>
      <c r="E39" s="8"/>
      <c r="F39" s="8"/>
      <c r="G39" s="58" t="s">
        <v>42</v>
      </c>
      <c r="H39" s="59"/>
      <c r="I39" s="60"/>
    </row>
    <row r="40" spans="1:9" ht="19.5" customHeight="1">
      <c r="A40" s="7"/>
      <c r="B40" s="280" t="s">
        <v>87</v>
      </c>
      <c r="C40" s="281"/>
      <c r="D40" s="281"/>
      <c r="E40" s="61">
        <f>C30</f>
        <v>4860</v>
      </c>
      <c r="F40" s="62" t="s">
        <v>27</v>
      </c>
      <c r="G40" s="63" t="s">
        <v>44</v>
      </c>
      <c r="H40" s="8"/>
      <c r="I40" s="10"/>
    </row>
    <row r="41" spans="1:9" ht="24" customHeight="1">
      <c r="A41" s="7"/>
      <c r="B41" s="278" t="s">
        <v>69</v>
      </c>
      <c r="C41" s="279"/>
      <c r="D41" s="279"/>
      <c r="E41" s="64">
        <f>E40</f>
        <v>4860</v>
      </c>
      <c r="F41" s="9" t="s">
        <v>27</v>
      </c>
      <c r="G41" s="65" t="s">
        <v>45</v>
      </c>
      <c r="H41" s="8"/>
      <c r="I41" s="10"/>
    </row>
    <row r="42" spans="1:9" ht="19.5" customHeight="1">
      <c r="A42" s="7"/>
      <c r="B42" s="51" t="s">
        <v>50</v>
      </c>
      <c r="C42" s="9"/>
      <c r="D42" s="9"/>
      <c r="E42" s="64">
        <f>ROUND(E41,-1)</f>
        <v>4860</v>
      </c>
      <c r="F42" s="9" t="s">
        <v>27</v>
      </c>
      <c r="G42" s="65" t="s">
        <v>46</v>
      </c>
      <c r="H42" s="66"/>
      <c r="I42" s="10"/>
    </row>
    <row r="43" spans="1:9" ht="19.5" customHeight="1">
      <c r="A43" s="7"/>
      <c r="B43" s="278" t="s">
        <v>23</v>
      </c>
      <c r="C43" s="279"/>
      <c r="D43" s="279"/>
      <c r="E43" s="9">
        <v>1</v>
      </c>
      <c r="F43" s="9" t="s">
        <v>25</v>
      </c>
      <c r="G43" s="65" t="s">
        <v>47</v>
      </c>
      <c r="H43" s="8"/>
      <c r="I43" s="10"/>
    </row>
    <row r="44" spans="1:9" ht="19.5" customHeight="1">
      <c r="A44" s="7"/>
      <c r="B44" s="282" t="s">
        <v>24</v>
      </c>
      <c r="C44" s="283"/>
      <c r="D44" s="283"/>
      <c r="E44" s="67">
        <f>E42/E43</f>
        <v>4860</v>
      </c>
      <c r="F44" s="8" t="s">
        <v>27</v>
      </c>
      <c r="G44" s="68" t="s">
        <v>43</v>
      </c>
      <c r="H44" s="66">
        <f>C29/(0.827*3.53)</f>
        <v>1.664520040694548</v>
      </c>
      <c r="I44" s="69" t="s">
        <v>48</v>
      </c>
    </row>
    <row r="45" spans="1:9" ht="19.5" customHeight="1">
      <c r="A45" s="7"/>
      <c r="B45" s="70"/>
      <c r="C45" s="71"/>
      <c r="D45" s="71"/>
      <c r="E45" s="72"/>
      <c r="F45" s="73"/>
      <c r="G45" s="74" t="s">
        <v>65</v>
      </c>
      <c r="H45" s="75"/>
      <c r="I45" s="76"/>
    </row>
    <row r="46" spans="1:9" ht="30" customHeight="1">
      <c r="A46" s="7"/>
      <c r="B46" s="251" t="s">
        <v>74</v>
      </c>
      <c r="C46" s="251"/>
      <c r="D46" s="251"/>
      <c r="E46" s="251"/>
      <c r="F46" s="251"/>
      <c r="G46" s="251"/>
      <c r="H46" s="251"/>
      <c r="I46" s="284"/>
    </row>
    <row r="47" spans="1:9" s="4" customFormat="1" ht="30" customHeight="1">
      <c r="A47" s="7"/>
      <c r="B47" s="251" t="s">
        <v>75</v>
      </c>
      <c r="C47" s="251"/>
      <c r="D47" s="251"/>
      <c r="E47" s="251"/>
      <c r="F47" s="251"/>
      <c r="G47" s="251"/>
      <c r="H47" s="251"/>
      <c r="I47" s="284"/>
    </row>
    <row r="48" spans="1:9" s="5" customFormat="1" ht="30" customHeight="1">
      <c r="A48" s="7"/>
      <c r="B48" s="251" t="s">
        <v>76</v>
      </c>
      <c r="C48" s="251"/>
      <c r="D48" s="251"/>
      <c r="E48" s="251"/>
      <c r="F48" s="251"/>
      <c r="G48" s="251"/>
      <c r="H48" s="251"/>
      <c r="I48" s="284"/>
    </row>
    <row r="49" spans="1:9" s="5" customFormat="1" ht="30" customHeight="1">
      <c r="A49" s="7"/>
      <c r="B49" s="251"/>
      <c r="C49" s="251"/>
      <c r="D49" s="251"/>
      <c r="E49" s="251"/>
      <c r="F49" s="251"/>
      <c r="G49" s="251"/>
      <c r="H49" s="251"/>
      <c r="I49" s="284"/>
    </row>
    <row r="50" spans="1:9" s="5" customFormat="1" ht="26.25" customHeight="1">
      <c r="A50" s="77"/>
      <c r="B50" s="285" t="s">
        <v>83</v>
      </c>
      <c r="C50" s="285"/>
      <c r="D50" s="285"/>
      <c r="E50" s="285"/>
      <c r="F50" s="285"/>
      <c r="G50" s="285"/>
      <c r="H50" s="285"/>
      <c r="I50" s="286"/>
    </row>
    <row r="51" spans="1:9" ht="30" hidden="1" customHeight="1">
      <c r="A51" s="78"/>
      <c r="B51" s="79"/>
      <c r="C51" s="289" t="s">
        <v>63</v>
      </c>
      <c r="D51" s="290"/>
      <c r="E51" s="289" t="s">
        <v>58</v>
      </c>
      <c r="F51" s="291"/>
      <c r="G51" s="290"/>
      <c r="H51" s="289" t="s">
        <v>59</v>
      </c>
      <c r="I51" s="292"/>
    </row>
    <row r="52" spans="1:9" ht="30" hidden="1" customHeight="1">
      <c r="A52" s="287" t="s">
        <v>55</v>
      </c>
      <c r="B52" s="288"/>
      <c r="C52" s="293" t="s">
        <v>70</v>
      </c>
      <c r="D52" s="294"/>
      <c r="E52" s="293" t="s">
        <v>71</v>
      </c>
      <c r="F52" s="295"/>
      <c r="G52" s="294"/>
      <c r="H52" s="293" t="s">
        <v>72</v>
      </c>
      <c r="I52" s="296"/>
    </row>
    <row r="53" spans="1:9" ht="27" hidden="1" customHeight="1" thickTop="1">
      <c r="A53" s="80" t="s">
        <v>56</v>
      </c>
      <c r="B53" s="81"/>
      <c r="C53" s="82"/>
      <c r="D53" s="83"/>
      <c r="E53" s="82"/>
      <c r="F53" s="84"/>
      <c r="G53" s="83"/>
      <c r="H53" s="82"/>
      <c r="I53" s="85"/>
    </row>
    <row r="54" spans="1:9" ht="30" hidden="1" customHeight="1">
      <c r="A54" s="297" t="s">
        <v>57</v>
      </c>
      <c r="B54" s="298"/>
      <c r="C54" s="299" t="s">
        <v>73</v>
      </c>
      <c r="D54" s="300"/>
      <c r="E54" s="299" t="s">
        <v>73</v>
      </c>
      <c r="F54" s="301"/>
      <c r="G54" s="300"/>
      <c r="H54" s="299" t="s">
        <v>73</v>
      </c>
      <c r="I54" s="302"/>
    </row>
    <row r="55" spans="1:9" ht="30" customHeight="1">
      <c r="A55" s="78"/>
      <c r="B55" s="79"/>
      <c r="C55" s="289" t="s">
        <v>63</v>
      </c>
      <c r="D55" s="290"/>
      <c r="E55" s="289" t="s">
        <v>58</v>
      </c>
      <c r="F55" s="291"/>
      <c r="G55" s="290"/>
      <c r="H55" s="289" t="s">
        <v>59</v>
      </c>
      <c r="I55" s="292"/>
    </row>
    <row r="56" spans="1:9" ht="30" customHeight="1">
      <c r="A56" s="287" t="s">
        <v>55</v>
      </c>
      <c r="B56" s="288"/>
      <c r="C56" s="293" t="s">
        <v>78</v>
      </c>
      <c r="D56" s="294"/>
      <c r="E56" s="293" t="s">
        <v>79</v>
      </c>
      <c r="F56" s="295"/>
      <c r="G56" s="294"/>
      <c r="H56" s="293" t="s">
        <v>72</v>
      </c>
      <c r="I56" s="296"/>
    </row>
    <row r="57" spans="1:9" ht="30" customHeight="1">
      <c r="A57" s="80" t="s">
        <v>56</v>
      </c>
      <c r="B57" s="81"/>
      <c r="C57" s="303"/>
      <c r="D57" s="304"/>
      <c r="E57" s="303"/>
      <c r="F57" s="305"/>
      <c r="G57" s="304"/>
      <c r="H57" s="303"/>
      <c r="I57" s="306"/>
    </row>
    <row r="58" spans="1:9" ht="30" customHeight="1" thickBot="1">
      <c r="A58" s="297" t="s">
        <v>57</v>
      </c>
      <c r="B58" s="298"/>
      <c r="C58" s="299" t="s">
        <v>81</v>
      </c>
      <c r="D58" s="300"/>
      <c r="E58" s="299" t="str">
        <f>C58</f>
        <v>04.02.2022</v>
      </c>
      <c r="F58" s="301"/>
      <c r="G58" s="300"/>
      <c r="H58" s="299" t="str">
        <f>C58</f>
        <v>04.02.2022</v>
      </c>
      <c r="I58" s="302"/>
    </row>
    <row r="59" spans="1:9" ht="30" customHeight="1">
      <c r="A59" s="6"/>
      <c r="B59" s="6"/>
      <c r="C59" s="6"/>
      <c r="D59" s="6"/>
      <c r="E59" s="6"/>
      <c r="F59" s="6"/>
      <c r="G59" s="6"/>
      <c r="H59" s="6"/>
    </row>
    <row r="60" spans="1:9" ht="30" customHeight="1">
      <c r="A60" s="6"/>
      <c r="B60" s="6"/>
      <c r="C60" s="6"/>
      <c r="D60" s="6"/>
      <c r="E60" s="6"/>
      <c r="F60" s="6"/>
      <c r="G60" s="6"/>
      <c r="H60" s="6"/>
    </row>
    <row r="61" spans="1:9" ht="30" customHeight="1">
      <c r="A61" s="6"/>
      <c r="B61" s="6"/>
      <c r="C61" s="6"/>
      <c r="D61" s="6"/>
      <c r="E61" s="6"/>
      <c r="F61" s="6"/>
      <c r="G61" s="6"/>
      <c r="H61" s="6"/>
    </row>
    <row r="62" spans="1:9" ht="30" customHeight="1">
      <c r="A62" s="6"/>
      <c r="B62" s="6"/>
      <c r="C62" s="6"/>
      <c r="D62" s="6"/>
      <c r="E62" s="6"/>
      <c r="F62" s="6"/>
      <c r="G62" s="6"/>
      <c r="H62" s="6"/>
    </row>
    <row r="63" spans="1:9" ht="30" customHeight="1">
      <c r="A63" s="6"/>
      <c r="B63" s="6"/>
      <c r="C63" s="6"/>
      <c r="D63" s="6"/>
      <c r="E63" s="6"/>
      <c r="F63" s="6"/>
      <c r="G63" s="6"/>
      <c r="H63" s="6"/>
    </row>
    <row r="64" spans="1:9" ht="30" customHeight="1">
      <c r="A64" s="6"/>
      <c r="B64" s="6"/>
      <c r="C64" s="6"/>
      <c r="D64" s="6"/>
      <c r="E64" s="6"/>
      <c r="F64" s="6"/>
      <c r="G64" s="6"/>
      <c r="H64" s="6"/>
    </row>
    <row r="65" spans="1:8" ht="30" customHeight="1">
      <c r="A65" s="6"/>
      <c r="B65" s="6"/>
      <c r="C65" s="6"/>
      <c r="D65" s="6"/>
      <c r="E65" s="6"/>
      <c r="F65" s="6"/>
      <c r="G65" s="6"/>
      <c r="H65" s="6"/>
    </row>
    <row r="66" spans="1:8" ht="30" customHeight="1">
      <c r="A66" s="6"/>
      <c r="B66" s="6"/>
      <c r="C66" s="6"/>
      <c r="D66" s="6"/>
      <c r="E66" s="6"/>
      <c r="F66" s="6"/>
      <c r="G66" s="6"/>
      <c r="H66" s="6"/>
    </row>
    <row r="67" spans="1:8" ht="30" customHeight="1">
      <c r="A67" s="6"/>
      <c r="B67" s="6"/>
      <c r="C67" s="6"/>
      <c r="D67" s="6"/>
      <c r="E67" s="6"/>
      <c r="F67" s="6"/>
      <c r="G67" s="6"/>
      <c r="H67" s="6"/>
    </row>
    <row r="68" spans="1:8" ht="30" customHeight="1">
      <c r="A68" s="6"/>
      <c r="B68" s="6"/>
      <c r="C68" s="6"/>
      <c r="D68" s="6"/>
      <c r="E68" s="6"/>
      <c r="F68" s="6"/>
      <c r="G68" s="6"/>
      <c r="H68" s="6"/>
    </row>
    <row r="69" spans="1:8" ht="30" customHeight="1">
      <c r="A69" s="6"/>
      <c r="B69" s="6"/>
      <c r="C69" s="6"/>
      <c r="D69" s="6"/>
      <c r="E69" s="6"/>
      <c r="F69" s="6"/>
      <c r="G69" s="6"/>
      <c r="H69" s="6"/>
    </row>
    <row r="70" spans="1:8" ht="30" customHeight="1">
      <c r="A70" s="6"/>
      <c r="B70" s="6"/>
      <c r="C70" s="6"/>
      <c r="D70" s="6"/>
      <c r="E70" s="6"/>
      <c r="F70" s="6"/>
      <c r="G70" s="6"/>
      <c r="H70" s="6"/>
    </row>
    <row r="71" spans="1:8" ht="30" customHeight="1">
      <c r="A71" s="6"/>
      <c r="B71" s="6"/>
      <c r="C71" s="6"/>
      <c r="D71" s="6"/>
      <c r="E71" s="6"/>
      <c r="F71" s="6"/>
      <c r="G71" s="6"/>
      <c r="H71" s="6"/>
    </row>
    <row r="72" spans="1:8" ht="30" customHeight="1">
      <c r="A72" s="6"/>
      <c r="B72" s="6"/>
      <c r="C72" s="6"/>
      <c r="D72" s="6"/>
      <c r="E72" s="6"/>
      <c r="F72" s="6"/>
      <c r="G72" s="6"/>
      <c r="H72" s="6"/>
    </row>
    <row r="73" spans="1:8" ht="30" customHeight="1">
      <c r="A73" s="6"/>
      <c r="B73" s="6"/>
      <c r="C73" s="6"/>
      <c r="D73" s="6"/>
      <c r="E73" s="6"/>
      <c r="F73" s="6"/>
      <c r="G73" s="6"/>
      <c r="H73" s="6"/>
    </row>
    <row r="74" spans="1:8" ht="30" customHeight="1">
      <c r="A74" s="6"/>
      <c r="B74" s="6"/>
      <c r="C74" s="6"/>
      <c r="D74" s="6"/>
      <c r="E74" s="6"/>
      <c r="F74" s="6"/>
      <c r="G74" s="6"/>
      <c r="H74" s="6"/>
    </row>
    <row r="75" spans="1:8" ht="30" customHeight="1"/>
    <row r="76" spans="1:8" ht="30" customHeight="1"/>
    <row r="77" spans="1:8" ht="30" customHeight="1"/>
    <row r="78" spans="1:8" ht="30" customHeight="1"/>
    <row r="79" spans="1:8" ht="30" customHeight="1"/>
    <row r="80" spans="1:8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</sheetData>
  <mergeCells count="92">
    <mergeCell ref="C56:D56"/>
    <mergeCell ref="E56:G56"/>
    <mergeCell ref="H56:I56"/>
    <mergeCell ref="A58:B58"/>
    <mergeCell ref="C58:D58"/>
    <mergeCell ref="E58:G58"/>
    <mergeCell ref="H58:I58"/>
    <mergeCell ref="C57:D57"/>
    <mergeCell ref="E57:G57"/>
    <mergeCell ref="H57:I57"/>
    <mergeCell ref="B50:I50"/>
    <mergeCell ref="A56:B56"/>
    <mergeCell ref="C51:D51"/>
    <mergeCell ref="E51:G51"/>
    <mergeCell ref="H51:I51"/>
    <mergeCell ref="A52:B52"/>
    <mergeCell ref="C52:D52"/>
    <mergeCell ref="E52:G52"/>
    <mergeCell ref="H52:I52"/>
    <mergeCell ref="A54:B54"/>
    <mergeCell ref="C54:D54"/>
    <mergeCell ref="E54:G54"/>
    <mergeCell ref="H54:I54"/>
    <mergeCell ref="C55:D55"/>
    <mergeCell ref="E55:G55"/>
    <mergeCell ref="H55:I55"/>
    <mergeCell ref="B44:D44"/>
    <mergeCell ref="B46:I46"/>
    <mergeCell ref="B47:I47"/>
    <mergeCell ref="B48:I48"/>
    <mergeCell ref="B49:I49"/>
    <mergeCell ref="E36:G36"/>
    <mergeCell ref="E37:G37"/>
    <mergeCell ref="B41:D41"/>
    <mergeCell ref="B43:D43"/>
    <mergeCell ref="B40:D40"/>
    <mergeCell ref="B39:D39"/>
    <mergeCell ref="A31:B31"/>
    <mergeCell ref="A32:B32"/>
    <mergeCell ref="A27:B27"/>
    <mergeCell ref="E34:G34"/>
    <mergeCell ref="E35:G35"/>
    <mergeCell ref="H10:I11"/>
    <mergeCell ref="B35:D35"/>
    <mergeCell ref="G10:G11"/>
    <mergeCell ref="A10:A11"/>
    <mergeCell ref="E32:G32"/>
    <mergeCell ref="E33:G33"/>
    <mergeCell ref="E26:G26"/>
    <mergeCell ref="E27:G27"/>
    <mergeCell ref="E29:G29"/>
    <mergeCell ref="G22:I22"/>
    <mergeCell ref="E31:G31"/>
    <mergeCell ref="E30:G30"/>
    <mergeCell ref="A25:B25"/>
    <mergeCell ref="C25:C27"/>
    <mergeCell ref="A30:B30"/>
    <mergeCell ref="C30:C32"/>
    <mergeCell ref="A13:E13"/>
    <mergeCell ref="F15:F16"/>
    <mergeCell ref="A6:A8"/>
    <mergeCell ref="B6:B8"/>
    <mergeCell ref="E6:F6"/>
    <mergeCell ref="E7:F7"/>
    <mergeCell ref="A1:D1"/>
    <mergeCell ref="E1:I1"/>
    <mergeCell ref="E2:I2"/>
    <mergeCell ref="E3:I3"/>
    <mergeCell ref="E9:F9"/>
    <mergeCell ref="E8:F8"/>
    <mergeCell ref="H8:I8"/>
    <mergeCell ref="H7:I7"/>
    <mergeCell ref="H9:I9"/>
    <mergeCell ref="H6:I6"/>
    <mergeCell ref="A3:D3"/>
    <mergeCell ref="A2:D2"/>
    <mergeCell ref="A21:B23"/>
    <mergeCell ref="C22:E22"/>
    <mergeCell ref="A26:B26"/>
    <mergeCell ref="C18:E18"/>
    <mergeCell ref="A4:I4"/>
    <mergeCell ref="C23:I23"/>
    <mergeCell ref="C14:E14"/>
    <mergeCell ref="A14:B16"/>
    <mergeCell ref="A17:B19"/>
    <mergeCell ref="G14:I14"/>
    <mergeCell ref="G18:I18"/>
    <mergeCell ref="C19:I19"/>
    <mergeCell ref="C15:E16"/>
    <mergeCell ref="C10:C11"/>
    <mergeCell ref="D10:D11"/>
    <mergeCell ref="E10:F11"/>
  </mergeCells>
  <phoneticPr fontId="0" type="noConversion"/>
  <printOptions horizontalCentered="1"/>
  <pageMargins left="0.46" right="0.38" top="0.85" bottom="0.60729166666666701" header="0.25" footer="0.5"/>
  <pageSetup paperSize="9" scale="53" orientation="portrait" r:id="rId1"/>
  <headerFooter>
    <oddHeader>&amp;L&amp;"Cambria,Bold"&amp;14&amp;U
Staircase/Liftwell Pressurisation Calculation&amp;R&amp;G</oddHeader>
    <oddFooter>&amp;L&amp;"Cambria,Regular"&amp;8CEC-MED-FRM-105, Rev. 0 dated 02.10.2020&amp;R&amp;"Cambria,Regular"Page 1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1C6F-C9AA-4831-81A8-01E0E4E49854}">
  <sheetPr>
    <pageSetUpPr fitToPage="1"/>
  </sheetPr>
  <dimension ref="A1:I90"/>
  <sheetViews>
    <sheetView view="pageBreakPreview" topLeftCell="A8" zoomScale="85" zoomScaleNormal="75" zoomScaleSheetLayoutView="85" zoomScalePageLayoutView="85" workbookViewId="0">
      <selection activeCell="G17" sqref="G17"/>
    </sheetView>
  </sheetViews>
  <sheetFormatPr defaultRowHeight="14.25"/>
  <cols>
    <col min="1" max="1" width="9.140625" style="3"/>
    <col min="2" max="2" width="41.28515625" style="3" customWidth="1"/>
    <col min="3" max="3" width="20.28515625" style="3" customWidth="1"/>
    <col min="4" max="4" width="19.42578125" style="3" customWidth="1"/>
    <col min="5" max="5" width="17.7109375" style="3" customWidth="1"/>
    <col min="6" max="6" width="6.85546875" style="3" customWidth="1"/>
    <col min="7" max="7" width="30.42578125" style="3" customWidth="1"/>
    <col min="8" max="8" width="19.5703125" style="3" customWidth="1"/>
    <col min="9" max="9" width="16.42578125" style="3" customWidth="1"/>
    <col min="10" max="16384" width="9.140625" style="3"/>
  </cols>
  <sheetData>
    <row r="1" spans="1:9" s="86" customFormat="1" ht="31.5" customHeight="1">
      <c r="A1" s="225" t="s">
        <v>104</v>
      </c>
      <c r="B1" s="226"/>
      <c r="C1" s="226"/>
      <c r="D1" s="227"/>
      <c r="E1" s="228" t="s">
        <v>107</v>
      </c>
      <c r="F1" s="226"/>
      <c r="G1" s="226"/>
      <c r="H1" s="226"/>
      <c r="I1" s="229"/>
    </row>
    <row r="2" spans="1:9" s="86" customFormat="1" ht="29.25" customHeight="1">
      <c r="A2" s="248" t="s">
        <v>105</v>
      </c>
      <c r="B2" s="231"/>
      <c r="C2" s="231"/>
      <c r="D2" s="249"/>
      <c r="E2" s="230" t="s">
        <v>108</v>
      </c>
      <c r="F2" s="231"/>
      <c r="G2" s="231"/>
      <c r="H2" s="231"/>
      <c r="I2" s="232"/>
    </row>
    <row r="3" spans="1:9" s="86" customFormat="1" ht="29.25" customHeight="1" thickBot="1">
      <c r="A3" s="246" t="s">
        <v>106</v>
      </c>
      <c r="B3" s="234"/>
      <c r="C3" s="234"/>
      <c r="D3" s="247"/>
      <c r="E3" s="233" t="s">
        <v>109</v>
      </c>
      <c r="F3" s="234"/>
      <c r="G3" s="234"/>
      <c r="H3" s="234"/>
      <c r="I3" s="235"/>
    </row>
    <row r="4" spans="1:9" s="86" customFormat="1" ht="29.25" customHeight="1">
      <c r="A4" s="199" t="s">
        <v>102</v>
      </c>
      <c r="B4" s="200"/>
      <c r="C4" s="200"/>
      <c r="D4" s="200"/>
      <c r="E4" s="200"/>
      <c r="F4" s="200"/>
      <c r="G4" s="200"/>
      <c r="H4" s="200"/>
      <c r="I4" s="201"/>
    </row>
    <row r="5" spans="1:9" ht="38.25" customHeight="1" thickBot="1">
      <c r="A5" s="7" t="s">
        <v>66</v>
      </c>
      <c r="B5" s="8"/>
      <c r="C5" s="8"/>
      <c r="D5" s="9"/>
      <c r="E5" s="9"/>
      <c r="F5" s="9"/>
      <c r="G5" s="9"/>
      <c r="H5" s="8"/>
      <c r="I5" s="10"/>
    </row>
    <row r="6" spans="1:9" ht="20.100000000000001" customHeight="1">
      <c r="A6" s="254" t="s">
        <v>0</v>
      </c>
      <c r="B6" s="257" t="s">
        <v>1</v>
      </c>
      <c r="C6" s="11" t="s">
        <v>2</v>
      </c>
      <c r="D6" s="11" t="s">
        <v>2</v>
      </c>
      <c r="E6" s="244" t="s">
        <v>6</v>
      </c>
      <c r="F6" s="257"/>
      <c r="G6" s="11" t="s">
        <v>8</v>
      </c>
      <c r="H6" s="244" t="s">
        <v>11</v>
      </c>
      <c r="I6" s="245"/>
    </row>
    <row r="7" spans="1:9" ht="20.100000000000001" customHeight="1">
      <c r="A7" s="255"/>
      <c r="B7" s="258"/>
      <c r="C7" s="12" t="s">
        <v>4</v>
      </c>
      <c r="D7" s="12" t="s">
        <v>5</v>
      </c>
      <c r="E7" s="241" t="s">
        <v>7</v>
      </c>
      <c r="F7" s="260"/>
      <c r="G7" s="12" t="s">
        <v>9</v>
      </c>
      <c r="H7" s="241" t="s">
        <v>94</v>
      </c>
      <c r="I7" s="242"/>
    </row>
    <row r="8" spans="1:9" ht="20.100000000000001" customHeight="1" thickBot="1">
      <c r="A8" s="256"/>
      <c r="B8" s="259"/>
      <c r="C8" s="13" t="s">
        <v>3</v>
      </c>
      <c r="D8" s="14" t="s">
        <v>3</v>
      </c>
      <c r="E8" s="238" t="s">
        <v>3</v>
      </c>
      <c r="F8" s="239"/>
      <c r="G8" s="14" t="s">
        <v>10</v>
      </c>
      <c r="H8" s="238" t="s">
        <v>12</v>
      </c>
      <c r="I8" s="240"/>
    </row>
    <row r="9" spans="1:9" ht="30" customHeight="1">
      <c r="A9" s="15">
        <v>1</v>
      </c>
      <c r="B9" s="16" t="s">
        <v>13</v>
      </c>
      <c r="C9" s="17">
        <v>1</v>
      </c>
      <c r="D9" s="17">
        <v>2.1</v>
      </c>
      <c r="E9" s="236">
        <v>6.2</v>
      </c>
      <c r="F9" s="237"/>
      <c r="G9" s="17">
        <v>0.01</v>
      </c>
      <c r="H9" s="236">
        <v>2.8000000000000001E-2</v>
      </c>
      <c r="I9" s="243"/>
    </row>
    <row r="10" spans="1:9" ht="15" customHeight="1">
      <c r="A10" s="265">
        <v>2</v>
      </c>
      <c r="B10" s="18" t="s">
        <v>60</v>
      </c>
      <c r="C10" s="221">
        <v>1</v>
      </c>
      <c r="D10" s="221">
        <v>2.1</v>
      </c>
      <c r="E10" s="222">
        <v>6.2</v>
      </c>
      <c r="F10" s="223"/>
      <c r="G10" s="264">
        <v>0.01</v>
      </c>
      <c r="H10" s="307">
        <v>2.8000000000000001E-2</v>
      </c>
      <c r="I10" s="308"/>
    </row>
    <row r="11" spans="1:9" ht="15" customHeight="1">
      <c r="A11" s="208"/>
      <c r="B11" s="19" t="s">
        <v>61</v>
      </c>
      <c r="C11" s="221"/>
      <c r="D11" s="221"/>
      <c r="E11" s="224"/>
      <c r="F11" s="209"/>
      <c r="G11" s="264"/>
      <c r="H11" s="309"/>
      <c r="I11" s="310"/>
    </row>
    <row r="12" spans="1:9" ht="15" customHeight="1">
      <c r="A12" s="20"/>
      <c r="B12" s="21"/>
      <c r="C12" s="21"/>
      <c r="D12" s="21"/>
      <c r="E12" s="22"/>
      <c r="F12" s="22"/>
      <c r="G12" s="23"/>
      <c r="H12" s="24"/>
      <c r="I12" s="25"/>
    </row>
    <row r="13" spans="1:9" ht="29.25" customHeight="1">
      <c r="A13" s="250" t="s">
        <v>51</v>
      </c>
      <c r="B13" s="251"/>
      <c r="C13" s="251"/>
      <c r="D13" s="251"/>
      <c r="E13" s="251"/>
      <c r="F13" s="26">
        <v>1</v>
      </c>
      <c r="G13" s="26" t="s">
        <v>28</v>
      </c>
      <c r="H13" s="26"/>
      <c r="I13" s="10"/>
    </row>
    <row r="14" spans="1:9" ht="30" customHeight="1">
      <c r="A14" s="186" t="s">
        <v>101</v>
      </c>
      <c r="B14" s="187"/>
      <c r="C14" s="203" t="s">
        <v>14</v>
      </c>
      <c r="D14" s="204"/>
      <c r="E14" s="205"/>
      <c r="F14" s="27" t="s">
        <v>15</v>
      </c>
      <c r="G14" s="203" t="s">
        <v>16</v>
      </c>
      <c r="H14" s="204"/>
      <c r="I14" s="211"/>
    </row>
    <row r="15" spans="1:9" ht="24" customHeight="1">
      <c r="A15" s="206"/>
      <c r="B15" s="207"/>
      <c r="C15" s="215" t="s">
        <v>67</v>
      </c>
      <c r="D15" s="216"/>
      <c r="E15" s="217"/>
      <c r="F15" s="252" t="s">
        <v>15</v>
      </c>
      <c r="G15" s="28" t="s">
        <v>19</v>
      </c>
      <c r="H15" s="29" t="s">
        <v>20</v>
      </c>
      <c r="I15" s="30" t="s">
        <v>18</v>
      </c>
    </row>
    <row r="16" spans="1:9" ht="21" customHeight="1">
      <c r="A16" s="208"/>
      <c r="B16" s="209"/>
      <c r="C16" s="218"/>
      <c r="D16" s="219"/>
      <c r="E16" s="220"/>
      <c r="F16" s="253"/>
      <c r="G16" s="31" t="s">
        <v>64</v>
      </c>
      <c r="H16" s="32" t="s">
        <v>17</v>
      </c>
      <c r="I16" s="33">
        <v>0.25</v>
      </c>
    </row>
    <row r="17" spans="1:9" ht="30" customHeight="1">
      <c r="A17" s="210" t="s">
        <v>103</v>
      </c>
      <c r="B17" s="189"/>
      <c r="C17" s="34">
        <f>D10*C10</f>
        <v>2.1</v>
      </c>
      <c r="D17" s="35">
        <f>F13</f>
        <v>1</v>
      </c>
      <c r="E17" s="35">
        <v>2</v>
      </c>
      <c r="F17" s="35" t="s">
        <v>15</v>
      </c>
      <c r="G17" s="36">
        <v>2.9000000000000001E-2</v>
      </c>
      <c r="H17" s="35">
        <v>12</v>
      </c>
      <c r="I17" s="95">
        <f>0.25*H17*G17</f>
        <v>8.7000000000000008E-2</v>
      </c>
    </row>
    <row r="18" spans="1:9" ht="30" customHeight="1">
      <c r="A18" s="188"/>
      <c r="B18" s="189"/>
      <c r="C18" s="196">
        <f>C17*D17*E17</f>
        <v>4.2</v>
      </c>
      <c r="D18" s="197"/>
      <c r="E18" s="198"/>
      <c r="F18" s="38" t="s">
        <v>15</v>
      </c>
      <c r="G18" s="212">
        <f>(G17*H17)+I17</f>
        <v>0.43500000000000005</v>
      </c>
      <c r="H18" s="213"/>
      <c r="I18" s="214"/>
    </row>
    <row r="19" spans="1:9" ht="27" customHeight="1">
      <c r="A19" s="190"/>
      <c r="B19" s="191"/>
      <c r="C19" s="212">
        <f>C18+G18</f>
        <v>4.6349999999999998</v>
      </c>
      <c r="D19" s="213"/>
      <c r="E19" s="213"/>
      <c r="F19" s="213"/>
      <c r="G19" s="213"/>
      <c r="H19" s="213"/>
      <c r="I19" s="214"/>
    </row>
    <row r="20" spans="1:9" ht="6" hidden="1" customHeight="1">
      <c r="A20" s="39"/>
      <c r="B20" s="40"/>
      <c r="C20" s="40"/>
      <c r="D20" s="40"/>
      <c r="E20" s="40"/>
      <c r="F20" s="40"/>
      <c r="G20" s="40"/>
      <c r="H20" s="40"/>
      <c r="I20" s="10"/>
    </row>
    <row r="21" spans="1:9" ht="30" hidden="1" customHeight="1">
      <c r="A21" s="186"/>
      <c r="B21" s="187"/>
      <c r="C21" s="41"/>
      <c r="D21" s="41"/>
      <c r="E21" s="41"/>
      <c r="F21" s="41"/>
      <c r="G21" s="42"/>
      <c r="H21" s="42"/>
      <c r="I21" s="43"/>
    </row>
    <row r="22" spans="1:9" ht="30" hidden="1" customHeight="1">
      <c r="A22" s="188"/>
      <c r="B22" s="189"/>
      <c r="C22" s="192"/>
      <c r="D22" s="193"/>
      <c r="E22" s="194"/>
      <c r="F22" s="41"/>
      <c r="G22" s="192"/>
      <c r="H22" s="193"/>
      <c r="I22" s="202"/>
    </row>
    <row r="23" spans="1:9" ht="30" hidden="1" customHeight="1">
      <c r="A23" s="190"/>
      <c r="B23" s="191"/>
      <c r="C23" s="192"/>
      <c r="D23" s="193"/>
      <c r="E23" s="193"/>
      <c r="F23" s="193"/>
      <c r="G23" s="193"/>
      <c r="H23" s="193"/>
      <c r="I23" s="202"/>
    </row>
    <row r="24" spans="1:9" ht="21.75" customHeight="1">
      <c r="A24" s="39"/>
      <c r="B24" s="40"/>
      <c r="C24" s="40"/>
      <c r="D24" s="40"/>
      <c r="E24" s="40"/>
      <c r="F24" s="40"/>
      <c r="G24" s="40"/>
      <c r="H24" s="40"/>
      <c r="I24" s="44"/>
    </row>
    <row r="25" spans="1:9" ht="30" customHeight="1" thickBot="1">
      <c r="A25" s="186" t="s">
        <v>22</v>
      </c>
      <c r="B25" s="270"/>
      <c r="C25" s="271">
        <f>C19</f>
        <v>4.6349999999999998</v>
      </c>
      <c r="D25" s="9"/>
      <c r="E25" s="45"/>
      <c r="F25" s="46"/>
      <c r="G25" s="46" t="s">
        <v>38</v>
      </c>
      <c r="H25" s="46"/>
      <c r="I25" s="47"/>
    </row>
    <row r="26" spans="1:9" ht="30" customHeight="1">
      <c r="A26" s="188" t="s">
        <v>21</v>
      </c>
      <c r="B26" s="195"/>
      <c r="C26" s="271"/>
      <c r="D26" s="9"/>
      <c r="E26" s="268" t="s">
        <v>29</v>
      </c>
      <c r="F26" s="269"/>
      <c r="G26" s="269"/>
      <c r="H26" s="48">
        <f>C29</f>
        <v>5.0984999999999996</v>
      </c>
      <c r="I26" s="10" t="s">
        <v>30</v>
      </c>
    </row>
    <row r="27" spans="1:9" ht="30" customHeight="1">
      <c r="A27" s="190" t="s">
        <v>102</v>
      </c>
      <c r="B27" s="273"/>
      <c r="C27" s="271"/>
      <c r="D27" s="9"/>
      <c r="E27" s="266" t="s">
        <v>31</v>
      </c>
      <c r="F27" s="267"/>
      <c r="G27" s="267"/>
      <c r="H27" s="22">
        <v>5</v>
      </c>
      <c r="I27" s="10" t="s">
        <v>28</v>
      </c>
    </row>
    <row r="28" spans="1:9" ht="30" customHeight="1">
      <c r="A28" s="39"/>
      <c r="B28" s="49" t="s">
        <v>80</v>
      </c>
      <c r="C28" s="50">
        <f>C25*0.1</f>
        <v>0.46350000000000002</v>
      </c>
      <c r="D28" s="9"/>
      <c r="E28" s="51" t="s">
        <v>53</v>
      </c>
      <c r="F28" s="9"/>
      <c r="G28" s="9"/>
      <c r="H28" s="48">
        <v>0.81599999999999995</v>
      </c>
      <c r="I28" s="10" t="s">
        <v>62</v>
      </c>
    </row>
    <row r="29" spans="1:9" ht="30" customHeight="1">
      <c r="A29" s="39"/>
      <c r="B29" s="41" t="s">
        <v>68</v>
      </c>
      <c r="C29" s="50">
        <f>C25+C28</f>
        <v>5.0984999999999996</v>
      </c>
      <c r="D29" s="9"/>
      <c r="E29" s="266" t="s">
        <v>32</v>
      </c>
      <c r="F29" s="267"/>
      <c r="G29" s="267"/>
      <c r="H29" s="22">
        <v>140</v>
      </c>
      <c r="I29" s="10" t="s">
        <v>33</v>
      </c>
    </row>
    <row r="30" spans="1:9" ht="38.25" customHeight="1">
      <c r="A30" s="186" t="s">
        <v>26</v>
      </c>
      <c r="B30" s="270"/>
      <c r="C30" s="272">
        <f>CEILING((C29*1000),5)</f>
        <v>5100</v>
      </c>
      <c r="D30" s="9"/>
      <c r="E30" s="266" t="s">
        <v>34</v>
      </c>
      <c r="F30" s="267"/>
      <c r="G30" s="267"/>
      <c r="H30" s="48">
        <v>0.18</v>
      </c>
      <c r="I30" s="52" t="s">
        <v>35</v>
      </c>
    </row>
    <row r="31" spans="1:9" ht="30" customHeight="1">
      <c r="A31" s="188" t="s">
        <v>21</v>
      </c>
      <c r="B31" s="195"/>
      <c r="C31" s="272"/>
      <c r="D31" s="9"/>
      <c r="E31" s="266" t="s">
        <v>36</v>
      </c>
      <c r="F31" s="267"/>
      <c r="G31" s="267"/>
      <c r="H31" s="53">
        <f>H28*H29</f>
        <v>114.24</v>
      </c>
      <c r="I31" s="52" t="s">
        <v>37</v>
      </c>
    </row>
    <row r="32" spans="1:9" ht="30" customHeight="1">
      <c r="A32" s="190" t="s">
        <v>102</v>
      </c>
      <c r="B32" s="273"/>
      <c r="C32" s="272"/>
      <c r="D32" s="9"/>
      <c r="E32" s="266" t="s">
        <v>39</v>
      </c>
      <c r="F32" s="267"/>
      <c r="G32" s="267"/>
      <c r="H32" s="22">
        <v>150</v>
      </c>
      <c r="I32" s="52" t="s">
        <v>37</v>
      </c>
    </row>
    <row r="33" spans="1:9" ht="30" customHeight="1">
      <c r="A33" s="7"/>
      <c r="B33" s="8"/>
      <c r="C33" s="8"/>
      <c r="D33" s="8"/>
      <c r="E33" s="266" t="s">
        <v>40</v>
      </c>
      <c r="F33" s="267"/>
      <c r="G33" s="267"/>
      <c r="H33" s="54">
        <f>H32+H31</f>
        <v>264.24</v>
      </c>
      <c r="I33" s="52" t="s">
        <v>37</v>
      </c>
    </row>
    <row r="34" spans="1:9" ht="30" customHeight="1">
      <c r="A34" s="7"/>
      <c r="B34" s="8"/>
      <c r="C34" s="8"/>
      <c r="D34" s="8"/>
      <c r="E34" s="274" t="s">
        <v>54</v>
      </c>
      <c r="F34" s="275"/>
      <c r="G34" s="275"/>
      <c r="H34" s="48">
        <v>12.5</v>
      </c>
      <c r="I34" s="52" t="s">
        <v>37</v>
      </c>
    </row>
    <row r="35" spans="1:9" ht="30" customHeight="1">
      <c r="A35" s="7"/>
      <c r="B35" s="263"/>
      <c r="C35" s="263"/>
      <c r="D35" s="263"/>
      <c r="E35" s="266" t="s">
        <v>41</v>
      </c>
      <c r="F35" s="267"/>
      <c r="G35" s="267"/>
      <c r="H35" s="48">
        <f>H34+H33</f>
        <v>276.74</v>
      </c>
      <c r="I35" s="52" t="s">
        <v>37</v>
      </c>
    </row>
    <row r="36" spans="1:9" ht="21.75" customHeight="1">
      <c r="A36" s="7"/>
      <c r="B36" s="40"/>
      <c r="C36" s="40"/>
      <c r="D36" s="40"/>
      <c r="E36" s="266" t="s">
        <v>49</v>
      </c>
      <c r="F36" s="267"/>
      <c r="G36" s="267"/>
      <c r="H36" s="48">
        <f>H35*0.25</f>
        <v>69.185000000000002</v>
      </c>
      <c r="I36" s="52" t="s">
        <v>37</v>
      </c>
    </row>
    <row r="37" spans="1:9" ht="23.25" customHeight="1">
      <c r="A37" s="7"/>
      <c r="B37" s="40"/>
      <c r="C37" s="40"/>
      <c r="D37" s="40"/>
      <c r="E37" s="276" t="s">
        <v>77</v>
      </c>
      <c r="F37" s="277"/>
      <c r="G37" s="277"/>
      <c r="H37" s="55">
        <f>CEILING(H36+H35,5)</f>
        <v>350</v>
      </c>
      <c r="I37" s="56" t="s">
        <v>37</v>
      </c>
    </row>
    <row r="38" spans="1:9" ht="24" customHeight="1">
      <c r="A38" s="7"/>
      <c r="B38" s="40"/>
      <c r="C38" s="40"/>
      <c r="D38" s="40"/>
      <c r="E38" s="8"/>
      <c r="F38" s="40"/>
      <c r="G38" s="8"/>
      <c r="H38" s="57"/>
      <c r="I38" s="44"/>
    </row>
    <row r="39" spans="1:9" ht="21.75" customHeight="1">
      <c r="A39" s="7"/>
      <c r="B39" s="263" t="s">
        <v>99</v>
      </c>
      <c r="C39" s="263"/>
      <c r="D39" s="263"/>
      <c r="E39" s="8"/>
      <c r="F39" s="8"/>
      <c r="G39" s="58" t="s">
        <v>42</v>
      </c>
      <c r="H39" s="59"/>
      <c r="I39" s="60"/>
    </row>
    <row r="40" spans="1:9" ht="19.5" customHeight="1">
      <c r="A40" s="7"/>
      <c r="B40" s="280" t="s">
        <v>100</v>
      </c>
      <c r="C40" s="281"/>
      <c r="D40" s="281"/>
      <c r="E40" s="61">
        <f>C30</f>
        <v>5100</v>
      </c>
      <c r="F40" s="62" t="s">
        <v>27</v>
      </c>
      <c r="G40" s="63" t="s">
        <v>44</v>
      </c>
      <c r="H40" s="8"/>
      <c r="I40" s="10"/>
    </row>
    <row r="41" spans="1:9" ht="24" customHeight="1">
      <c r="A41" s="7"/>
      <c r="B41" s="278" t="s">
        <v>69</v>
      </c>
      <c r="C41" s="279"/>
      <c r="D41" s="279"/>
      <c r="E41" s="64">
        <f>E40</f>
        <v>5100</v>
      </c>
      <c r="F41" s="9" t="s">
        <v>27</v>
      </c>
      <c r="G41" s="65" t="s">
        <v>45</v>
      </c>
      <c r="H41" s="8"/>
      <c r="I41" s="10"/>
    </row>
    <row r="42" spans="1:9" ht="19.5" customHeight="1">
      <c r="A42" s="7"/>
      <c r="B42" s="51" t="s">
        <v>50</v>
      </c>
      <c r="C42" s="9"/>
      <c r="D42" s="9"/>
      <c r="E42" s="64">
        <f>ROUND(E41,-1)</f>
        <v>5100</v>
      </c>
      <c r="F42" s="9" t="s">
        <v>27</v>
      </c>
      <c r="G42" s="65" t="s">
        <v>46</v>
      </c>
      <c r="H42" s="66"/>
      <c r="I42" s="10"/>
    </row>
    <row r="43" spans="1:9" ht="19.5" customHeight="1">
      <c r="A43" s="7"/>
      <c r="B43" s="278" t="s">
        <v>23</v>
      </c>
      <c r="C43" s="279"/>
      <c r="D43" s="279"/>
      <c r="E43" s="9">
        <v>9</v>
      </c>
      <c r="F43" s="9" t="s">
        <v>25</v>
      </c>
      <c r="G43" s="65" t="s">
        <v>47</v>
      </c>
      <c r="H43" s="8"/>
      <c r="I43" s="10"/>
    </row>
    <row r="44" spans="1:9" ht="19.5" customHeight="1">
      <c r="A44" s="7"/>
      <c r="B44" s="282" t="s">
        <v>24</v>
      </c>
      <c r="C44" s="283"/>
      <c r="D44" s="283"/>
      <c r="E44" s="67">
        <f>E42/E43</f>
        <v>566.66666666666663</v>
      </c>
      <c r="F44" s="8" t="s">
        <v>27</v>
      </c>
      <c r="G44" s="68" t="s">
        <v>43</v>
      </c>
      <c r="H44" s="66">
        <f>C29/(0.827*3.53)</f>
        <v>1.7464743381141434</v>
      </c>
      <c r="I44" s="69" t="s">
        <v>48</v>
      </c>
    </row>
    <row r="45" spans="1:9" ht="19.5" customHeight="1">
      <c r="A45" s="7"/>
      <c r="B45" s="70"/>
      <c r="C45" s="71"/>
      <c r="D45" s="71"/>
      <c r="E45" s="72"/>
      <c r="F45" s="73"/>
      <c r="G45" s="74" t="s">
        <v>65</v>
      </c>
      <c r="H45" s="75"/>
      <c r="I45" s="76"/>
    </row>
    <row r="46" spans="1:9" ht="30" customHeight="1">
      <c r="A46" s="7"/>
      <c r="B46" s="251" t="s">
        <v>96</v>
      </c>
      <c r="C46" s="251"/>
      <c r="D46" s="251"/>
      <c r="E46" s="251"/>
      <c r="F46" s="251"/>
      <c r="G46" s="251"/>
      <c r="H46" s="251"/>
      <c r="I46" s="284"/>
    </row>
    <row r="47" spans="1:9" s="87" customFormat="1" ht="30" customHeight="1">
      <c r="A47" s="7"/>
      <c r="B47" s="251" t="s">
        <v>97</v>
      </c>
      <c r="C47" s="251"/>
      <c r="D47" s="251"/>
      <c r="E47" s="251"/>
      <c r="F47" s="251"/>
      <c r="G47" s="251"/>
      <c r="H47" s="251"/>
      <c r="I47" s="284"/>
    </row>
    <row r="48" spans="1:9" ht="30" customHeight="1">
      <c r="A48" s="7"/>
      <c r="B48" s="251" t="s">
        <v>98</v>
      </c>
      <c r="C48" s="251"/>
      <c r="D48" s="251"/>
      <c r="E48" s="251"/>
      <c r="F48" s="251"/>
      <c r="G48" s="251"/>
      <c r="H48" s="251"/>
      <c r="I48" s="284"/>
    </row>
    <row r="49" spans="1:9" ht="30" customHeight="1">
      <c r="A49" s="7"/>
      <c r="B49" s="251"/>
      <c r="C49" s="251"/>
      <c r="D49" s="251"/>
      <c r="E49" s="251"/>
      <c r="F49" s="251"/>
      <c r="G49" s="251"/>
      <c r="H49" s="251"/>
      <c r="I49" s="284"/>
    </row>
    <row r="50" spans="1:9" ht="30" hidden="1" customHeight="1">
      <c r="A50" s="88"/>
      <c r="B50" s="89"/>
      <c r="C50" s="311" t="s">
        <v>63</v>
      </c>
      <c r="D50" s="312"/>
      <c r="E50" s="311" t="s">
        <v>58</v>
      </c>
      <c r="F50" s="313"/>
      <c r="G50" s="312"/>
      <c r="H50" s="311" t="s">
        <v>59</v>
      </c>
      <c r="I50" s="314"/>
    </row>
    <row r="51" spans="1:9" ht="30" hidden="1" customHeight="1">
      <c r="A51" s="315" t="s">
        <v>55</v>
      </c>
      <c r="B51" s="316"/>
      <c r="C51" s="196" t="s">
        <v>70</v>
      </c>
      <c r="D51" s="198"/>
      <c r="E51" s="196" t="s">
        <v>71</v>
      </c>
      <c r="F51" s="197"/>
      <c r="G51" s="198"/>
      <c r="H51" s="196" t="s">
        <v>72</v>
      </c>
      <c r="I51" s="317"/>
    </row>
    <row r="52" spans="1:9" ht="27" hidden="1" customHeight="1" thickTop="1">
      <c r="A52" s="90" t="s">
        <v>56</v>
      </c>
      <c r="B52" s="96"/>
      <c r="C52" s="91"/>
      <c r="D52" s="92"/>
      <c r="E52" s="91"/>
      <c r="F52" s="93"/>
      <c r="G52" s="92"/>
      <c r="H52" s="91"/>
      <c r="I52" s="94"/>
    </row>
    <row r="53" spans="1:9" ht="30" hidden="1" customHeight="1">
      <c r="A53" s="318" t="s">
        <v>57</v>
      </c>
      <c r="B53" s="319"/>
      <c r="C53" s="320" t="s">
        <v>73</v>
      </c>
      <c r="D53" s="321"/>
      <c r="E53" s="320" t="s">
        <v>73</v>
      </c>
      <c r="F53" s="322"/>
      <c r="G53" s="321"/>
      <c r="H53" s="320" t="s">
        <v>73</v>
      </c>
      <c r="I53" s="323"/>
    </row>
    <row r="54" spans="1:9" ht="30" customHeight="1">
      <c r="A54" s="88"/>
      <c r="B54" s="89"/>
      <c r="C54" s="311" t="s">
        <v>63</v>
      </c>
      <c r="D54" s="312"/>
      <c r="E54" s="311" t="s">
        <v>58</v>
      </c>
      <c r="F54" s="313"/>
      <c r="G54" s="312"/>
      <c r="H54" s="311" t="s">
        <v>59</v>
      </c>
      <c r="I54" s="314"/>
    </row>
    <row r="55" spans="1:9" ht="30" customHeight="1">
      <c r="A55" s="315" t="s">
        <v>55</v>
      </c>
      <c r="B55" s="316"/>
      <c r="C55" s="192" t="s">
        <v>95</v>
      </c>
      <c r="D55" s="194"/>
      <c r="E55" s="192"/>
      <c r="F55" s="193"/>
      <c r="G55" s="194"/>
      <c r="H55" s="192"/>
      <c r="I55" s="202"/>
    </row>
    <row r="56" spans="1:9" ht="30" customHeight="1">
      <c r="A56" s="90" t="s">
        <v>56</v>
      </c>
      <c r="B56" s="96"/>
      <c r="C56" s="324"/>
      <c r="D56" s="191"/>
      <c r="E56" s="192"/>
      <c r="F56" s="193"/>
      <c r="G56" s="194"/>
      <c r="H56" s="192"/>
      <c r="I56" s="202"/>
    </row>
    <row r="57" spans="1:9" ht="30" customHeight="1" thickBot="1">
      <c r="A57" s="318" t="s">
        <v>57</v>
      </c>
      <c r="B57" s="319"/>
      <c r="C57" s="320" t="s">
        <v>110</v>
      </c>
      <c r="D57" s="321"/>
      <c r="E57" s="320"/>
      <c r="F57" s="322"/>
      <c r="G57" s="321"/>
      <c r="H57" s="320"/>
      <c r="I57" s="323"/>
    </row>
    <row r="58" spans="1:9" ht="30" customHeight="1">
      <c r="A58" s="86"/>
      <c r="B58" s="86"/>
      <c r="C58" s="86"/>
      <c r="D58" s="86"/>
      <c r="E58" s="86"/>
      <c r="F58" s="86"/>
      <c r="G58" s="86"/>
      <c r="H58" s="86"/>
    </row>
    <row r="59" spans="1:9" ht="30" customHeight="1">
      <c r="A59" s="86"/>
      <c r="B59" s="86"/>
      <c r="C59" s="86"/>
      <c r="D59" s="86"/>
      <c r="E59" s="86"/>
      <c r="F59" s="86"/>
      <c r="G59" s="86"/>
      <c r="H59" s="86"/>
    </row>
    <row r="60" spans="1:9" ht="30" customHeight="1">
      <c r="A60" s="86"/>
      <c r="B60" s="86"/>
      <c r="C60" s="86"/>
      <c r="D60" s="86"/>
      <c r="E60" s="86"/>
      <c r="F60" s="86"/>
      <c r="G60" s="86"/>
      <c r="H60" s="86"/>
    </row>
    <row r="61" spans="1:9" ht="30" customHeight="1">
      <c r="A61" s="86"/>
      <c r="B61" s="86"/>
      <c r="C61" s="86"/>
      <c r="D61" s="86"/>
      <c r="E61" s="86"/>
      <c r="F61" s="86"/>
      <c r="G61" s="86"/>
      <c r="H61" s="86"/>
    </row>
    <row r="62" spans="1:9" ht="30" customHeight="1">
      <c r="A62" s="86"/>
      <c r="B62" s="86"/>
      <c r="C62" s="86"/>
      <c r="D62" s="86"/>
      <c r="E62" s="86"/>
      <c r="F62" s="86"/>
      <c r="G62" s="86"/>
      <c r="H62" s="86"/>
    </row>
    <row r="63" spans="1:9" ht="30" customHeight="1">
      <c r="A63" s="86"/>
      <c r="B63" s="86"/>
      <c r="C63" s="86"/>
      <c r="D63" s="86"/>
      <c r="E63" s="86"/>
      <c r="F63" s="86"/>
      <c r="G63" s="86"/>
      <c r="H63" s="86"/>
    </row>
    <row r="64" spans="1:9" ht="30" customHeight="1">
      <c r="A64" s="86"/>
      <c r="B64" s="86"/>
      <c r="C64" s="86"/>
      <c r="D64" s="86"/>
      <c r="E64" s="86"/>
      <c r="F64" s="86"/>
      <c r="G64" s="86"/>
      <c r="H64" s="86"/>
    </row>
    <row r="65" spans="1:8" ht="30" customHeight="1">
      <c r="A65" s="86"/>
      <c r="B65" s="86"/>
      <c r="C65" s="86"/>
      <c r="D65" s="86"/>
      <c r="E65" s="86"/>
      <c r="F65" s="86"/>
      <c r="G65" s="86"/>
      <c r="H65" s="86"/>
    </row>
    <row r="66" spans="1:8" ht="30" customHeight="1">
      <c r="A66" s="86"/>
      <c r="B66" s="86"/>
      <c r="C66" s="86"/>
      <c r="D66" s="86"/>
      <c r="E66" s="86"/>
      <c r="F66" s="86"/>
      <c r="G66" s="86"/>
      <c r="H66" s="86"/>
    </row>
    <row r="67" spans="1:8" ht="30" customHeight="1">
      <c r="A67" s="86"/>
      <c r="B67" s="86"/>
      <c r="C67" s="86"/>
      <c r="D67" s="86"/>
      <c r="E67" s="86"/>
      <c r="F67" s="86"/>
      <c r="G67" s="86"/>
      <c r="H67" s="86"/>
    </row>
    <row r="68" spans="1:8" ht="30" customHeight="1">
      <c r="A68" s="86"/>
      <c r="B68" s="86"/>
      <c r="C68" s="86"/>
      <c r="D68" s="86"/>
      <c r="E68" s="86"/>
      <c r="F68" s="86"/>
      <c r="G68" s="86"/>
      <c r="H68" s="86"/>
    </row>
    <row r="69" spans="1:8" ht="30" customHeight="1">
      <c r="A69" s="86"/>
      <c r="B69" s="86"/>
      <c r="C69" s="86"/>
      <c r="D69" s="86"/>
      <c r="E69" s="86"/>
      <c r="F69" s="86"/>
      <c r="G69" s="86"/>
      <c r="H69" s="86"/>
    </row>
    <row r="70" spans="1:8" ht="30" customHeight="1">
      <c r="A70" s="86"/>
      <c r="B70" s="86"/>
      <c r="C70" s="86"/>
      <c r="D70" s="86"/>
      <c r="E70" s="86"/>
      <c r="F70" s="86"/>
      <c r="G70" s="86"/>
      <c r="H70" s="86"/>
    </row>
    <row r="71" spans="1:8" ht="30" customHeight="1">
      <c r="A71" s="86"/>
      <c r="B71" s="86"/>
      <c r="C71" s="86"/>
      <c r="D71" s="86"/>
      <c r="E71" s="86"/>
      <c r="F71" s="86"/>
      <c r="G71" s="86"/>
      <c r="H71" s="86"/>
    </row>
    <row r="72" spans="1:8" ht="30" customHeight="1">
      <c r="A72" s="86"/>
      <c r="B72" s="86"/>
      <c r="C72" s="86"/>
      <c r="D72" s="86"/>
      <c r="E72" s="86"/>
      <c r="F72" s="86"/>
      <c r="G72" s="86"/>
      <c r="H72" s="86"/>
    </row>
    <row r="73" spans="1:8" ht="30" customHeight="1">
      <c r="A73" s="86"/>
      <c r="B73" s="86"/>
      <c r="C73" s="86"/>
      <c r="D73" s="86"/>
      <c r="E73" s="86"/>
      <c r="F73" s="86"/>
      <c r="G73" s="86"/>
      <c r="H73" s="86"/>
    </row>
    <row r="74" spans="1:8" ht="30" customHeight="1"/>
    <row r="75" spans="1:8" ht="30" customHeight="1"/>
    <row r="76" spans="1:8" ht="30" customHeight="1"/>
    <row r="77" spans="1:8" ht="30" customHeight="1"/>
    <row r="78" spans="1:8" ht="30" customHeight="1"/>
    <row r="79" spans="1:8" ht="30" customHeight="1"/>
    <row r="80" spans="1:8" ht="30" customHeight="1"/>
    <row r="81" s="3" customFormat="1" ht="30" customHeight="1"/>
    <row r="82" s="3" customFormat="1" ht="30" customHeight="1"/>
    <row r="83" s="3" customFormat="1" ht="30" customHeight="1"/>
    <row r="84" s="3" customFormat="1" ht="30" customHeight="1"/>
    <row r="85" s="3" customFormat="1" ht="30" customHeight="1"/>
    <row r="86" s="3" customFormat="1" ht="30" customHeight="1"/>
    <row r="87" s="3" customFormat="1" ht="30" customHeight="1"/>
    <row r="88" s="3" customFormat="1" ht="30" customHeight="1"/>
    <row r="89" s="3" customFormat="1" ht="30" customHeight="1"/>
    <row r="90" s="3" customFormat="1" ht="30" customHeight="1"/>
  </sheetData>
  <mergeCells count="91">
    <mergeCell ref="A57:B57"/>
    <mergeCell ref="C57:D57"/>
    <mergeCell ref="E57:G57"/>
    <mergeCell ref="H57:I57"/>
    <mergeCell ref="A55:B55"/>
    <mergeCell ref="C55:D55"/>
    <mergeCell ref="E55:G55"/>
    <mergeCell ref="H55:I55"/>
    <mergeCell ref="C56:D56"/>
    <mergeCell ref="E56:G56"/>
    <mergeCell ref="H56:I56"/>
    <mergeCell ref="A53:B53"/>
    <mergeCell ref="C53:D53"/>
    <mergeCell ref="E53:G53"/>
    <mergeCell ref="H53:I53"/>
    <mergeCell ref="C54:D54"/>
    <mergeCell ref="E54:G54"/>
    <mergeCell ref="H54:I54"/>
    <mergeCell ref="C50:D50"/>
    <mergeCell ref="E50:G50"/>
    <mergeCell ref="H50:I50"/>
    <mergeCell ref="A51:B51"/>
    <mergeCell ref="C51:D51"/>
    <mergeCell ref="E51:G51"/>
    <mergeCell ref="H51:I51"/>
    <mergeCell ref="B44:D44"/>
    <mergeCell ref="B46:I46"/>
    <mergeCell ref="B47:I47"/>
    <mergeCell ref="B48:I48"/>
    <mergeCell ref="B49:I49"/>
    <mergeCell ref="E37:G37"/>
    <mergeCell ref="B39:D39"/>
    <mergeCell ref="B40:D40"/>
    <mergeCell ref="B41:D41"/>
    <mergeCell ref="B43:D43"/>
    <mergeCell ref="E33:G33"/>
    <mergeCell ref="E34:G34"/>
    <mergeCell ref="B35:D35"/>
    <mergeCell ref="E35:G35"/>
    <mergeCell ref="E36:G36"/>
    <mergeCell ref="E29:G29"/>
    <mergeCell ref="A30:B30"/>
    <mergeCell ref="C30:C32"/>
    <mergeCell ref="E30:G30"/>
    <mergeCell ref="A31:B31"/>
    <mergeCell ref="E31:G31"/>
    <mergeCell ref="A32:B32"/>
    <mergeCell ref="E32:G32"/>
    <mergeCell ref="A25:B25"/>
    <mergeCell ref="C25:C27"/>
    <mergeCell ref="A26:B26"/>
    <mergeCell ref="E26:G26"/>
    <mergeCell ref="A27:B27"/>
    <mergeCell ref="E27:G27"/>
    <mergeCell ref="A17:B19"/>
    <mergeCell ref="C18:E18"/>
    <mergeCell ref="G18:I18"/>
    <mergeCell ref="C19:I19"/>
    <mergeCell ref="A21:B23"/>
    <mergeCell ref="C22:E22"/>
    <mergeCell ref="G22:I22"/>
    <mergeCell ref="C23:I23"/>
    <mergeCell ref="A13:E13"/>
    <mergeCell ref="A14:B16"/>
    <mergeCell ref="C14:E14"/>
    <mergeCell ref="G14:I14"/>
    <mergeCell ref="C15:E16"/>
    <mergeCell ref="F15:F16"/>
    <mergeCell ref="E9:F9"/>
    <mergeCell ref="H9:I9"/>
    <mergeCell ref="A10:A11"/>
    <mergeCell ref="C10:C11"/>
    <mergeCell ref="D10:D11"/>
    <mergeCell ref="E10:F11"/>
    <mergeCell ref="G10:G11"/>
    <mergeCell ref="H10:I11"/>
    <mergeCell ref="A4:I4"/>
    <mergeCell ref="A6:A8"/>
    <mergeCell ref="B6:B8"/>
    <mergeCell ref="E6:F6"/>
    <mergeCell ref="H6:I6"/>
    <mergeCell ref="E7:F7"/>
    <mergeCell ref="H7:I7"/>
    <mergeCell ref="E8:F8"/>
    <mergeCell ref="H8:I8"/>
    <mergeCell ref="A1:D1"/>
    <mergeCell ref="E1:I1"/>
    <mergeCell ref="A2:D2"/>
    <mergeCell ref="E2:I2"/>
    <mergeCell ref="A3:D3"/>
    <mergeCell ref="E3:I3"/>
  </mergeCells>
  <printOptions horizontalCentered="1" verticalCentered="1"/>
  <pageMargins left="0.47244094488188981" right="0.39370078740157483" top="0.86614173228346458" bottom="0.59055118110236227" header="0.23622047244094491" footer="0.51181102362204722"/>
  <pageSetup paperSize="9" scale="53" orientation="portrait" r:id="rId1"/>
  <headerFooter>
    <oddHeader>&amp;L&amp;"Cambria,Bold"&amp;14&amp;U
Staircase/Liftwell Pressurisation Calculation&amp;R&amp;G</oddHeader>
    <oddFooter>&amp;L&amp;"Cambria,Regular"&amp;8CEC-MED-FRM-105, Rev. 0 dated 02.10.2020&amp;R&amp;"Cambria,Regular"Page 1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180D-18DB-43C8-8222-478DE241C085}">
  <sheetPr>
    <pageSetUpPr fitToPage="1"/>
  </sheetPr>
  <dimension ref="A1:U90"/>
  <sheetViews>
    <sheetView view="pageBreakPreview" topLeftCell="A13" zoomScale="70" zoomScaleNormal="75" zoomScaleSheetLayoutView="70" zoomScalePageLayoutView="85" workbookViewId="0">
      <selection activeCell="A17" sqref="A17:B19"/>
    </sheetView>
  </sheetViews>
  <sheetFormatPr defaultRowHeight="14.25"/>
  <cols>
    <col min="1" max="1" width="9.140625" style="3"/>
    <col min="2" max="2" width="41.28515625" style="3" customWidth="1"/>
    <col min="3" max="3" width="20.28515625" style="3" customWidth="1"/>
    <col min="4" max="4" width="19.42578125" style="3" customWidth="1"/>
    <col min="5" max="5" width="17.7109375" style="3" customWidth="1"/>
    <col min="6" max="6" width="6.85546875" style="3" customWidth="1"/>
    <col min="7" max="7" width="30.42578125" style="3" customWidth="1"/>
    <col min="8" max="8" width="19.5703125" style="3" customWidth="1"/>
    <col min="9" max="9" width="16.42578125" style="3" customWidth="1"/>
    <col min="10" max="16384" width="9.140625" style="3"/>
  </cols>
  <sheetData>
    <row r="1" spans="1:12" s="86" customFormat="1" ht="31.5" customHeight="1">
      <c r="A1" s="225" t="s">
        <v>117</v>
      </c>
      <c r="B1" s="226"/>
      <c r="C1" s="226"/>
      <c r="D1" s="227"/>
      <c r="E1" s="228" t="s">
        <v>118</v>
      </c>
      <c r="F1" s="226"/>
      <c r="G1" s="226"/>
      <c r="H1" s="226"/>
      <c r="I1" s="229"/>
    </row>
    <row r="2" spans="1:12" s="86" customFormat="1" ht="29.25" customHeight="1">
      <c r="A2" s="248" t="s">
        <v>119</v>
      </c>
      <c r="B2" s="231"/>
      <c r="C2" s="231"/>
      <c r="D2" s="249"/>
      <c r="E2" s="230" t="s">
        <v>120</v>
      </c>
      <c r="F2" s="231"/>
      <c r="G2" s="231"/>
      <c r="H2" s="231"/>
      <c r="I2" s="232"/>
    </row>
    <row r="3" spans="1:12" s="86" customFormat="1" ht="29.25" customHeight="1" thickBot="1">
      <c r="A3" s="246" t="s">
        <v>121</v>
      </c>
      <c r="B3" s="234"/>
      <c r="C3" s="234"/>
      <c r="D3" s="247"/>
      <c r="E3" s="233" t="s">
        <v>122</v>
      </c>
      <c r="F3" s="234"/>
      <c r="G3" s="234"/>
      <c r="H3" s="234"/>
      <c r="I3" s="235"/>
      <c r="L3"/>
    </row>
    <row r="4" spans="1:12" s="86" customFormat="1" ht="29.25" customHeight="1">
      <c r="A4" s="199" t="s">
        <v>84</v>
      </c>
      <c r="B4" s="200"/>
      <c r="C4" s="200"/>
      <c r="D4" s="200"/>
      <c r="E4" s="200"/>
      <c r="F4" s="200"/>
      <c r="G4" s="200"/>
      <c r="H4" s="200"/>
      <c r="I4" s="201"/>
    </row>
    <row r="5" spans="1:12" ht="38.25" customHeight="1" thickBot="1">
      <c r="A5" s="7" t="s">
        <v>211</v>
      </c>
      <c r="B5" s="8"/>
      <c r="C5" s="8"/>
      <c r="D5" s="9"/>
      <c r="E5" s="9"/>
      <c r="F5" s="9"/>
      <c r="G5" s="9"/>
      <c r="H5" s="8"/>
      <c r="I5" s="10"/>
    </row>
    <row r="6" spans="1:12" ht="20.100000000000001" customHeight="1">
      <c r="A6" s="254" t="s">
        <v>0</v>
      </c>
      <c r="B6" s="257" t="s">
        <v>1</v>
      </c>
      <c r="C6" s="11" t="s">
        <v>2</v>
      </c>
      <c r="D6" s="11" t="s">
        <v>2</v>
      </c>
      <c r="E6" s="244" t="s">
        <v>6</v>
      </c>
      <c r="F6" s="257"/>
      <c r="G6" s="11" t="s">
        <v>8</v>
      </c>
      <c r="H6" s="244" t="s">
        <v>11</v>
      </c>
      <c r="I6" s="245"/>
    </row>
    <row r="7" spans="1:12" ht="20.100000000000001" customHeight="1">
      <c r="A7" s="255"/>
      <c r="B7" s="258"/>
      <c r="C7" s="12" t="s">
        <v>4</v>
      </c>
      <c r="D7" s="12" t="s">
        <v>5</v>
      </c>
      <c r="E7" s="241" t="s">
        <v>7</v>
      </c>
      <c r="F7" s="260"/>
      <c r="G7" s="12" t="s">
        <v>9</v>
      </c>
      <c r="H7" s="241" t="s">
        <v>94</v>
      </c>
      <c r="I7" s="242"/>
    </row>
    <row r="8" spans="1:12" ht="20.100000000000001" customHeight="1" thickBot="1">
      <c r="A8" s="256"/>
      <c r="B8" s="259"/>
      <c r="C8" s="13" t="s">
        <v>3</v>
      </c>
      <c r="D8" s="14" t="s">
        <v>3</v>
      </c>
      <c r="E8" s="238" t="s">
        <v>3</v>
      </c>
      <c r="F8" s="239"/>
      <c r="G8" s="14" t="s">
        <v>10</v>
      </c>
      <c r="H8" s="238" t="s">
        <v>12</v>
      </c>
      <c r="I8" s="240"/>
    </row>
    <row r="9" spans="1:12" ht="30" customHeight="1">
      <c r="A9" s="15">
        <v>1</v>
      </c>
      <c r="B9" s="16" t="s">
        <v>210</v>
      </c>
      <c r="C9" s="17">
        <v>1.1000000000000001</v>
      </c>
      <c r="D9" s="17">
        <v>2.2999999999999998</v>
      </c>
      <c r="E9" s="236">
        <f>2*(C9+D9)</f>
        <v>6.8</v>
      </c>
      <c r="F9" s="237"/>
      <c r="G9" s="17">
        <v>0.01</v>
      </c>
      <c r="H9" s="236">
        <v>0.03</v>
      </c>
      <c r="I9" s="243"/>
    </row>
    <row r="10" spans="1:12" ht="15" customHeight="1">
      <c r="A10" s="265">
        <v>2</v>
      </c>
      <c r="B10" s="18" t="s">
        <v>60</v>
      </c>
      <c r="C10" s="221">
        <v>1.1000000000000001</v>
      </c>
      <c r="D10" s="221">
        <v>2.2999999999999998</v>
      </c>
      <c r="E10" s="222">
        <v>6.8</v>
      </c>
      <c r="F10" s="223"/>
      <c r="G10" s="264">
        <v>0.01</v>
      </c>
      <c r="H10" s="307">
        <v>0.03</v>
      </c>
      <c r="I10" s="308"/>
    </row>
    <row r="11" spans="1:12" ht="15" customHeight="1">
      <c r="A11" s="208"/>
      <c r="B11" s="19" t="s">
        <v>61</v>
      </c>
      <c r="C11" s="221"/>
      <c r="D11" s="221"/>
      <c r="E11" s="224"/>
      <c r="F11" s="209"/>
      <c r="G11" s="264"/>
      <c r="H11" s="309"/>
      <c r="I11" s="310"/>
    </row>
    <row r="12" spans="1:12" ht="15" customHeight="1">
      <c r="A12" s="20"/>
      <c r="B12" s="21"/>
      <c r="C12" s="21"/>
      <c r="D12" s="21"/>
      <c r="E12" s="22"/>
      <c r="F12" s="22"/>
      <c r="G12" s="23"/>
      <c r="H12" s="24"/>
      <c r="I12" s="25"/>
    </row>
    <row r="13" spans="1:12" ht="29.25" customHeight="1">
      <c r="A13" s="250" t="s">
        <v>51</v>
      </c>
      <c r="B13" s="251"/>
      <c r="C13" s="251"/>
      <c r="D13" s="251"/>
      <c r="E13" s="251"/>
      <c r="F13" s="26">
        <v>1</v>
      </c>
      <c r="G13" s="26" t="s">
        <v>28</v>
      </c>
      <c r="H13" s="26"/>
      <c r="I13" s="10"/>
    </row>
    <row r="14" spans="1:12" ht="30" customHeight="1">
      <c r="A14" s="186" t="s">
        <v>223</v>
      </c>
      <c r="B14" s="187"/>
      <c r="C14" s="203" t="s">
        <v>14</v>
      </c>
      <c r="D14" s="204"/>
      <c r="E14" s="205"/>
      <c r="F14" s="27" t="s">
        <v>15</v>
      </c>
      <c r="G14" s="203" t="s">
        <v>16</v>
      </c>
      <c r="H14" s="204"/>
      <c r="I14" s="211"/>
    </row>
    <row r="15" spans="1:12" ht="24" customHeight="1">
      <c r="A15" s="206"/>
      <c r="B15" s="207"/>
      <c r="C15" s="215" t="s">
        <v>67</v>
      </c>
      <c r="D15" s="216"/>
      <c r="E15" s="217"/>
      <c r="F15" s="252" t="s">
        <v>15</v>
      </c>
      <c r="G15" s="28" t="s">
        <v>19</v>
      </c>
      <c r="H15" s="29" t="s">
        <v>20</v>
      </c>
      <c r="I15" s="30" t="s">
        <v>18</v>
      </c>
    </row>
    <row r="16" spans="1:12" ht="21" customHeight="1">
      <c r="A16" s="208"/>
      <c r="B16" s="209"/>
      <c r="C16" s="218"/>
      <c r="D16" s="219"/>
      <c r="E16" s="220"/>
      <c r="F16" s="253"/>
      <c r="G16" s="31" t="s">
        <v>64</v>
      </c>
      <c r="H16" s="32" t="s">
        <v>17</v>
      </c>
      <c r="I16" s="33">
        <v>0.25</v>
      </c>
    </row>
    <row r="17" spans="1:21" ht="30" customHeight="1">
      <c r="A17" s="210" t="s">
        <v>214</v>
      </c>
      <c r="B17" s="189"/>
      <c r="C17" s="34">
        <f>C10*D10</f>
        <v>2.5299999999999998</v>
      </c>
      <c r="D17" s="35">
        <v>1</v>
      </c>
      <c r="E17" s="35">
        <v>2</v>
      </c>
      <c r="F17" s="35" t="s">
        <v>15</v>
      </c>
      <c r="G17" s="36">
        <v>0.03</v>
      </c>
      <c r="H17" s="35">
        <v>17</v>
      </c>
      <c r="I17" s="95">
        <f>0.25*H17*G17</f>
        <v>0.1275</v>
      </c>
    </row>
    <row r="18" spans="1:21" ht="30" customHeight="1">
      <c r="A18" s="188"/>
      <c r="B18" s="189"/>
      <c r="C18" s="196">
        <f>C17*D17*E17</f>
        <v>5.0599999999999996</v>
      </c>
      <c r="D18" s="197"/>
      <c r="E18" s="198"/>
      <c r="F18" s="38" t="s">
        <v>15</v>
      </c>
      <c r="G18" s="212">
        <f>(G17*H17)+I17</f>
        <v>0.63749999999999996</v>
      </c>
      <c r="H18" s="213"/>
      <c r="I18" s="214"/>
    </row>
    <row r="19" spans="1:21" ht="27" customHeight="1">
      <c r="A19" s="190"/>
      <c r="B19" s="191"/>
      <c r="C19" s="212">
        <f>C18+G18</f>
        <v>5.6974999999999998</v>
      </c>
      <c r="D19" s="213"/>
      <c r="E19" s="213"/>
      <c r="F19" s="213"/>
      <c r="G19" s="213"/>
      <c r="H19" s="213"/>
      <c r="I19" s="214"/>
    </row>
    <row r="20" spans="1:21" ht="6" hidden="1" customHeight="1">
      <c r="A20" s="39"/>
      <c r="B20" s="40"/>
      <c r="C20" s="40"/>
      <c r="D20" s="40"/>
      <c r="E20" s="40"/>
      <c r="F20" s="40"/>
      <c r="G20" s="40"/>
      <c r="H20" s="40"/>
      <c r="I20" s="10"/>
    </row>
    <row r="21" spans="1:21" ht="30" hidden="1" customHeight="1">
      <c r="A21" s="186"/>
      <c r="B21" s="187"/>
      <c r="C21" s="41"/>
      <c r="D21" s="41"/>
      <c r="E21" s="41"/>
      <c r="F21" s="41"/>
      <c r="G21" s="42"/>
      <c r="H21" s="42"/>
      <c r="I21" s="43"/>
    </row>
    <row r="22" spans="1:21" ht="30" hidden="1" customHeight="1">
      <c r="A22" s="188"/>
      <c r="B22" s="189"/>
      <c r="C22" s="192"/>
      <c r="D22" s="193"/>
      <c r="E22" s="194"/>
      <c r="F22" s="41"/>
      <c r="G22" s="192"/>
      <c r="H22" s="193"/>
      <c r="I22" s="202"/>
    </row>
    <row r="23" spans="1:21" ht="30" hidden="1" customHeight="1">
      <c r="A23" s="190"/>
      <c r="B23" s="191"/>
      <c r="C23" s="192"/>
      <c r="D23" s="193"/>
      <c r="E23" s="193"/>
      <c r="F23" s="193"/>
      <c r="G23" s="193"/>
      <c r="H23" s="193"/>
      <c r="I23" s="202"/>
    </row>
    <row r="24" spans="1:21" ht="21.75" customHeight="1">
      <c r="A24" s="39"/>
      <c r="B24" s="40"/>
      <c r="C24" s="40"/>
      <c r="D24" s="40"/>
      <c r="E24" s="40"/>
      <c r="F24" s="40"/>
      <c r="G24" s="40"/>
      <c r="H24" s="40"/>
      <c r="I24" s="44"/>
    </row>
    <row r="25" spans="1:21" ht="30" customHeight="1" thickBot="1">
      <c r="A25" s="186" t="s">
        <v>22</v>
      </c>
      <c r="B25" s="270"/>
      <c r="C25" s="271">
        <f>C19</f>
        <v>5.6974999999999998</v>
      </c>
      <c r="D25" s="9"/>
      <c r="E25" s="45"/>
      <c r="F25" s="46"/>
      <c r="G25" s="46" t="s">
        <v>38</v>
      </c>
      <c r="H25" s="46"/>
      <c r="I25" s="47"/>
      <c r="U25"/>
    </row>
    <row r="26" spans="1:21" ht="30" customHeight="1">
      <c r="A26" s="188" t="s">
        <v>21</v>
      </c>
      <c r="B26" s="195"/>
      <c r="C26" s="271"/>
      <c r="D26" s="9"/>
      <c r="E26" s="268" t="s">
        <v>29</v>
      </c>
      <c r="F26" s="269"/>
      <c r="G26" s="269"/>
      <c r="H26" s="48">
        <f>C29</f>
        <v>6.2672499999999998</v>
      </c>
      <c r="I26" s="10" t="s">
        <v>30</v>
      </c>
    </row>
    <row r="27" spans="1:21" ht="30" customHeight="1">
      <c r="A27" s="190" t="s">
        <v>215</v>
      </c>
      <c r="B27" s="273"/>
      <c r="C27" s="271"/>
      <c r="D27" s="9"/>
      <c r="E27" s="266" t="s">
        <v>31</v>
      </c>
      <c r="F27" s="267"/>
      <c r="G27" s="267"/>
      <c r="H27" s="22">
        <v>8.1199999999999992</v>
      </c>
      <c r="I27" s="10" t="s">
        <v>28</v>
      </c>
    </row>
    <row r="28" spans="1:21" ht="30" customHeight="1">
      <c r="A28" s="39"/>
      <c r="B28" s="49" t="s">
        <v>80</v>
      </c>
      <c r="C28" s="50">
        <f>C25*0.1</f>
        <v>0.56974999999999998</v>
      </c>
      <c r="D28" s="9"/>
      <c r="E28" s="51" t="s">
        <v>53</v>
      </c>
      <c r="F28" s="9"/>
      <c r="G28" s="9"/>
      <c r="H28" s="48">
        <v>1</v>
      </c>
      <c r="I28" s="10" t="s">
        <v>62</v>
      </c>
    </row>
    <row r="29" spans="1:21" ht="30" customHeight="1">
      <c r="A29" s="39"/>
      <c r="B29" s="41" t="s">
        <v>68</v>
      </c>
      <c r="C29" s="50">
        <f>C25+C28</f>
        <v>6.2672499999999998</v>
      </c>
      <c r="D29" s="9"/>
      <c r="E29" s="266" t="s">
        <v>32</v>
      </c>
      <c r="F29" s="267"/>
      <c r="G29" s="267"/>
      <c r="H29" s="22">
        <v>68</v>
      </c>
      <c r="I29" s="10" t="s">
        <v>207</v>
      </c>
    </row>
    <row r="30" spans="1:21" ht="38.25" customHeight="1">
      <c r="A30" s="186" t="s">
        <v>26</v>
      </c>
      <c r="B30" s="270"/>
      <c r="C30" s="325">
        <f>CEILING((C29*1000),5)</f>
        <v>6270</v>
      </c>
      <c r="D30" s="9"/>
      <c r="E30" s="266" t="s">
        <v>34</v>
      </c>
      <c r="F30" s="267"/>
      <c r="G30" s="267"/>
      <c r="H30" s="48">
        <v>0.18</v>
      </c>
      <c r="I30" s="52" t="s">
        <v>35</v>
      </c>
    </row>
    <row r="31" spans="1:21" ht="30" customHeight="1">
      <c r="A31" s="188" t="s">
        <v>21</v>
      </c>
      <c r="B31" s="195"/>
      <c r="C31" s="325"/>
      <c r="D31" s="9"/>
      <c r="E31" s="266" t="s">
        <v>36</v>
      </c>
      <c r="F31" s="267"/>
      <c r="G31" s="267"/>
      <c r="H31" s="53">
        <f>H28*H29</f>
        <v>68</v>
      </c>
      <c r="I31" s="52" t="s">
        <v>37</v>
      </c>
    </row>
    <row r="32" spans="1:21" ht="30" customHeight="1">
      <c r="A32" s="190" t="s">
        <v>215</v>
      </c>
      <c r="B32" s="273"/>
      <c r="C32" s="325"/>
      <c r="D32" s="9"/>
      <c r="E32" s="266" t="s">
        <v>208</v>
      </c>
      <c r="F32" s="267"/>
      <c r="G32" s="267"/>
      <c r="H32" s="22">
        <f>70+15</f>
        <v>85</v>
      </c>
      <c r="I32" s="52" t="s">
        <v>37</v>
      </c>
    </row>
    <row r="33" spans="1:16" ht="30" customHeight="1">
      <c r="A33" s="7"/>
      <c r="B33" s="8"/>
      <c r="C33" s="8"/>
      <c r="D33" s="8"/>
      <c r="E33" s="266" t="s">
        <v>40</v>
      </c>
      <c r="F33" s="267"/>
      <c r="G33" s="267"/>
      <c r="H33" s="54">
        <f>H32+H31</f>
        <v>153</v>
      </c>
      <c r="I33" s="52" t="s">
        <v>37</v>
      </c>
    </row>
    <row r="34" spans="1:16" ht="30" customHeight="1">
      <c r="A34" s="7"/>
      <c r="B34" s="8"/>
      <c r="C34" s="8"/>
      <c r="D34" s="8"/>
      <c r="E34" s="274" t="s">
        <v>54</v>
      </c>
      <c r="F34" s="275"/>
      <c r="G34" s="275"/>
      <c r="H34" s="48">
        <v>12.5</v>
      </c>
      <c r="I34" s="52" t="s">
        <v>37</v>
      </c>
      <c r="P34"/>
    </row>
    <row r="35" spans="1:16" ht="30" customHeight="1">
      <c r="A35" s="7"/>
      <c r="B35" s="263"/>
      <c r="C35" s="263"/>
      <c r="D35" s="263"/>
      <c r="E35" s="266" t="s">
        <v>41</v>
      </c>
      <c r="F35" s="267"/>
      <c r="G35" s="267"/>
      <c r="H35" s="48">
        <f>H34+H33</f>
        <v>165.5</v>
      </c>
      <c r="I35" s="52" t="s">
        <v>37</v>
      </c>
    </row>
    <row r="36" spans="1:16" ht="21.75" customHeight="1">
      <c r="A36" s="7"/>
      <c r="B36" s="40"/>
      <c r="C36" s="40"/>
      <c r="D36" s="40"/>
      <c r="E36" s="266" t="s">
        <v>49</v>
      </c>
      <c r="F36" s="267"/>
      <c r="G36" s="267"/>
      <c r="H36" s="48">
        <f>H35*0.25</f>
        <v>41.375</v>
      </c>
      <c r="I36" s="52" t="s">
        <v>37</v>
      </c>
    </row>
    <row r="37" spans="1:16" ht="23.25" customHeight="1">
      <c r="A37" s="7"/>
      <c r="B37" s="40"/>
      <c r="C37" s="40"/>
      <c r="D37" s="40"/>
      <c r="E37" s="276" t="s">
        <v>77</v>
      </c>
      <c r="F37" s="277"/>
      <c r="G37" s="277"/>
      <c r="H37" s="55">
        <f>CEILING(H36+H35,5)</f>
        <v>210</v>
      </c>
      <c r="I37" s="56" t="s">
        <v>37</v>
      </c>
    </row>
    <row r="38" spans="1:16" ht="24" customHeight="1">
      <c r="A38" s="7"/>
      <c r="B38" s="40"/>
      <c r="C38" s="40"/>
      <c r="D38" s="40"/>
      <c r="E38" s="8"/>
      <c r="F38" s="40"/>
      <c r="G38" s="8"/>
      <c r="H38" s="57"/>
      <c r="I38" s="44"/>
    </row>
    <row r="39" spans="1:16" ht="21.75" customHeight="1">
      <c r="A39" s="7"/>
      <c r="B39" s="263" t="s">
        <v>84</v>
      </c>
      <c r="C39" s="263"/>
      <c r="D39" s="263"/>
      <c r="E39" s="8"/>
      <c r="F39" s="8"/>
      <c r="G39" s="58" t="s">
        <v>42</v>
      </c>
      <c r="H39" s="59"/>
      <c r="I39" s="60"/>
    </row>
    <row r="40" spans="1:16" ht="19.5" customHeight="1">
      <c r="A40" s="7"/>
      <c r="B40" s="280" t="s">
        <v>216</v>
      </c>
      <c r="C40" s="281"/>
      <c r="D40" s="281"/>
      <c r="E40" s="61">
        <f>C30</f>
        <v>6270</v>
      </c>
      <c r="F40" s="62" t="s">
        <v>27</v>
      </c>
      <c r="G40" s="63" t="s">
        <v>44</v>
      </c>
      <c r="H40" s="8"/>
      <c r="I40" s="10"/>
    </row>
    <row r="41" spans="1:16" ht="24" customHeight="1">
      <c r="A41" s="7"/>
      <c r="B41" s="278" t="s">
        <v>69</v>
      </c>
      <c r="C41" s="279"/>
      <c r="D41" s="279"/>
      <c r="E41" s="64">
        <f>E40</f>
        <v>6270</v>
      </c>
      <c r="F41" s="9" t="s">
        <v>27</v>
      </c>
      <c r="G41" s="65" t="s">
        <v>45</v>
      </c>
      <c r="H41" s="8"/>
      <c r="I41" s="10"/>
    </row>
    <row r="42" spans="1:16" ht="19.5" customHeight="1">
      <c r="A42" s="7"/>
      <c r="B42" s="51" t="s">
        <v>50</v>
      </c>
      <c r="C42" s="9"/>
      <c r="D42" s="9"/>
      <c r="E42" s="64">
        <f>ROUND(E41,-1)</f>
        <v>6270</v>
      </c>
      <c r="F42" s="9" t="s">
        <v>27</v>
      </c>
      <c r="G42" s="65" t="s">
        <v>46</v>
      </c>
      <c r="H42" s="66"/>
      <c r="I42" s="10"/>
      <c r="M42"/>
    </row>
    <row r="43" spans="1:16" ht="19.5" customHeight="1">
      <c r="A43" s="7"/>
      <c r="B43" s="278" t="s">
        <v>23</v>
      </c>
      <c r="C43" s="279"/>
      <c r="D43" s="279"/>
      <c r="E43" s="9">
        <v>9</v>
      </c>
      <c r="F43" s="9" t="s">
        <v>25</v>
      </c>
      <c r="G43" s="65" t="s">
        <v>47</v>
      </c>
      <c r="H43" s="8"/>
      <c r="I43" s="10"/>
    </row>
    <row r="44" spans="1:16" ht="19.5" customHeight="1">
      <c r="A44" s="7"/>
      <c r="B44" s="282" t="s">
        <v>24</v>
      </c>
      <c r="C44" s="283"/>
      <c r="D44" s="283"/>
      <c r="E44" s="67">
        <f>E42/E43</f>
        <v>696.66666666666663</v>
      </c>
      <c r="F44" s="8" t="s">
        <v>27</v>
      </c>
      <c r="G44" s="68" t="s">
        <v>43</v>
      </c>
      <c r="H44" s="66">
        <f>C29/(0.827*3.53)</f>
        <v>2.1468257910259618</v>
      </c>
      <c r="I44" s="69" t="s">
        <v>48</v>
      </c>
    </row>
    <row r="45" spans="1:16" ht="19.5" customHeight="1">
      <c r="A45" s="7"/>
      <c r="B45" s="70"/>
      <c r="C45" s="71"/>
      <c r="D45" s="71"/>
      <c r="E45" s="72"/>
      <c r="F45" s="73"/>
      <c r="G45" s="74" t="s">
        <v>65</v>
      </c>
      <c r="H45" s="75"/>
      <c r="I45" s="76"/>
    </row>
    <row r="46" spans="1:16" ht="30" customHeight="1">
      <c r="A46" s="7"/>
      <c r="B46" s="251" t="s">
        <v>96</v>
      </c>
      <c r="C46" s="251"/>
      <c r="D46" s="251"/>
      <c r="E46" s="251"/>
      <c r="F46" s="251"/>
      <c r="G46" s="251"/>
      <c r="H46" s="251"/>
      <c r="I46" s="284"/>
    </row>
    <row r="47" spans="1:16" s="87" customFormat="1" ht="30" customHeight="1">
      <c r="A47" s="7"/>
      <c r="B47" s="251" t="s">
        <v>97</v>
      </c>
      <c r="C47" s="251"/>
      <c r="D47" s="251"/>
      <c r="E47" s="251"/>
      <c r="F47" s="251"/>
      <c r="G47" s="251"/>
      <c r="H47" s="251"/>
      <c r="I47" s="284"/>
    </row>
    <row r="48" spans="1:16" ht="30" customHeight="1">
      <c r="A48" s="7"/>
      <c r="B48" s="251" t="s">
        <v>217</v>
      </c>
      <c r="C48" s="251"/>
      <c r="D48" s="251"/>
      <c r="E48" s="251"/>
      <c r="F48" s="251"/>
      <c r="G48" s="251"/>
      <c r="H48" s="251"/>
      <c r="I48" s="284"/>
    </row>
    <row r="49" spans="1:9" ht="30" customHeight="1">
      <c r="A49" s="7"/>
      <c r="B49" s="251"/>
      <c r="C49" s="251"/>
      <c r="D49" s="251"/>
      <c r="E49" s="251"/>
      <c r="F49" s="251"/>
      <c r="G49" s="251"/>
      <c r="H49" s="251"/>
      <c r="I49" s="284"/>
    </row>
    <row r="50" spans="1:9" ht="30" hidden="1" customHeight="1">
      <c r="A50" s="88"/>
      <c r="B50" s="89"/>
      <c r="C50" s="311" t="s">
        <v>63</v>
      </c>
      <c r="D50" s="312"/>
      <c r="E50" s="311" t="s">
        <v>58</v>
      </c>
      <c r="F50" s="313"/>
      <c r="G50" s="312"/>
      <c r="H50" s="311" t="s">
        <v>59</v>
      </c>
      <c r="I50" s="314"/>
    </row>
    <row r="51" spans="1:9" ht="30" hidden="1" customHeight="1">
      <c r="A51" s="315" t="s">
        <v>55</v>
      </c>
      <c r="B51" s="316"/>
      <c r="C51" s="196" t="s">
        <v>70</v>
      </c>
      <c r="D51" s="198"/>
      <c r="E51" s="196" t="s">
        <v>71</v>
      </c>
      <c r="F51" s="197"/>
      <c r="G51" s="198"/>
      <c r="H51" s="196" t="s">
        <v>72</v>
      </c>
      <c r="I51" s="317"/>
    </row>
    <row r="52" spans="1:9" ht="27" hidden="1" customHeight="1" thickTop="1">
      <c r="A52" s="90" t="s">
        <v>56</v>
      </c>
      <c r="B52" s="96"/>
      <c r="C52" s="91"/>
      <c r="D52" s="92"/>
      <c r="E52" s="91"/>
      <c r="F52" s="93"/>
      <c r="G52" s="92"/>
      <c r="H52" s="91"/>
      <c r="I52" s="94"/>
    </row>
    <row r="53" spans="1:9" ht="30" hidden="1" customHeight="1">
      <c r="A53" s="318" t="s">
        <v>57</v>
      </c>
      <c r="B53" s="319"/>
      <c r="C53" s="320" t="s">
        <v>73</v>
      </c>
      <c r="D53" s="321"/>
      <c r="E53" s="320" t="s">
        <v>73</v>
      </c>
      <c r="F53" s="322"/>
      <c r="G53" s="321"/>
      <c r="H53" s="320" t="s">
        <v>73</v>
      </c>
      <c r="I53" s="323"/>
    </row>
    <row r="54" spans="1:9" ht="30" customHeight="1">
      <c r="A54" s="88"/>
      <c r="B54" s="89"/>
      <c r="C54" s="311" t="s">
        <v>63</v>
      </c>
      <c r="D54" s="312"/>
      <c r="E54" s="311" t="s">
        <v>58</v>
      </c>
      <c r="F54" s="313"/>
      <c r="G54" s="312"/>
      <c r="H54" s="311" t="s">
        <v>59</v>
      </c>
      <c r="I54" s="314"/>
    </row>
    <row r="55" spans="1:9" ht="30" customHeight="1">
      <c r="A55" s="315" t="s">
        <v>55</v>
      </c>
      <c r="B55" s="316"/>
      <c r="C55" s="192" t="s">
        <v>113</v>
      </c>
      <c r="D55" s="194"/>
      <c r="E55" s="192" t="s">
        <v>115</v>
      </c>
      <c r="F55" s="193"/>
      <c r="G55" s="194"/>
      <c r="H55" s="192" t="s">
        <v>114</v>
      </c>
      <c r="I55" s="202"/>
    </row>
    <row r="56" spans="1:9" ht="30" customHeight="1">
      <c r="A56" s="90" t="s">
        <v>56</v>
      </c>
      <c r="B56" s="96"/>
      <c r="C56" s="324" t="e">
        <v>#VALUE!</v>
      </c>
      <c r="D56" s="191"/>
      <c r="E56" s="192" t="e">
        <v>#VALUE!</v>
      </c>
      <c r="F56" s="193"/>
      <c r="G56" s="194"/>
      <c r="H56" s="192" t="e">
        <v>#VALUE!</v>
      </c>
      <c r="I56" s="202"/>
    </row>
    <row r="57" spans="1:9" ht="30" customHeight="1" thickBot="1">
      <c r="A57" s="318" t="s">
        <v>57</v>
      </c>
      <c r="B57" s="319"/>
      <c r="C57" s="320" t="s">
        <v>116</v>
      </c>
      <c r="D57" s="321"/>
      <c r="E57" s="320" t="str">
        <f>C57</f>
        <v>23.08.2024</v>
      </c>
      <c r="F57" s="322"/>
      <c r="G57" s="321"/>
      <c r="H57" s="320" t="str">
        <f>E57</f>
        <v>23.08.2024</v>
      </c>
      <c r="I57" s="323"/>
    </row>
    <row r="58" spans="1:9" ht="30" customHeight="1">
      <c r="A58" s="86"/>
      <c r="B58" s="86"/>
      <c r="C58" s="86"/>
      <c r="D58" s="86"/>
      <c r="E58" s="86"/>
      <c r="F58" s="86"/>
      <c r="G58" s="86"/>
      <c r="H58" s="86"/>
    </row>
    <row r="59" spans="1:9" ht="30" customHeight="1">
      <c r="A59" s="86"/>
      <c r="B59" s="86"/>
      <c r="C59" s="86"/>
      <c r="D59" s="86"/>
      <c r="E59" s="86"/>
      <c r="F59" s="86"/>
      <c r="G59" s="86"/>
      <c r="H59" s="86"/>
    </row>
    <row r="60" spans="1:9" ht="30" customHeight="1">
      <c r="A60" s="86"/>
      <c r="B60" s="86"/>
      <c r="C60" s="86"/>
      <c r="D60" s="86"/>
      <c r="E60" s="86"/>
      <c r="F60" s="86"/>
      <c r="G60" s="86"/>
      <c r="H60" s="86"/>
    </row>
    <row r="61" spans="1:9" ht="30" customHeight="1">
      <c r="A61" s="86"/>
      <c r="B61" s="86"/>
      <c r="C61" s="86"/>
      <c r="D61" s="86"/>
      <c r="E61" s="86"/>
      <c r="F61" s="86"/>
      <c r="G61" s="86"/>
      <c r="H61" s="86"/>
    </row>
    <row r="62" spans="1:9" ht="30" customHeight="1">
      <c r="A62" s="86"/>
      <c r="B62" s="86"/>
      <c r="C62" s="86"/>
      <c r="D62" s="86"/>
      <c r="E62" s="86"/>
      <c r="F62" s="86"/>
      <c r="G62" s="86"/>
      <c r="H62" s="86"/>
    </row>
    <row r="63" spans="1:9" ht="30" customHeight="1">
      <c r="A63" s="86"/>
      <c r="B63" s="86"/>
      <c r="C63" s="86"/>
      <c r="D63" s="86"/>
      <c r="E63" s="86"/>
      <c r="F63" s="86"/>
      <c r="G63" s="86"/>
      <c r="H63" s="86"/>
    </row>
    <row r="64" spans="1:9" ht="30" customHeight="1">
      <c r="A64" s="86"/>
      <c r="B64" s="86"/>
      <c r="C64" s="86"/>
      <c r="D64" s="86"/>
      <c r="E64" s="86"/>
      <c r="F64" s="86"/>
      <c r="G64" s="86"/>
      <c r="H64" s="86"/>
    </row>
    <row r="65" spans="1:8" ht="30" customHeight="1">
      <c r="A65" s="86"/>
      <c r="B65" s="86"/>
      <c r="C65" s="86"/>
      <c r="D65" s="86"/>
      <c r="E65" s="86"/>
      <c r="F65" s="86"/>
      <c r="G65" s="86"/>
      <c r="H65" s="86"/>
    </row>
    <row r="66" spans="1:8" ht="30" customHeight="1">
      <c r="A66" s="86"/>
      <c r="B66" s="86"/>
      <c r="C66" s="86"/>
      <c r="D66" s="86"/>
      <c r="E66" s="86"/>
      <c r="F66" s="86"/>
      <c r="G66" s="86"/>
      <c r="H66" s="86"/>
    </row>
    <row r="67" spans="1:8" ht="30" customHeight="1">
      <c r="A67" s="86"/>
      <c r="B67" s="86"/>
      <c r="C67" s="86"/>
      <c r="D67" s="86"/>
      <c r="E67" s="86"/>
      <c r="F67" s="86"/>
      <c r="G67" s="86"/>
      <c r="H67" s="86"/>
    </row>
    <row r="68" spans="1:8" ht="30" customHeight="1">
      <c r="A68" s="86"/>
      <c r="B68" s="86"/>
      <c r="C68" s="86"/>
      <c r="D68" s="86"/>
      <c r="E68" s="86"/>
      <c r="F68" s="86"/>
      <c r="G68" s="86"/>
      <c r="H68" s="86"/>
    </row>
    <row r="69" spans="1:8" ht="30" customHeight="1">
      <c r="A69" s="86"/>
      <c r="B69" s="86"/>
      <c r="C69" s="86"/>
      <c r="D69" s="86"/>
      <c r="E69" s="86"/>
      <c r="F69" s="86"/>
      <c r="G69" s="86"/>
      <c r="H69" s="86"/>
    </row>
    <row r="70" spans="1:8" ht="30" customHeight="1">
      <c r="A70" s="86"/>
      <c r="B70" s="86"/>
      <c r="C70" s="86"/>
      <c r="D70" s="86"/>
      <c r="E70" s="86"/>
      <c r="F70" s="86"/>
      <c r="G70" s="86"/>
      <c r="H70" s="86"/>
    </row>
    <row r="71" spans="1:8" ht="30" customHeight="1">
      <c r="A71" s="86"/>
      <c r="B71" s="86"/>
      <c r="C71" s="86"/>
      <c r="D71" s="86"/>
      <c r="E71" s="86"/>
      <c r="F71" s="86"/>
      <c r="G71" s="86"/>
      <c r="H71" s="86"/>
    </row>
    <row r="72" spans="1:8" ht="30" customHeight="1">
      <c r="A72" s="86"/>
      <c r="B72" s="86"/>
      <c r="C72" s="86"/>
      <c r="D72" s="86"/>
      <c r="E72" s="86"/>
      <c r="F72" s="86"/>
      <c r="G72" s="86"/>
      <c r="H72" s="86"/>
    </row>
    <row r="73" spans="1:8" ht="30" customHeight="1">
      <c r="A73" s="86"/>
      <c r="B73" s="86"/>
      <c r="C73" s="86"/>
      <c r="D73" s="86"/>
      <c r="E73" s="86"/>
      <c r="F73" s="86"/>
      <c r="G73" s="86"/>
      <c r="H73" s="86"/>
    </row>
    <row r="74" spans="1:8" ht="30" customHeight="1"/>
    <row r="75" spans="1:8" ht="30" customHeight="1"/>
    <row r="76" spans="1:8" ht="30" customHeight="1"/>
    <row r="77" spans="1:8" ht="30" customHeight="1"/>
    <row r="78" spans="1:8" ht="30" customHeight="1"/>
    <row r="79" spans="1:8" ht="30" customHeight="1"/>
    <row r="80" spans="1:8" ht="30" customHeight="1"/>
    <row r="81" s="3" customFormat="1" ht="30" customHeight="1"/>
    <row r="82" s="3" customFormat="1" ht="30" customHeight="1"/>
    <row r="83" s="3" customFormat="1" ht="30" customHeight="1"/>
    <row r="84" s="3" customFormat="1" ht="30" customHeight="1"/>
    <row r="85" s="3" customFormat="1" ht="30" customHeight="1"/>
    <row r="86" s="3" customFormat="1" ht="30" customHeight="1"/>
    <row r="87" s="3" customFormat="1" ht="30" customHeight="1"/>
    <row r="88" s="3" customFormat="1" ht="30" customHeight="1"/>
    <row r="89" s="3" customFormat="1" ht="30" customHeight="1"/>
    <row r="90" s="3" customFormat="1" ht="30" customHeight="1"/>
  </sheetData>
  <mergeCells count="91">
    <mergeCell ref="A57:B57"/>
    <mergeCell ref="C57:D57"/>
    <mergeCell ref="E57:G57"/>
    <mergeCell ref="H57:I57"/>
    <mergeCell ref="A55:B55"/>
    <mergeCell ref="C55:D55"/>
    <mergeCell ref="E55:G55"/>
    <mergeCell ref="H55:I55"/>
    <mergeCell ref="C56:D56"/>
    <mergeCell ref="E56:G56"/>
    <mergeCell ref="H56:I56"/>
    <mergeCell ref="A53:B53"/>
    <mergeCell ref="C53:D53"/>
    <mergeCell ref="E53:G53"/>
    <mergeCell ref="H53:I53"/>
    <mergeCell ref="C54:D54"/>
    <mergeCell ref="E54:G54"/>
    <mergeCell ref="H54:I54"/>
    <mergeCell ref="C50:D50"/>
    <mergeCell ref="E50:G50"/>
    <mergeCell ref="H50:I50"/>
    <mergeCell ref="A51:B51"/>
    <mergeCell ref="C51:D51"/>
    <mergeCell ref="E51:G51"/>
    <mergeCell ref="H51:I51"/>
    <mergeCell ref="B44:D44"/>
    <mergeCell ref="B46:I46"/>
    <mergeCell ref="B47:I47"/>
    <mergeCell ref="B48:I48"/>
    <mergeCell ref="B49:I49"/>
    <mergeCell ref="E37:G37"/>
    <mergeCell ref="B39:D39"/>
    <mergeCell ref="B40:D40"/>
    <mergeCell ref="B41:D41"/>
    <mergeCell ref="B43:D43"/>
    <mergeCell ref="E33:G33"/>
    <mergeCell ref="E34:G34"/>
    <mergeCell ref="B35:D35"/>
    <mergeCell ref="E35:G35"/>
    <mergeCell ref="E36:G36"/>
    <mergeCell ref="E29:G29"/>
    <mergeCell ref="A30:B30"/>
    <mergeCell ref="C30:C32"/>
    <mergeCell ref="E30:G30"/>
    <mergeCell ref="A31:B31"/>
    <mergeCell ref="E31:G31"/>
    <mergeCell ref="A32:B32"/>
    <mergeCell ref="E32:G32"/>
    <mergeCell ref="A25:B25"/>
    <mergeCell ref="C25:C27"/>
    <mergeCell ref="A26:B26"/>
    <mergeCell ref="E26:G26"/>
    <mergeCell ref="A27:B27"/>
    <mergeCell ref="E27:G27"/>
    <mergeCell ref="A17:B19"/>
    <mergeCell ref="C18:E18"/>
    <mergeCell ref="G18:I18"/>
    <mergeCell ref="C19:I19"/>
    <mergeCell ref="A21:B23"/>
    <mergeCell ref="C22:E22"/>
    <mergeCell ref="G22:I22"/>
    <mergeCell ref="C23:I23"/>
    <mergeCell ref="A13:E13"/>
    <mergeCell ref="A14:B16"/>
    <mergeCell ref="C14:E14"/>
    <mergeCell ref="G14:I14"/>
    <mergeCell ref="C15:E16"/>
    <mergeCell ref="F15:F16"/>
    <mergeCell ref="E9:F9"/>
    <mergeCell ref="H9:I9"/>
    <mergeCell ref="A10:A11"/>
    <mergeCell ref="C10:C11"/>
    <mergeCell ref="D10:D11"/>
    <mergeCell ref="E10:F11"/>
    <mergeCell ref="G10:G11"/>
    <mergeCell ref="H10:I11"/>
    <mergeCell ref="A4:I4"/>
    <mergeCell ref="A6:A8"/>
    <mergeCell ref="B6:B8"/>
    <mergeCell ref="E6:F6"/>
    <mergeCell ref="H6:I6"/>
    <mergeCell ref="E7:F7"/>
    <mergeCell ref="H7:I7"/>
    <mergeCell ref="E8:F8"/>
    <mergeCell ref="H8:I8"/>
    <mergeCell ref="A1:D1"/>
    <mergeCell ref="E1:I1"/>
    <mergeCell ref="A2:D2"/>
    <mergeCell ref="E2:I2"/>
    <mergeCell ref="A3:D3"/>
    <mergeCell ref="E3:I3"/>
  </mergeCells>
  <printOptions horizontalCentered="1"/>
  <pageMargins left="0.47244094488188981" right="0.39370078740157483" top="0.86614173228346458" bottom="0.59055118110236227" header="0.23622047244094491" footer="0.51181102362204722"/>
  <pageSetup paperSize="9" scale="53" orientation="portrait" r:id="rId1"/>
  <headerFooter>
    <oddHeader>&amp;L&amp;"Cambria,Bold"&amp;14&amp;U
Staircase/Liftwell Pressurisation Calculation&amp;R&amp;G</oddHeader>
    <oddFooter>&amp;L&amp;"Cambria,Regular"&amp;8CEC-MED-FRM-105, Rev. 0 dated 02.10.2020&amp;R&amp;"Cambria,Regular"Page 1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1567-A19A-446B-A46A-E1037415D916}">
  <sheetPr>
    <pageSetUpPr fitToPage="1"/>
  </sheetPr>
  <dimension ref="A1:U90"/>
  <sheetViews>
    <sheetView view="pageBreakPreview" topLeftCell="A17" zoomScale="70" zoomScaleNormal="75" zoomScaleSheetLayoutView="70" zoomScalePageLayoutView="85" workbookViewId="0">
      <selection activeCell="B48" sqref="B48:I48"/>
    </sheetView>
  </sheetViews>
  <sheetFormatPr defaultRowHeight="14.25"/>
  <cols>
    <col min="1" max="1" width="9.140625" style="3"/>
    <col min="2" max="2" width="41.28515625" style="3" customWidth="1"/>
    <col min="3" max="3" width="20.28515625" style="3" customWidth="1"/>
    <col min="4" max="4" width="19.42578125" style="3" customWidth="1"/>
    <col min="5" max="5" width="17.7109375" style="3" customWidth="1"/>
    <col min="6" max="6" width="6.85546875" style="3" customWidth="1"/>
    <col min="7" max="7" width="30.42578125" style="3" customWidth="1"/>
    <col min="8" max="8" width="19.5703125" style="3" customWidth="1"/>
    <col min="9" max="9" width="16.42578125" style="3" customWidth="1"/>
    <col min="10" max="16384" width="9.140625" style="3"/>
  </cols>
  <sheetData>
    <row r="1" spans="1:12" s="86" customFormat="1" ht="31.5" customHeight="1">
      <c r="A1" s="225" t="s">
        <v>117</v>
      </c>
      <c r="B1" s="226"/>
      <c r="C1" s="226"/>
      <c r="D1" s="227"/>
      <c r="E1" s="228" t="s">
        <v>118</v>
      </c>
      <c r="F1" s="226"/>
      <c r="G1" s="226"/>
      <c r="H1" s="226"/>
      <c r="I1" s="229"/>
    </row>
    <row r="2" spans="1:12" s="86" customFormat="1" ht="29.25" customHeight="1">
      <c r="A2" s="248" t="s">
        <v>119</v>
      </c>
      <c r="B2" s="231"/>
      <c r="C2" s="231"/>
      <c r="D2" s="249"/>
      <c r="E2" s="230" t="s">
        <v>120</v>
      </c>
      <c r="F2" s="231"/>
      <c r="G2" s="231"/>
      <c r="H2" s="231"/>
      <c r="I2" s="232"/>
    </row>
    <row r="3" spans="1:12" s="86" customFormat="1" ht="29.25" customHeight="1" thickBot="1">
      <c r="A3" s="246" t="s">
        <v>121</v>
      </c>
      <c r="B3" s="234"/>
      <c r="C3" s="234"/>
      <c r="D3" s="247"/>
      <c r="E3" s="233" t="s">
        <v>122</v>
      </c>
      <c r="F3" s="234"/>
      <c r="G3" s="234"/>
      <c r="H3" s="234"/>
      <c r="I3" s="235"/>
      <c r="L3"/>
    </row>
    <row r="4" spans="1:12" s="86" customFormat="1" ht="29.25" customHeight="1">
      <c r="A4" s="199" t="s">
        <v>212</v>
      </c>
      <c r="B4" s="200"/>
      <c r="C4" s="200"/>
      <c r="D4" s="200"/>
      <c r="E4" s="200"/>
      <c r="F4" s="200"/>
      <c r="G4" s="200"/>
      <c r="H4" s="200"/>
      <c r="I4" s="201"/>
    </row>
    <row r="5" spans="1:12" ht="38.25" customHeight="1" thickBot="1">
      <c r="A5" s="7" t="s">
        <v>211</v>
      </c>
      <c r="B5" s="8"/>
      <c r="C5" s="8"/>
      <c r="D5" s="9"/>
      <c r="E5" s="9"/>
      <c r="F5" s="9"/>
      <c r="G5" s="9"/>
      <c r="H5" s="8"/>
      <c r="I5" s="10"/>
    </row>
    <row r="6" spans="1:12" ht="20.100000000000001" customHeight="1">
      <c r="A6" s="254" t="s">
        <v>0</v>
      </c>
      <c r="B6" s="257" t="s">
        <v>1</v>
      </c>
      <c r="C6" s="11" t="s">
        <v>2</v>
      </c>
      <c r="D6" s="11" t="s">
        <v>2</v>
      </c>
      <c r="E6" s="244" t="s">
        <v>6</v>
      </c>
      <c r="F6" s="257"/>
      <c r="G6" s="11" t="s">
        <v>8</v>
      </c>
      <c r="H6" s="244" t="s">
        <v>11</v>
      </c>
      <c r="I6" s="245"/>
    </row>
    <row r="7" spans="1:12" ht="20.100000000000001" customHeight="1">
      <c r="A7" s="255"/>
      <c r="B7" s="258"/>
      <c r="C7" s="12" t="s">
        <v>4</v>
      </c>
      <c r="D7" s="12" t="s">
        <v>5</v>
      </c>
      <c r="E7" s="241" t="s">
        <v>7</v>
      </c>
      <c r="F7" s="260"/>
      <c r="G7" s="12" t="s">
        <v>9</v>
      </c>
      <c r="H7" s="241" t="s">
        <v>94</v>
      </c>
      <c r="I7" s="242"/>
    </row>
    <row r="8" spans="1:12" ht="20.100000000000001" customHeight="1" thickBot="1">
      <c r="A8" s="256"/>
      <c r="B8" s="259"/>
      <c r="C8" s="13" t="s">
        <v>3</v>
      </c>
      <c r="D8" s="14" t="s">
        <v>3</v>
      </c>
      <c r="E8" s="238" t="s">
        <v>3</v>
      </c>
      <c r="F8" s="239"/>
      <c r="G8" s="14" t="s">
        <v>10</v>
      </c>
      <c r="H8" s="238" t="s">
        <v>12</v>
      </c>
      <c r="I8" s="240"/>
    </row>
    <row r="9" spans="1:12" ht="30" customHeight="1">
      <c r="A9" s="15">
        <v>1</v>
      </c>
      <c r="B9" s="16" t="s">
        <v>210</v>
      </c>
      <c r="C9" s="17">
        <v>1.1000000000000001</v>
      </c>
      <c r="D9" s="17">
        <v>2.2999999999999998</v>
      </c>
      <c r="E9" s="236">
        <f>2*(C9+D9)</f>
        <v>6.8</v>
      </c>
      <c r="F9" s="237"/>
      <c r="G9" s="17">
        <v>0.01</v>
      </c>
      <c r="H9" s="236">
        <v>0.03</v>
      </c>
      <c r="I9" s="243"/>
    </row>
    <row r="10" spans="1:12" ht="15" customHeight="1">
      <c r="A10" s="265">
        <v>2</v>
      </c>
      <c r="B10" s="18" t="s">
        <v>60</v>
      </c>
      <c r="C10" s="221">
        <v>1.1000000000000001</v>
      </c>
      <c r="D10" s="221">
        <v>2.2999999999999998</v>
      </c>
      <c r="E10" s="222">
        <v>6.8</v>
      </c>
      <c r="F10" s="223"/>
      <c r="G10" s="264">
        <v>0.01</v>
      </c>
      <c r="H10" s="307">
        <v>0.03</v>
      </c>
      <c r="I10" s="308"/>
    </row>
    <row r="11" spans="1:12" ht="15" customHeight="1">
      <c r="A11" s="208"/>
      <c r="B11" s="19" t="s">
        <v>61</v>
      </c>
      <c r="C11" s="221"/>
      <c r="D11" s="221"/>
      <c r="E11" s="224"/>
      <c r="F11" s="209"/>
      <c r="G11" s="264"/>
      <c r="H11" s="309"/>
      <c r="I11" s="310"/>
    </row>
    <row r="12" spans="1:12" ht="15" customHeight="1">
      <c r="A12" s="20"/>
      <c r="B12" s="21"/>
      <c r="C12" s="21"/>
      <c r="D12" s="21"/>
      <c r="E12" s="22"/>
      <c r="F12" s="22"/>
      <c r="G12" s="23"/>
      <c r="H12" s="24"/>
      <c r="I12" s="25"/>
    </row>
    <row r="13" spans="1:12" ht="29.25" customHeight="1">
      <c r="A13" s="250" t="s">
        <v>51</v>
      </c>
      <c r="B13" s="251"/>
      <c r="C13" s="251"/>
      <c r="D13" s="251"/>
      <c r="E13" s="251"/>
      <c r="F13" s="26">
        <v>1</v>
      </c>
      <c r="G13" s="26" t="s">
        <v>28</v>
      </c>
      <c r="H13" s="26"/>
      <c r="I13" s="10"/>
    </row>
    <row r="14" spans="1:12" ht="30" customHeight="1">
      <c r="A14" s="357" t="s">
        <v>219</v>
      </c>
      <c r="B14" s="217"/>
      <c r="C14" s="203" t="s">
        <v>14</v>
      </c>
      <c r="D14" s="204"/>
      <c r="E14" s="205"/>
      <c r="F14" s="27" t="s">
        <v>15</v>
      </c>
      <c r="G14" s="203" t="s">
        <v>16</v>
      </c>
      <c r="H14" s="204"/>
      <c r="I14" s="211"/>
    </row>
    <row r="15" spans="1:12" ht="24" customHeight="1">
      <c r="A15" s="358"/>
      <c r="B15" s="359"/>
      <c r="C15" s="215" t="s">
        <v>67</v>
      </c>
      <c r="D15" s="216"/>
      <c r="E15" s="217"/>
      <c r="F15" s="252" t="s">
        <v>15</v>
      </c>
      <c r="G15" s="28" t="s">
        <v>19</v>
      </c>
      <c r="H15" s="29" t="s">
        <v>20</v>
      </c>
      <c r="I15" s="30" t="s">
        <v>18</v>
      </c>
    </row>
    <row r="16" spans="1:12" ht="21" customHeight="1">
      <c r="A16" s="360"/>
      <c r="B16" s="361"/>
      <c r="C16" s="218"/>
      <c r="D16" s="219"/>
      <c r="E16" s="220"/>
      <c r="F16" s="253"/>
      <c r="G16" s="31" t="s">
        <v>64</v>
      </c>
      <c r="H16" s="32" t="s">
        <v>17</v>
      </c>
      <c r="I16" s="33">
        <v>0.25</v>
      </c>
    </row>
    <row r="17" spans="1:21" ht="30" customHeight="1">
      <c r="A17" s="210" t="s">
        <v>220</v>
      </c>
      <c r="B17" s="189"/>
      <c r="C17" s="34">
        <f>C10*D10</f>
        <v>2.5299999999999998</v>
      </c>
      <c r="D17" s="35">
        <v>1</v>
      </c>
      <c r="E17" s="35">
        <v>2</v>
      </c>
      <c r="F17" s="35" t="s">
        <v>15</v>
      </c>
      <c r="G17" s="36">
        <v>0.03</v>
      </c>
      <c r="H17" s="35">
        <v>16</v>
      </c>
      <c r="I17" s="95">
        <f>0.25*H17*G17</f>
        <v>0.12</v>
      </c>
    </row>
    <row r="18" spans="1:21" ht="30" customHeight="1">
      <c r="A18" s="188"/>
      <c r="B18" s="189"/>
      <c r="C18" s="196">
        <f>C17*D17*E17</f>
        <v>5.0599999999999996</v>
      </c>
      <c r="D18" s="197"/>
      <c r="E18" s="198"/>
      <c r="F18" s="38" t="s">
        <v>15</v>
      </c>
      <c r="G18" s="212">
        <f>(G17*H17)+I17</f>
        <v>0.6</v>
      </c>
      <c r="H18" s="213"/>
      <c r="I18" s="214"/>
    </row>
    <row r="19" spans="1:21" ht="27" customHeight="1">
      <c r="A19" s="190"/>
      <c r="B19" s="191"/>
      <c r="C19" s="212">
        <f>C18+G18</f>
        <v>5.6599999999999993</v>
      </c>
      <c r="D19" s="213"/>
      <c r="E19" s="213"/>
      <c r="F19" s="213"/>
      <c r="G19" s="213"/>
      <c r="H19" s="213"/>
      <c r="I19" s="214"/>
    </row>
    <row r="20" spans="1:21" ht="6" hidden="1" customHeight="1">
      <c r="A20" s="39"/>
      <c r="B20" s="40"/>
      <c r="C20" s="40"/>
      <c r="D20" s="40"/>
      <c r="E20" s="40"/>
      <c r="F20" s="40"/>
      <c r="G20" s="40"/>
      <c r="H20" s="40"/>
      <c r="I20" s="10"/>
    </row>
    <row r="21" spans="1:21" ht="30" hidden="1" customHeight="1">
      <c r="A21" s="186"/>
      <c r="B21" s="187"/>
      <c r="C21" s="41"/>
      <c r="D21" s="41"/>
      <c r="E21" s="41"/>
      <c r="F21" s="41"/>
      <c r="G21" s="42"/>
      <c r="H21" s="42"/>
      <c r="I21" s="43"/>
    </row>
    <row r="22" spans="1:21" ht="30" hidden="1" customHeight="1">
      <c r="A22" s="188"/>
      <c r="B22" s="189"/>
      <c r="C22" s="192"/>
      <c r="D22" s="193"/>
      <c r="E22" s="194"/>
      <c r="F22" s="41"/>
      <c r="G22" s="192"/>
      <c r="H22" s="193"/>
      <c r="I22" s="202"/>
    </row>
    <row r="23" spans="1:21" ht="30" hidden="1" customHeight="1">
      <c r="A23" s="190"/>
      <c r="B23" s="191"/>
      <c r="C23" s="192"/>
      <c r="D23" s="193"/>
      <c r="E23" s="193"/>
      <c r="F23" s="193"/>
      <c r="G23" s="193"/>
      <c r="H23" s="193"/>
      <c r="I23" s="202"/>
    </row>
    <row r="24" spans="1:21" ht="21.75" customHeight="1">
      <c r="A24" s="39"/>
      <c r="B24" s="40"/>
      <c r="C24" s="40"/>
      <c r="D24" s="40"/>
      <c r="E24" s="40"/>
      <c r="F24" s="40"/>
      <c r="G24" s="40"/>
      <c r="H24" s="40"/>
      <c r="I24" s="44"/>
    </row>
    <row r="25" spans="1:21" ht="30" customHeight="1" thickBot="1">
      <c r="A25" s="186" t="s">
        <v>22</v>
      </c>
      <c r="B25" s="270"/>
      <c r="C25" s="271">
        <f>C19</f>
        <v>5.6599999999999993</v>
      </c>
      <c r="D25" s="9"/>
      <c r="E25" s="45"/>
      <c r="F25" s="46"/>
      <c r="G25" s="46" t="s">
        <v>38</v>
      </c>
      <c r="H25" s="46"/>
      <c r="I25" s="47"/>
      <c r="U25"/>
    </row>
    <row r="26" spans="1:21" ht="30" customHeight="1">
      <c r="A26" s="188" t="s">
        <v>21</v>
      </c>
      <c r="B26" s="195"/>
      <c r="C26" s="271"/>
      <c r="D26" s="9"/>
      <c r="E26" s="268" t="s">
        <v>29</v>
      </c>
      <c r="F26" s="269"/>
      <c r="G26" s="269"/>
      <c r="H26" s="48">
        <f>C29</f>
        <v>6.2259999999999991</v>
      </c>
      <c r="I26" s="10" t="s">
        <v>30</v>
      </c>
    </row>
    <row r="27" spans="1:21" ht="30" customHeight="1">
      <c r="A27" s="190" t="s">
        <v>221</v>
      </c>
      <c r="B27" s="273"/>
      <c r="C27" s="271"/>
      <c r="D27" s="9"/>
      <c r="E27" s="266" t="s">
        <v>31</v>
      </c>
      <c r="F27" s="267"/>
      <c r="G27" s="267"/>
      <c r="H27" s="22">
        <v>8.1199999999999992</v>
      </c>
      <c r="I27" s="10" t="s">
        <v>28</v>
      </c>
    </row>
    <row r="28" spans="1:21" ht="30" customHeight="1">
      <c r="A28" s="39"/>
      <c r="B28" s="49" t="s">
        <v>80</v>
      </c>
      <c r="C28" s="50">
        <f>C25*0.1</f>
        <v>0.56599999999999995</v>
      </c>
      <c r="D28" s="9"/>
      <c r="E28" s="51" t="s">
        <v>53</v>
      </c>
      <c r="F28" s="9"/>
      <c r="G28" s="9"/>
      <c r="H28" s="48">
        <v>1</v>
      </c>
      <c r="I28" s="10" t="s">
        <v>62</v>
      </c>
    </row>
    <row r="29" spans="1:21" ht="30" customHeight="1">
      <c r="A29" s="39"/>
      <c r="B29" s="41" t="s">
        <v>68</v>
      </c>
      <c r="C29" s="50">
        <f>C25+C28</f>
        <v>6.2259999999999991</v>
      </c>
      <c r="D29" s="9"/>
      <c r="E29" s="266" t="s">
        <v>32</v>
      </c>
      <c r="F29" s="267"/>
      <c r="G29" s="267"/>
      <c r="H29" s="22">
        <v>68</v>
      </c>
      <c r="I29" s="10" t="s">
        <v>207</v>
      </c>
    </row>
    <row r="30" spans="1:21" ht="38.25" customHeight="1">
      <c r="A30" s="186" t="s">
        <v>26</v>
      </c>
      <c r="B30" s="270"/>
      <c r="C30" s="325">
        <f>CEILING((C29*1000),5)</f>
        <v>6230</v>
      </c>
      <c r="D30" s="9"/>
      <c r="E30" s="266" t="s">
        <v>34</v>
      </c>
      <c r="F30" s="267"/>
      <c r="G30" s="267"/>
      <c r="H30" s="48">
        <v>0.18</v>
      </c>
      <c r="I30" s="52" t="s">
        <v>35</v>
      </c>
    </row>
    <row r="31" spans="1:21" ht="30" customHeight="1">
      <c r="A31" s="188" t="s">
        <v>21</v>
      </c>
      <c r="B31" s="195"/>
      <c r="C31" s="325"/>
      <c r="D31" s="9"/>
      <c r="E31" s="266" t="s">
        <v>36</v>
      </c>
      <c r="F31" s="267"/>
      <c r="G31" s="267"/>
      <c r="H31" s="53">
        <f>H28*H29</f>
        <v>68</v>
      </c>
      <c r="I31" s="52" t="s">
        <v>37</v>
      </c>
    </row>
    <row r="32" spans="1:21" ht="30" customHeight="1">
      <c r="A32" s="190" t="s">
        <v>221</v>
      </c>
      <c r="B32" s="273"/>
      <c r="C32" s="325"/>
      <c r="D32" s="9"/>
      <c r="E32" s="266" t="s">
        <v>208</v>
      </c>
      <c r="F32" s="267"/>
      <c r="G32" s="267"/>
      <c r="H32" s="22">
        <f>70+15</f>
        <v>85</v>
      </c>
      <c r="I32" s="52" t="s">
        <v>37</v>
      </c>
    </row>
    <row r="33" spans="1:16" ht="30" customHeight="1">
      <c r="A33" s="7"/>
      <c r="B33" s="8"/>
      <c r="C33" s="8"/>
      <c r="D33" s="8"/>
      <c r="E33" s="266" t="s">
        <v>40</v>
      </c>
      <c r="F33" s="267"/>
      <c r="G33" s="267"/>
      <c r="H33" s="54">
        <f>H32+H31</f>
        <v>153</v>
      </c>
      <c r="I33" s="52" t="s">
        <v>37</v>
      </c>
    </row>
    <row r="34" spans="1:16" ht="30" customHeight="1">
      <c r="A34" s="7"/>
      <c r="B34" s="8"/>
      <c r="C34" s="8"/>
      <c r="D34" s="8"/>
      <c r="E34" s="274" t="s">
        <v>54</v>
      </c>
      <c r="F34" s="275"/>
      <c r="G34" s="275"/>
      <c r="H34" s="48">
        <v>12.5</v>
      </c>
      <c r="I34" s="52" t="s">
        <v>37</v>
      </c>
      <c r="P34"/>
    </row>
    <row r="35" spans="1:16" ht="30" customHeight="1">
      <c r="A35" s="7"/>
      <c r="B35" s="263"/>
      <c r="C35" s="263"/>
      <c r="D35" s="263"/>
      <c r="E35" s="266" t="s">
        <v>41</v>
      </c>
      <c r="F35" s="267"/>
      <c r="G35" s="267"/>
      <c r="H35" s="48">
        <f>H34+H33</f>
        <v>165.5</v>
      </c>
      <c r="I35" s="52" t="s">
        <v>37</v>
      </c>
    </row>
    <row r="36" spans="1:16" ht="21.75" customHeight="1">
      <c r="A36" s="7"/>
      <c r="B36" s="40"/>
      <c r="C36" s="40"/>
      <c r="D36" s="40"/>
      <c r="E36" s="266" t="s">
        <v>49</v>
      </c>
      <c r="F36" s="267"/>
      <c r="G36" s="267"/>
      <c r="H36" s="48">
        <f>H35*0.25</f>
        <v>41.375</v>
      </c>
      <c r="I36" s="52" t="s">
        <v>37</v>
      </c>
    </row>
    <row r="37" spans="1:16" ht="23.25" customHeight="1">
      <c r="A37" s="7"/>
      <c r="B37" s="40"/>
      <c r="C37" s="40"/>
      <c r="D37" s="40"/>
      <c r="E37" s="276" t="s">
        <v>77</v>
      </c>
      <c r="F37" s="277"/>
      <c r="G37" s="277"/>
      <c r="H37" s="55">
        <f>CEILING(H36+H35,5)</f>
        <v>210</v>
      </c>
      <c r="I37" s="56" t="s">
        <v>37</v>
      </c>
    </row>
    <row r="38" spans="1:16" ht="24" customHeight="1">
      <c r="A38" s="7"/>
      <c r="B38" s="40"/>
      <c r="C38" s="40"/>
      <c r="D38" s="40"/>
      <c r="E38" s="8"/>
      <c r="F38" s="40"/>
      <c r="G38" s="8"/>
      <c r="H38" s="57"/>
      <c r="I38" s="44"/>
    </row>
    <row r="39" spans="1:16" ht="21.75" customHeight="1">
      <c r="A39" s="7"/>
      <c r="B39" s="263" t="s">
        <v>218</v>
      </c>
      <c r="C39" s="263"/>
      <c r="D39" s="263"/>
      <c r="E39" s="8"/>
      <c r="F39" s="8"/>
      <c r="G39" s="58" t="s">
        <v>42</v>
      </c>
      <c r="H39" s="59"/>
      <c r="I39" s="60"/>
    </row>
    <row r="40" spans="1:16" ht="19.5" customHeight="1">
      <c r="A40" s="7"/>
      <c r="B40" s="280" t="s">
        <v>222</v>
      </c>
      <c r="C40" s="281"/>
      <c r="D40" s="281"/>
      <c r="E40" s="61">
        <f>C30</f>
        <v>6230</v>
      </c>
      <c r="F40" s="62" t="s">
        <v>27</v>
      </c>
      <c r="G40" s="63" t="s">
        <v>44</v>
      </c>
      <c r="H40" s="8"/>
      <c r="I40" s="10"/>
    </row>
    <row r="41" spans="1:16" ht="24" customHeight="1">
      <c r="A41" s="7"/>
      <c r="B41" s="278" t="s">
        <v>69</v>
      </c>
      <c r="C41" s="279"/>
      <c r="D41" s="279"/>
      <c r="E41" s="64">
        <f>E40</f>
        <v>6230</v>
      </c>
      <c r="F41" s="9" t="s">
        <v>27</v>
      </c>
      <c r="G41" s="65" t="s">
        <v>45</v>
      </c>
      <c r="H41" s="8"/>
      <c r="I41" s="10"/>
    </row>
    <row r="42" spans="1:16" ht="19.5" customHeight="1">
      <c r="A42" s="7"/>
      <c r="B42" s="51" t="s">
        <v>50</v>
      </c>
      <c r="C42" s="9"/>
      <c r="D42" s="9"/>
      <c r="E42" s="64">
        <f>ROUND(E41,-1)</f>
        <v>6230</v>
      </c>
      <c r="F42" s="9" t="s">
        <v>27</v>
      </c>
      <c r="G42" s="65" t="s">
        <v>46</v>
      </c>
      <c r="H42" s="66"/>
      <c r="I42" s="10"/>
      <c r="M42"/>
    </row>
    <row r="43" spans="1:16" ht="19.5" customHeight="1">
      <c r="A43" s="7"/>
      <c r="B43" s="278" t="s">
        <v>23</v>
      </c>
      <c r="C43" s="279"/>
      <c r="D43" s="279"/>
      <c r="E43" s="9">
        <v>9</v>
      </c>
      <c r="F43" s="9" t="s">
        <v>25</v>
      </c>
      <c r="G43" s="65" t="s">
        <v>47</v>
      </c>
      <c r="H43" s="8"/>
      <c r="I43" s="10"/>
    </row>
    <row r="44" spans="1:16" ht="19.5" customHeight="1">
      <c r="A44" s="7"/>
      <c r="B44" s="282" t="s">
        <v>24</v>
      </c>
      <c r="C44" s="283"/>
      <c r="D44" s="283"/>
      <c r="E44" s="67">
        <f>E42/E43</f>
        <v>692.22222222222217</v>
      </c>
      <c r="F44" s="8" t="s">
        <v>27</v>
      </c>
      <c r="G44" s="68" t="s">
        <v>43</v>
      </c>
      <c r="H44" s="66">
        <f>C29/(0.827*3.53)</f>
        <v>2.1326957397467208</v>
      </c>
      <c r="I44" s="69" t="s">
        <v>48</v>
      </c>
    </row>
    <row r="45" spans="1:16" ht="19.5" customHeight="1">
      <c r="A45" s="7"/>
      <c r="B45" s="70"/>
      <c r="C45" s="71"/>
      <c r="D45" s="71"/>
      <c r="E45" s="72"/>
      <c r="F45" s="73"/>
      <c r="G45" s="74" t="s">
        <v>65</v>
      </c>
      <c r="H45" s="75"/>
      <c r="I45" s="76"/>
    </row>
    <row r="46" spans="1:16" ht="30" customHeight="1">
      <c r="A46" s="7"/>
      <c r="B46" s="251" t="s">
        <v>74</v>
      </c>
      <c r="C46" s="251"/>
      <c r="D46" s="251"/>
      <c r="E46" s="251"/>
      <c r="F46" s="251"/>
      <c r="G46" s="251"/>
      <c r="H46" s="251"/>
      <c r="I46" s="284"/>
    </row>
    <row r="47" spans="1:16" s="87" customFormat="1" ht="30" customHeight="1">
      <c r="A47" s="7"/>
      <c r="B47" s="251" t="s">
        <v>75</v>
      </c>
      <c r="C47" s="251"/>
      <c r="D47" s="251"/>
      <c r="E47" s="251"/>
      <c r="F47" s="251"/>
      <c r="G47" s="251"/>
      <c r="H47" s="251"/>
      <c r="I47" s="284"/>
    </row>
    <row r="48" spans="1:16" ht="30" customHeight="1">
      <c r="A48" s="7"/>
      <c r="B48" s="251" t="s">
        <v>217</v>
      </c>
      <c r="C48" s="251"/>
      <c r="D48" s="251"/>
      <c r="E48" s="251"/>
      <c r="F48" s="251"/>
      <c r="G48" s="251"/>
      <c r="H48" s="251"/>
      <c r="I48" s="284"/>
    </row>
    <row r="49" spans="1:9" ht="30" customHeight="1">
      <c r="A49" s="7"/>
      <c r="B49" s="251"/>
      <c r="C49" s="251"/>
      <c r="D49" s="251"/>
      <c r="E49" s="251"/>
      <c r="F49" s="251"/>
      <c r="G49" s="251"/>
      <c r="H49" s="251"/>
      <c r="I49" s="284"/>
    </row>
    <row r="50" spans="1:9" ht="30" hidden="1" customHeight="1">
      <c r="A50" s="88"/>
      <c r="B50" s="89"/>
      <c r="C50" s="311" t="s">
        <v>63</v>
      </c>
      <c r="D50" s="312"/>
      <c r="E50" s="311" t="s">
        <v>58</v>
      </c>
      <c r="F50" s="313"/>
      <c r="G50" s="312"/>
      <c r="H50" s="311" t="s">
        <v>59</v>
      </c>
      <c r="I50" s="314"/>
    </row>
    <row r="51" spans="1:9" ht="30" hidden="1" customHeight="1">
      <c r="A51" s="315" t="s">
        <v>55</v>
      </c>
      <c r="B51" s="316"/>
      <c r="C51" s="196" t="s">
        <v>70</v>
      </c>
      <c r="D51" s="198"/>
      <c r="E51" s="196" t="s">
        <v>71</v>
      </c>
      <c r="F51" s="197"/>
      <c r="G51" s="198"/>
      <c r="H51" s="196" t="s">
        <v>72</v>
      </c>
      <c r="I51" s="317"/>
    </row>
    <row r="52" spans="1:9" ht="27" hidden="1" customHeight="1" thickTop="1">
      <c r="A52" s="90" t="s">
        <v>56</v>
      </c>
      <c r="B52" s="96"/>
      <c r="C52" s="91"/>
      <c r="D52" s="92"/>
      <c r="E52" s="91"/>
      <c r="F52" s="93"/>
      <c r="G52" s="92"/>
      <c r="H52" s="91"/>
      <c r="I52" s="94"/>
    </row>
    <row r="53" spans="1:9" ht="30" hidden="1" customHeight="1">
      <c r="A53" s="318" t="s">
        <v>57</v>
      </c>
      <c r="B53" s="319"/>
      <c r="C53" s="320" t="s">
        <v>73</v>
      </c>
      <c r="D53" s="321"/>
      <c r="E53" s="320" t="s">
        <v>73</v>
      </c>
      <c r="F53" s="322"/>
      <c r="G53" s="321"/>
      <c r="H53" s="320" t="s">
        <v>73</v>
      </c>
      <c r="I53" s="323"/>
    </row>
    <row r="54" spans="1:9" ht="30" customHeight="1">
      <c r="A54" s="88"/>
      <c r="B54" s="89"/>
      <c r="C54" s="311" t="s">
        <v>63</v>
      </c>
      <c r="D54" s="312"/>
      <c r="E54" s="311" t="s">
        <v>58</v>
      </c>
      <c r="F54" s="313"/>
      <c r="G54" s="312"/>
      <c r="H54" s="311" t="s">
        <v>59</v>
      </c>
      <c r="I54" s="314"/>
    </row>
    <row r="55" spans="1:9" ht="30" customHeight="1">
      <c r="A55" s="315" t="s">
        <v>55</v>
      </c>
      <c r="B55" s="316"/>
      <c r="C55" s="192" t="s">
        <v>113</v>
      </c>
      <c r="D55" s="194"/>
      <c r="E55" s="192" t="s">
        <v>115</v>
      </c>
      <c r="F55" s="193"/>
      <c r="G55" s="194"/>
      <c r="H55" s="192" t="s">
        <v>114</v>
      </c>
      <c r="I55" s="202"/>
    </row>
    <row r="56" spans="1:9" ht="30" customHeight="1">
      <c r="A56" s="90" t="s">
        <v>56</v>
      </c>
      <c r="B56" s="96"/>
      <c r="C56" s="324" t="e">
        <v>#VALUE!</v>
      </c>
      <c r="D56" s="191"/>
      <c r="E56" s="192" t="e">
        <v>#VALUE!</v>
      </c>
      <c r="F56" s="193"/>
      <c r="G56" s="194"/>
      <c r="H56" s="192" t="e">
        <v>#VALUE!</v>
      </c>
      <c r="I56" s="202"/>
    </row>
    <row r="57" spans="1:9" ht="30" customHeight="1" thickBot="1">
      <c r="A57" s="318" t="s">
        <v>57</v>
      </c>
      <c r="B57" s="319"/>
      <c r="C57" s="320" t="s">
        <v>116</v>
      </c>
      <c r="D57" s="321"/>
      <c r="E57" s="320" t="str">
        <f>C57</f>
        <v>23.08.2024</v>
      </c>
      <c r="F57" s="322"/>
      <c r="G57" s="321"/>
      <c r="H57" s="320" t="str">
        <f>E57</f>
        <v>23.08.2024</v>
      </c>
      <c r="I57" s="323"/>
    </row>
    <row r="58" spans="1:9" ht="30" customHeight="1">
      <c r="A58" s="86"/>
      <c r="B58" s="86"/>
      <c r="C58" s="86"/>
      <c r="D58" s="86"/>
      <c r="E58" s="86"/>
      <c r="F58" s="86"/>
      <c r="G58" s="86"/>
      <c r="H58" s="86"/>
    </row>
    <row r="59" spans="1:9" ht="30" customHeight="1">
      <c r="A59" s="86"/>
      <c r="B59" s="86"/>
      <c r="C59" s="86"/>
      <c r="D59" s="86"/>
      <c r="E59" s="86"/>
      <c r="F59" s="86"/>
      <c r="G59" s="86"/>
      <c r="H59" s="86"/>
    </row>
    <row r="60" spans="1:9" ht="30" customHeight="1">
      <c r="A60" s="86"/>
      <c r="B60" s="86"/>
      <c r="C60" s="86"/>
      <c r="D60" s="86"/>
      <c r="E60" s="86"/>
      <c r="F60" s="86"/>
      <c r="G60" s="86"/>
      <c r="H60" s="86"/>
    </row>
    <row r="61" spans="1:9" ht="30" customHeight="1">
      <c r="A61" s="86"/>
      <c r="B61" s="86"/>
      <c r="C61" s="86"/>
      <c r="D61" s="86"/>
      <c r="E61" s="86"/>
      <c r="F61" s="86"/>
      <c r="G61" s="86"/>
      <c r="H61" s="86"/>
    </row>
    <row r="62" spans="1:9" ht="30" customHeight="1">
      <c r="A62" s="86"/>
      <c r="B62" s="86"/>
      <c r="C62" s="86"/>
      <c r="D62" s="86"/>
      <c r="E62" s="86"/>
      <c r="F62" s="86"/>
      <c r="G62" s="86"/>
      <c r="H62" s="86"/>
    </row>
    <row r="63" spans="1:9" ht="30" customHeight="1">
      <c r="A63" s="86"/>
      <c r="B63" s="86"/>
      <c r="C63" s="86"/>
      <c r="D63" s="86"/>
      <c r="E63" s="86"/>
      <c r="F63" s="86"/>
      <c r="G63" s="86"/>
      <c r="H63" s="86"/>
    </row>
    <row r="64" spans="1:9" ht="30" customHeight="1">
      <c r="A64" s="86"/>
      <c r="B64" s="86"/>
      <c r="C64" s="86"/>
      <c r="D64" s="86"/>
      <c r="E64" s="86"/>
      <c r="F64" s="86"/>
      <c r="G64" s="86"/>
      <c r="H64" s="86"/>
    </row>
    <row r="65" spans="1:8" ht="30" customHeight="1">
      <c r="A65" s="86"/>
      <c r="B65" s="86"/>
      <c r="C65" s="86"/>
      <c r="D65" s="86"/>
      <c r="E65" s="86"/>
      <c r="F65" s="86"/>
      <c r="G65" s="86"/>
      <c r="H65" s="86"/>
    </row>
    <row r="66" spans="1:8" ht="30" customHeight="1">
      <c r="A66" s="86"/>
      <c r="B66" s="86"/>
      <c r="C66" s="86"/>
      <c r="D66" s="86"/>
      <c r="E66" s="86"/>
      <c r="F66" s="86"/>
      <c r="G66" s="86"/>
      <c r="H66" s="86"/>
    </row>
    <row r="67" spans="1:8" ht="30" customHeight="1">
      <c r="A67" s="86"/>
      <c r="B67" s="86"/>
      <c r="C67" s="86"/>
      <c r="D67" s="86"/>
      <c r="E67" s="86"/>
      <c r="F67" s="86"/>
      <c r="G67" s="86"/>
      <c r="H67" s="86"/>
    </row>
    <row r="68" spans="1:8" ht="30" customHeight="1">
      <c r="A68" s="86"/>
      <c r="B68" s="86"/>
      <c r="C68" s="86"/>
      <c r="D68" s="86"/>
      <c r="E68" s="86"/>
      <c r="F68" s="86"/>
      <c r="G68" s="86"/>
      <c r="H68" s="86"/>
    </row>
    <row r="69" spans="1:8" ht="30" customHeight="1">
      <c r="A69" s="86"/>
      <c r="B69" s="86"/>
      <c r="C69" s="86"/>
      <c r="D69" s="86"/>
      <c r="E69" s="86"/>
      <c r="F69" s="86"/>
      <c r="G69" s="86"/>
      <c r="H69" s="86"/>
    </row>
    <row r="70" spans="1:8" ht="30" customHeight="1">
      <c r="A70" s="86"/>
      <c r="B70" s="86"/>
      <c r="C70" s="86"/>
      <c r="D70" s="86"/>
      <c r="E70" s="86"/>
      <c r="F70" s="86"/>
      <c r="G70" s="86"/>
      <c r="H70" s="86"/>
    </row>
    <row r="71" spans="1:8" ht="30" customHeight="1">
      <c r="A71" s="86"/>
      <c r="B71" s="86"/>
      <c r="C71" s="86"/>
      <c r="D71" s="86"/>
      <c r="E71" s="86"/>
      <c r="F71" s="86"/>
      <c r="G71" s="86"/>
      <c r="H71" s="86"/>
    </row>
    <row r="72" spans="1:8" ht="30" customHeight="1">
      <c r="A72" s="86"/>
      <c r="B72" s="86"/>
      <c r="C72" s="86"/>
      <c r="D72" s="86"/>
      <c r="E72" s="86"/>
      <c r="F72" s="86"/>
      <c r="G72" s="86"/>
      <c r="H72" s="86"/>
    </row>
    <row r="73" spans="1:8" ht="30" customHeight="1">
      <c r="A73" s="86"/>
      <c r="B73" s="86"/>
      <c r="C73" s="86"/>
      <c r="D73" s="86"/>
      <c r="E73" s="86"/>
      <c r="F73" s="86"/>
      <c r="G73" s="86"/>
      <c r="H73" s="86"/>
    </row>
    <row r="74" spans="1:8" ht="30" customHeight="1"/>
    <row r="75" spans="1:8" ht="30" customHeight="1"/>
    <row r="76" spans="1:8" ht="30" customHeight="1"/>
    <row r="77" spans="1:8" ht="30" customHeight="1"/>
    <row r="78" spans="1:8" ht="30" customHeight="1"/>
    <row r="79" spans="1:8" ht="30" customHeight="1"/>
    <row r="80" spans="1:8" ht="30" customHeight="1"/>
    <row r="81" s="3" customFormat="1" ht="30" customHeight="1"/>
    <row r="82" s="3" customFormat="1" ht="30" customHeight="1"/>
    <row r="83" s="3" customFormat="1" ht="30" customHeight="1"/>
    <row r="84" s="3" customFormat="1" ht="30" customHeight="1"/>
    <row r="85" s="3" customFormat="1" ht="30" customHeight="1"/>
    <row r="86" s="3" customFormat="1" ht="30" customHeight="1"/>
    <row r="87" s="3" customFormat="1" ht="30" customHeight="1"/>
    <row r="88" s="3" customFormat="1" ht="30" customHeight="1"/>
    <row r="89" s="3" customFormat="1" ht="30" customHeight="1"/>
    <row r="90" s="3" customFormat="1" ht="30" customHeight="1"/>
  </sheetData>
  <mergeCells count="91">
    <mergeCell ref="C56:D56"/>
    <mergeCell ref="E56:G56"/>
    <mergeCell ref="H56:I56"/>
    <mergeCell ref="A57:B57"/>
    <mergeCell ref="C57:D57"/>
    <mergeCell ref="E57:G57"/>
    <mergeCell ref="H57:I57"/>
    <mergeCell ref="C54:D54"/>
    <mergeCell ref="E54:G54"/>
    <mergeCell ref="H54:I54"/>
    <mergeCell ref="A55:B55"/>
    <mergeCell ref="C55:D55"/>
    <mergeCell ref="E55:G55"/>
    <mergeCell ref="H55:I55"/>
    <mergeCell ref="A51:B51"/>
    <mergeCell ref="C51:D51"/>
    <mergeCell ref="E51:G51"/>
    <mergeCell ref="H51:I51"/>
    <mergeCell ref="A53:B53"/>
    <mergeCell ref="C53:D53"/>
    <mergeCell ref="E53:G53"/>
    <mergeCell ref="H53:I53"/>
    <mergeCell ref="B47:I47"/>
    <mergeCell ref="B48:I48"/>
    <mergeCell ref="B49:I49"/>
    <mergeCell ref="C50:D50"/>
    <mergeCell ref="E50:G50"/>
    <mergeCell ref="H50:I50"/>
    <mergeCell ref="B46:I46"/>
    <mergeCell ref="E33:G33"/>
    <mergeCell ref="E34:G34"/>
    <mergeCell ref="B35:D35"/>
    <mergeCell ref="E35:G35"/>
    <mergeCell ref="E36:G36"/>
    <mergeCell ref="E37:G37"/>
    <mergeCell ref="B39:D39"/>
    <mergeCell ref="B40:D40"/>
    <mergeCell ref="B41:D41"/>
    <mergeCell ref="B43:D43"/>
    <mergeCell ref="B44:D44"/>
    <mergeCell ref="E29:G29"/>
    <mergeCell ref="A30:B30"/>
    <mergeCell ref="C30:C32"/>
    <mergeCell ref="E30:G30"/>
    <mergeCell ref="A31:B31"/>
    <mergeCell ref="E31:G31"/>
    <mergeCell ref="A32:B32"/>
    <mergeCell ref="E32:G32"/>
    <mergeCell ref="A25:B25"/>
    <mergeCell ref="C25:C27"/>
    <mergeCell ref="A26:B26"/>
    <mergeCell ref="E26:G26"/>
    <mergeCell ref="A27:B27"/>
    <mergeCell ref="E27:G27"/>
    <mergeCell ref="A17:B19"/>
    <mergeCell ref="C18:E18"/>
    <mergeCell ref="G18:I18"/>
    <mergeCell ref="C19:I19"/>
    <mergeCell ref="A21:B23"/>
    <mergeCell ref="C22:E22"/>
    <mergeCell ref="G22:I22"/>
    <mergeCell ref="C23:I23"/>
    <mergeCell ref="A13:E13"/>
    <mergeCell ref="A14:B16"/>
    <mergeCell ref="C14:E14"/>
    <mergeCell ref="G14:I14"/>
    <mergeCell ref="C15:E16"/>
    <mergeCell ref="F15:F16"/>
    <mergeCell ref="E9:F9"/>
    <mergeCell ref="H9:I9"/>
    <mergeCell ref="A10:A11"/>
    <mergeCell ref="C10:C11"/>
    <mergeCell ref="D10:D11"/>
    <mergeCell ref="E10:F11"/>
    <mergeCell ref="G10:G11"/>
    <mergeCell ref="H10:I11"/>
    <mergeCell ref="A4:I4"/>
    <mergeCell ref="A6:A8"/>
    <mergeCell ref="B6:B8"/>
    <mergeCell ref="E6:F6"/>
    <mergeCell ref="H6:I6"/>
    <mergeCell ref="E7:F7"/>
    <mergeCell ref="H7:I7"/>
    <mergeCell ref="E8:F8"/>
    <mergeCell ref="H8:I8"/>
    <mergeCell ref="A1:D1"/>
    <mergeCell ref="E1:I1"/>
    <mergeCell ref="A2:D2"/>
    <mergeCell ref="E2:I2"/>
    <mergeCell ref="A3:D3"/>
    <mergeCell ref="E3:I3"/>
  </mergeCells>
  <printOptions horizontalCentered="1"/>
  <pageMargins left="0.47244094488188981" right="0.39370078740157483" top="0.86614173228346458" bottom="0.59055118110236227" header="0.23622047244094491" footer="0.51181102362204722"/>
  <pageSetup paperSize="9" scale="53" orientation="portrait" r:id="rId1"/>
  <headerFooter>
    <oddHeader>&amp;L&amp;"Cambria,Bold"&amp;14&amp;U
Staircase/Liftwell Pressurisation Calculation&amp;R&amp;G</oddHeader>
    <oddFooter>&amp;L&amp;"Cambria,Regular"&amp;8CEC-MED-FRM-105, Rev. 0 dated 02.10.2020&amp;R&amp;"Cambria,Regular"Page 1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CFCC-F8C6-4893-9817-1CD247F87A3A}">
  <sheetPr>
    <pageSetUpPr fitToPage="1"/>
  </sheetPr>
  <dimension ref="A1:U90"/>
  <sheetViews>
    <sheetView tabSelected="1" view="pageBreakPreview" topLeftCell="A17" zoomScale="70" zoomScaleNormal="75" zoomScaleSheetLayoutView="70" zoomScalePageLayoutView="85" workbookViewId="0">
      <selection activeCell="B48" sqref="B48:I48"/>
    </sheetView>
  </sheetViews>
  <sheetFormatPr defaultRowHeight="14.25"/>
  <cols>
    <col min="1" max="1" width="9.140625" style="3"/>
    <col min="2" max="2" width="41.28515625" style="3" customWidth="1"/>
    <col min="3" max="3" width="20.28515625" style="3" customWidth="1"/>
    <col min="4" max="4" width="19.42578125" style="3" customWidth="1"/>
    <col min="5" max="5" width="17.7109375" style="3" customWidth="1"/>
    <col min="6" max="6" width="6.85546875" style="3" customWidth="1"/>
    <col min="7" max="7" width="30.42578125" style="3" customWidth="1"/>
    <col min="8" max="8" width="19.5703125" style="3" customWidth="1"/>
    <col min="9" max="9" width="16.42578125" style="3" customWidth="1"/>
    <col min="10" max="16384" width="9.140625" style="3"/>
  </cols>
  <sheetData>
    <row r="1" spans="1:21" s="86" customFormat="1" ht="31.5" customHeight="1">
      <c r="A1" s="225" t="s">
        <v>117</v>
      </c>
      <c r="B1" s="226"/>
      <c r="C1" s="226"/>
      <c r="D1" s="227"/>
      <c r="E1" s="228" t="s">
        <v>118</v>
      </c>
      <c r="F1" s="226"/>
      <c r="G1" s="226"/>
      <c r="H1" s="226"/>
      <c r="I1" s="229"/>
    </row>
    <row r="2" spans="1:21" s="86" customFormat="1" ht="29.25" customHeight="1">
      <c r="A2" s="248" t="s">
        <v>119</v>
      </c>
      <c r="B2" s="231"/>
      <c r="C2" s="231"/>
      <c r="D2" s="249"/>
      <c r="E2" s="230" t="s">
        <v>120</v>
      </c>
      <c r="F2" s="231"/>
      <c r="G2" s="231"/>
      <c r="H2" s="231"/>
      <c r="I2" s="232"/>
      <c r="U2" s="3"/>
    </row>
    <row r="3" spans="1:21" s="86" customFormat="1" ht="29.25" customHeight="1" thickBot="1">
      <c r="A3" s="246" t="s">
        <v>121</v>
      </c>
      <c r="B3" s="234"/>
      <c r="C3" s="234"/>
      <c r="D3" s="247"/>
      <c r="E3" s="233" t="s">
        <v>122</v>
      </c>
      <c r="F3" s="234"/>
      <c r="G3" s="234"/>
      <c r="H3" s="234"/>
      <c r="I3" s="235"/>
    </row>
    <row r="4" spans="1:21" s="86" customFormat="1" ht="29.25" customHeight="1">
      <c r="A4" s="199" t="s">
        <v>111</v>
      </c>
      <c r="B4" s="200"/>
      <c r="C4" s="200"/>
      <c r="D4" s="200"/>
      <c r="E4" s="200"/>
      <c r="F4" s="200"/>
      <c r="G4" s="200"/>
      <c r="H4" s="200"/>
      <c r="I4" s="201"/>
    </row>
    <row r="5" spans="1:21" ht="38.25" customHeight="1" thickBot="1">
      <c r="A5" s="7" t="s">
        <v>213</v>
      </c>
      <c r="B5" s="8"/>
      <c r="C5" s="8"/>
      <c r="D5" s="9"/>
      <c r="E5" s="9"/>
      <c r="F5" s="9"/>
      <c r="G5" s="9"/>
      <c r="H5" s="8"/>
      <c r="I5" s="10"/>
    </row>
    <row r="6" spans="1:21" ht="20.100000000000001" customHeight="1">
      <c r="A6" s="254" t="s">
        <v>0</v>
      </c>
      <c r="B6" s="257" t="s">
        <v>1</v>
      </c>
      <c r="C6" s="11" t="s">
        <v>2</v>
      </c>
      <c r="D6" s="11" t="s">
        <v>2</v>
      </c>
      <c r="E6" s="244" t="s">
        <v>6</v>
      </c>
      <c r="F6" s="257"/>
      <c r="G6" s="11" t="s">
        <v>8</v>
      </c>
      <c r="H6" s="244" t="s">
        <v>11</v>
      </c>
      <c r="I6" s="245"/>
    </row>
    <row r="7" spans="1:21" ht="20.100000000000001" customHeight="1">
      <c r="A7" s="255"/>
      <c r="B7" s="258"/>
      <c r="C7" s="12" t="s">
        <v>4</v>
      </c>
      <c r="D7" s="12" t="s">
        <v>5</v>
      </c>
      <c r="E7" s="241" t="s">
        <v>7</v>
      </c>
      <c r="F7" s="260"/>
      <c r="G7" s="12" t="s">
        <v>9</v>
      </c>
      <c r="H7" s="241" t="s">
        <v>94</v>
      </c>
      <c r="I7" s="242"/>
    </row>
    <row r="8" spans="1:21" ht="20.100000000000001" customHeight="1" thickBot="1">
      <c r="A8" s="256"/>
      <c r="B8" s="259"/>
      <c r="C8" s="13" t="s">
        <v>3</v>
      </c>
      <c r="D8" s="14" t="s">
        <v>3</v>
      </c>
      <c r="E8" s="238" t="s">
        <v>3</v>
      </c>
      <c r="F8" s="239"/>
      <c r="G8" s="14" t="s">
        <v>10</v>
      </c>
      <c r="H8" s="238" t="s">
        <v>12</v>
      </c>
      <c r="I8" s="240"/>
    </row>
    <row r="9" spans="1:21" ht="30" customHeight="1">
      <c r="A9" s="15">
        <v>1</v>
      </c>
      <c r="B9" s="16" t="s">
        <v>210</v>
      </c>
      <c r="C9" s="17">
        <v>1.2</v>
      </c>
      <c r="D9" s="17">
        <v>2.2999999999999998</v>
      </c>
      <c r="E9" s="236">
        <f>2*(C9+D9)</f>
        <v>7</v>
      </c>
      <c r="F9" s="237"/>
      <c r="G9" s="17">
        <v>0.06</v>
      </c>
      <c r="H9" s="236">
        <v>0.19</v>
      </c>
      <c r="I9" s="243"/>
    </row>
    <row r="10" spans="1:21" ht="15" customHeight="1">
      <c r="A10" s="265">
        <v>2</v>
      </c>
      <c r="B10" s="18" t="s">
        <v>60</v>
      </c>
      <c r="C10" s="221">
        <v>1.2</v>
      </c>
      <c r="D10" s="221">
        <v>2.2999999999999998</v>
      </c>
      <c r="E10" s="222">
        <v>7</v>
      </c>
      <c r="F10" s="223"/>
      <c r="G10" s="264">
        <v>0.06</v>
      </c>
      <c r="H10" s="307">
        <v>0.19</v>
      </c>
      <c r="I10" s="308"/>
    </row>
    <row r="11" spans="1:21" ht="15" customHeight="1">
      <c r="A11" s="208"/>
      <c r="B11" s="19" t="s">
        <v>61</v>
      </c>
      <c r="C11" s="221"/>
      <c r="D11" s="221"/>
      <c r="E11" s="224"/>
      <c r="F11" s="209"/>
      <c r="G11" s="264"/>
      <c r="H11" s="309"/>
      <c r="I11" s="310"/>
    </row>
    <row r="12" spans="1:21" ht="15" customHeight="1">
      <c r="A12" s="20"/>
      <c r="B12" s="21"/>
      <c r="C12" s="21"/>
      <c r="D12" s="21"/>
      <c r="E12" s="22"/>
      <c r="F12" s="22"/>
      <c r="G12" s="23"/>
      <c r="H12" s="24"/>
      <c r="I12" s="25"/>
    </row>
    <row r="13" spans="1:21" ht="29.25" customHeight="1">
      <c r="A13" s="250" t="s">
        <v>51</v>
      </c>
      <c r="B13" s="251"/>
      <c r="C13" s="251"/>
      <c r="D13" s="251"/>
      <c r="E13" s="251"/>
      <c r="F13" s="26">
        <v>1</v>
      </c>
      <c r="G13" s="26" t="s">
        <v>28</v>
      </c>
      <c r="H13" s="26"/>
      <c r="I13" s="10"/>
    </row>
    <row r="14" spans="1:21" ht="30" customHeight="1">
      <c r="A14" s="357" t="s">
        <v>224</v>
      </c>
      <c r="B14" s="217"/>
      <c r="C14" s="203" t="s">
        <v>14</v>
      </c>
      <c r="D14" s="204"/>
      <c r="E14" s="205"/>
      <c r="F14" s="27" t="s">
        <v>15</v>
      </c>
      <c r="G14" s="203" t="s">
        <v>16</v>
      </c>
      <c r="H14" s="204"/>
      <c r="I14" s="211"/>
    </row>
    <row r="15" spans="1:21" ht="24" customHeight="1">
      <c r="A15" s="358"/>
      <c r="B15" s="359"/>
      <c r="C15" s="215" t="s">
        <v>67</v>
      </c>
      <c r="D15" s="216"/>
      <c r="E15" s="217"/>
      <c r="F15" s="252" t="s">
        <v>15</v>
      </c>
      <c r="G15" s="28" t="s">
        <v>19</v>
      </c>
      <c r="H15" s="29" t="s">
        <v>20</v>
      </c>
      <c r="I15" s="30" t="s">
        <v>18</v>
      </c>
    </row>
    <row r="16" spans="1:21" ht="21" customHeight="1">
      <c r="A16" s="360"/>
      <c r="B16" s="361"/>
      <c r="C16" s="218"/>
      <c r="D16" s="219"/>
      <c r="E16" s="220"/>
      <c r="F16" s="253"/>
      <c r="G16" s="31" t="s">
        <v>64</v>
      </c>
      <c r="H16" s="32" t="s">
        <v>17</v>
      </c>
      <c r="I16" s="33">
        <v>0.25</v>
      </c>
    </row>
    <row r="17" spans="1:9" ht="30" customHeight="1">
      <c r="A17" s="210" t="s">
        <v>225</v>
      </c>
      <c r="B17" s="189"/>
      <c r="C17" s="34">
        <f>1.2*2.3</f>
        <v>2.76</v>
      </c>
      <c r="D17" s="35">
        <v>1</v>
      </c>
      <c r="E17" s="35">
        <v>1</v>
      </c>
      <c r="F17" s="35" t="s">
        <v>15</v>
      </c>
      <c r="G17" s="36">
        <v>0.19</v>
      </c>
      <c r="H17" s="35">
        <v>17</v>
      </c>
      <c r="I17" s="95">
        <f>0.25*H17*G17</f>
        <v>0.8075</v>
      </c>
    </row>
    <row r="18" spans="1:9" ht="30" customHeight="1">
      <c r="A18" s="188"/>
      <c r="B18" s="189"/>
      <c r="C18" s="196">
        <f>C17*D17*E17</f>
        <v>2.76</v>
      </c>
      <c r="D18" s="197"/>
      <c r="E18" s="198"/>
      <c r="F18" s="38" t="s">
        <v>15</v>
      </c>
      <c r="G18" s="212">
        <f>(G17*H17)+I17</f>
        <v>4.0374999999999996</v>
      </c>
      <c r="H18" s="213"/>
      <c r="I18" s="214"/>
    </row>
    <row r="19" spans="1:9" ht="27" customHeight="1">
      <c r="A19" s="190"/>
      <c r="B19" s="191"/>
      <c r="C19" s="212">
        <f>C18+G18</f>
        <v>6.7974999999999994</v>
      </c>
      <c r="D19" s="213"/>
      <c r="E19" s="213"/>
      <c r="F19" s="213"/>
      <c r="G19" s="213"/>
      <c r="H19" s="213"/>
      <c r="I19" s="214"/>
    </row>
    <row r="20" spans="1:9" ht="6" hidden="1" customHeight="1">
      <c r="A20" s="39"/>
      <c r="B20" s="40"/>
      <c r="C20" s="40"/>
      <c r="D20" s="40"/>
      <c r="E20" s="40"/>
      <c r="F20" s="40"/>
      <c r="G20" s="40"/>
      <c r="H20" s="40"/>
      <c r="I20" s="10"/>
    </row>
    <row r="21" spans="1:9" ht="30" hidden="1" customHeight="1">
      <c r="A21" s="186"/>
      <c r="B21" s="187"/>
      <c r="C21" s="41"/>
      <c r="D21" s="41"/>
      <c r="E21" s="41"/>
      <c r="F21" s="41"/>
      <c r="G21" s="42"/>
      <c r="H21" s="42"/>
      <c r="I21" s="43"/>
    </row>
    <row r="22" spans="1:9" ht="30" hidden="1" customHeight="1">
      <c r="A22" s="188"/>
      <c r="B22" s="189"/>
      <c r="C22" s="192"/>
      <c r="D22" s="193"/>
      <c r="E22" s="194"/>
      <c r="F22" s="41"/>
      <c r="G22" s="192"/>
      <c r="H22" s="193"/>
      <c r="I22" s="202"/>
    </row>
    <row r="23" spans="1:9" ht="30" hidden="1" customHeight="1">
      <c r="A23" s="190"/>
      <c r="B23" s="191"/>
      <c r="C23" s="192"/>
      <c r="D23" s="193"/>
      <c r="E23" s="193"/>
      <c r="F23" s="193"/>
      <c r="G23" s="193"/>
      <c r="H23" s="193"/>
      <c r="I23" s="202"/>
    </row>
    <row r="24" spans="1:9" ht="21.75" customHeight="1">
      <c r="A24" s="39"/>
      <c r="B24" s="40"/>
      <c r="C24" s="40"/>
      <c r="D24" s="40"/>
      <c r="E24" s="40"/>
      <c r="F24" s="40"/>
      <c r="G24" s="40"/>
      <c r="H24" s="40"/>
      <c r="I24" s="44"/>
    </row>
    <row r="25" spans="1:9" ht="30" customHeight="1" thickBot="1">
      <c r="A25" s="186" t="s">
        <v>22</v>
      </c>
      <c r="B25" s="270"/>
      <c r="C25" s="271">
        <f>C19</f>
        <v>6.7974999999999994</v>
      </c>
      <c r="D25" s="9"/>
      <c r="E25" s="45"/>
      <c r="F25" s="46"/>
      <c r="G25" s="46" t="s">
        <v>38</v>
      </c>
      <c r="H25" s="46"/>
      <c r="I25" s="47"/>
    </row>
    <row r="26" spans="1:9" ht="30" customHeight="1">
      <c r="A26" s="188" t="s">
        <v>21</v>
      </c>
      <c r="B26" s="195"/>
      <c r="C26" s="271"/>
      <c r="D26" s="9"/>
      <c r="E26" s="268" t="s">
        <v>29</v>
      </c>
      <c r="F26" s="269"/>
      <c r="G26" s="269"/>
      <c r="H26" s="48">
        <f>C29</f>
        <v>7.4772499999999997</v>
      </c>
      <c r="I26" s="10" t="s">
        <v>30</v>
      </c>
    </row>
    <row r="27" spans="1:9" ht="30" customHeight="1">
      <c r="A27" s="190" t="s">
        <v>226</v>
      </c>
      <c r="B27" s="273"/>
      <c r="C27" s="271"/>
      <c r="D27" s="9"/>
      <c r="E27" s="266" t="s">
        <v>31</v>
      </c>
      <c r="F27" s="267"/>
      <c r="G27" s="267"/>
      <c r="H27" s="22">
        <v>8</v>
      </c>
      <c r="I27" s="10" t="s">
        <v>28</v>
      </c>
    </row>
    <row r="28" spans="1:9" ht="30" customHeight="1">
      <c r="A28" s="39"/>
      <c r="B28" s="49" t="s">
        <v>80</v>
      </c>
      <c r="C28" s="50">
        <f>C25*0.1</f>
        <v>0.67974999999999997</v>
      </c>
      <c r="D28" s="9"/>
      <c r="E28" s="51" t="s">
        <v>53</v>
      </c>
      <c r="F28" s="9"/>
      <c r="G28" s="9"/>
      <c r="H28" s="48">
        <v>1</v>
      </c>
      <c r="I28" s="10" t="s">
        <v>62</v>
      </c>
    </row>
    <row r="29" spans="1:9" ht="30" customHeight="1">
      <c r="A29" s="39"/>
      <c r="B29" s="41" t="s">
        <v>68</v>
      </c>
      <c r="C29" s="50">
        <f>C25+C28</f>
        <v>7.4772499999999997</v>
      </c>
      <c r="D29" s="9"/>
      <c r="E29" s="266" t="s">
        <v>32</v>
      </c>
      <c r="F29" s="267"/>
      <c r="G29" s="267"/>
      <c r="H29" s="22">
        <v>10</v>
      </c>
      <c r="I29" s="10" t="s">
        <v>209</v>
      </c>
    </row>
    <row r="30" spans="1:9" ht="38.25" customHeight="1">
      <c r="A30" s="186" t="s">
        <v>26</v>
      </c>
      <c r="B30" s="270"/>
      <c r="C30" s="272">
        <f>CEILING((C29*1000),5)</f>
        <v>7480</v>
      </c>
      <c r="D30" s="9"/>
      <c r="E30" s="266" t="s">
        <v>34</v>
      </c>
      <c r="F30" s="267"/>
      <c r="G30" s="267"/>
      <c r="H30" s="48">
        <v>0.18</v>
      </c>
      <c r="I30" s="52" t="s">
        <v>35</v>
      </c>
    </row>
    <row r="31" spans="1:9" ht="30" customHeight="1">
      <c r="A31" s="188" t="s">
        <v>21</v>
      </c>
      <c r="B31" s="195"/>
      <c r="C31" s="272"/>
      <c r="D31" s="9"/>
      <c r="E31" s="266" t="s">
        <v>36</v>
      </c>
      <c r="F31" s="267"/>
      <c r="G31" s="267"/>
      <c r="H31" s="53">
        <f>H28*H29</f>
        <v>10</v>
      </c>
      <c r="I31" s="52" t="s">
        <v>37</v>
      </c>
    </row>
    <row r="32" spans="1:9" ht="30" customHeight="1">
      <c r="A32" s="190" t="s">
        <v>227</v>
      </c>
      <c r="B32" s="273"/>
      <c r="C32" s="272"/>
      <c r="D32" s="9"/>
      <c r="E32" s="266" t="s">
        <v>208</v>
      </c>
      <c r="F32" s="267"/>
      <c r="G32" s="267"/>
      <c r="H32" s="22">
        <f>70+15</f>
        <v>85</v>
      </c>
      <c r="I32" s="52" t="s">
        <v>37</v>
      </c>
    </row>
    <row r="33" spans="1:9" ht="30" customHeight="1">
      <c r="A33" s="7"/>
      <c r="B33" s="8"/>
      <c r="C33" s="8"/>
      <c r="D33" s="8"/>
      <c r="E33" s="266" t="s">
        <v>40</v>
      </c>
      <c r="F33" s="267"/>
      <c r="G33" s="267"/>
      <c r="H33" s="54">
        <f>H32+H31</f>
        <v>95</v>
      </c>
      <c r="I33" s="52" t="s">
        <v>37</v>
      </c>
    </row>
    <row r="34" spans="1:9" ht="30" customHeight="1">
      <c r="A34" s="7"/>
      <c r="B34" s="8"/>
      <c r="C34" s="8"/>
      <c r="D34" s="8"/>
      <c r="E34" s="274" t="s">
        <v>54</v>
      </c>
      <c r="F34" s="275"/>
      <c r="G34" s="275"/>
      <c r="H34" s="48">
        <v>12.5</v>
      </c>
      <c r="I34" s="52" t="s">
        <v>37</v>
      </c>
    </row>
    <row r="35" spans="1:9" ht="30" customHeight="1">
      <c r="A35" s="7"/>
      <c r="B35" s="263"/>
      <c r="C35" s="263"/>
      <c r="D35" s="263"/>
      <c r="E35" s="266" t="s">
        <v>41</v>
      </c>
      <c r="F35" s="267"/>
      <c r="G35" s="267"/>
      <c r="H35" s="48">
        <f>H34+H33</f>
        <v>107.5</v>
      </c>
      <c r="I35" s="52" t="s">
        <v>37</v>
      </c>
    </row>
    <row r="36" spans="1:9" ht="21.75" customHeight="1">
      <c r="A36" s="7"/>
      <c r="B36" s="40"/>
      <c r="C36" s="40"/>
      <c r="D36" s="40"/>
      <c r="E36" s="266" t="s">
        <v>49</v>
      </c>
      <c r="F36" s="267"/>
      <c r="G36" s="267"/>
      <c r="H36" s="48">
        <f>H35*0.25</f>
        <v>26.875</v>
      </c>
      <c r="I36" s="52" t="s">
        <v>37</v>
      </c>
    </row>
    <row r="37" spans="1:9" ht="23.25" customHeight="1">
      <c r="A37" s="7"/>
      <c r="B37" s="40"/>
      <c r="C37" s="40"/>
      <c r="D37" s="40"/>
      <c r="E37" s="276" t="s">
        <v>77</v>
      </c>
      <c r="F37" s="277"/>
      <c r="G37" s="277"/>
      <c r="H37" s="55">
        <f>CEILING(H36+H35,5)</f>
        <v>135</v>
      </c>
      <c r="I37" s="56" t="s">
        <v>37</v>
      </c>
    </row>
    <row r="38" spans="1:9" ht="24" customHeight="1">
      <c r="A38" s="7"/>
      <c r="B38" s="40"/>
      <c r="C38" s="40"/>
      <c r="D38" s="40"/>
      <c r="E38" s="8"/>
      <c r="F38" s="40"/>
      <c r="G38" s="8"/>
      <c r="H38" s="57"/>
      <c r="I38" s="44"/>
    </row>
    <row r="39" spans="1:9" ht="21.75" customHeight="1">
      <c r="A39" s="7"/>
      <c r="B39" s="263" t="str">
        <f>A4</f>
        <v>LIFTWELL - SINGLE LIFT / FIRE LIFT</v>
      </c>
      <c r="C39" s="263"/>
      <c r="D39" s="263"/>
      <c r="E39" s="8"/>
      <c r="F39" s="8"/>
      <c r="G39" s="58" t="s">
        <v>42</v>
      </c>
      <c r="H39" s="59"/>
      <c r="I39" s="60"/>
    </row>
    <row r="40" spans="1:9" ht="19.5" customHeight="1">
      <c r="A40" s="7"/>
      <c r="B40" s="280" t="s">
        <v>112</v>
      </c>
      <c r="C40" s="281"/>
      <c r="D40" s="281"/>
      <c r="E40" s="61">
        <f>C30</f>
        <v>7480</v>
      </c>
      <c r="F40" s="62" t="s">
        <v>27</v>
      </c>
      <c r="G40" s="63" t="s">
        <v>44</v>
      </c>
      <c r="H40" s="8"/>
      <c r="I40" s="10"/>
    </row>
    <row r="41" spans="1:9" ht="24" customHeight="1">
      <c r="A41" s="7"/>
      <c r="B41" s="278" t="s">
        <v>69</v>
      </c>
      <c r="C41" s="279"/>
      <c r="D41" s="279"/>
      <c r="E41" s="64">
        <f>E40</f>
        <v>7480</v>
      </c>
      <c r="F41" s="9" t="s">
        <v>27</v>
      </c>
      <c r="G41" s="65" t="s">
        <v>45</v>
      </c>
      <c r="H41" s="8"/>
      <c r="I41" s="10"/>
    </row>
    <row r="42" spans="1:9" ht="19.5" customHeight="1">
      <c r="A42" s="7"/>
      <c r="B42" s="51" t="s">
        <v>50</v>
      </c>
      <c r="C42" s="9"/>
      <c r="D42" s="9"/>
      <c r="E42" s="64">
        <f>ROUND(E41,-1)</f>
        <v>7480</v>
      </c>
      <c r="F42" s="9" t="s">
        <v>27</v>
      </c>
      <c r="G42" s="65" t="s">
        <v>46</v>
      </c>
      <c r="H42" s="66"/>
      <c r="I42" s="10"/>
    </row>
    <row r="43" spans="1:9" ht="19.5" customHeight="1">
      <c r="A43" s="7"/>
      <c r="B43" s="278" t="s">
        <v>23</v>
      </c>
      <c r="C43" s="279"/>
      <c r="D43" s="279"/>
      <c r="E43" s="9">
        <v>1</v>
      </c>
      <c r="F43" s="9" t="s">
        <v>25</v>
      </c>
      <c r="G43" s="65" t="s">
        <v>47</v>
      </c>
      <c r="H43" s="8"/>
      <c r="I43" s="10"/>
    </row>
    <row r="44" spans="1:9" ht="19.5" customHeight="1">
      <c r="A44" s="7"/>
      <c r="B44" s="282" t="s">
        <v>24</v>
      </c>
      <c r="C44" s="283"/>
      <c r="D44" s="283"/>
      <c r="E44" s="67">
        <f>E42/E43</f>
        <v>7480</v>
      </c>
      <c r="F44" s="8" t="s">
        <v>27</v>
      </c>
      <c r="G44" s="68" t="s">
        <v>43</v>
      </c>
      <c r="H44" s="66">
        <f>C29/(0.827*3.53)</f>
        <v>2.5613072952170204</v>
      </c>
      <c r="I44" s="69" t="s">
        <v>48</v>
      </c>
    </row>
    <row r="45" spans="1:9" ht="19.5" customHeight="1">
      <c r="A45" s="7"/>
      <c r="B45" s="70"/>
      <c r="C45" s="71"/>
      <c r="D45" s="71"/>
      <c r="E45" s="72"/>
      <c r="F45" s="73"/>
      <c r="G45" s="74" t="s">
        <v>65</v>
      </c>
      <c r="H45" s="75"/>
      <c r="I45" s="76"/>
    </row>
    <row r="46" spans="1:9" ht="30" customHeight="1">
      <c r="A46" s="7"/>
      <c r="B46" s="251" t="s">
        <v>96</v>
      </c>
      <c r="C46" s="251"/>
      <c r="D46" s="251"/>
      <c r="E46" s="251"/>
      <c r="F46" s="251"/>
      <c r="G46" s="251"/>
      <c r="H46" s="251"/>
      <c r="I46" s="284"/>
    </row>
    <row r="47" spans="1:9" s="87" customFormat="1" ht="30" customHeight="1">
      <c r="A47" s="7"/>
      <c r="B47" s="251" t="s">
        <v>97</v>
      </c>
      <c r="C47" s="251"/>
      <c r="D47" s="251"/>
      <c r="E47" s="251"/>
      <c r="F47" s="251"/>
      <c r="G47" s="251"/>
      <c r="H47" s="251"/>
      <c r="I47" s="284"/>
    </row>
    <row r="48" spans="1:9" ht="30" customHeight="1">
      <c r="A48" s="7"/>
      <c r="B48" s="251" t="s">
        <v>217</v>
      </c>
      <c r="C48" s="251"/>
      <c r="D48" s="251"/>
      <c r="E48" s="251"/>
      <c r="F48" s="251"/>
      <c r="G48" s="251"/>
      <c r="H48" s="251"/>
      <c r="I48" s="284"/>
    </row>
    <row r="49" spans="1:9" ht="30" customHeight="1">
      <c r="A49" s="7"/>
      <c r="B49" s="251"/>
      <c r="C49" s="251"/>
      <c r="D49" s="251"/>
      <c r="E49" s="251"/>
      <c r="F49" s="251"/>
      <c r="G49" s="251"/>
      <c r="H49" s="251"/>
      <c r="I49" s="284"/>
    </row>
    <row r="50" spans="1:9" ht="30" hidden="1" customHeight="1">
      <c r="A50" s="88"/>
      <c r="B50" s="89"/>
      <c r="C50" s="311" t="s">
        <v>63</v>
      </c>
      <c r="D50" s="312"/>
      <c r="E50" s="311" t="s">
        <v>58</v>
      </c>
      <c r="F50" s="313"/>
      <c r="G50" s="312"/>
      <c r="H50" s="311" t="s">
        <v>59</v>
      </c>
      <c r="I50" s="314"/>
    </row>
    <row r="51" spans="1:9" ht="30" hidden="1" customHeight="1">
      <c r="A51" s="315" t="s">
        <v>55</v>
      </c>
      <c r="B51" s="316"/>
      <c r="C51" s="196" t="s">
        <v>70</v>
      </c>
      <c r="D51" s="198"/>
      <c r="E51" s="196" t="s">
        <v>71</v>
      </c>
      <c r="F51" s="197"/>
      <c r="G51" s="198"/>
      <c r="H51" s="196" t="s">
        <v>72</v>
      </c>
      <c r="I51" s="317"/>
    </row>
    <row r="52" spans="1:9" ht="27" hidden="1" customHeight="1" thickTop="1">
      <c r="A52" s="90" t="s">
        <v>56</v>
      </c>
      <c r="B52" s="96"/>
      <c r="C52" s="91"/>
      <c r="D52" s="92"/>
      <c r="E52" s="91"/>
      <c r="F52" s="93"/>
      <c r="G52" s="92"/>
      <c r="H52" s="91"/>
      <c r="I52" s="94"/>
    </row>
    <row r="53" spans="1:9" ht="30" hidden="1" customHeight="1">
      <c r="A53" s="318" t="s">
        <v>57</v>
      </c>
      <c r="B53" s="319"/>
      <c r="C53" s="320" t="s">
        <v>73</v>
      </c>
      <c r="D53" s="321"/>
      <c r="E53" s="320" t="s">
        <v>73</v>
      </c>
      <c r="F53" s="322"/>
      <c r="G53" s="321"/>
      <c r="H53" s="320" t="s">
        <v>73</v>
      </c>
      <c r="I53" s="323"/>
    </row>
    <row r="54" spans="1:9" ht="30" customHeight="1">
      <c r="A54" s="88"/>
      <c r="B54" s="89"/>
      <c r="C54" s="311" t="s">
        <v>63</v>
      </c>
      <c r="D54" s="312"/>
      <c r="E54" s="311" t="s">
        <v>58</v>
      </c>
      <c r="F54" s="313"/>
      <c r="G54" s="312"/>
      <c r="H54" s="311" t="s">
        <v>59</v>
      </c>
      <c r="I54" s="314"/>
    </row>
    <row r="55" spans="1:9" ht="30" customHeight="1">
      <c r="A55" s="315" t="s">
        <v>55</v>
      </c>
      <c r="B55" s="316"/>
      <c r="C55" s="192" t="s">
        <v>113</v>
      </c>
      <c r="D55" s="194"/>
      <c r="E55" s="192" t="s">
        <v>115</v>
      </c>
      <c r="F55" s="193"/>
      <c r="G55" s="194"/>
      <c r="H55" s="192" t="s">
        <v>114</v>
      </c>
      <c r="I55" s="202"/>
    </row>
    <row r="56" spans="1:9" ht="30" customHeight="1">
      <c r="A56" s="90" t="s">
        <v>56</v>
      </c>
      <c r="B56" s="96"/>
      <c r="C56" s="324" t="e">
        <v>#VALUE!</v>
      </c>
      <c r="D56" s="191"/>
      <c r="E56" s="192" t="e">
        <v>#VALUE!</v>
      </c>
      <c r="F56" s="193"/>
      <c r="G56" s="194"/>
      <c r="H56" s="192" t="e">
        <v>#VALUE!</v>
      </c>
      <c r="I56" s="202"/>
    </row>
    <row r="57" spans="1:9" ht="30" customHeight="1" thickBot="1">
      <c r="A57" s="318" t="s">
        <v>57</v>
      </c>
      <c r="B57" s="319"/>
      <c r="C57" s="320" t="s">
        <v>116</v>
      </c>
      <c r="D57" s="321"/>
      <c r="E57" s="320" t="str">
        <f>C57</f>
        <v>23.08.2024</v>
      </c>
      <c r="F57" s="322"/>
      <c r="G57" s="321"/>
      <c r="H57" s="320" t="str">
        <f>E57</f>
        <v>23.08.2024</v>
      </c>
      <c r="I57" s="323"/>
    </row>
    <row r="58" spans="1:9" ht="30" customHeight="1">
      <c r="A58" s="86"/>
      <c r="B58" s="86"/>
      <c r="C58" s="86"/>
      <c r="D58" s="86"/>
      <c r="E58" s="86"/>
      <c r="F58" s="86"/>
      <c r="G58" s="86"/>
      <c r="H58" s="86"/>
    </row>
    <row r="59" spans="1:9" ht="30" customHeight="1">
      <c r="A59" s="86"/>
      <c r="B59" s="86"/>
      <c r="C59" s="86"/>
      <c r="D59" s="86"/>
      <c r="E59" s="86"/>
      <c r="F59" s="86"/>
      <c r="G59" s="86"/>
      <c r="H59" s="86"/>
    </row>
    <row r="60" spans="1:9" ht="30" customHeight="1">
      <c r="A60" s="86"/>
      <c r="B60" s="86"/>
      <c r="C60" s="86"/>
      <c r="D60" s="86"/>
      <c r="E60" s="86"/>
      <c r="F60" s="86"/>
      <c r="G60" s="86"/>
      <c r="H60" s="86"/>
    </row>
    <row r="61" spans="1:9" ht="30" customHeight="1">
      <c r="A61" s="86"/>
      <c r="B61" s="86"/>
      <c r="C61" s="86"/>
      <c r="D61" s="86"/>
      <c r="E61" s="86"/>
      <c r="F61" s="86"/>
      <c r="G61" s="86"/>
      <c r="H61" s="86"/>
    </row>
    <row r="62" spans="1:9" ht="30" customHeight="1">
      <c r="A62" s="86"/>
      <c r="B62" s="86"/>
      <c r="C62" s="86"/>
      <c r="D62" s="86"/>
      <c r="E62" s="86"/>
      <c r="F62" s="86"/>
      <c r="G62" s="86"/>
      <c r="H62" s="86"/>
    </row>
    <row r="63" spans="1:9" ht="30" customHeight="1">
      <c r="A63" s="86"/>
      <c r="B63" s="86"/>
      <c r="C63" s="86"/>
      <c r="D63" s="86"/>
      <c r="E63" s="86"/>
      <c r="F63" s="86"/>
      <c r="G63" s="86"/>
      <c r="H63" s="86"/>
    </row>
    <row r="64" spans="1:9" ht="30" customHeight="1">
      <c r="A64" s="86"/>
      <c r="B64" s="86"/>
      <c r="C64" s="86"/>
      <c r="D64" s="86"/>
      <c r="E64" s="86"/>
      <c r="F64" s="86"/>
      <c r="G64" s="86"/>
      <c r="H64" s="86"/>
    </row>
    <row r="65" spans="1:8" ht="30" customHeight="1">
      <c r="A65" s="86"/>
      <c r="B65" s="86"/>
      <c r="C65" s="86"/>
      <c r="D65" s="86"/>
      <c r="E65" s="86"/>
      <c r="F65" s="86"/>
      <c r="G65" s="86"/>
      <c r="H65" s="86"/>
    </row>
    <row r="66" spans="1:8" ht="30" customHeight="1">
      <c r="A66" s="86"/>
      <c r="B66" s="86"/>
      <c r="C66" s="86"/>
      <c r="D66" s="86"/>
      <c r="E66" s="86"/>
      <c r="F66" s="86"/>
      <c r="G66" s="86"/>
      <c r="H66" s="86"/>
    </row>
    <row r="67" spans="1:8" ht="30" customHeight="1">
      <c r="A67" s="86"/>
      <c r="B67" s="86"/>
      <c r="C67" s="86"/>
      <c r="D67" s="86"/>
      <c r="E67" s="86"/>
      <c r="F67" s="86"/>
      <c r="G67" s="86"/>
      <c r="H67" s="86"/>
    </row>
    <row r="68" spans="1:8" ht="30" customHeight="1">
      <c r="A68" s="86"/>
      <c r="B68" s="86"/>
      <c r="C68" s="86"/>
      <c r="D68" s="86"/>
      <c r="E68" s="86"/>
      <c r="F68" s="86"/>
      <c r="G68" s="86"/>
      <c r="H68" s="86"/>
    </row>
    <row r="69" spans="1:8" ht="30" customHeight="1">
      <c r="A69" s="86"/>
      <c r="B69" s="86"/>
      <c r="C69" s="86"/>
      <c r="D69" s="86"/>
      <c r="E69" s="86"/>
      <c r="F69" s="86"/>
      <c r="G69" s="86"/>
      <c r="H69" s="86"/>
    </row>
    <row r="70" spans="1:8" ht="30" customHeight="1">
      <c r="A70" s="86"/>
      <c r="B70" s="86"/>
      <c r="C70" s="86"/>
      <c r="D70" s="86"/>
      <c r="E70" s="86"/>
      <c r="F70" s="86"/>
      <c r="G70" s="86"/>
      <c r="H70" s="86"/>
    </row>
    <row r="71" spans="1:8" ht="30" customHeight="1">
      <c r="A71" s="86"/>
      <c r="B71" s="86"/>
      <c r="C71" s="86"/>
      <c r="D71" s="86"/>
      <c r="E71" s="86"/>
      <c r="F71" s="86"/>
      <c r="G71" s="86"/>
      <c r="H71" s="86"/>
    </row>
    <row r="72" spans="1:8" ht="30" customHeight="1">
      <c r="A72" s="86"/>
      <c r="B72" s="86"/>
      <c r="C72" s="86"/>
      <c r="D72" s="86"/>
      <c r="E72" s="86"/>
      <c r="F72" s="86"/>
      <c r="G72" s="86"/>
      <c r="H72" s="86"/>
    </row>
    <row r="73" spans="1:8" ht="30" customHeight="1">
      <c r="A73" s="86"/>
      <c r="B73" s="86"/>
      <c r="C73" s="86"/>
      <c r="D73" s="86"/>
      <c r="E73" s="86"/>
      <c r="F73" s="86"/>
      <c r="G73" s="86"/>
      <c r="H73" s="86"/>
    </row>
    <row r="74" spans="1:8" ht="30" customHeight="1"/>
    <row r="75" spans="1:8" ht="30" customHeight="1"/>
    <row r="76" spans="1:8" ht="30" customHeight="1"/>
    <row r="77" spans="1:8" ht="30" customHeight="1"/>
    <row r="78" spans="1:8" ht="30" customHeight="1"/>
    <row r="79" spans="1:8" ht="30" customHeight="1"/>
    <row r="80" spans="1:8" ht="30" customHeight="1"/>
    <row r="81" s="3" customFormat="1" ht="30" customHeight="1"/>
    <row r="82" s="3" customFormat="1" ht="30" customHeight="1"/>
    <row r="83" s="3" customFormat="1" ht="30" customHeight="1"/>
    <row r="84" s="3" customFormat="1" ht="30" customHeight="1"/>
    <row r="85" s="3" customFormat="1" ht="30" customHeight="1"/>
    <row r="86" s="3" customFormat="1" ht="30" customHeight="1"/>
    <row r="87" s="3" customFormat="1" ht="30" customHeight="1"/>
    <row r="88" s="3" customFormat="1" ht="30" customHeight="1"/>
    <row r="89" s="3" customFormat="1" ht="30" customHeight="1"/>
    <row r="90" s="3" customFormat="1" ht="30" customHeight="1"/>
  </sheetData>
  <mergeCells count="91">
    <mergeCell ref="A57:B57"/>
    <mergeCell ref="C57:D57"/>
    <mergeCell ref="E57:G57"/>
    <mergeCell ref="H57:I57"/>
    <mergeCell ref="A55:B55"/>
    <mergeCell ref="C55:D55"/>
    <mergeCell ref="E55:G55"/>
    <mergeCell ref="H55:I55"/>
    <mergeCell ref="C56:D56"/>
    <mergeCell ref="E56:G56"/>
    <mergeCell ref="H56:I56"/>
    <mergeCell ref="A53:B53"/>
    <mergeCell ref="C53:D53"/>
    <mergeCell ref="E53:G53"/>
    <mergeCell ref="H53:I53"/>
    <mergeCell ref="C54:D54"/>
    <mergeCell ref="E54:G54"/>
    <mergeCell ref="H54:I54"/>
    <mergeCell ref="C50:D50"/>
    <mergeCell ref="E50:G50"/>
    <mergeCell ref="H50:I50"/>
    <mergeCell ref="A51:B51"/>
    <mergeCell ref="C51:D51"/>
    <mergeCell ref="E51:G51"/>
    <mergeCell ref="H51:I51"/>
    <mergeCell ref="B44:D44"/>
    <mergeCell ref="B46:I46"/>
    <mergeCell ref="B47:I47"/>
    <mergeCell ref="B48:I48"/>
    <mergeCell ref="B49:I49"/>
    <mergeCell ref="E37:G37"/>
    <mergeCell ref="B39:D39"/>
    <mergeCell ref="B40:D40"/>
    <mergeCell ref="B41:D41"/>
    <mergeCell ref="B43:D43"/>
    <mergeCell ref="E33:G33"/>
    <mergeCell ref="E34:G34"/>
    <mergeCell ref="B35:D35"/>
    <mergeCell ref="E35:G35"/>
    <mergeCell ref="E36:G36"/>
    <mergeCell ref="E29:G29"/>
    <mergeCell ref="A30:B30"/>
    <mergeCell ref="C30:C32"/>
    <mergeCell ref="E30:G30"/>
    <mergeCell ref="A31:B31"/>
    <mergeCell ref="E31:G31"/>
    <mergeCell ref="A32:B32"/>
    <mergeCell ref="E32:G32"/>
    <mergeCell ref="A25:B25"/>
    <mergeCell ref="C25:C27"/>
    <mergeCell ref="A26:B26"/>
    <mergeCell ref="E26:G26"/>
    <mergeCell ref="A27:B27"/>
    <mergeCell ref="E27:G27"/>
    <mergeCell ref="A17:B19"/>
    <mergeCell ref="C18:E18"/>
    <mergeCell ref="G18:I18"/>
    <mergeCell ref="C19:I19"/>
    <mergeCell ref="A21:B23"/>
    <mergeCell ref="C22:E22"/>
    <mergeCell ref="G22:I22"/>
    <mergeCell ref="C23:I23"/>
    <mergeCell ref="A13:E13"/>
    <mergeCell ref="A14:B16"/>
    <mergeCell ref="C14:E14"/>
    <mergeCell ref="G14:I14"/>
    <mergeCell ref="C15:E16"/>
    <mergeCell ref="F15:F16"/>
    <mergeCell ref="E9:F9"/>
    <mergeCell ref="H9:I9"/>
    <mergeCell ref="A10:A11"/>
    <mergeCell ref="C10:C11"/>
    <mergeCell ref="D10:D11"/>
    <mergeCell ref="E10:F11"/>
    <mergeCell ref="G10:G11"/>
    <mergeCell ref="H10:I11"/>
    <mergeCell ref="A4:I4"/>
    <mergeCell ref="A6:A8"/>
    <mergeCell ref="B6:B8"/>
    <mergeCell ref="E6:F6"/>
    <mergeCell ref="H6:I6"/>
    <mergeCell ref="E7:F7"/>
    <mergeCell ref="H7:I7"/>
    <mergeCell ref="E8:F8"/>
    <mergeCell ref="H8:I8"/>
    <mergeCell ref="A1:D1"/>
    <mergeCell ref="E1:I1"/>
    <mergeCell ref="A2:D2"/>
    <mergeCell ref="E2:I2"/>
    <mergeCell ref="A3:D3"/>
    <mergeCell ref="E3:I3"/>
  </mergeCells>
  <printOptions horizontalCentered="1" verticalCentered="1"/>
  <pageMargins left="0.47244094488188981" right="0.39370078740157483" top="0.86614173228346458" bottom="0.59055118110236227" header="0.23622047244094491" footer="0.51181102362204722"/>
  <pageSetup paperSize="9" scale="53" orientation="portrait" r:id="rId1"/>
  <headerFooter>
    <oddHeader>&amp;L&amp;"Cambria,Bold"&amp;14&amp;U
Staircase/Liftwell Pressurisation Calculation&amp;R&amp;G</oddHeader>
    <oddFooter>&amp;L&amp;"Cambria,Regular"&amp;8CEC-MED-FRM-105, Rev. 0 dated 02.10.2020&amp;R&amp;"Cambria,Regular"Page 1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D16C-175B-4731-91F8-122518B32ECE}">
  <sheetPr>
    <pageSetUpPr fitToPage="1"/>
  </sheetPr>
  <dimension ref="A1:V108"/>
  <sheetViews>
    <sheetView showWhiteSpace="0" view="pageBreakPreview" zoomScale="90" zoomScaleNormal="100" zoomScaleSheetLayoutView="90" workbookViewId="0">
      <selection activeCell="AI16" sqref="AI16"/>
    </sheetView>
  </sheetViews>
  <sheetFormatPr defaultRowHeight="13.5"/>
  <cols>
    <col min="1" max="1" width="2.85546875" style="97" customWidth="1"/>
    <col min="2" max="2" width="38.140625" style="97" customWidth="1"/>
    <col min="3" max="3" width="3.85546875" style="97" customWidth="1"/>
    <col min="4" max="4" width="3.42578125" style="97" customWidth="1"/>
    <col min="5" max="5" width="4.5703125" style="97" customWidth="1"/>
    <col min="6" max="7" width="3.7109375" style="97" customWidth="1"/>
    <col min="8" max="8" width="7.42578125" style="97" customWidth="1"/>
    <col min="9" max="14" width="4.140625" style="97" customWidth="1"/>
    <col min="15" max="15" width="2.5703125" style="97" customWidth="1"/>
    <col min="16" max="18" width="4.140625" style="97" customWidth="1"/>
    <col min="19" max="19" width="2.85546875" style="97" customWidth="1"/>
    <col min="20" max="20" width="8.42578125" style="97" customWidth="1"/>
    <col min="21" max="21" width="6.42578125" style="97" customWidth="1"/>
    <col min="22" max="16384" width="9.140625" style="97"/>
  </cols>
  <sheetData>
    <row r="1" spans="1:21" ht="96" customHeight="1">
      <c r="A1" s="347" t="s">
        <v>123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9"/>
    </row>
    <row r="2" spans="1:21">
      <c r="A2" s="350" t="s">
        <v>124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2"/>
    </row>
    <row r="3" spans="1:21" ht="12.75" customHeight="1">
      <c r="A3" s="97" t="s">
        <v>125</v>
      </c>
      <c r="H3" s="98"/>
      <c r="I3" s="99"/>
      <c r="J3" s="99"/>
      <c r="K3" s="99"/>
      <c r="L3" s="100" t="s">
        <v>126</v>
      </c>
      <c r="M3" s="99" t="s">
        <v>127</v>
      </c>
      <c r="N3" s="99"/>
      <c r="O3" s="99"/>
      <c r="P3" s="99"/>
      <c r="Q3" s="101"/>
      <c r="R3" s="102"/>
      <c r="S3" s="103" t="s">
        <v>128</v>
      </c>
      <c r="T3" s="353">
        <f ca="1">TODAY()</f>
        <v>45866</v>
      </c>
      <c r="U3" s="354"/>
    </row>
    <row r="4" spans="1:21">
      <c r="A4" s="104" t="s">
        <v>129</v>
      </c>
      <c r="H4" s="105"/>
      <c r="I4" s="99"/>
      <c r="J4" s="99"/>
      <c r="K4" s="106"/>
      <c r="L4" s="100" t="s">
        <v>130</v>
      </c>
      <c r="M4" s="99" t="s">
        <v>131</v>
      </c>
      <c r="N4" s="99"/>
      <c r="O4" s="99"/>
      <c r="P4" s="99"/>
      <c r="Q4" s="101"/>
      <c r="R4" s="102"/>
      <c r="S4" s="103" t="s">
        <v>132</v>
      </c>
      <c r="T4" s="353" t="s">
        <v>133</v>
      </c>
      <c r="U4" s="354"/>
    </row>
    <row r="5" spans="1:21">
      <c r="A5" s="104" t="s">
        <v>134</v>
      </c>
      <c r="H5" s="107"/>
      <c r="I5" s="99"/>
      <c r="J5" s="99"/>
      <c r="L5" s="100" t="s">
        <v>135</v>
      </c>
      <c r="M5" s="99" t="s">
        <v>136</v>
      </c>
      <c r="N5" s="99"/>
      <c r="O5" s="99"/>
      <c r="P5" s="99"/>
      <c r="Q5" s="101"/>
      <c r="R5" s="102"/>
      <c r="S5" s="103" t="s">
        <v>137</v>
      </c>
      <c r="T5" s="355">
        <v>0</v>
      </c>
      <c r="U5" s="356"/>
    </row>
    <row r="6" spans="1:21" ht="15.75">
      <c r="A6" s="344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6"/>
    </row>
    <row r="7" spans="1:21">
      <c r="A7" s="108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10"/>
    </row>
    <row r="8" spans="1:21">
      <c r="A8" s="104" t="s">
        <v>138</v>
      </c>
      <c r="U8" s="111"/>
    </row>
    <row r="9" spans="1:21" ht="15" customHeight="1">
      <c r="A9" s="104"/>
      <c r="B9" s="112"/>
      <c r="C9" s="112"/>
      <c r="D9" s="113"/>
      <c r="E9" s="112"/>
      <c r="F9" s="114"/>
      <c r="G9" s="113"/>
      <c r="H9" s="112"/>
      <c r="I9" s="112"/>
      <c r="J9" s="112"/>
      <c r="K9" s="112"/>
      <c r="L9" s="112"/>
      <c r="M9" s="112"/>
      <c r="N9" s="112"/>
      <c r="O9" s="115"/>
      <c r="U9" s="111"/>
    </row>
    <row r="10" spans="1:21" s="117" customFormat="1" ht="21" customHeight="1">
      <c r="A10" s="341" t="s">
        <v>139</v>
      </c>
      <c r="B10" s="342"/>
      <c r="C10" s="342"/>
      <c r="D10" s="342"/>
      <c r="E10" s="342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U10" s="118"/>
    </row>
    <row r="11" spans="1:21" ht="15" customHeight="1">
      <c r="A11" s="119"/>
      <c r="B11" s="113" t="s">
        <v>140</v>
      </c>
      <c r="C11" s="112"/>
      <c r="D11" s="114" t="s">
        <v>141</v>
      </c>
      <c r="E11" s="113" t="s">
        <v>142</v>
      </c>
      <c r="F11" s="112"/>
      <c r="G11" s="113"/>
      <c r="H11" s="113"/>
      <c r="I11" s="113"/>
      <c r="J11" s="113"/>
      <c r="K11" s="113"/>
      <c r="L11" s="113"/>
      <c r="M11" s="113"/>
      <c r="N11" s="113"/>
      <c r="O11" s="113"/>
      <c r="U11" s="111"/>
    </row>
    <row r="12" spans="1:21" ht="15" customHeight="1">
      <c r="A12" s="119"/>
      <c r="B12" s="113" t="s">
        <v>143</v>
      </c>
      <c r="C12" s="112"/>
      <c r="D12" s="114" t="s">
        <v>141</v>
      </c>
      <c r="E12" s="113" t="s">
        <v>144</v>
      </c>
      <c r="F12" s="112"/>
      <c r="G12" s="113"/>
      <c r="H12" s="113"/>
      <c r="I12" s="113"/>
      <c r="J12" s="113"/>
      <c r="K12" s="113"/>
      <c r="L12" s="113"/>
      <c r="M12" s="113"/>
      <c r="N12" s="113"/>
      <c r="O12" s="113"/>
      <c r="U12" s="111"/>
    </row>
    <row r="13" spans="1:21" ht="15" customHeight="1">
      <c r="A13" s="119"/>
      <c r="B13" s="113" t="s">
        <v>145</v>
      </c>
      <c r="C13" s="112"/>
      <c r="D13" s="114" t="s">
        <v>141</v>
      </c>
      <c r="E13" s="113" t="s">
        <v>146</v>
      </c>
      <c r="F13" s="112"/>
      <c r="G13" s="113"/>
      <c r="H13" s="113"/>
      <c r="I13" s="113"/>
      <c r="J13" s="113"/>
      <c r="K13" s="113"/>
      <c r="L13" s="113"/>
      <c r="M13" s="113"/>
      <c r="N13" s="113"/>
      <c r="O13" s="113"/>
      <c r="U13" s="111"/>
    </row>
    <row r="14" spans="1:21" ht="15" customHeight="1">
      <c r="A14" s="119"/>
      <c r="B14" s="113" t="s">
        <v>147</v>
      </c>
      <c r="C14" s="112"/>
      <c r="D14" s="114" t="s">
        <v>141</v>
      </c>
      <c r="E14" s="113" t="s">
        <v>148</v>
      </c>
      <c r="F14" s="112"/>
      <c r="G14" s="113"/>
      <c r="H14" s="113"/>
      <c r="I14" s="113"/>
      <c r="J14" s="113"/>
      <c r="K14" s="113"/>
      <c r="L14" s="113"/>
      <c r="M14" s="113"/>
      <c r="N14" s="113"/>
      <c r="O14" s="113"/>
      <c r="U14" s="111"/>
    </row>
    <row r="15" spans="1:21" ht="15" customHeight="1">
      <c r="A15" s="119"/>
      <c r="B15" s="113" t="s">
        <v>149</v>
      </c>
      <c r="C15" s="112"/>
      <c r="D15" s="114" t="s">
        <v>141</v>
      </c>
      <c r="E15" s="113" t="s">
        <v>150</v>
      </c>
      <c r="F15" s="112"/>
      <c r="G15" s="113"/>
      <c r="H15" s="113"/>
      <c r="I15" s="113"/>
      <c r="J15" s="113"/>
      <c r="K15" s="113"/>
      <c r="L15" s="113"/>
      <c r="M15" s="113"/>
      <c r="N15" s="113"/>
      <c r="O15" s="113"/>
      <c r="U15" s="111"/>
    </row>
    <row r="16" spans="1:21" ht="15" customHeight="1">
      <c r="A16" s="104"/>
      <c r="B16" s="112"/>
      <c r="C16" s="112"/>
      <c r="D16" s="113"/>
      <c r="E16" s="112"/>
      <c r="F16" s="114"/>
      <c r="G16" s="113"/>
      <c r="H16" s="112"/>
      <c r="I16" s="112"/>
      <c r="J16" s="112"/>
      <c r="K16" s="112"/>
      <c r="L16" s="112"/>
      <c r="M16" s="112"/>
      <c r="N16" s="112"/>
      <c r="O16" s="115"/>
      <c r="U16" s="111"/>
    </row>
    <row r="17" spans="1:21" ht="15" customHeight="1">
      <c r="A17" s="104" t="s">
        <v>151</v>
      </c>
      <c r="B17" s="112"/>
      <c r="C17" s="112"/>
      <c r="D17" s="113"/>
      <c r="E17" s="112"/>
      <c r="F17" s="114"/>
      <c r="G17" s="113"/>
      <c r="H17" s="112"/>
      <c r="I17" s="112"/>
      <c r="J17" s="112"/>
      <c r="K17" s="112"/>
      <c r="L17" s="112"/>
      <c r="M17" s="112"/>
      <c r="N17" s="112"/>
      <c r="O17" s="115"/>
      <c r="U17" s="111"/>
    </row>
    <row r="18" spans="1:21" ht="15" customHeight="1">
      <c r="A18" s="120" t="s">
        <v>152</v>
      </c>
      <c r="B18" s="112"/>
      <c r="C18" s="113"/>
      <c r="D18" s="112"/>
      <c r="E18" s="114"/>
      <c r="F18" s="113"/>
      <c r="G18" s="112"/>
      <c r="H18" s="112"/>
      <c r="I18" s="112"/>
      <c r="J18" s="112"/>
      <c r="K18" s="112"/>
      <c r="L18" s="112"/>
      <c r="M18" s="112"/>
      <c r="N18" s="115"/>
      <c r="U18" s="111"/>
    </row>
    <row r="19" spans="1:21" ht="15" customHeight="1">
      <c r="A19" s="121" t="s">
        <v>153</v>
      </c>
      <c r="B19" s="112"/>
      <c r="C19" s="113"/>
      <c r="D19" s="112"/>
      <c r="E19" s="114"/>
      <c r="F19" s="113"/>
      <c r="G19" s="112"/>
      <c r="H19" s="112"/>
      <c r="I19" s="112"/>
      <c r="J19" s="112"/>
      <c r="K19" s="112"/>
      <c r="L19" s="112"/>
      <c r="M19" s="112"/>
      <c r="N19" s="115"/>
      <c r="U19" s="111"/>
    </row>
    <row r="20" spans="1:21" ht="15" customHeight="1">
      <c r="A20" s="120" t="s">
        <v>154</v>
      </c>
      <c r="B20" s="112"/>
      <c r="C20" s="113"/>
      <c r="D20" s="112"/>
      <c r="E20" s="114"/>
      <c r="F20" s="113"/>
      <c r="G20" s="112"/>
      <c r="H20" s="112"/>
      <c r="I20" s="112"/>
      <c r="J20" s="112"/>
      <c r="K20" s="112"/>
      <c r="L20" s="112"/>
      <c r="M20" s="112"/>
      <c r="N20" s="115"/>
      <c r="U20" s="111"/>
    </row>
    <row r="21" spans="1:21" ht="15" customHeight="1">
      <c r="A21" s="121" t="s">
        <v>155</v>
      </c>
      <c r="B21" s="112"/>
      <c r="C21" s="113"/>
      <c r="D21" s="112"/>
      <c r="E21" s="114"/>
      <c r="F21" s="113"/>
      <c r="G21" s="112"/>
      <c r="H21" s="112"/>
      <c r="I21" s="112"/>
      <c r="J21" s="112"/>
      <c r="K21" s="112"/>
      <c r="L21" s="112"/>
      <c r="M21" s="112"/>
      <c r="N21" s="115"/>
      <c r="U21" s="111"/>
    </row>
    <row r="22" spans="1:21" ht="15" customHeight="1">
      <c r="A22" s="120" t="s">
        <v>156</v>
      </c>
      <c r="B22" s="112"/>
      <c r="C22" s="113"/>
      <c r="D22" s="112"/>
      <c r="E22" s="114"/>
      <c r="F22" s="113"/>
      <c r="G22" s="112"/>
      <c r="H22" s="112"/>
      <c r="I22" s="112"/>
      <c r="J22" s="112"/>
      <c r="K22" s="112"/>
      <c r="L22" s="112"/>
      <c r="M22" s="112"/>
      <c r="N22" s="115"/>
      <c r="U22" s="111"/>
    </row>
    <row r="23" spans="1:21" ht="15" customHeight="1">
      <c r="A23" s="120" t="s">
        <v>157</v>
      </c>
      <c r="B23" s="112"/>
      <c r="C23" s="113"/>
      <c r="D23" s="112"/>
      <c r="E23" s="114"/>
      <c r="F23" s="113"/>
      <c r="G23" s="112"/>
      <c r="H23" s="112"/>
      <c r="I23" s="112"/>
      <c r="J23" s="112"/>
      <c r="K23" s="112"/>
      <c r="L23" s="112"/>
      <c r="M23" s="112"/>
      <c r="N23" s="115"/>
      <c r="U23" s="111"/>
    </row>
    <row r="24" spans="1:21" ht="15" customHeight="1">
      <c r="A24" s="120" t="s">
        <v>158</v>
      </c>
      <c r="B24" s="112"/>
      <c r="C24" s="113"/>
      <c r="D24" s="112"/>
      <c r="E24" s="114"/>
      <c r="F24" s="113"/>
      <c r="G24" s="112"/>
      <c r="H24" s="112"/>
      <c r="I24" s="112"/>
      <c r="J24" s="112"/>
      <c r="K24" s="112"/>
      <c r="L24" s="112"/>
      <c r="M24" s="112"/>
      <c r="N24" s="115"/>
      <c r="U24" s="111"/>
    </row>
    <row r="25" spans="1:21" ht="15" customHeight="1">
      <c r="A25" s="104"/>
      <c r="B25" s="122"/>
      <c r="C25" s="112"/>
      <c r="D25" s="113"/>
      <c r="E25" s="112"/>
      <c r="F25" s="114"/>
      <c r="G25" s="113"/>
      <c r="H25" s="112"/>
      <c r="I25" s="112"/>
      <c r="J25" s="112"/>
      <c r="K25" s="112"/>
      <c r="L25" s="112"/>
      <c r="M25" s="112"/>
      <c r="N25" s="112"/>
      <c r="O25" s="115"/>
      <c r="U25" s="111"/>
    </row>
    <row r="26" spans="1:21">
      <c r="A26" s="104" t="s">
        <v>159</v>
      </c>
      <c r="U26" s="111"/>
    </row>
    <row r="27" spans="1:21">
      <c r="A27" s="123" t="s">
        <v>160</v>
      </c>
      <c r="B27" s="124"/>
      <c r="C27" s="124"/>
      <c r="D27" s="124"/>
      <c r="E27" s="124"/>
      <c r="F27" s="124"/>
      <c r="G27" s="124"/>
      <c r="H27" s="124"/>
      <c r="I27" s="125" t="s">
        <v>161</v>
      </c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>
        <v>0</v>
      </c>
      <c r="U27" s="126"/>
    </row>
    <row r="28" spans="1:21">
      <c r="A28" s="127" t="s">
        <v>162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>
        <v>12.5</v>
      </c>
      <c r="U28" s="126"/>
    </row>
    <row r="29" spans="1:21">
      <c r="A29" s="123" t="s">
        <v>163</v>
      </c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>
        <f>SUM(T27:T28)</f>
        <v>12.5</v>
      </c>
      <c r="U29" s="126"/>
    </row>
    <row r="30" spans="1:21">
      <c r="A30" s="123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6"/>
    </row>
    <row r="31" spans="1:21">
      <c r="A31" s="123" t="s">
        <v>164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9">
        <v>63</v>
      </c>
      <c r="U31" s="126"/>
    </row>
    <row r="32" spans="1:21">
      <c r="A32" s="123" t="s">
        <v>165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9">
        <v>3.7</v>
      </c>
      <c r="U32" s="126"/>
    </row>
    <row r="33" spans="1:21">
      <c r="A33" s="123" t="s">
        <v>166</v>
      </c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30">
        <v>70.34</v>
      </c>
      <c r="U33" s="126"/>
    </row>
    <row r="34" spans="1:21">
      <c r="A34" s="123" t="s">
        <v>167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31">
        <v>6.2</v>
      </c>
      <c r="U34" s="126"/>
    </row>
    <row r="35" spans="1:21">
      <c r="A35" s="123" t="s">
        <v>168</v>
      </c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32">
        <v>2.7</v>
      </c>
      <c r="U35" s="126"/>
    </row>
    <row r="36" spans="1:21">
      <c r="A36" s="123" t="s">
        <v>169</v>
      </c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33">
        <v>18</v>
      </c>
      <c r="U36" s="126"/>
    </row>
    <row r="37" spans="1:21">
      <c r="A37" s="123" t="s">
        <v>170</v>
      </c>
      <c r="B37" s="124"/>
      <c r="C37" s="124"/>
      <c r="D37" s="124"/>
      <c r="E37" s="124"/>
      <c r="F37" s="124"/>
      <c r="G37" s="124"/>
      <c r="H37" s="124"/>
      <c r="I37" s="125" t="s">
        <v>171</v>
      </c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>
        <f>1*T36</f>
        <v>18</v>
      </c>
      <c r="U37" s="126"/>
    </row>
    <row r="38" spans="1:21">
      <c r="A38" s="123" t="s">
        <v>172</v>
      </c>
      <c r="B38" s="124"/>
      <c r="C38" s="124"/>
      <c r="D38" s="124"/>
      <c r="E38" s="124"/>
      <c r="F38" s="124"/>
      <c r="G38" s="124"/>
      <c r="I38" s="125" t="s">
        <v>173</v>
      </c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33">
        <v>0</v>
      </c>
      <c r="U38" s="126"/>
    </row>
    <row r="39" spans="1:21">
      <c r="A39" s="123" t="s">
        <v>174</v>
      </c>
      <c r="B39" s="124"/>
      <c r="C39" s="124"/>
      <c r="D39" s="124"/>
      <c r="E39" s="124"/>
      <c r="F39" s="124"/>
      <c r="G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34">
        <f>T33/T36</f>
        <v>3.907777777777778</v>
      </c>
      <c r="U39" s="135"/>
    </row>
    <row r="40" spans="1:21">
      <c r="A40" s="123" t="s">
        <v>175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34">
        <f>T39*T34*T35</f>
        <v>65.416200000000018</v>
      </c>
      <c r="U40" s="135"/>
    </row>
    <row r="41" spans="1:21">
      <c r="A41" s="123" t="s">
        <v>176</v>
      </c>
      <c r="B41" s="124"/>
      <c r="C41" s="124"/>
      <c r="D41" s="124"/>
      <c r="E41" s="124"/>
      <c r="F41" s="124"/>
      <c r="G41" s="124"/>
      <c r="H41" s="124"/>
      <c r="I41" s="124" t="s">
        <v>177</v>
      </c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31">
        <v>2.35</v>
      </c>
      <c r="U41" s="136"/>
    </row>
    <row r="42" spans="1:21">
      <c r="A42" s="123" t="s">
        <v>178</v>
      </c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37">
        <v>2.6</v>
      </c>
      <c r="U42" s="126"/>
    </row>
    <row r="43" spans="1:21">
      <c r="A43" s="127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38"/>
    </row>
    <row r="44" spans="1:21">
      <c r="A44" s="139" t="s">
        <v>179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1"/>
    </row>
    <row r="45" spans="1:21">
      <c r="A45" s="123" t="s">
        <v>180</v>
      </c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34">
        <f>2*(T34+T35)*T33</f>
        <v>1252.0520000000001</v>
      </c>
      <c r="U45" s="135"/>
    </row>
    <row r="46" spans="1:21">
      <c r="A46" s="127" t="s">
        <v>181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>
        <f>0.84/1000</f>
        <v>8.3999999999999993E-4</v>
      </c>
      <c r="U46" s="138"/>
    </row>
    <row r="47" spans="1:21">
      <c r="A47" s="142" t="s">
        <v>182</v>
      </c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34">
        <f>T46*T45</f>
        <v>1.05172368</v>
      </c>
      <c r="U47" s="135"/>
    </row>
    <row r="48" spans="1:21">
      <c r="A48" s="144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34"/>
      <c r="U48" s="135"/>
    </row>
    <row r="49" spans="1:21">
      <c r="A49" s="123" t="s">
        <v>170</v>
      </c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>
        <f>T37</f>
        <v>18</v>
      </c>
      <c r="U49" s="126"/>
    </row>
    <row r="50" spans="1:21">
      <c r="A50" s="127" t="s">
        <v>183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45">
        <v>0.06</v>
      </c>
      <c r="U50" s="138"/>
    </row>
    <row r="51" spans="1:21">
      <c r="A51" s="123" t="s">
        <v>184</v>
      </c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34">
        <f>T49*T50</f>
        <v>1.08</v>
      </c>
      <c r="U51" s="135"/>
    </row>
    <row r="52" spans="1:21">
      <c r="A52" s="123" t="s">
        <v>185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46">
        <f>T51+T47</f>
        <v>2.1317236800000003</v>
      </c>
    </row>
    <row r="53" spans="1:21">
      <c r="A53" s="12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7"/>
      <c r="U53" s="135"/>
    </row>
    <row r="54" spans="1:21">
      <c r="A54" s="123" t="s">
        <v>172</v>
      </c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>
        <f>T38</f>
        <v>0</v>
      </c>
      <c r="U54" s="126"/>
    </row>
    <row r="55" spans="1:21">
      <c r="A55" s="127" t="s">
        <v>186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>
        <v>2.38</v>
      </c>
      <c r="U55" s="138"/>
    </row>
    <row r="56" spans="1:21">
      <c r="A56" s="123" t="s">
        <v>187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6">
        <f>T54*T55</f>
        <v>0</v>
      </c>
    </row>
    <row r="57" spans="1:21">
      <c r="A57" s="148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49"/>
      <c r="U57" s="150"/>
    </row>
    <row r="58" spans="1:21" ht="15">
      <c r="A58" s="151" t="s">
        <v>188</v>
      </c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U58" s="111"/>
    </row>
    <row r="59" spans="1:21" ht="15.75">
      <c r="A59" s="329" t="s">
        <v>189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U59" s="111"/>
    </row>
    <row r="60" spans="1:21">
      <c r="A60" s="104"/>
      <c r="U60" s="111"/>
    </row>
    <row r="61" spans="1:21" ht="18" customHeight="1">
      <c r="A61" s="155" t="s">
        <v>190</v>
      </c>
      <c r="B61" s="156"/>
      <c r="C61" s="343">
        <v>0.83899999999999997</v>
      </c>
      <c r="D61" s="343"/>
      <c r="E61" s="157" t="s">
        <v>191</v>
      </c>
      <c r="F61" s="343">
        <f>U52</f>
        <v>2.1317236800000003</v>
      </c>
      <c r="G61" s="343"/>
      <c r="H61" s="156" t="s">
        <v>192</v>
      </c>
      <c r="I61" s="334">
        <f>T29</f>
        <v>12.5</v>
      </c>
      <c r="J61" s="334"/>
      <c r="K61" s="156" t="s">
        <v>193</v>
      </c>
      <c r="L61" s="158" t="s">
        <v>15</v>
      </c>
      <c r="M61" s="343">
        <v>0.45200000000000001</v>
      </c>
      <c r="N61" s="343"/>
      <c r="O61" s="158" t="s">
        <v>191</v>
      </c>
      <c r="P61" s="343">
        <f>U56</f>
        <v>0</v>
      </c>
      <c r="Q61" s="343"/>
      <c r="R61" s="156" t="s">
        <v>192</v>
      </c>
      <c r="S61" s="334">
        <f>T29</f>
        <v>12.5</v>
      </c>
      <c r="T61" s="334"/>
      <c r="U61" s="159" t="s">
        <v>193</v>
      </c>
    </row>
    <row r="62" spans="1:21">
      <c r="A62" s="160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61"/>
    </row>
    <row r="63" spans="1:21" ht="12.75" customHeight="1">
      <c r="A63" s="335" t="s">
        <v>194</v>
      </c>
      <c r="B63" s="336"/>
      <c r="C63" s="152"/>
      <c r="D63" s="152"/>
      <c r="E63" s="152"/>
      <c r="F63" s="152"/>
      <c r="G63" s="337">
        <f>(C61*F61*(I61^0.5))+(0.452*P61*(S61^0.5))</f>
        <v>6.3233595515758374</v>
      </c>
      <c r="H63" s="337"/>
      <c r="I63" s="337"/>
      <c r="J63" s="331" t="s">
        <v>195</v>
      </c>
      <c r="K63" s="331"/>
      <c r="L63" s="331"/>
      <c r="M63" s="332" t="s">
        <v>196</v>
      </c>
      <c r="N63" s="332"/>
      <c r="O63" s="339">
        <f>G63*1000</f>
        <v>6323.359551575837</v>
      </c>
      <c r="P63" s="339"/>
      <c r="Q63" s="339"/>
      <c r="R63" s="339"/>
      <c r="S63" s="326" t="s">
        <v>197</v>
      </c>
      <c r="T63" s="326"/>
      <c r="U63" s="327"/>
    </row>
    <row r="64" spans="1:21">
      <c r="A64" s="329"/>
      <c r="B64" s="326"/>
      <c r="C64" s="152"/>
      <c r="D64" s="152"/>
      <c r="E64" s="152"/>
      <c r="F64" s="152"/>
      <c r="G64" s="338"/>
      <c r="H64" s="338"/>
      <c r="I64" s="338"/>
      <c r="J64" s="331"/>
      <c r="K64" s="331"/>
      <c r="L64" s="331"/>
      <c r="M64" s="332"/>
      <c r="N64" s="332"/>
      <c r="O64" s="340"/>
      <c r="P64" s="340"/>
      <c r="Q64" s="340"/>
      <c r="R64" s="340"/>
      <c r="S64" s="326"/>
      <c r="T64" s="326"/>
      <c r="U64" s="327"/>
    </row>
    <row r="65" spans="1:22">
      <c r="A65" s="153" t="s">
        <v>198</v>
      </c>
      <c r="B65" s="154"/>
      <c r="C65" s="165"/>
      <c r="D65" s="165"/>
      <c r="E65" s="165"/>
      <c r="F65" s="162"/>
      <c r="G65" s="162"/>
      <c r="H65" s="328">
        <v>0.1</v>
      </c>
      <c r="I65" s="328"/>
      <c r="J65" s="163"/>
      <c r="K65" s="164"/>
      <c r="L65" s="164"/>
      <c r="M65" s="164"/>
      <c r="N65" s="164"/>
      <c r="O65" s="154"/>
      <c r="P65" s="154"/>
      <c r="Q65" s="154"/>
      <c r="R65" s="166"/>
      <c r="S65" s="166"/>
      <c r="T65" s="166"/>
      <c r="U65" s="167"/>
    </row>
    <row r="66" spans="1:22" ht="15" customHeight="1">
      <c r="A66" s="329" t="s">
        <v>199</v>
      </c>
      <c r="B66" s="326"/>
      <c r="C66" s="326"/>
      <c r="D66" s="326"/>
      <c r="E66" s="326"/>
      <c r="F66" s="326"/>
      <c r="G66" s="326"/>
      <c r="H66" s="330">
        <f>G63*(1+H65)</f>
        <v>6.9556955067334219</v>
      </c>
      <c r="I66" s="330"/>
      <c r="J66" s="331" t="s">
        <v>195</v>
      </c>
      <c r="K66" s="331"/>
      <c r="L66" s="331"/>
      <c r="M66" s="332" t="s">
        <v>196</v>
      </c>
      <c r="N66" s="332"/>
      <c r="O66" s="333">
        <f>O63*(1+H65)</f>
        <v>6955.6955067334211</v>
      </c>
      <c r="P66" s="333"/>
      <c r="Q66" s="333"/>
      <c r="R66" s="333"/>
      <c r="S66" s="326" t="s">
        <v>197</v>
      </c>
      <c r="T66" s="326"/>
      <c r="U66" s="327"/>
    </row>
    <row r="67" spans="1:22" ht="12.75" customHeight="1">
      <c r="A67" s="329"/>
      <c r="B67" s="326"/>
      <c r="C67" s="326"/>
      <c r="D67" s="326"/>
      <c r="E67" s="326"/>
      <c r="F67" s="326"/>
      <c r="G67" s="326"/>
      <c r="H67" s="330"/>
      <c r="I67" s="330"/>
      <c r="J67" s="331"/>
      <c r="K67" s="331"/>
      <c r="L67" s="331"/>
      <c r="M67" s="332"/>
      <c r="N67" s="332"/>
      <c r="O67" s="333"/>
      <c r="P67" s="333"/>
      <c r="Q67" s="333"/>
      <c r="R67" s="333"/>
      <c r="S67" s="326"/>
      <c r="T67" s="326"/>
      <c r="U67" s="327"/>
    </row>
    <row r="68" spans="1:22" ht="12.75" customHeight="1">
      <c r="A68" s="168"/>
      <c r="B68" s="169"/>
      <c r="C68" s="169"/>
      <c r="D68" s="169"/>
      <c r="E68" s="169"/>
      <c r="F68" s="169"/>
      <c r="G68" s="169"/>
      <c r="H68" s="170"/>
      <c r="I68" s="170"/>
      <c r="J68" s="171"/>
      <c r="K68" s="171"/>
      <c r="L68" s="171"/>
      <c r="M68" s="172"/>
      <c r="N68" s="172"/>
      <c r="O68" s="173"/>
      <c r="P68" s="173"/>
      <c r="Q68" s="173"/>
      <c r="R68" s="173"/>
      <c r="S68" s="116"/>
      <c r="T68" s="116"/>
      <c r="U68" s="174"/>
    </row>
    <row r="69" spans="1:22">
      <c r="A69" s="104"/>
      <c r="B69" s="97" t="s">
        <v>200</v>
      </c>
      <c r="U69" s="111"/>
    </row>
    <row r="70" spans="1:22">
      <c r="A70" s="104"/>
      <c r="U70" s="111"/>
    </row>
    <row r="71" spans="1:22">
      <c r="A71" s="104"/>
      <c r="H71" s="175"/>
      <c r="N71" s="176" t="s">
        <v>201</v>
      </c>
      <c r="O71" s="177"/>
      <c r="P71" s="177"/>
      <c r="Q71" s="177"/>
      <c r="R71" s="177"/>
      <c r="S71" s="177"/>
      <c r="T71" s="177"/>
      <c r="U71" s="178"/>
      <c r="V71" s="97">
        <v>1</v>
      </c>
    </row>
    <row r="72" spans="1:22">
      <c r="A72" s="104"/>
      <c r="H72" s="175"/>
      <c r="N72" s="179" t="s">
        <v>202</v>
      </c>
      <c r="U72" s="111"/>
      <c r="V72" s="97">
        <v>2</v>
      </c>
    </row>
    <row r="73" spans="1:22">
      <c r="A73" s="104"/>
      <c r="N73" s="179"/>
      <c r="U73" s="111"/>
      <c r="V73" s="97">
        <v>3</v>
      </c>
    </row>
    <row r="74" spans="1:22">
      <c r="A74" s="104"/>
      <c r="N74" s="180"/>
      <c r="O74" s="181"/>
      <c r="P74" s="181"/>
      <c r="Q74" s="181"/>
      <c r="R74" s="181"/>
      <c r="S74" s="181"/>
      <c r="T74" s="181"/>
      <c r="U74" s="182"/>
      <c r="V74" s="97">
        <v>4</v>
      </c>
    </row>
    <row r="75" spans="1:22">
      <c r="A75" s="104"/>
      <c r="U75" s="111"/>
    </row>
    <row r="76" spans="1:22">
      <c r="A76" s="104"/>
      <c r="U76" s="111"/>
    </row>
    <row r="77" spans="1:22">
      <c r="A77" s="104"/>
      <c r="U77" s="111"/>
    </row>
    <row r="78" spans="1:22">
      <c r="A78" s="104"/>
      <c r="U78" s="111"/>
    </row>
    <row r="79" spans="1:22">
      <c r="A79" s="104"/>
      <c r="U79" s="111"/>
    </row>
    <row r="80" spans="1:22">
      <c r="A80" s="104"/>
      <c r="U80" s="111"/>
    </row>
    <row r="81" spans="1:21">
      <c r="A81" s="104"/>
      <c r="U81" s="111"/>
    </row>
    <row r="82" spans="1:21">
      <c r="A82" s="104"/>
      <c r="U82" s="111"/>
    </row>
    <row r="83" spans="1:21">
      <c r="A83" s="104"/>
      <c r="U83" s="111"/>
    </row>
    <row r="84" spans="1:21">
      <c r="A84" s="104"/>
      <c r="U84" s="111"/>
    </row>
    <row r="85" spans="1:21">
      <c r="A85" s="104"/>
      <c r="U85" s="111"/>
    </row>
    <row r="86" spans="1:21">
      <c r="A86" s="104"/>
      <c r="U86" s="111"/>
    </row>
    <row r="87" spans="1:21">
      <c r="A87" s="104"/>
      <c r="U87" s="111"/>
    </row>
    <row r="88" spans="1:21">
      <c r="A88" s="104"/>
      <c r="U88" s="111"/>
    </row>
    <row r="89" spans="1:21">
      <c r="A89" s="104"/>
      <c r="U89" s="111"/>
    </row>
    <row r="90" spans="1:21">
      <c r="A90" s="104"/>
      <c r="U90" s="111"/>
    </row>
    <row r="91" spans="1:21">
      <c r="A91" s="104"/>
      <c r="U91" s="111"/>
    </row>
    <row r="92" spans="1:21">
      <c r="A92" s="104"/>
      <c r="U92" s="111"/>
    </row>
    <row r="93" spans="1:21">
      <c r="A93" s="104"/>
      <c r="U93" s="111"/>
    </row>
    <row r="94" spans="1:21">
      <c r="A94" s="104"/>
      <c r="U94" s="111"/>
    </row>
    <row r="95" spans="1:21">
      <c r="A95" s="104"/>
      <c r="U95" s="111"/>
    </row>
    <row r="96" spans="1:21">
      <c r="A96" s="104"/>
      <c r="U96" s="111"/>
    </row>
    <row r="97" spans="1:21">
      <c r="A97" s="104"/>
      <c r="U97" s="111"/>
    </row>
    <row r="98" spans="1:21">
      <c r="A98" s="104"/>
      <c r="U98" s="111"/>
    </row>
    <row r="99" spans="1:21">
      <c r="A99" s="104"/>
      <c r="U99" s="111"/>
    </row>
    <row r="100" spans="1:21">
      <c r="A100" s="104"/>
      <c r="U100" s="111"/>
    </row>
    <row r="101" spans="1:21">
      <c r="A101" s="104"/>
      <c r="B101" s="97" t="s">
        <v>203</v>
      </c>
      <c r="U101" s="111"/>
    </row>
    <row r="102" spans="1:21">
      <c r="A102" s="104"/>
      <c r="U102" s="111"/>
    </row>
    <row r="103" spans="1:21">
      <c r="A103" s="104"/>
      <c r="U103" s="111"/>
    </row>
    <row r="104" spans="1:21">
      <c r="A104" s="104"/>
      <c r="U104" s="111"/>
    </row>
    <row r="105" spans="1:21">
      <c r="A105" s="104"/>
      <c r="L105" s="97" t="s">
        <v>204</v>
      </c>
      <c r="U105" s="111"/>
    </row>
    <row r="106" spans="1:21">
      <c r="A106" s="104"/>
      <c r="L106" s="97" t="s">
        <v>205</v>
      </c>
      <c r="U106" s="111"/>
    </row>
    <row r="107" spans="1:21">
      <c r="A107" s="104"/>
      <c r="L107" s="97" t="s">
        <v>206</v>
      </c>
      <c r="U107" s="111"/>
    </row>
    <row r="108" spans="1:21" ht="14.25" thickBot="1">
      <c r="A108" s="183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5"/>
    </row>
  </sheetData>
  <mergeCells count="27">
    <mergeCell ref="A6:U6"/>
    <mergeCell ref="A1:U1"/>
    <mergeCell ref="A2:U2"/>
    <mergeCell ref="T3:U3"/>
    <mergeCell ref="T4:U4"/>
    <mergeCell ref="T5:U5"/>
    <mergeCell ref="A10:P10"/>
    <mergeCell ref="A59:P59"/>
    <mergeCell ref="C61:D61"/>
    <mergeCell ref="F61:G61"/>
    <mergeCell ref="I61:J61"/>
    <mergeCell ref="M61:N61"/>
    <mergeCell ref="P61:Q61"/>
    <mergeCell ref="S61:T61"/>
    <mergeCell ref="A63:B64"/>
    <mergeCell ref="G63:I64"/>
    <mergeCell ref="J63:L64"/>
    <mergeCell ref="M63:N64"/>
    <mergeCell ref="O63:R64"/>
    <mergeCell ref="S63:U64"/>
    <mergeCell ref="S66:U67"/>
    <mergeCell ref="H65:I65"/>
    <mergeCell ref="A66:G67"/>
    <mergeCell ref="H66:I67"/>
    <mergeCell ref="J66:L67"/>
    <mergeCell ref="M66:N67"/>
    <mergeCell ref="O66:R67"/>
  </mergeCells>
  <printOptions horizontalCentered="1" verticalCentered="1"/>
  <pageMargins left="0.7" right="0.7" top="0.5" bottom="0.8" header="0.3" footer="0.3"/>
  <pageSetup paperSize="8" scale="64" orientation="portrait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STAIRCASE 02,03&amp;04</vt:lpstr>
      <vt:lpstr>STAIRCASE 105 - BOTTOM</vt:lpstr>
      <vt:lpstr>STAIR 02</vt:lpstr>
      <vt:lpstr>STAIR 01&amp;03</vt:lpstr>
      <vt:lpstr>LIFTWELL-01</vt:lpstr>
      <vt:lpstr>LIFTWELL FROM SI</vt:lpstr>
      <vt:lpstr>'LIFTWELL FROM SI'!Print_Area</vt:lpstr>
      <vt:lpstr>'LIFTWELL-01'!Print_Area</vt:lpstr>
      <vt:lpstr>'STAIR 01&amp;03'!Print_Area</vt:lpstr>
      <vt:lpstr>'STAIR 02'!Print_Area</vt:lpstr>
      <vt:lpstr>'STAIRCASE 02,03&amp;04'!Print_Area</vt:lpstr>
      <vt:lpstr>'STAIRCASE 105 - BOTTOM'!Print_Area</vt:lpstr>
      <vt:lpstr>'LIFTWELL FROM SI'!Print_Titles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Sweety</cp:lastModifiedBy>
  <cp:lastPrinted>2025-07-28T14:19:36Z</cp:lastPrinted>
  <dcterms:created xsi:type="dcterms:W3CDTF">2004-03-23T09:18:35Z</dcterms:created>
  <dcterms:modified xsi:type="dcterms:W3CDTF">2025-07-28T14:20:40Z</dcterms:modified>
</cp:coreProperties>
</file>