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10ALYTICS\"/>
    </mc:Choice>
  </mc:AlternateContent>
  <bookViews>
    <workbookView xWindow="-120" yWindow="-120" windowWidth="20730" windowHeight="11160"/>
  </bookViews>
  <sheets>
    <sheet name="Naive Approach" sheetId="1" r:id="rId1"/>
    <sheet name="Moving Average" sheetId="2" r:id="rId2"/>
    <sheet name="Exponential Smoothing" sheetId="3" r:id="rId3"/>
    <sheet name="Simple Linear Regression" sheetId="4" r:id="rId4"/>
    <sheet name="Sheet1" sheetId="7" r:id="rId5"/>
    <sheet name="Sheet2" sheetId="8" r:id="rId6"/>
    <sheet name="Forecast Sheet" sheetId="5" r:id="rId7"/>
    <sheet name="Forecast.Linear Function" sheetId="6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0" i="2" l="1"/>
  <c r="K29" i="2"/>
  <c r="K28" i="2"/>
  <c r="G27" i="2"/>
  <c r="F27" i="2"/>
  <c r="E27" i="2"/>
  <c r="D27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K7" i="2"/>
  <c r="K6" i="2"/>
  <c r="K5" i="2"/>
  <c r="G7" i="2"/>
  <c r="F7" i="2"/>
  <c r="E7" i="2"/>
  <c r="D7" i="2"/>
  <c r="C16" i="2"/>
  <c r="C15" i="2"/>
  <c r="C14" i="2"/>
  <c r="C13" i="2"/>
  <c r="C12" i="2"/>
  <c r="C11" i="2"/>
  <c r="C10" i="2"/>
  <c r="C9" i="2"/>
  <c r="C8" i="2"/>
  <c r="C7" i="2"/>
  <c r="M36" i="4" l="1"/>
  <c r="M34" i="4"/>
  <c r="M33" i="4"/>
  <c r="M32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25" i="4"/>
  <c r="M28" i="4"/>
  <c r="D29" i="4" s="1"/>
  <c r="F29" i="4" s="1"/>
  <c r="M27" i="4"/>
  <c r="D26" i="4" s="1"/>
  <c r="F26" i="4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28" i="2"/>
  <c r="E28" i="2" s="1"/>
  <c r="Q6" i="4"/>
  <c r="Q7" i="4"/>
  <c r="Q8" i="4"/>
  <c r="Q9" i="4"/>
  <c r="Q10" i="4"/>
  <c r="Q11" i="4"/>
  <c r="Q12" i="4"/>
  <c r="Q13" i="4"/>
  <c r="Q14" i="4"/>
  <c r="Q15" i="4"/>
  <c r="Q16" i="4"/>
  <c r="Q5" i="4"/>
  <c r="P6" i="4"/>
  <c r="R6" i="4" s="1"/>
  <c r="E6" i="4" s="1"/>
  <c r="P7" i="4"/>
  <c r="P8" i="4"/>
  <c r="R8" i="4" s="1"/>
  <c r="E8" i="4" s="1"/>
  <c r="P9" i="4"/>
  <c r="R9" i="4" s="1"/>
  <c r="E9" i="4" s="1"/>
  <c r="P10" i="4"/>
  <c r="R10" i="4" s="1"/>
  <c r="E10" i="4" s="1"/>
  <c r="P11" i="4"/>
  <c r="R11" i="4" s="1"/>
  <c r="E11" i="4" s="1"/>
  <c r="P12" i="4"/>
  <c r="R12" i="4" s="1"/>
  <c r="E12" i="4" s="1"/>
  <c r="P13" i="4"/>
  <c r="R13" i="4" s="1"/>
  <c r="E13" i="4" s="1"/>
  <c r="P14" i="4"/>
  <c r="R14" i="4" s="1"/>
  <c r="E14" i="4" s="1"/>
  <c r="P15" i="4"/>
  <c r="R15" i="4" s="1"/>
  <c r="E15" i="4" s="1"/>
  <c r="P16" i="4"/>
  <c r="R16" i="4" s="1"/>
  <c r="E16" i="4" s="1"/>
  <c r="P5" i="4"/>
  <c r="R5" i="4" s="1"/>
  <c r="E5" i="4" s="1"/>
  <c r="J3" i="4"/>
  <c r="G3" i="4"/>
  <c r="D6" i="4" s="1"/>
  <c r="F6" i="4" s="1"/>
  <c r="G6" i="4" s="1"/>
  <c r="E10" i="2"/>
  <c r="G10" i="2" s="1"/>
  <c r="E14" i="2"/>
  <c r="G14" i="2" s="1"/>
  <c r="D9" i="2"/>
  <c r="E9" i="2" s="1"/>
  <c r="D10" i="2"/>
  <c r="D11" i="2"/>
  <c r="E11" i="2" s="1"/>
  <c r="D12" i="2"/>
  <c r="E12" i="2" s="1"/>
  <c r="D13" i="2"/>
  <c r="E13" i="2" s="1"/>
  <c r="D14" i="2"/>
  <c r="D15" i="2"/>
  <c r="E15" i="2" s="1"/>
  <c r="D16" i="2"/>
  <c r="E16" i="2" s="1"/>
  <c r="D8" i="2"/>
  <c r="E8" i="2" s="1"/>
  <c r="K29" i="6"/>
  <c r="K27" i="6"/>
  <c r="K26" i="6"/>
  <c r="K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25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26" i="6"/>
  <c r="E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25" i="6"/>
  <c r="L9" i="6"/>
  <c r="L7" i="6"/>
  <c r="L6" i="6"/>
  <c r="L5" i="6"/>
  <c r="H6" i="6"/>
  <c r="H7" i="6"/>
  <c r="H8" i="6"/>
  <c r="H9" i="6"/>
  <c r="H10" i="6"/>
  <c r="H11" i="6"/>
  <c r="H12" i="6"/>
  <c r="H13" i="6"/>
  <c r="H14" i="6"/>
  <c r="H15" i="6"/>
  <c r="H16" i="6"/>
  <c r="H5" i="6"/>
  <c r="G6" i="6"/>
  <c r="G7" i="6"/>
  <c r="G8" i="6"/>
  <c r="G9" i="6"/>
  <c r="G10" i="6"/>
  <c r="G11" i="6"/>
  <c r="G12" i="6"/>
  <c r="G13" i="6"/>
  <c r="G14" i="6"/>
  <c r="G15" i="6"/>
  <c r="G16" i="6"/>
  <c r="G5" i="6"/>
  <c r="F6" i="6"/>
  <c r="F7" i="6"/>
  <c r="F8" i="6"/>
  <c r="F9" i="6"/>
  <c r="F10" i="6"/>
  <c r="F11" i="6"/>
  <c r="F12" i="6"/>
  <c r="F13" i="6"/>
  <c r="F14" i="6"/>
  <c r="F15" i="6"/>
  <c r="F16" i="6"/>
  <c r="F5" i="6"/>
  <c r="E6" i="6"/>
  <c r="E7" i="6"/>
  <c r="E8" i="6"/>
  <c r="E9" i="6"/>
  <c r="E10" i="6"/>
  <c r="E11" i="6"/>
  <c r="E12" i="6"/>
  <c r="E13" i="6"/>
  <c r="E14" i="6"/>
  <c r="E15" i="6"/>
  <c r="E16" i="6"/>
  <c r="E5" i="6"/>
  <c r="D6" i="6"/>
  <c r="D7" i="6"/>
  <c r="D8" i="6"/>
  <c r="D9" i="6"/>
  <c r="D10" i="6"/>
  <c r="D11" i="6"/>
  <c r="D12" i="6"/>
  <c r="D13" i="6"/>
  <c r="D14" i="6"/>
  <c r="D15" i="6"/>
  <c r="D16" i="6"/>
  <c r="D5" i="6"/>
  <c r="K28" i="1"/>
  <c r="K10" i="1"/>
  <c r="C27" i="3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26" i="3"/>
  <c r="D26" i="3" s="1"/>
  <c r="E26" i="3" s="1"/>
  <c r="C7" i="3"/>
  <c r="C8" i="3" s="1"/>
  <c r="C9" i="3" s="1"/>
  <c r="C10" i="3" s="1"/>
  <c r="C11" i="3" s="1"/>
  <c r="C12" i="3" s="1"/>
  <c r="C13" i="3" s="1"/>
  <c r="C14" i="3" s="1"/>
  <c r="C15" i="3" s="1"/>
  <c r="C16" i="3" s="1"/>
  <c r="C6" i="3"/>
  <c r="D6" i="3" s="1"/>
  <c r="E6" i="3" s="1"/>
  <c r="C18" i="8"/>
  <c r="C22" i="8"/>
  <c r="C26" i="8"/>
  <c r="C19" i="8"/>
  <c r="C23" i="8"/>
  <c r="C20" i="8"/>
  <c r="C24" i="8"/>
  <c r="C17" i="8"/>
  <c r="C21" i="8"/>
  <c r="C25" i="8"/>
  <c r="C16" i="7"/>
  <c r="C14" i="7"/>
  <c r="C15" i="7"/>
  <c r="G38" i="2" l="1"/>
  <c r="F38" i="2"/>
  <c r="G34" i="2"/>
  <c r="F34" i="2"/>
  <c r="G30" i="2"/>
  <c r="F30" i="2"/>
  <c r="G37" i="2"/>
  <c r="F37" i="2"/>
  <c r="G33" i="2"/>
  <c r="F33" i="2"/>
  <c r="G29" i="2"/>
  <c r="F29" i="2"/>
  <c r="G28" i="2"/>
  <c r="F28" i="2"/>
  <c r="G36" i="2"/>
  <c r="F36" i="2"/>
  <c r="G32" i="2"/>
  <c r="F32" i="2"/>
  <c r="G39" i="2"/>
  <c r="F39" i="2"/>
  <c r="G35" i="2"/>
  <c r="F35" i="2"/>
  <c r="G31" i="2"/>
  <c r="F31" i="2"/>
  <c r="F8" i="2"/>
  <c r="G8" i="2"/>
  <c r="G13" i="2"/>
  <c r="F13" i="2"/>
  <c r="G9" i="2"/>
  <c r="F9" i="2"/>
  <c r="G12" i="2"/>
  <c r="F12" i="2"/>
  <c r="G16" i="2"/>
  <c r="F16" i="2"/>
  <c r="F15" i="2"/>
  <c r="G15" i="2"/>
  <c r="G11" i="2"/>
  <c r="F11" i="2"/>
  <c r="F14" i="2"/>
  <c r="F10" i="2"/>
  <c r="D25" i="4"/>
  <c r="F25" i="4" s="1"/>
  <c r="D36" i="4"/>
  <c r="F36" i="4" s="1"/>
  <c r="D32" i="4"/>
  <c r="F32" i="4" s="1"/>
  <c r="D28" i="4"/>
  <c r="F28" i="4" s="1"/>
  <c r="D37" i="4"/>
  <c r="F37" i="4" s="1"/>
  <c r="D33" i="4"/>
  <c r="F33" i="4" s="1"/>
  <c r="R7" i="4"/>
  <c r="E7" i="4" s="1"/>
  <c r="D39" i="4"/>
  <c r="F39" i="4" s="1"/>
  <c r="D35" i="4"/>
  <c r="F35" i="4" s="1"/>
  <c r="D31" i="4"/>
  <c r="F31" i="4" s="1"/>
  <c r="D27" i="4"/>
  <c r="F27" i="4" s="1"/>
  <c r="D38" i="4"/>
  <c r="F38" i="4" s="1"/>
  <c r="D34" i="4"/>
  <c r="F34" i="4" s="1"/>
  <c r="D30" i="4"/>
  <c r="F30" i="4" s="1"/>
  <c r="I6" i="4"/>
  <c r="H6" i="4"/>
  <c r="J6" i="4" s="1"/>
  <c r="D5" i="4"/>
  <c r="F5" i="4" s="1"/>
  <c r="G5" i="4" s="1"/>
  <c r="D13" i="4"/>
  <c r="F13" i="4" s="1"/>
  <c r="G13" i="4" s="1"/>
  <c r="D9" i="4"/>
  <c r="F9" i="4" s="1"/>
  <c r="G9" i="4" s="1"/>
  <c r="D16" i="4"/>
  <c r="F16" i="4" s="1"/>
  <c r="G16" i="4" s="1"/>
  <c r="D12" i="4"/>
  <c r="F12" i="4" s="1"/>
  <c r="G12" i="4" s="1"/>
  <c r="D8" i="4"/>
  <c r="F8" i="4" s="1"/>
  <c r="G8" i="4" s="1"/>
  <c r="D15" i="4"/>
  <c r="F15" i="4" s="1"/>
  <c r="G15" i="4" s="1"/>
  <c r="D11" i="4"/>
  <c r="F11" i="4" s="1"/>
  <c r="G11" i="4" s="1"/>
  <c r="D7" i="4"/>
  <c r="F7" i="4" s="1"/>
  <c r="G7" i="4" s="1"/>
  <c r="D14" i="4"/>
  <c r="F14" i="4" s="1"/>
  <c r="G14" i="4" s="1"/>
  <c r="D10" i="4"/>
  <c r="F10" i="4" s="1"/>
  <c r="G10" i="4" s="1"/>
  <c r="D7" i="3"/>
  <c r="E7" i="3" s="1"/>
  <c r="F7" i="3" s="1"/>
  <c r="D8" i="3"/>
  <c r="E8" i="3" s="1"/>
  <c r="G8" i="3" s="1"/>
  <c r="D27" i="3"/>
  <c r="E27" i="3" s="1"/>
  <c r="G27" i="3" s="1"/>
  <c r="G6" i="3"/>
  <c r="F6" i="3"/>
  <c r="D28" i="3"/>
  <c r="E28" i="3" s="1"/>
  <c r="F28" i="3" s="1"/>
  <c r="G26" i="3"/>
  <c r="F26" i="3"/>
  <c r="E21" i="8"/>
  <c r="E24" i="8"/>
  <c r="D23" i="8"/>
  <c r="D26" i="8"/>
  <c r="D18" i="8"/>
  <c r="D25" i="8"/>
  <c r="E17" i="8"/>
  <c r="D20" i="8"/>
  <c r="E19" i="8"/>
  <c r="E22" i="8"/>
  <c r="E25" i="8"/>
  <c r="D17" i="8"/>
  <c r="E20" i="8"/>
  <c r="D19" i="8"/>
  <c r="D22" i="8"/>
  <c r="D21" i="8"/>
  <c r="D24" i="8"/>
  <c r="E23" i="8"/>
  <c r="E26" i="8"/>
  <c r="E18" i="8"/>
  <c r="D15" i="7"/>
  <c r="E16" i="7"/>
  <c r="E14" i="7"/>
  <c r="D14" i="7"/>
  <c r="E15" i="7"/>
  <c r="D16" i="7"/>
  <c r="K32" i="2" l="1"/>
  <c r="K9" i="2"/>
  <c r="I14" i="4"/>
  <c r="H14" i="4"/>
  <c r="J14" i="4" s="1"/>
  <c r="I8" i="4"/>
  <c r="H8" i="4"/>
  <c r="J8" i="4" s="1"/>
  <c r="I13" i="4"/>
  <c r="H13" i="4"/>
  <c r="J13" i="4" s="1"/>
  <c r="I7" i="4"/>
  <c r="H7" i="4"/>
  <c r="J7" i="4" s="1"/>
  <c r="I12" i="4"/>
  <c r="H12" i="4"/>
  <c r="J12" i="4" s="1"/>
  <c r="H5" i="4"/>
  <c r="I5" i="4"/>
  <c r="M11" i="4" s="1"/>
  <c r="I11" i="4"/>
  <c r="H11" i="4"/>
  <c r="J11" i="4" s="1"/>
  <c r="I16" i="4"/>
  <c r="H16" i="4"/>
  <c r="J16" i="4" s="1"/>
  <c r="I10" i="4"/>
  <c r="H10" i="4"/>
  <c r="J10" i="4" s="1"/>
  <c r="I15" i="4"/>
  <c r="H15" i="4"/>
  <c r="J15" i="4" s="1"/>
  <c r="I9" i="4"/>
  <c r="H9" i="4"/>
  <c r="J9" i="4" s="1"/>
  <c r="G28" i="3"/>
  <c r="F8" i="3"/>
  <c r="G7" i="3"/>
  <c r="D9" i="3"/>
  <c r="E9" i="3" s="1"/>
  <c r="F27" i="3"/>
  <c r="D29" i="3"/>
  <c r="E29" i="3" s="1"/>
  <c r="M10" i="4" l="1"/>
  <c r="J5" i="4"/>
  <c r="M12" i="4" s="1"/>
  <c r="M14" i="4" s="1"/>
  <c r="D10" i="3"/>
  <c r="E10" i="3" s="1"/>
  <c r="F9" i="3"/>
  <c r="G9" i="3"/>
  <c r="D30" i="3"/>
  <c r="E30" i="3" s="1"/>
  <c r="F29" i="3"/>
  <c r="G29" i="3"/>
  <c r="F10" i="3" l="1"/>
  <c r="G10" i="3"/>
  <c r="D11" i="3"/>
  <c r="E11" i="3" s="1"/>
  <c r="G30" i="3"/>
  <c r="F30" i="3"/>
  <c r="D31" i="3"/>
  <c r="E31" i="3" s="1"/>
  <c r="K26" i="1"/>
  <c r="K25" i="1"/>
  <c r="K24" i="1"/>
  <c r="D12" i="3" l="1"/>
  <c r="E12" i="3" s="1"/>
  <c r="F11" i="3"/>
  <c r="G11" i="3"/>
  <c r="D32" i="3"/>
  <c r="E32" i="3" s="1"/>
  <c r="F31" i="3"/>
  <c r="G31" i="3"/>
  <c r="F12" i="3" l="1"/>
  <c r="G12" i="3"/>
  <c r="D13" i="3"/>
  <c r="E13" i="3" s="1"/>
  <c r="D33" i="3"/>
  <c r="E33" i="3" s="1"/>
  <c r="F32" i="3"/>
  <c r="G32" i="3"/>
  <c r="D14" i="3" l="1"/>
  <c r="E14" i="3" s="1"/>
  <c r="F13" i="3"/>
  <c r="G13" i="3"/>
  <c r="D34" i="3"/>
  <c r="E34" i="3" s="1"/>
  <c r="F33" i="3"/>
  <c r="G33" i="3"/>
  <c r="G40" i="1"/>
  <c r="F40" i="1"/>
  <c r="E40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5" i="1"/>
  <c r="K8" i="1"/>
  <c r="K7" i="1"/>
  <c r="K6" i="1"/>
  <c r="G18" i="1"/>
  <c r="F18" i="1"/>
  <c r="E18" i="1"/>
  <c r="G7" i="1"/>
  <c r="G8" i="1"/>
  <c r="G9" i="1"/>
  <c r="G10" i="1"/>
  <c r="G11" i="1"/>
  <c r="G12" i="1"/>
  <c r="G13" i="1"/>
  <c r="G14" i="1"/>
  <c r="G15" i="1"/>
  <c r="G16" i="1"/>
  <c r="G6" i="1"/>
  <c r="F7" i="1"/>
  <c r="F8" i="1"/>
  <c r="F9" i="1"/>
  <c r="F10" i="1"/>
  <c r="F11" i="1"/>
  <c r="F12" i="1"/>
  <c r="F13" i="1"/>
  <c r="F14" i="1"/>
  <c r="F15" i="1"/>
  <c r="F16" i="1"/>
  <c r="F6" i="1"/>
  <c r="E7" i="1"/>
  <c r="E8" i="1"/>
  <c r="E9" i="1"/>
  <c r="E10" i="1"/>
  <c r="E11" i="1"/>
  <c r="E12" i="1"/>
  <c r="E13" i="1"/>
  <c r="E14" i="1"/>
  <c r="E15" i="1"/>
  <c r="E16" i="1"/>
  <c r="E6" i="1"/>
  <c r="D7" i="1"/>
  <c r="D8" i="1"/>
  <c r="D9" i="1"/>
  <c r="D10" i="1"/>
  <c r="D11" i="1"/>
  <c r="D12" i="1"/>
  <c r="D13" i="1"/>
  <c r="D14" i="1"/>
  <c r="D15" i="1"/>
  <c r="D16" i="1"/>
  <c r="D6" i="1"/>
  <c r="C7" i="1"/>
  <c r="C8" i="1"/>
  <c r="C9" i="1"/>
  <c r="C10" i="1"/>
  <c r="C11" i="1"/>
  <c r="C12" i="1"/>
  <c r="C13" i="1"/>
  <c r="C14" i="1"/>
  <c r="C15" i="1"/>
  <c r="C16" i="1"/>
  <c r="C6" i="1"/>
  <c r="G14" i="3" l="1"/>
  <c r="F14" i="3"/>
  <c r="D15" i="3"/>
  <c r="E15" i="3" s="1"/>
  <c r="D16" i="3"/>
  <c r="E16" i="3" s="1"/>
  <c r="G34" i="3"/>
  <c r="F34" i="3"/>
  <c r="D35" i="3"/>
  <c r="E35" i="3" s="1"/>
  <c r="F15" i="3" l="1"/>
  <c r="G15" i="3"/>
  <c r="G16" i="3"/>
  <c r="J7" i="3" s="1"/>
  <c r="J9" i="3" s="1"/>
  <c r="F16" i="3"/>
  <c r="J5" i="3"/>
  <c r="D36" i="3"/>
  <c r="E36" i="3" s="1"/>
  <c r="G35" i="3"/>
  <c r="F35" i="3"/>
  <c r="J6" i="3" l="1"/>
  <c r="D37" i="3"/>
  <c r="E37" i="3" s="1"/>
  <c r="F36" i="3"/>
  <c r="G36" i="3"/>
  <c r="D39" i="3" l="1"/>
  <c r="E39" i="3" s="1"/>
  <c r="D38" i="3"/>
  <c r="E38" i="3" s="1"/>
  <c r="F37" i="3"/>
  <c r="G37" i="3"/>
  <c r="G38" i="3" l="1"/>
  <c r="F38" i="3"/>
  <c r="G39" i="3"/>
  <c r="F39" i="3"/>
  <c r="J25" i="3"/>
  <c r="J26" i="3" l="1"/>
  <c r="J27" i="3"/>
  <c r="J29" i="3" s="1"/>
</calcChain>
</file>

<file path=xl/sharedStrings.xml><?xml version="1.0" encoding="utf-8"?>
<sst xmlns="http://schemas.openxmlformats.org/spreadsheetml/2006/main" count="377" uniqueCount="72">
  <si>
    <t>Using Naïve Approach to Forecasting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</si>
  <si>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</si>
  <si>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</si>
  <si>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</si>
  <si>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</si>
  <si>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</si>
  <si>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</si>
  <si>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</si>
  <si>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</si>
  <si>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</si>
  <si>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</si>
  <si>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</si>
  <si>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</si>
  <si>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</si>
  <si>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</t>
  </si>
  <si>
    <t>Class work:- Monthly Sales</t>
  </si>
  <si>
    <t>Class work:-Weekly new Customer engagement</t>
  </si>
  <si>
    <t>Week</t>
  </si>
  <si>
    <t>Customer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</si>
  <si>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</si>
  <si>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</si>
  <si>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</si>
  <si>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</si>
  <si>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</si>
  <si>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</si>
  <si>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</si>
  <si>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</si>
  <si>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</si>
  <si>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</si>
  <si>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</si>
  <si>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</si>
  <si>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</si>
  <si>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</si>
  <si>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</si>
  <si>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Wk16</t>
  </si>
  <si>
    <t>Using Moving Average Approach to Forecasting</t>
  </si>
  <si>
    <t>Using Exponential Smoothing Approach to Forecasting</t>
  </si>
  <si>
    <t>Using Simple Linear Regression Approach to Forecasting</t>
  </si>
  <si>
    <t>Using Forecast Sheet Approach to Forecasting</t>
  </si>
  <si>
    <t>Using Forecst.Linear Approach to Forecasting</t>
  </si>
  <si>
    <t>Period</t>
  </si>
  <si>
    <t>Forecasted Sales</t>
  </si>
  <si>
    <t>Error</t>
  </si>
  <si>
    <t>Absolute Error</t>
  </si>
  <si>
    <t>Squared Error</t>
  </si>
  <si>
    <t>Absolute %Error</t>
  </si>
  <si>
    <t>MAE</t>
  </si>
  <si>
    <t>MSE</t>
  </si>
  <si>
    <t>MAPE</t>
  </si>
  <si>
    <t>Accuracy</t>
  </si>
  <si>
    <t>ES</t>
  </si>
  <si>
    <t>Naïve</t>
  </si>
  <si>
    <t>Forecast(Sales)</t>
  </si>
  <si>
    <t>Lower Confidence Bound(Sales)</t>
  </si>
  <si>
    <t>Upper Confidence Bound(Sales)</t>
  </si>
  <si>
    <t>Forecast(Customer)</t>
  </si>
  <si>
    <t>Lower Confidence Bound(Customer)</t>
  </si>
  <si>
    <t>Upper Confidence Bound(Customer)</t>
  </si>
  <si>
    <t>FLF</t>
  </si>
  <si>
    <t>MA</t>
  </si>
  <si>
    <t>Intercept</t>
  </si>
  <si>
    <t>Slope</t>
  </si>
  <si>
    <t>y=a+bX</t>
  </si>
  <si>
    <t>Forecasted Sales=y</t>
  </si>
  <si>
    <t>a=intercept</t>
  </si>
  <si>
    <t>b=slope</t>
  </si>
  <si>
    <t>Overall Month Average</t>
  </si>
  <si>
    <t>Seasonality</t>
  </si>
  <si>
    <t>Month Average</t>
  </si>
  <si>
    <t>LT*Seasonality</t>
  </si>
  <si>
    <t>Monthly Customer</t>
  </si>
  <si>
    <t>Average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</si>
</sst>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0" fillId="0" borderId="0" xfId="0" applyFill="1" applyBorder="1"/>
    <xf numFmtId="0" fontId="0" fillId="0" borderId="0" xfId="0" applyBorder="1"/>
    <xf numFmtId="0" fontId="2" fillId="4" borderId="0" xfId="0" applyFont="1" applyFill="1"/>
    <xf numFmtId="0" fontId="0" fillId="3" borderId="1" xfId="0" applyFill="1" applyBorder="1"/>
    <xf numFmtId="0" fontId="4" fillId="2" borderId="0" xfId="0" applyFont="1" applyFill="1"/>
    <xf numFmtId="165" fontId="0" fillId="0" borderId="0" xfId="0" applyNumberFormat="1"/>
    <xf numFmtId="0" fontId="2" fillId="0" borderId="0" xfId="0" applyFont="1"/>
    <xf numFmtId="165" fontId="2" fillId="0" borderId="0" xfId="1" applyNumberFormat="1" applyFont="1"/>
    <xf numFmtId="10" fontId="2" fillId="0" borderId="0" xfId="0" applyNumberFormat="1" applyFont="1"/>
    <xf numFmtId="43" fontId="0" fillId="0" borderId="0" xfId="0" applyNumberFormat="1"/>
    <xf numFmtId="9" fontId="0" fillId="0" borderId="0" xfId="2" applyFont="1"/>
    <xf numFmtId="164" fontId="0" fillId="0" borderId="0" xfId="0" applyNumberFormat="1"/>
    <xf numFmtId="9" fontId="0" fillId="0" borderId="0" xfId="0" applyNumberFormat="1"/>
    <xf numFmtId="2" fontId="0" fillId="0" borderId="0" xfId="0" applyNumberFormat="1"/>
    <xf numFmtId="0" fontId="2" fillId="0" borderId="1" xfId="0" applyFont="1" applyBorder="1"/>
    <xf numFmtId="165" fontId="0" fillId="0" borderId="1" xfId="0" applyNumberFormat="1" applyBorder="1"/>
    <xf numFmtId="164" fontId="0" fillId="0" borderId="1" xfId="1" applyFont="1" applyBorder="1"/>
    <xf numFmtId="9" fontId="0" fillId="0" borderId="1" xfId="2" applyFont="1" applyBorder="1"/>
    <xf numFmtId="43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165" fontId="0" fillId="0" borderId="0" xfId="1" applyNumberFormat="1" applyFont="1"/>
    <xf numFmtId="2" fontId="0" fillId="0" borderId="1" xfId="0" applyNumberFormat="1" applyBorder="1"/>
    <xf numFmtId="10" fontId="0" fillId="0" borderId="0" xfId="0" applyNumberFormat="1"/>
    <xf numFmtId="0" fontId="0" fillId="0" borderId="2" xfId="0" applyBorder="1"/>
    <xf numFmtId="166" fontId="0" fillId="0" borderId="1" xfId="0" applyNumberFormat="1" applyBorder="1"/>
    <xf numFmtId="164" fontId="0" fillId="0" borderId="1" xfId="0" applyNumberFormat="1" applyBorder="1"/>
    <xf numFmtId="1" fontId="0" fillId="0" borderId="1" xfId="2" applyNumberFormat="1" applyFont="1" applyBorder="1"/>
    <xf numFmtId="0" fontId="0" fillId="5" borderId="1" xfId="0" applyFill="1" applyBorder="1"/>
    <xf numFmtId="165" fontId="2" fillId="0" borderId="1" xfId="1" applyNumberFormat="1" applyFont="1" applyBorder="1"/>
    <xf numFmtId="9" fontId="0" fillId="0" borderId="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5">
    <dxf>
      <numFmt numFmtId="2" formatCode="0.00"/>
    </dxf>
    <dxf>
      <numFmt numFmtId="2" formatCode="0.0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Approach'!$B$4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'Naive Approach'!$A$5:$A$16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'Naive Approach'!$B$5:$B$16</c:f>
              <c:numCache>
                <c:formatCode>_-* #,##0_-;\-* #,##0_-;_-* "-"??_-;_-@_-</c:formatCode>
                <c:ptCount val="12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EE-4EEC-8999-05F8CBD5FB8D}"/>
            </c:ext>
          </c:extLst>
        </c:ser>
        <c:ser>
          <c:idx val="1"/>
          <c:order val="1"/>
          <c:tx>
            <c:strRef>
              <c:f>'Naive Approach'!$C$4</c:f>
              <c:strCache>
                <c:ptCount val="1"/>
                <c:pt idx="0">
                  <c:v>Forecasted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'Naive Approach'!$A$5:$A$16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'Naive Approach'!$C$5:$C$16</c:f>
              <c:numCache>
                <c:formatCode>_-* #,##0_-;\-* #,##0_-;_-* "-"??_-;_-@_-</c:formatCode>
                <c:ptCount val="12"/>
                <c:pt idx="1">
                  <c:v>34000</c:v>
                </c:pt>
                <c:pt idx="2">
                  <c:v>37000</c:v>
                </c:pt>
                <c:pt idx="3">
                  <c:v>44000</c:v>
                </c:pt>
                <c:pt idx="4">
                  <c:v>47000</c:v>
                </c:pt>
                <c:pt idx="5">
                  <c:v>48000</c:v>
                </c:pt>
                <c:pt idx="6">
                  <c:v>48000</c:v>
                </c:pt>
                <c:pt idx="7">
                  <c:v>46000</c:v>
                </c:pt>
                <c:pt idx="8">
                  <c:v>43000</c:v>
                </c:pt>
                <c:pt idx="9">
                  <c:v>32000</c:v>
                </c:pt>
                <c:pt idx="10">
                  <c:v>27000</c:v>
                </c:pt>
                <c:pt idx="11">
                  <c:v>26000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EE-4EEC-8999-05F8CBD5F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298896"/>
        <c:axId val="398299680"/>
      </c:lineChart>
      <c:catAx>
        <c:axId val="39829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99680"/>
        <c:crosses val="autoZero"/>
        <c:auto val="1"/>
        <c:lblAlgn val="ctr"/>
        <c:lblOffset val="100"/>
        <c:noMultiLvlLbl val="0"/>
      </c:catAx>
      <c:valAx>
        <c:axId val="3982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9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Sheet2!$B$2:$B$26</c:f>
              <c:numCache>
                <c:formatCode>General</c:formatCode>
                <c:ptCount val="2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C4-471F-8DA3-6B27CE047B7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Forecast(Customer)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Sheet2!$C$2:$C$26</c:f>
              <c:numCache>
                <c:formatCode>General</c:formatCode>
                <c:ptCount val="25"/>
                <c:pt idx="14">
                  <c:v>38</c:v>
                </c:pt>
                <c:pt idx="15">
                  <c:v>25.891813939968554</c:v>
                </c:pt>
                <c:pt idx="16">
                  <c:v>36.084205024797377</c:v>
                </c:pt>
                <c:pt idx="17">
                  <c:v>39.964427891774747</c:v>
                </c:pt>
                <c:pt idx="18">
                  <c:v>19.093179441955748</c:v>
                </c:pt>
                <c:pt idx="19">
                  <c:v>41.130523174896169</c:v>
                </c:pt>
                <c:pt idx="20">
                  <c:v>29.042169941833627</c:v>
                </c:pt>
                <c:pt idx="21">
                  <c:v>39.23456102666244</c:v>
                </c:pt>
                <c:pt idx="22">
                  <c:v>43.114783893639824</c:v>
                </c:pt>
                <c:pt idx="23">
                  <c:v>22.243535443820818</c:v>
                </c:pt>
                <c:pt idx="24">
                  <c:v>44.280879176761246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C4-471F-8DA3-6B27CE047B7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Bound(Customer)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Sheet2!$D$2:$D$26</c:f>
              <c:numCache>
                <c:formatCode>General</c:formatCode>
                <c:ptCount val="25"/>
                <c:pt idx="14" formatCode="0.00">
                  <c:v>38</c:v>
                </c:pt>
                <c:pt idx="15" formatCode="0.00">
                  <c:v>7.7694547695864991</c:v>
                </c:pt>
                <c:pt idx="16" formatCode="0.00">
                  <c:v>17.399701174281212</c:v>
                </c:pt>
                <c:pt idx="17" formatCode="0.00">
                  <c:v>20.729910440322218</c:v>
                </c:pt>
                <c:pt idx="18" formatCode="0.00">
                  <c:v>-0.68024947391441515</c:v>
                </c:pt>
                <c:pt idx="19" formatCode="0.00">
                  <c:v>20.828384630349394</c:v>
                </c:pt>
                <c:pt idx="20" formatCode="0.00">
                  <c:v>1.7799369937434122</c:v>
                </c:pt>
                <c:pt idx="21" formatCode="0.00">
                  <c:v>11.580399097454109</c:v>
                </c:pt>
                <c:pt idx="22" formatCode="0.00">
                  <c:v>15.071166471711351</c:v>
                </c:pt>
                <c:pt idx="23" formatCode="0.00">
                  <c:v>-6.1871771828015447</c:v>
                </c:pt>
                <c:pt idx="24" formatCode="0.00">
                  <c:v>15.465325114814767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C4-471F-8DA3-6B27CE047B75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Bound(Customer)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Sheet2!$E$2:$E$26</c:f>
              <c:numCache>
                <c:formatCode>General</c:formatCode>
                <c:ptCount val="25"/>
                <c:pt idx="14" formatCode="0.00">
                  <c:v>38</c:v>
                </c:pt>
                <c:pt idx="15" formatCode="0.00">
                  <c:v>44.014173110350612</c:v>
                </c:pt>
                <c:pt idx="16" formatCode="0.00">
                  <c:v>54.768708875313543</c:v>
                </c:pt>
                <c:pt idx="17" formatCode="0.00">
                  <c:v>59.19894534322728</c:v>
                </c:pt>
                <c:pt idx="18" formatCode="0.00">
                  <c:v>38.866608357825911</c:v>
                </c:pt>
                <c:pt idx="19" formatCode="0.00">
                  <c:v>61.432661719442947</c:v>
                </c:pt>
                <c:pt idx="20" formatCode="0.00">
                  <c:v>56.304402889923843</c:v>
                </c:pt>
                <c:pt idx="21" formatCode="0.00">
                  <c:v>66.888722955870776</c:v>
                </c:pt>
                <c:pt idx="22" formatCode="0.00">
                  <c:v>71.158401315568298</c:v>
                </c:pt>
                <c:pt idx="23" formatCode="0.00">
                  <c:v>50.674248070443184</c:v>
                </c:pt>
                <c:pt idx="24" formatCode="0.00">
                  <c:v>73.096433238707732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C4-471F-8DA3-6B27CE047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574424"/>
        <c:axId val="400722904"/>
      </c:lineChart>
      <c:catAx>
        <c:axId val="4005744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22904"/>
        <c:crosses val="autoZero"/>
        <c:auto val="1"/>
        <c:lblAlgn val="ctr"/>
        <c:lblOffset val="100"/>
        <c:noMultiLvlLbl val="0"/>
      </c:catAx>
      <c:valAx>
        <c:axId val="40072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7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'Forecast.Linear Function'!$C$4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'Forecast.Linear Function'!$B$5:$B$16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'Forecast.Linear Function'!$C$5:$C$16</c:f>
              <c:numCache>
                <c:formatCode>_-* #,##0_-;\-* #,##0_-;_-* "-"??_-;_-@_-</c:formatCode>
                <c:ptCount val="12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0C-4ECE-AC19-609FEC7D3682}"/>
            </c:ext>
          </c:extLst>
        </c:ser>
        <c:ser>
          <c:idx val="1"/>
          <c:order val="1"/>
          <c:tx>
            <c:strRef>
              <c:f>'Forecast.Linear Function'!$D$4</c:f>
              <c:strCache>
                <c:ptCount val="1"/>
                <c:pt idx="0">
                  <c:v>Forecasted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'Forecast.Linear Function'!$B$5:$B$16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'Forecast.Linear Function'!$D$5:$D$16</c:f>
              <c:numCache>
                <c:formatCode>0</c:formatCode>
                <c:ptCount val="12"/>
                <c:pt idx="0">
                  <c:v>46076.923076923078</c:v>
                </c:pt>
                <c:pt idx="1">
                  <c:v>44608.391608391605</c:v>
                </c:pt>
                <c:pt idx="2">
                  <c:v>43139.860139860139</c:v>
                </c:pt>
                <c:pt idx="3">
                  <c:v>41671.328671328672</c:v>
                </c:pt>
                <c:pt idx="4">
                  <c:v>40202.797202797199</c:v>
                </c:pt>
                <c:pt idx="5">
                  <c:v>38734.265734265733</c:v>
                </c:pt>
                <c:pt idx="6">
                  <c:v>37265.734265734267</c:v>
                </c:pt>
                <c:pt idx="7">
                  <c:v>35797.202797202794</c:v>
                </c:pt>
                <c:pt idx="8">
                  <c:v>34328.671328671328</c:v>
                </c:pt>
                <c:pt idx="9">
                  <c:v>32860.139860139854</c:v>
                </c:pt>
                <c:pt idx="10">
                  <c:v>31391.608391608388</c:v>
                </c:pt>
                <c:pt idx="11">
                  <c:v>29923.076923076922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0C-4ECE-AC19-609FEC7D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722120"/>
        <c:axId val="400721728"/>
      </c:lineChart>
      <c:catAx>
        <c:axId val="4007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21728"/>
        <c:crosses val="autoZero"/>
        <c:auto val="1"/>
        <c:lblAlgn val="ctr"/>
        <c:lblOffset val="100"/>
        <c:noMultiLvlLbl val="0"/>
      </c:catAx>
      <c:valAx>
        <c:axId val="4007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56041119860018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'Forecast.Linear Function'!$C$24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'Forecast.Linear Function'!$B$25:$B$39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'Forecast.Linear Function'!$C$25:$C$39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16-4697-AC13-58EE252299CF}"/>
            </c:ext>
          </c:extLst>
        </c:ser>
        <c:ser>
          <c:idx val="1"/>
          <c:order val="1"/>
          <c:tx>
            <c:strRef>
              <c:f>'Forecast.Linear Function'!$D$24</c:f>
              <c:strCache>
                <c:ptCount val="1"/>
                <c:pt idx="0">
                  <c:v>Forecasted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'Forecast.Linear Function'!$B$25:$B$39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'Forecast.Linear Function'!$D$25:$D$39</c:f>
              <c:numCache>
                <c:formatCode>0</c:formatCode>
                <c:ptCount val="15"/>
                <c:pt idx="0">
                  <c:v>23.225000000000001</c:v>
                </c:pt>
                <c:pt idx="1">
                  <c:v>23.478571428571428</c:v>
                </c:pt>
                <c:pt idx="2">
                  <c:v>23.732142857142858</c:v>
                </c:pt>
                <c:pt idx="3">
                  <c:v>23.985714285714288</c:v>
                </c:pt>
                <c:pt idx="4">
                  <c:v>24.239285714285714</c:v>
                </c:pt>
                <c:pt idx="5">
                  <c:v>24.492857142857144</c:v>
                </c:pt>
                <c:pt idx="6">
                  <c:v>24.74642857142857</c:v>
                </c:pt>
                <c:pt idx="7">
                  <c:v>25</c:v>
                </c:pt>
                <c:pt idx="8">
                  <c:v>25.25357142857143</c:v>
                </c:pt>
                <c:pt idx="9">
                  <c:v>25.507142857142856</c:v>
                </c:pt>
                <c:pt idx="10">
                  <c:v>25.760714285714286</c:v>
                </c:pt>
                <c:pt idx="11">
                  <c:v>26.014285714285712</c:v>
                </c:pt>
                <c:pt idx="12">
                  <c:v>26.267857142857142</c:v>
                </c:pt>
                <c:pt idx="13">
                  <c:v>26.521428571428572</c:v>
                </c:pt>
                <c:pt idx="14">
                  <c:v>26.774999999999999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16-4697-AC13-58EE2522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724472"/>
        <c:axId val="400722512"/>
      </c:lineChart>
      <c:catAx>
        <c:axId val="40072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22512"/>
        <c:crosses val="autoZero"/>
        <c:auto val="1"/>
        <c:lblAlgn val="ctr"/>
        <c:lblOffset val="100"/>
        <c:noMultiLvlLbl val="0"/>
      </c:catAx>
      <c:valAx>
        <c:axId val="4007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2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'Naive Approach'!$B$23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'Naive Approach'!$A$24:$A$38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'Naive Approach'!$B$24:$B$38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4D-4E14-9F6D-4B64AFEE110F}"/>
            </c:ext>
          </c:extLst>
        </c:ser>
        <c:ser>
          <c:idx val="1"/>
          <c:order val="1"/>
          <c:tx>
            <c:strRef>
              <c:f>'Naive Approach'!$C$23</c:f>
              <c:strCache>
                <c:ptCount val="1"/>
                <c:pt idx="0">
                  <c:v>Forecasted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'Naive Approach'!$A$24:$A$38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'Naive Approach'!$C$24:$C$38</c:f>
              <c:numCache>
                <c:formatCode>General</c:formatCode>
                <c:ptCount val="15"/>
                <c:pt idx="1">
                  <c:v>18</c:v>
                </c:pt>
                <c:pt idx="2">
                  <c:v>31</c:v>
                </c:pt>
                <c:pt idx="3">
                  <c:v>31</c:v>
                </c:pt>
                <c:pt idx="4">
                  <c:v>16</c:v>
                </c:pt>
                <c:pt idx="5">
                  <c:v>12</c:v>
                </c:pt>
                <c:pt idx="6">
                  <c:v>33</c:v>
                </c:pt>
                <c:pt idx="7">
                  <c:v>30</c:v>
                </c:pt>
                <c:pt idx="8">
                  <c:v>36</c:v>
                </c:pt>
                <c:pt idx="9">
                  <c:v>15</c:v>
                </c:pt>
                <c:pt idx="10">
                  <c:v>21</c:v>
                </c:pt>
                <c:pt idx="11">
                  <c:v>20</c:v>
                </c:pt>
                <c:pt idx="12">
                  <c:v>30</c:v>
                </c:pt>
                <c:pt idx="13">
                  <c:v>33</c:v>
                </c:pt>
                <c:pt idx="14">
                  <c:v>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4D-4E14-9F6D-4B64AFEE1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452024"/>
        <c:axId val="398453200"/>
      </c:lineChart>
      <c:catAx>
        <c:axId val="39845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53200"/>
        <c:crosses val="autoZero"/>
        <c:auto val="1"/>
        <c:lblAlgn val="ctr"/>
        <c:lblOffset val="100"/>
        <c:noMultiLvlLbl val="0"/>
      </c:catAx>
      <c:valAx>
        <c:axId val="3984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5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Average'!$B$4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'Moving Average'!$A$5:$A$16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'Moving Average'!$B$5:$B$16</c:f>
              <c:numCache>
                <c:formatCode>_-* #,##0_-;\-* #,##0_-;_-* "-"??_-;_-@_-</c:formatCode>
                <c:ptCount val="12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32-46AE-B725-34CA7210B714}"/>
            </c:ext>
          </c:extLst>
        </c:ser>
        <c:ser>
          <c:idx val="1"/>
          <c:order val="1"/>
          <c:tx>
            <c:strRef>
              <c:f>'Moving Average'!$C$4</c:f>
              <c:strCache>
                <c:ptCount val="1"/>
                <c:pt idx="0">
                  <c:v>Forecasted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'Moving Average'!$A$5:$A$16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'Moving Average'!$C$5:$C$16</c:f>
              <c:numCache>
                <c:formatCode>General</c:formatCode>
                <c:ptCount val="12"/>
                <c:pt idx="2" formatCode="_-* #,##0_-;\-* #,##0_-;_-* &quot;-&quot;??_-;_-@_-">
                  <c:v>38333.333333333336</c:v>
                </c:pt>
                <c:pt idx="3" formatCode="_-* #,##0_-;\-* #,##0_-;_-* &quot;-&quot;??_-;_-@_-">
                  <c:v>42666.666666666664</c:v>
                </c:pt>
                <c:pt idx="4" formatCode="_-* #,##0_-;\-* #,##0_-;_-* &quot;-&quot;??_-;_-@_-">
                  <c:v>46333.333333333336</c:v>
                </c:pt>
                <c:pt idx="5" formatCode="_-* #,##0_-;\-* #,##0_-;_-* &quot;-&quot;??_-;_-@_-">
                  <c:v>47666.666666666664</c:v>
                </c:pt>
                <c:pt idx="6" formatCode="_-* #,##0_-;\-* #,##0_-;_-* &quot;-&quot;??_-;_-@_-">
                  <c:v>47333.333333333336</c:v>
                </c:pt>
                <c:pt idx="7" formatCode="_-* #,##0_-;\-* #,##0_-;_-* &quot;-&quot;??_-;_-@_-">
                  <c:v>45666.666666666664</c:v>
                </c:pt>
                <c:pt idx="8" formatCode="_-* #,##0_-;\-* #,##0_-;_-* &quot;-&quot;??_-;_-@_-">
                  <c:v>40333.333333333336</c:v>
                </c:pt>
                <c:pt idx="9" formatCode="_-* #,##0_-;\-* #,##0_-;_-* &quot;-&quot;??_-;_-@_-">
                  <c:v>34000</c:v>
                </c:pt>
                <c:pt idx="10" formatCode="_-* #,##0_-;\-* #,##0_-;_-* &quot;-&quot;??_-;_-@_-">
                  <c:v>28333.333333333332</c:v>
                </c:pt>
                <c:pt idx="11" formatCode="_-* #,##0_-;\-* #,##0_-;_-* &quot;-&quot;??_-;_-@_-">
                  <c:v>25666.666666666668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32-46AE-B725-34CA7210B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452416"/>
        <c:axId val="398452808"/>
      </c:lineChart>
      <c:catAx>
        <c:axId val="39845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52808"/>
        <c:crosses val="autoZero"/>
        <c:auto val="1"/>
        <c:lblAlgn val="ctr"/>
        <c:lblOffset val="100"/>
        <c:noMultiLvlLbl val="0"/>
      </c:catAx>
      <c:valAx>
        <c:axId val="39845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5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Average'!$B$24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'Moving Average'!$A$25:$A$39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'Moving Average'!$B$25:$B$39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38-495A-A0F6-58EAD150DF86}"/>
            </c:ext>
          </c:extLst>
        </c:ser>
        <c:ser>
          <c:idx val="1"/>
          <c:order val="1"/>
          <c:tx>
            <c:strRef>
              <c:f>'Moving Average'!$C$24</c:f>
              <c:strCache>
                <c:ptCount val="1"/>
                <c:pt idx="0">
                  <c:v>Forecasted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'Moving Average'!$A$25:$A$39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'Moving Average'!$C$25:$C$39</c:f>
              <c:numCache>
                <c:formatCode>General</c:formatCode>
                <c:ptCount val="15"/>
                <c:pt idx="2" formatCode="0">
                  <c:v>26.666666666666668</c:v>
                </c:pt>
                <c:pt idx="3" formatCode="0">
                  <c:v>26</c:v>
                </c:pt>
                <c:pt idx="4" formatCode="0">
                  <c:v>19.666666666666668</c:v>
                </c:pt>
                <c:pt idx="5" formatCode="0">
                  <c:v>20.333333333333332</c:v>
                </c:pt>
                <c:pt idx="6" formatCode="0">
                  <c:v>25</c:v>
                </c:pt>
                <c:pt idx="7" formatCode="0">
                  <c:v>33</c:v>
                </c:pt>
                <c:pt idx="8" formatCode="0">
                  <c:v>27</c:v>
                </c:pt>
                <c:pt idx="9" formatCode="0">
                  <c:v>24</c:v>
                </c:pt>
                <c:pt idx="10" formatCode="0">
                  <c:v>18.666666666666668</c:v>
                </c:pt>
                <c:pt idx="11" formatCode="0">
                  <c:v>23.666666666666668</c:v>
                </c:pt>
                <c:pt idx="12" formatCode="0">
                  <c:v>27.666666666666668</c:v>
                </c:pt>
                <c:pt idx="13" formatCode="0">
                  <c:v>24.666666666666668</c:v>
                </c:pt>
                <c:pt idx="14" formatCode="0">
                  <c:v>27.333333333333332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38-495A-A0F6-58EAD150D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450456"/>
        <c:axId val="398451240"/>
      </c:lineChart>
      <c:catAx>
        <c:axId val="39845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51240"/>
        <c:crosses val="autoZero"/>
        <c:auto val="1"/>
        <c:lblAlgn val="ctr"/>
        <c:lblOffset val="100"/>
        <c:noMultiLvlLbl val="0"/>
      </c:catAx>
      <c:valAx>
        <c:axId val="39845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5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Smoothing'!$B$4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Smoothing'!$A$5:$A$16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'Exponential Smoothing'!$B$5:$B$16</c:f>
              <c:numCache>
                <c:formatCode>_-* #,##0_-;\-* #,##0_-;_-* "-"??_-;_-@_-</c:formatCode>
                <c:ptCount val="12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DE-4915-9A73-81DB263E64F9}"/>
            </c:ext>
          </c:extLst>
        </c:ser>
        <c:ser>
          <c:idx val="1"/>
          <c:order val="1"/>
          <c:tx>
            <c:strRef>
              <c:f>'Exponential Smoothing'!$C$4</c:f>
              <c:strCache>
                <c:ptCount val="1"/>
                <c:pt idx="0">
                  <c:v>Forecasted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Smoothing'!$A$5:$A$16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'Exponential Smoothing'!$C$5:$C$16</c:f>
              <c:numCache>
                <c:formatCode>_-* #,##0_-;\-* #,##0_-;_-* "-"??_-;_-@_-</c:formatCode>
                <c:ptCount val="12"/>
                <c:pt idx="0" formatCode="General">
                  <c:v>#N/A</c:v>
                </c:pt>
                <c:pt idx="1">
                  <c:v>34000</c:v>
                </c:pt>
                <c:pt idx="2" formatCode="General">
                  <c:v>36700</c:v>
                </c:pt>
                <c:pt idx="3" formatCode="General">
                  <c:v>43270</c:v>
                </c:pt>
                <c:pt idx="4" formatCode="General">
                  <c:v>46627</c:v>
                </c:pt>
                <c:pt idx="5" formatCode="General">
                  <c:v>47862.7</c:v>
                </c:pt>
                <c:pt idx="6" formatCode="General">
                  <c:v>47986.27</c:v>
                </c:pt>
                <c:pt idx="7" formatCode="General">
                  <c:v>46198.627</c:v>
                </c:pt>
                <c:pt idx="8" formatCode="General">
                  <c:v>43319.862699999998</c:v>
                </c:pt>
                <c:pt idx="9" formatCode="General">
                  <c:v>33131.986270000001</c:v>
                </c:pt>
                <c:pt idx="10" formatCode="General">
                  <c:v>27613.198627000002</c:v>
                </c:pt>
                <c:pt idx="11" formatCode="General">
                  <c:v>26161.319862700002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DE-4915-9A73-81DB263E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3728"/>
        <c:axId val="391316472"/>
      </c:lineChart>
      <c:catAx>
        <c:axId val="39131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6472"/>
        <c:crosses val="autoZero"/>
        <c:auto val="1"/>
        <c:lblAlgn val="ctr"/>
        <c:lblOffset val="100"/>
        <c:noMultiLvlLbl val="0"/>
      </c:catAx>
      <c:valAx>
        <c:axId val="39131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Smoothing'!$B$24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Smoothing'!$A$25:$A$39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'Exponential Smoothing'!$B$25:$B$39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1D-4E76-8507-CB7972BA05F0}"/>
            </c:ext>
          </c:extLst>
        </c:ser>
        <c:ser>
          <c:idx val="1"/>
          <c:order val="1"/>
          <c:tx>
            <c:strRef>
              <c:f>'Exponential Smoothing'!$C$24</c:f>
              <c:strCache>
                <c:ptCount val="1"/>
                <c:pt idx="0">
                  <c:v>Forecasted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Smoothing'!$A$25:$A$39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'Exponential Smoothing'!$C$25:$C$39</c:f>
              <c:numCache>
                <c:formatCode>General</c:formatCode>
                <c:ptCount val="15"/>
                <c:pt idx="0">
                  <c:v>#N/A</c:v>
                </c:pt>
                <c:pt idx="1">
                  <c:v>18</c:v>
                </c:pt>
                <c:pt idx="2">
                  <c:v>27.099999999999998</c:v>
                </c:pt>
                <c:pt idx="3">
                  <c:v>29.83</c:v>
                </c:pt>
                <c:pt idx="4">
                  <c:v>20.149000000000001</c:v>
                </c:pt>
                <c:pt idx="5">
                  <c:v>14.444699999999997</c:v>
                </c:pt>
                <c:pt idx="6">
                  <c:v>27.433409999999995</c:v>
                </c:pt>
                <c:pt idx="7">
                  <c:v>29.230022999999996</c:v>
                </c:pt>
                <c:pt idx="8">
                  <c:v>33.969006899999997</c:v>
                </c:pt>
                <c:pt idx="9">
                  <c:v>20.69070207</c:v>
                </c:pt>
                <c:pt idx="10">
                  <c:v>20.907210620999997</c:v>
                </c:pt>
                <c:pt idx="11">
                  <c:v>20.272163186299998</c:v>
                </c:pt>
                <c:pt idx="12">
                  <c:v>27.08164895589</c:v>
                </c:pt>
                <c:pt idx="13">
                  <c:v>31.224494686766995</c:v>
                </c:pt>
                <c:pt idx="14">
                  <c:v>17.067348406030099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1D-4E76-8507-CB7972BA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51952"/>
        <c:axId val="392050776"/>
      </c:lineChart>
      <c:catAx>
        <c:axId val="39205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50776"/>
        <c:crosses val="autoZero"/>
        <c:auto val="1"/>
        <c:lblAlgn val="ctr"/>
        <c:lblOffset val="100"/>
        <c:noMultiLvlLbl val="0"/>
      </c:catAx>
      <c:valAx>
        <c:axId val="3920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Linear Regression'!$C$4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'Simple Linear Regression'!$B$5:$B$16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'Simple Linear Regression'!$C$5:$C$16</c:f>
              <c:numCache>
                <c:formatCode>_-* #,##0_-;\-* #,##0_-;_-* "-"??_-;_-@_-</c:formatCode>
                <c:ptCount val="12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CF-4EE2-9404-11D075A43075}"/>
            </c:ext>
          </c:extLst>
        </c:ser>
        <c:ser>
          <c:idx val="1"/>
          <c:order val="1"/>
          <c:tx>
            <c:strRef>
              <c:f>'Simple Linear Regression'!$D$4</c:f>
              <c:strCache>
                <c:ptCount val="1"/>
                <c:pt idx="0">
                  <c:v>Forecasted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'Simple Linear Regression'!$B$5:$B$16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'Simple Linear Regression'!$D$5:$D$16</c:f>
              <c:numCache>
                <c:formatCode>_(* #,##0_);_(* \(#,##0\);_(* "-"??_);_(@_)</c:formatCode>
                <c:ptCount val="12"/>
                <c:pt idx="0">
                  <c:v>46076.923076923078</c:v>
                </c:pt>
                <c:pt idx="1">
                  <c:v>44608.391608391605</c:v>
                </c:pt>
                <c:pt idx="2">
                  <c:v>43139.860139860139</c:v>
                </c:pt>
                <c:pt idx="3">
                  <c:v>41671.328671328672</c:v>
                </c:pt>
                <c:pt idx="4">
                  <c:v>40202.797202797199</c:v>
                </c:pt>
                <c:pt idx="5">
                  <c:v>38734.265734265733</c:v>
                </c:pt>
                <c:pt idx="6">
                  <c:v>37265.734265734267</c:v>
                </c:pt>
                <c:pt idx="7">
                  <c:v>35797.202797202794</c:v>
                </c:pt>
                <c:pt idx="8">
                  <c:v>34328.671328671328</c:v>
                </c:pt>
                <c:pt idx="9">
                  <c:v>32860.139860139854</c:v>
                </c:pt>
                <c:pt idx="10">
                  <c:v>31391.608391608388</c:v>
                </c:pt>
                <c:pt idx="11">
                  <c:v>29923.076923076922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CF-4EE2-9404-11D075A43075}"/>
            </c:ext>
          </c:extLst>
        </c:ser>
        <c:ser>
          <c:idx val="2"/>
          <c:order val="2"/>
          <c:tx>
            <c:strRef>
              <c:f>'Simple Linear Regression'!$F$4</c:f>
              <c:strCache>
                <c:ptCount val="1"/>
                <c:pt idx="0">
                  <c:v>LT*Seasonality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'Simple Linear Regression'!$B$5:$B$16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'Simple Linear Regression'!$F$5:$F$16</c:f>
              <c:numCache>
                <c:formatCode>0</c:formatCode>
                <c:ptCount val="12"/>
                <c:pt idx="0">
                  <c:v>41226.720647773283</c:v>
                </c:pt>
                <c:pt idx="1">
                  <c:v>43434.486566065512</c:v>
                </c:pt>
                <c:pt idx="2">
                  <c:v>49951.417004048584</c:v>
                </c:pt>
                <c:pt idx="3">
                  <c:v>51540.853882959149</c:v>
                </c:pt>
                <c:pt idx="4">
                  <c:v>50782.480677217514</c:v>
                </c:pt>
                <c:pt idx="5">
                  <c:v>48927.4935590725</c:v>
                </c:pt>
                <c:pt idx="6">
                  <c:v>45111.152005888849</c:v>
                </c:pt>
                <c:pt idx="7">
                  <c:v>40507.361059992632</c:v>
                </c:pt>
                <c:pt idx="8">
                  <c:v>28908.354803091643</c:v>
                </c:pt>
                <c:pt idx="9">
                  <c:v>23347.994111152002</c:v>
                </c:pt>
                <c:pt idx="10">
                  <c:v>21478.468899521529</c:v>
                </c:pt>
                <c:pt idx="11">
                  <c:v>18898.785425101214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CF-4EE2-9404-11D075A43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575992"/>
        <c:axId val="400573248"/>
      </c:lineChart>
      <c:catAx>
        <c:axId val="40057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73248"/>
        <c:crosses val="autoZero"/>
        <c:auto val="1"/>
        <c:lblAlgn val="ctr"/>
        <c:lblOffset val="100"/>
        <c:noMultiLvlLbl val="0"/>
      </c:catAx>
      <c:valAx>
        <c:axId val="4005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7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Linear Regression'!$C$24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'Simple Linear Regression'!$B$25:$B$39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'Simple Linear Regression'!$C$25:$C$39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B4-43B5-A13A-59C9A0ED64AE}"/>
            </c:ext>
          </c:extLst>
        </c:ser>
        <c:ser>
          <c:idx val="1"/>
          <c:order val="1"/>
          <c:tx>
            <c:strRef>
              <c:f>'Simple Linear Regression'!$D$24</c:f>
              <c:strCache>
                <c:ptCount val="1"/>
                <c:pt idx="0">
                  <c:v>Forecasted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'Simple Linear Regression'!$B$25:$B$39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'Simple Linear Regression'!$D$25:$D$39</c:f>
              <c:numCache>
                <c:formatCode>0</c:formatCode>
                <c:ptCount val="15"/>
                <c:pt idx="0">
                  <c:v>23.225000000000001</c:v>
                </c:pt>
                <c:pt idx="1">
                  <c:v>23.478571428571428</c:v>
                </c:pt>
                <c:pt idx="2">
                  <c:v>23.732142857142858</c:v>
                </c:pt>
                <c:pt idx="3">
                  <c:v>23.985714285714288</c:v>
                </c:pt>
                <c:pt idx="4">
                  <c:v>24.239285714285714</c:v>
                </c:pt>
                <c:pt idx="5">
                  <c:v>24.492857142857144</c:v>
                </c:pt>
                <c:pt idx="6">
                  <c:v>24.74642857142857</c:v>
                </c:pt>
                <c:pt idx="7">
                  <c:v>25</c:v>
                </c:pt>
                <c:pt idx="8">
                  <c:v>25.25357142857143</c:v>
                </c:pt>
                <c:pt idx="9">
                  <c:v>25.507142857142856</c:v>
                </c:pt>
                <c:pt idx="10">
                  <c:v>25.760714285714286</c:v>
                </c:pt>
                <c:pt idx="11">
                  <c:v>26.014285714285712</c:v>
                </c:pt>
                <c:pt idx="12">
                  <c:v>26.267857142857142</c:v>
                </c:pt>
                <c:pt idx="13">
                  <c:v>26.521428571428572</c:v>
                </c:pt>
                <c:pt idx="14">
                  <c:v>26.774999999999999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B4-43B5-A13A-59C9A0ED64AE}"/>
            </c:ext>
          </c:extLst>
        </c:ser>
        <c:ser>
          <c:idx val="2"/>
          <c:order val="2"/>
          <c:tx>
            <c:strRef>
              <c:f>'Simple Linear Regression'!$F$24</c:f>
              <c:strCache>
                <c:ptCount val="1"/>
                <c:pt idx="0">
                  <c:v>LT*Seasonality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'Simple Linear Regression'!$B$25:$B$39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'Simple Linear Regression'!$F$25:$F$39</c:f>
              <c:numCache>
                <c:formatCode>0</c:formatCode>
                <c:ptCount val="15"/>
                <c:pt idx="0">
                  <c:v>16.722000000000001</c:v>
                </c:pt>
                <c:pt idx="1">
                  <c:v>29.113428571428571</c:v>
                </c:pt>
                <c:pt idx="2">
                  <c:v>29.427857142857142</c:v>
                </c:pt>
                <c:pt idx="3">
                  <c:v>15.350857142857144</c:v>
                </c:pt>
                <c:pt idx="4">
                  <c:v>11.634857142857141</c:v>
                </c:pt>
                <c:pt idx="5">
                  <c:v>32.330571428571432</c:v>
                </c:pt>
                <c:pt idx="6">
                  <c:v>29.695714285714281</c:v>
                </c:pt>
                <c:pt idx="7">
                  <c:v>36</c:v>
                </c:pt>
                <c:pt idx="8">
                  <c:v>15.152142857142858</c:v>
                </c:pt>
                <c:pt idx="9">
                  <c:v>21.425999999999998</c:v>
                </c:pt>
                <c:pt idx="10">
                  <c:v>20.60857142857143</c:v>
                </c:pt>
                <c:pt idx="11">
                  <c:v>31.217142857142854</c:v>
                </c:pt>
                <c:pt idx="12">
                  <c:v>34.673571428571428</c:v>
                </c:pt>
                <c:pt idx="13">
                  <c:v>11.669428571428572</c:v>
                </c:pt>
                <c:pt idx="14">
                  <c:v>40.698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B4-43B5-A13A-59C9A0ED6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574816"/>
        <c:axId val="400573640"/>
      </c:lineChart>
      <c:catAx>
        <c:axId val="4005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73640"/>
        <c:crosses val="autoZero"/>
        <c:auto val="1"/>
        <c:lblAlgn val="ctr"/>
        <c:lblOffset val="100"/>
        <c:noMultiLvlLbl val="0"/>
      </c:catAx>
      <c:valAx>
        <c:axId val="40057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</c:f>
              <c:numCache>
                <c:formatCode>_-* #,##0_-;\-* #,##0_-;_-* "-"??_-;_-@_-</c:formatCode>
                <c:ptCount val="15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D5-4560-A494-E312B9655E8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11" formatCode="_-* #,##0_-;\-* #,##0_-;_-* &quot;-&quot;??_-;_-@_-">
                  <c:v>24000</c:v>
                </c:pt>
                <c:pt idx="12" formatCode="_-* #,##0_-;\-* #,##0_-;_-* &quot;-&quot;??_-;_-@_-">
                  <c:v>22631.983687661588</c:v>
                </c:pt>
                <c:pt idx="13" formatCode="_-* #,##0_-;\-* #,##0_-;_-* &quot;-&quot;??_-;_-@_-">
                  <c:v>21233.710196511893</c:v>
                </c:pt>
                <c:pt idx="14" formatCode="_-* #,##0_-;\-* #,##0_-;_-* &quot;-&quot;??_-;_-@_-">
                  <c:v>19835.436705362197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D5-4560-A494-E312B9655E8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11" formatCode="_-* #,##0_-;\-* #,##0_-;_-* &quot;-&quot;??_-;_-@_-">
                  <c:v>24000</c:v>
                </c:pt>
                <c:pt idx="12" formatCode="_-* #,##0_-;\-* #,##0_-;_-* &quot;-&quot;??_-;_-@_-">
                  <c:v>14810.469164882088</c:v>
                </c:pt>
                <c:pt idx="13" formatCode="_-* #,##0_-;\-* #,##0_-;_-* &quot;-&quot;??_-;_-@_-">
                  <c:v>5135.0628484408116</c:v>
                </c:pt>
                <c:pt idx="14" formatCode="_-* #,##0_-;\-* #,##0_-;_-* &quot;-&quot;??_-;_-@_-">
                  <c:v>-6706.5994132391497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D5-4560-A494-E312B9655E8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11" formatCode="_-* #,##0_-;\-* #,##0_-;_-* &quot;-&quot;??_-;_-@_-">
                  <c:v>24000</c:v>
                </c:pt>
                <c:pt idx="12" formatCode="_-* #,##0_-;\-* #,##0_-;_-* &quot;-&quot;??_-;_-@_-">
                  <c:v>30453.498210441088</c:v>
                </c:pt>
                <c:pt idx="13" formatCode="_-* #,##0_-;\-* #,##0_-;_-* &quot;-&quot;??_-;_-@_-">
                  <c:v>37332.357544582977</c:v>
                </c:pt>
                <c:pt idx="14" formatCode="_-* #,##0_-;\-* #,##0_-;_-* &quot;-&quot;??_-;_-@_-">
                  <c:v>46377.472823963544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5D5-4560-A494-E312B9655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575600"/>
        <c:axId val="400575208"/>
      </c:lineChart>
      <c:catAx>
        <c:axId val="4005756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75208"/>
        <c:crosses val="autoZero"/>
        <c:auto val="1"/>
        <c:lblAlgn val="ctr"/>
        <c:lblOffset val="100"/>
        <c:noMultiLvlLbl val="0"/>
      </c:catAx>
      <c:valAx>
        <c:axId val="40057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2</xdr:row>
      <xdr:rowOff>147637</xdr:rowOff>
    </xdr:from>
    <xdr:to>
      <xdr:col>17</xdr:col>
      <xdr:colOff>533400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4B38915-53AF-4FEE-BFDA-CADA4092A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22</xdr:row>
      <xdr:rowOff>14286</xdr:rowOff>
    </xdr:from>
    <xdr:to>
      <xdr:col>18</xdr:col>
      <xdr:colOff>114300</xdr:colOff>
      <xdr:row>40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1DBB4C8-BA74-4EE7-92EF-5AD4D900E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457199</xdr:colOff>
      <xdr:row>2</xdr:row>
      <xdr:rowOff>176212</xdr:rowOff>
    </xdr:from>
    <xdr:to>
      <xdr:col>18</xdr:col>
      <xdr:colOff>609599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1323AEF-3459-484F-9289-67D055BDE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22</xdr:row>
      <xdr:rowOff>185737</xdr:rowOff>
    </xdr:from>
    <xdr:to>
      <xdr:col>18</xdr:col>
      <xdr:colOff>590550</xdr:colOff>
      <xdr:row>39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188DEB5-92AA-4BD8-8029-6357E399A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504824</xdr:colOff>
      <xdr:row>2</xdr:row>
      <xdr:rowOff>66675</xdr:rowOff>
    </xdr:from>
    <xdr:to>
      <xdr:col>18</xdr:col>
      <xdr:colOff>581024</xdr:colOff>
      <xdr:row>18</xdr:row>
      <xdr:rowOff>138112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58FEBC6B-5515-4B59-A464-0E6950450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23</xdr:row>
      <xdr:rowOff>23812</xdr:rowOff>
    </xdr:from>
    <xdr:to>
      <xdr:col>19</xdr:col>
      <xdr:colOff>9525</xdr:colOff>
      <xdr:row>40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8BAD5FFF-5175-4F9C-864F-1C4640AA3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2</xdr:row>
      <xdr:rowOff>128587</xdr:rowOff>
    </xdr:from>
    <xdr:to>
      <xdr:col>26</xdr:col>
      <xdr:colOff>190500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B9917A7-66CE-4B23-AD2A-EC2876BD3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40</xdr:row>
      <xdr:rowOff>185737</xdr:rowOff>
    </xdr:from>
    <xdr:to>
      <xdr:col>14</xdr:col>
      <xdr:colOff>695325</xdr:colOff>
      <xdr:row>55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9C02861-D920-4552-BB61-673BF5E2B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4762</xdr:rowOff>
    </xdr:from>
    <xdr:to>
      <xdr:col>16</xdr:col>
      <xdr:colOff>76200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5EF3983-3FAF-4635-9BFA-F36B804C8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157162</xdr:rowOff>
    </xdr:from>
    <xdr:to>
      <xdr:col>16</xdr:col>
      <xdr:colOff>266700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198FE62-9583-4221-BD71-44E9C7F94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2</xdr:row>
      <xdr:rowOff>52386</xdr:rowOff>
    </xdr:from>
    <xdr:to>
      <xdr:col>23</xdr:col>
      <xdr:colOff>57150</xdr:colOff>
      <xdr:row>18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8C46B4C-7818-42B3-89BF-5E238EE4B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638175</xdr:colOff>
      <xdr:row>22</xdr:row>
      <xdr:rowOff>185736</xdr:rowOff>
    </xdr:from>
    <xdr:to>
      <xdr:col>19</xdr:col>
      <xdr:colOff>285750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0495F96-8CF2-4302-B4AF-4BF9F78B7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6" totalsRowShown="0">
  <autoFilter ref="A1:E16"/>
  <tableColumns count="5">
    <tableColumn id="1" name="Period"/>
    <tableColumn id="2" name="Sales"/>
    <tableColumn id="3" name="Forecast(Sales)" dataDxfId="4"/>
    <tableColumn id="4" name="Lower Confidence Bound(Sales)" dataDxfId="3"/>
    <tableColumn id="5" name="Upper Confidence Bound(Sales)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26" totalsRowShown="0">
  <autoFilter ref="A1:E26"/>
  <tableColumns count="5">
    <tableColumn id="1" name="Period"/>
    <tableColumn id="2" name="Customer"/>
    <tableColumn id="3" name="Forecast(Customer)">
      <calculatedColumnFormula>_xlfn.FORECAST.ETS(A2,$B$2:$B$16,$A$2:$A$16,1,1)</calculatedColumnFormula>
    </tableColumn>
    <tableColumn id="4" name="Lower Confidence Bound(Customer)" dataDxfId="1">
      <calculatedColumnFormula>C2-_xlfn.FORECAST.ETS.CONFINT(A2,$B$2:$B$16,$A$2:$A$16,0.95,1,1)</calculatedColumnFormula>
    </tableColumn>
    <tableColumn id="5" name="Upper Confidence Bound(Customer)" dataDxfId="0">
      <calculatedColumnFormula>C2+_xlfn.FORECAST.ETS.CONFINT(A2,$B$2:$B$16,$A$2:$A$16,0.95,1,1)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J10" sqref="J10"/>
    </sheetView>
  </sheetViews>
  <sheetFormatPr defaultRowHeight="15" x14ac:dyDescent="0.25"/>
  <cols>
    <col min="1" max="1" width="13" customWidth="1"/>
    <col min="2" max="2" width="10.140625" bestFit="1" customWidth="1"/>
    <col min="3" max="3" width="15.140625" bestFit="1" customWidth="1"/>
    <col min="4" max="4" width="8" bestFit="1" customWidth="1"/>
    <col min="5" max="5" width="13.85546875" bestFit="1" customWidth="1"/>
    <col min="6" max="6" width="15.28515625" bestFit="1" customWidth="1"/>
    <col min="7" max="7" width="15.140625" bestFit="1" customWidth="1"/>
    <col min="11" max="11" width="14.28515625" bestFit="1" customWidth="1"/>
    <col min="14" max="14" width="20.5703125" bestFit="1" customWidth="1"/>
    <col min="15" max="15" width="13.5703125" bestFit="1" customWidth="1"/>
  </cols>
  <sheetData>
    <row r="1" spans="1:11" s="7" customFormat="1" ht="15.75" x14ac:dyDescent="0.25">
      <c r="A1" s="7" t="s">
        <v>0</v>
      </c>
    </row>
    <row r="2" spans="1:11" s="5" customFormat="1" x14ac:dyDescent="0.25">
      <c r="A2" s="5" t="s">
        <v>15</v>
      </c>
    </row>
    <row r="4" spans="1:11" x14ac:dyDescent="0.25">
      <c r="A4" s="6" t="s">
        <v>1</v>
      </c>
      <c r="B4" s="6" t="s">
        <v>14</v>
      </c>
      <c r="C4" s="17" t="s">
        <v>41</v>
      </c>
      <c r="D4" s="1" t="s">
        <v>42</v>
      </c>
      <c r="E4" s="1" t="s">
        <v>43</v>
      </c>
      <c r="F4" s="1" t="s">
        <v>44</v>
      </c>
      <c r="G4" s="1" t="s">
        <v>45</v>
      </c>
    </row>
    <row r="5" spans="1:11" x14ac:dyDescent="0.25">
      <c r="A5" s="1" t="s">
        <v>2</v>
      </c>
      <c r="B5" s="2">
        <v>34000</v>
      </c>
      <c r="C5" s="1"/>
      <c r="D5" s="1"/>
      <c r="E5" s="1"/>
      <c r="F5" s="1"/>
      <c r="G5" s="1"/>
      <c r="I5" s="9"/>
      <c r="J5" s="11"/>
    </row>
    <row r="6" spans="1:11" x14ac:dyDescent="0.25">
      <c r="A6" s="1" t="s">
        <v>3</v>
      </c>
      <c r="B6" s="2">
        <v>37000</v>
      </c>
      <c r="C6" s="18">
        <f>B5</f>
        <v>34000</v>
      </c>
      <c r="D6" s="18">
        <f>C6-B6</f>
        <v>-3000</v>
      </c>
      <c r="E6" s="1">
        <f>ABS(D6)</f>
        <v>3000</v>
      </c>
      <c r="F6" s="19">
        <f>E6^2</f>
        <v>9000000</v>
      </c>
      <c r="G6" s="20">
        <f>(E6/B6)</f>
        <v>8.1081081081081086E-2</v>
      </c>
      <c r="I6" s="9"/>
      <c r="J6" s="10" t="s">
        <v>46</v>
      </c>
      <c r="K6">
        <f>E18</f>
        <v>3454.5454545454545</v>
      </c>
    </row>
    <row r="7" spans="1:11" x14ac:dyDescent="0.25">
      <c r="A7" s="1" t="s">
        <v>4</v>
      </c>
      <c r="B7" s="2">
        <v>44000</v>
      </c>
      <c r="C7" s="18">
        <f t="shared" ref="C7:C16" si="0">B6</f>
        <v>37000</v>
      </c>
      <c r="D7" s="18">
        <f t="shared" ref="D7:D16" si="1">C7-B7</f>
        <v>-7000</v>
      </c>
      <c r="E7" s="1">
        <f t="shared" ref="E7:E16" si="2">ABS(D7)</f>
        <v>7000</v>
      </c>
      <c r="F7" s="19">
        <f t="shared" ref="F7:F16" si="3">E7^2</f>
        <v>49000000</v>
      </c>
      <c r="G7" s="20">
        <f t="shared" ref="G7:G16" si="4">(E7/B7)</f>
        <v>0.15909090909090909</v>
      </c>
      <c r="I7" s="9"/>
      <c r="J7" s="10" t="s">
        <v>47</v>
      </c>
      <c r="K7" s="14">
        <f>F18</f>
        <v>21090909.09090909</v>
      </c>
    </row>
    <row r="8" spans="1:11" x14ac:dyDescent="0.25">
      <c r="A8" s="1" t="s">
        <v>5</v>
      </c>
      <c r="B8" s="2">
        <v>47000</v>
      </c>
      <c r="C8" s="18">
        <f t="shared" si="0"/>
        <v>44000</v>
      </c>
      <c r="D8" s="18">
        <f t="shared" si="1"/>
        <v>-3000</v>
      </c>
      <c r="E8" s="1">
        <f t="shared" si="2"/>
        <v>3000</v>
      </c>
      <c r="F8" s="19">
        <f t="shared" si="3"/>
        <v>9000000</v>
      </c>
      <c r="G8" s="20">
        <f t="shared" si="4"/>
        <v>6.3829787234042548E-2</v>
      </c>
      <c r="J8" t="s">
        <v>48</v>
      </c>
      <c r="K8" s="15">
        <f>G18</f>
        <v>9.8982806404495763E-2</v>
      </c>
    </row>
    <row r="9" spans="1:11" x14ac:dyDescent="0.25">
      <c r="A9" s="1" t="s">
        <v>6</v>
      </c>
      <c r="B9" s="2">
        <v>48000</v>
      </c>
      <c r="C9" s="18">
        <f t="shared" si="0"/>
        <v>47000</v>
      </c>
      <c r="D9" s="18">
        <f t="shared" si="1"/>
        <v>-1000</v>
      </c>
      <c r="E9" s="1">
        <f t="shared" si="2"/>
        <v>1000</v>
      </c>
      <c r="F9" s="19">
        <f t="shared" si="3"/>
        <v>1000000</v>
      </c>
      <c r="G9" s="20">
        <f t="shared" si="4"/>
        <v>2.0833333333333332E-2</v>
      </c>
    </row>
    <row r="10" spans="1:11" x14ac:dyDescent="0.25">
      <c r="A10" s="1" t="s">
        <v>7</v>
      </c>
      <c r="B10" s="2">
        <v>48000</v>
      </c>
      <c r="C10" s="18">
        <f t="shared" si="0"/>
        <v>48000</v>
      </c>
      <c r="D10" s="18">
        <f t="shared" si="1"/>
        <v>0</v>
      </c>
      <c r="E10" s="1">
        <f t="shared" si="2"/>
        <v>0</v>
      </c>
      <c r="F10" s="19">
        <f t="shared" si="3"/>
        <v>0</v>
      </c>
      <c r="G10" s="20">
        <f t="shared" si="4"/>
        <v>0</v>
      </c>
      <c r="J10" t="s">
        <v>49</v>
      </c>
      <c r="K10" s="15">
        <f>100%-K8</f>
        <v>0.90101719359550425</v>
      </c>
    </row>
    <row r="11" spans="1:11" x14ac:dyDescent="0.25">
      <c r="A11" s="1" t="s">
        <v>8</v>
      </c>
      <c r="B11" s="2">
        <v>46000</v>
      </c>
      <c r="C11" s="18">
        <f t="shared" si="0"/>
        <v>48000</v>
      </c>
      <c r="D11" s="18">
        <f t="shared" si="1"/>
        <v>2000</v>
      </c>
      <c r="E11" s="1">
        <f t="shared" si="2"/>
        <v>2000</v>
      </c>
      <c r="F11" s="19">
        <f t="shared" si="3"/>
        <v>4000000</v>
      </c>
      <c r="G11" s="20">
        <f t="shared" si="4"/>
        <v>4.3478260869565216E-2</v>
      </c>
    </row>
    <row r="12" spans="1:11" x14ac:dyDescent="0.25">
      <c r="A12" s="1" t="s">
        <v>9</v>
      </c>
      <c r="B12" s="2">
        <v>43000</v>
      </c>
      <c r="C12" s="18">
        <f t="shared" si="0"/>
        <v>46000</v>
      </c>
      <c r="D12" s="18">
        <f t="shared" si="1"/>
        <v>3000</v>
      </c>
      <c r="E12" s="1">
        <f t="shared" si="2"/>
        <v>3000</v>
      </c>
      <c r="F12" s="19">
        <f t="shared" si="3"/>
        <v>9000000</v>
      </c>
      <c r="G12" s="20">
        <f t="shared" si="4"/>
        <v>6.9767441860465115E-2</v>
      </c>
    </row>
    <row r="13" spans="1:11" x14ac:dyDescent="0.25">
      <c r="A13" s="1" t="s">
        <v>10</v>
      </c>
      <c r="B13" s="2">
        <v>32000</v>
      </c>
      <c r="C13" s="18">
        <f t="shared" si="0"/>
        <v>43000</v>
      </c>
      <c r="D13" s="18">
        <f t="shared" si="1"/>
        <v>11000</v>
      </c>
      <c r="E13" s="1">
        <f t="shared" si="2"/>
        <v>11000</v>
      </c>
      <c r="F13" s="19">
        <f t="shared" si="3"/>
        <v>121000000</v>
      </c>
      <c r="G13" s="20">
        <f t="shared" si="4"/>
        <v>0.34375</v>
      </c>
    </row>
    <row r="14" spans="1:11" x14ac:dyDescent="0.25">
      <c r="A14" s="1" t="s">
        <v>11</v>
      </c>
      <c r="B14" s="2">
        <v>27000</v>
      </c>
      <c r="C14" s="18">
        <f t="shared" si="0"/>
        <v>32000</v>
      </c>
      <c r="D14" s="18">
        <f t="shared" si="1"/>
        <v>5000</v>
      </c>
      <c r="E14" s="1">
        <f t="shared" si="2"/>
        <v>5000</v>
      </c>
      <c r="F14" s="19">
        <f t="shared" si="3"/>
        <v>25000000</v>
      </c>
      <c r="G14" s="20">
        <f t="shared" si="4"/>
        <v>0.18518518518518517</v>
      </c>
    </row>
    <row r="15" spans="1:11" x14ac:dyDescent="0.25">
      <c r="A15" s="1" t="s">
        <v>12</v>
      </c>
      <c r="B15" s="2">
        <v>26000</v>
      </c>
      <c r="C15" s="18">
        <f t="shared" si="0"/>
        <v>27000</v>
      </c>
      <c r="D15" s="18">
        <f t="shared" si="1"/>
        <v>1000</v>
      </c>
      <c r="E15" s="1">
        <f t="shared" si="2"/>
        <v>1000</v>
      </c>
      <c r="F15" s="19">
        <f t="shared" si="3"/>
        <v>1000000</v>
      </c>
      <c r="G15" s="20">
        <f t="shared" si="4"/>
        <v>3.8461538461538464E-2</v>
      </c>
    </row>
    <row r="16" spans="1:11" x14ac:dyDescent="0.25">
      <c r="A16" s="1" t="s">
        <v>13</v>
      </c>
      <c r="B16" s="2">
        <v>24000</v>
      </c>
      <c r="C16" s="18">
        <f t="shared" si="0"/>
        <v>26000</v>
      </c>
      <c r="D16" s="18">
        <f t="shared" si="1"/>
        <v>2000</v>
      </c>
      <c r="E16" s="1">
        <f t="shared" si="2"/>
        <v>2000</v>
      </c>
      <c r="F16" s="19">
        <f t="shared" si="3"/>
        <v>4000000</v>
      </c>
      <c r="G16" s="20">
        <f t="shared" si="4"/>
        <v>8.3333333333333329E-2</v>
      </c>
    </row>
    <row r="17" spans="1:11" x14ac:dyDescent="0.25">
      <c r="A17" t="s">
        <v>2</v>
      </c>
      <c r="C17" s="8"/>
      <c r="D17" s="8"/>
      <c r="G17" s="12"/>
    </row>
    <row r="18" spans="1:11" x14ac:dyDescent="0.25">
      <c r="E18">
        <f>AVERAGE(E6:E16)</f>
        <v>3454.5454545454545</v>
      </c>
      <c r="F18" s="14">
        <f>AVERAGE(F6:F16)</f>
        <v>21090909.09090909</v>
      </c>
      <c r="G18" s="15">
        <f>AVERAGE(G6:G16)</f>
        <v>9.8982806404495763E-2</v>
      </c>
    </row>
    <row r="20" spans="1:11" s="7" customFormat="1" ht="15.75" x14ac:dyDescent="0.25">
      <c r="A20" s="7" t="s">
        <v>0</v>
      </c>
    </row>
    <row r="21" spans="1:11" s="5" customFormat="1" x14ac:dyDescent="0.25">
      <c r="A21" s="5" t="s">
        <v>16</v>
      </c>
    </row>
    <row r="23" spans="1:11" x14ac:dyDescent="0.25">
      <c r="A23" s="6" t="s">
        <v>17</v>
      </c>
      <c r="B23" s="6" t="s">
        <v>18</v>
      </c>
      <c r="C23" s="17" t="s">
        <v>41</v>
      </c>
      <c r="D23" s="1" t="s">
        <v>42</v>
      </c>
      <c r="E23" s="1" t="s">
        <v>43</v>
      </c>
      <c r="F23" s="1" t="s">
        <v>44</v>
      </c>
      <c r="G23" s="1" t="s">
        <v>45</v>
      </c>
    </row>
    <row r="24" spans="1:11" x14ac:dyDescent="0.25">
      <c r="A24" s="1" t="s">
        <v>19</v>
      </c>
      <c r="B24" s="1">
        <v>18</v>
      </c>
      <c r="C24" s="1"/>
      <c r="D24" s="1"/>
      <c r="E24" s="1"/>
      <c r="F24" s="1"/>
      <c r="G24" s="1"/>
      <c r="J24" s="10" t="s">
        <v>46</v>
      </c>
      <c r="K24">
        <f>E40</f>
        <v>10.857142857142858</v>
      </c>
    </row>
    <row r="25" spans="1:11" x14ac:dyDescent="0.25">
      <c r="A25" s="1" t="s">
        <v>20</v>
      </c>
      <c r="B25" s="1">
        <v>31</v>
      </c>
      <c r="C25" s="1">
        <f>B24</f>
        <v>18</v>
      </c>
      <c r="D25" s="1">
        <f>C25-B25</f>
        <v>-13</v>
      </c>
      <c r="E25" s="1">
        <f>ABS(D25)</f>
        <v>13</v>
      </c>
      <c r="F25" s="1">
        <f>E25^2</f>
        <v>169</v>
      </c>
      <c r="G25" s="20">
        <f>E25/B25</f>
        <v>0.41935483870967744</v>
      </c>
      <c r="J25" s="10" t="s">
        <v>47</v>
      </c>
      <c r="K25">
        <f>F40</f>
        <v>192.57142857142858</v>
      </c>
    </row>
    <row r="26" spans="1:11" x14ac:dyDescent="0.25">
      <c r="A26" s="1" t="s">
        <v>21</v>
      </c>
      <c r="B26" s="1">
        <v>31</v>
      </c>
      <c r="C26" s="1">
        <f t="shared" ref="C26:C38" si="5">B25</f>
        <v>31</v>
      </c>
      <c r="D26" s="1">
        <f t="shared" ref="D26:D38" si="6">C26-B26</f>
        <v>0</v>
      </c>
      <c r="E26" s="1">
        <f t="shared" ref="E26:E38" si="7">ABS(D26)</f>
        <v>0</v>
      </c>
      <c r="F26" s="1">
        <f t="shared" ref="F26:F38" si="8">E26^2</f>
        <v>0</v>
      </c>
      <c r="G26" s="20">
        <f t="shared" ref="G26:G38" si="9">E26/B26</f>
        <v>0</v>
      </c>
      <c r="J26" t="s">
        <v>48</v>
      </c>
      <c r="K26" s="15">
        <f>G40</f>
        <v>0.53312153577282118</v>
      </c>
    </row>
    <row r="27" spans="1:11" x14ac:dyDescent="0.25">
      <c r="A27" s="1" t="s">
        <v>22</v>
      </c>
      <c r="B27" s="1">
        <v>16</v>
      </c>
      <c r="C27" s="1">
        <f t="shared" si="5"/>
        <v>31</v>
      </c>
      <c r="D27" s="1">
        <f t="shared" si="6"/>
        <v>15</v>
      </c>
      <c r="E27" s="1">
        <f t="shared" si="7"/>
        <v>15</v>
      </c>
      <c r="F27" s="1">
        <f t="shared" si="8"/>
        <v>225</v>
      </c>
      <c r="G27" s="20">
        <f t="shared" si="9"/>
        <v>0.9375</v>
      </c>
    </row>
    <row r="28" spans="1:11" x14ac:dyDescent="0.25">
      <c r="A28" s="1" t="s">
        <v>23</v>
      </c>
      <c r="B28" s="1">
        <v>12</v>
      </c>
      <c r="C28" s="1">
        <f t="shared" si="5"/>
        <v>16</v>
      </c>
      <c r="D28" s="1">
        <f t="shared" si="6"/>
        <v>4</v>
      </c>
      <c r="E28" s="1">
        <f t="shared" si="7"/>
        <v>4</v>
      </c>
      <c r="F28" s="1">
        <f t="shared" si="8"/>
        <v>16</v>
      </c>
      <c r="G28" s="20">
        <f t="shared" si="9"/>
        <v>0.33333333333333331</v>
      </c>
      <c r="J28" t="s">
        <v>51</v>
      </c>
      <c r="K28" s="15">
        <f>100%-K26</f>
        <v>0.46687846422717882</v>
      </c>
    </row>
    <row r="29" spans="1:11" x14ac:dyDescent="0.25">
      <c r="A29" s="1" t="s">
        <v>24</v>
      </c>
      <c r="B29" s="1">
        <v>33</v>
      </c>
      <c r="C29" s="1">
        <f t="shared" si="5"/>
        <v>12</v>
      </c>
      <c r="D29" s="1">
        <f t="shared" si="6"/>
        <v>-21</v>
      </c>
      <c r="E29" s="1">
        <f t="shared" si="7"/>
        <v>21</v>
      </c>
      <c r="F29" s="1">
        <f t="shared" si="8"/>
        <v>441</v>
      </c>
      <c r="G29" s="20">
        <f t="shared" si="9"/>
        <v>0.63636363636363635</v>
      </c>
    </row>
    <row r="30" spans="1:11" x14ac:dyDescent="0.25">
      <c r="A30" s="1" t="s">
        <v>25</v>
      </c>
      <c r="B30" s="1">
        <v>30</v>
      </c>
      <c r="C30" s="1">
        <f t="shared" si="5"/>
        <v>33</v>
      </c>
      <c r="D30" s="1">
        <f t="shared" si="6"/>
        <v>3</v>
      </c>
      <c r="E30" s="1">
        <f t="shared" si="7"/>
        <v>3</v>
      </c>
      <c r="F30" s="1">
        <f t="shared" si="8"/>
        <v>9</v>
      </c>
      <c r="G30" s="20">
        <f t="shared" si="9"/>
        <v>0.1</v>
      </c>
    </row>
    <row r="31" spans="1:11" x14ac:dyDescent="0.25">
      <c r="A31" s="1" t="s">
        <v>26</v>
      </c>
      <c r="B31" s="1">
        <v>36</v>
      </c>
      <c r="C31" s="1">
        <f t="shared" si="5"/>
        <v>30</v>
      </c>
      <c r="D31" s="1">
        <f t="shared" si="6"/>
        <v>-6</v>
      </c>
      <c r="E31" s="1">
        <f t="shared" si="7"/>
        <v>6</v>
      </c>
      <c r="F31" s="1">
        <f t="shared" si="8"/>
        <v>36</v>
      </c>
      <c r="G31" s="20">
        <f t="shared" si="9"/>
        <v>0.16666666666666666</v>
      </c>
    </row>
    <row r="32" spans="1:11" x14ac:dyDescent="0.25">
      <c r="A32" s="1" t="s">
        <v>27</v>
      </c>
      <c r="B32" s="1">
        <v>15</v>
      </c>
      <c r="C32" s="1">
        <f t="shared" si="5"/>
        <v>36</v>
      </c>
      <c r="D32" s="1">
        <f t="shared" si="6"/>
        <v>21</v>
      </c>
      <c r="E32" s="1">
        <f t="shared" si="7"/>
        <v>21</v>
      </c>
      <c r="F32" s="1">
        <f t="shared" si="8"/>
        <v>441</v>
      </c>
      <c r="G32" s="20">
        <f t="shared" si="9"/>
        <v>1.4</v>
      </c>
    </row>
    <row r="33" spans="1:7" x14ac:dyDescent="0.25">
      <c r="A33" s="1" t="s">
        <v>28</v>
      </c>
      <c r="B33" s="1">
        <v>21</v>
      </c>
      <c r="C33" s="1">
        <f t="shared" si="5"/>
        <v>15</v>
      </c>
      <c r="D33" s="1">
        <f t="shared" si="6"/>
        <v>-6</v>
      </c>
      <c r="E33" s="1">
        <f t="shared" si="7"/>
        <v>6</v>
      </c>
      <c r="F33" s="1">
        <f t="shared" si="8"/>
        <v>36</v>
      </c>
      <c r="G33" s="20">
        <f t="shared" si="9"/>
        <v>0.2857142857142857</v>
      </c>
    </row>
    <row r="34" spans="1:7" x14ac:dyDescent="0.25">
      <c r="A34" s="1" t="s">
        <v>29</v>
      </c>
      <c r="B34" s="1">
        <v>20</v>
      </c>
      <c r="C34" s="1">
        <f t="shared" si="5"/>
        <v>21</v>
      </c>
      <c r="D34" s="1">
        <f t="shared" si="6"/>
        <v>1</v>
      </c>
      <c r="E34" s="1">
        <f t="shared" si="7"/>
        <v>1</v>
      </c>
      <c r="F34" s="1">
        <f t="shared" si="8"/>
        <v>1</v>
      </c>
      <c r="G34" s="20">
        <f t="shared" si="9"/>
        <v>0.05</v>
      </c>
    </row>
    <row r="35" spans="1:7" x14ac:dyDescent="0.25">
      <c r="A35" s="1" t="s">
        <v>30</v>
      </c>
      <c r="B35" s="1">
        <v>30</v>
      </c>
      <c r="C35" s="1">
        <f t="shared" si="5"/>
        <v>20</v>
      </c>
      <c r="D35" s="1">
        <f t="shared" si="6"/>
        <v>-10</v>
      </c>
      <c r="E35" s="1">
        <f t="shared" si="7"/>
        <v>10</v>
      </c>
      <c r="F35" s="1">
        <f t="shared" si="8"/>
        <v>100</v>
      </c>
      <c r="G35" s="20">
        <f t="shared" si="9"/>
        <v>0.33333333333333331</v>
      </c>
    </row>
    <row r="36" spans="1:7" x14ac:dyDescent="0.25">
      <c r="A36" s="1" t="s">
        <v>31</v>
      </c>
      <c r="B36" s="1">
        <v>33</v>
      </c>
      <c r="C36" s="1">
        <f t="shared" si="5"/>
        <v>30</v>
      </c>
      <c r="D36" s="1">
        <f t="shared" si="6"/>
        <v>-3</v>
      </c>
      <c r="E36" s="1">
        <f t="shared" si="7"/>
        <v>3</v>
      </c>
      <c r="F36" s="1">
        <f t="shared" si="8"/>
        <v>9</v>
      </c>
      <c r="G36" s="20">
        <f t="shared" si="9"/>
        <v>9.0909090909090912E-2</v>
      </c>
    </row>
    <row r="37" spans="1:7" x14ac:dyDescent="0.25">
      <c r="A37" s="1" t="s">
        <v>32</v>
      </c>
      <c r="B37" s="1">
        <v>11</v>
      </c>
      <c r="C37" s="1">
        <f t="shared" si="5"/>
        <v>33</v>
      </c>
      <c r="D37" s="1">
        <f t="shared" si="6"/>
        <v>22</v>
      </c>
      <c r="E37" s="1">
        <f t="shared" si="7"/>
        <v>22</v>
      </c>
      <c r="F37" s="1">
        <f t="shared" si="8"/>
        <v>484</v>
      </c>
      <c r="G37" s="20">
        <f t="shared" si="9"/>
        <v>2</v>
      </c>
    </row>
    <row r="38" spans="1:7" x14ac:dyDescent="0.25">
      <c r="A38" s="1" t="s">
        <v>33</v>
      </c>
      <c r="B38" s="1">
        <v>38</v>
      </c>
      <c r="C38" s="1">
        <f t="shared" si="5"/>
        <v>11</v>
      </c>
      <c r="D38" s="1">
        <f t="shared" si="6"/>
        <v>-27</v>
      </c>
      <c r="E38" s="1">
        <f t="shared" si="7"/>
        <v>27</v>
      </c>
      <c r="F38" s="1">
        <f t="shared" si="8"/>
        <v>729</v>
      </c>
      <c r="G38" s="20">
        <f t="shared" si="9"/>
        <v>0.71052631578947367</v>
      </c>
    </row>
    <row r="39" spans="1:7" x14ac:dyDescent="0.25">
      <c r="A39" s="3" t="s">
        <v>34</v>
      </c>
      <c r="B39" s="4"/>
    </row>
    <row r="40" spans="1:7" x14ac:dyDescent="0.25">
      <c r="E40">
        <f>AVERAGE(E25:E38)</f>
        <v>10.857142857142858</v>
      </c>
      <c r="F40">
        <f>AVERAGE(F25:F38)</f>
        <v>192.57142857142858</v>
      </c>
      <c r="G40" s="15">
        <f>AVERAGE(G25:G38)</f>
        <v>0.53312153577282118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22" workbookViewId="0">
      <selection activeCell="K31" sqref="K31"/>
    </sheetView>
  </sheetViews>
  <sheetFormatPr defaultRowHeight="15" x14ac:dyDescent="0.25"/>
  <cols>
    <col min="1" max="1" width="12" customWidth="1"/>
    <col min="3" max="3" width="15.140625" bestFit="1" customWidth="1"/>
    <col min="4" max="4" width="8" bestFit="1" customWidth="1"/>
    <col min="5" max="5" width="13.140625" bestFit="1" customWidth="1"/>
    <col min="6" max="6" width="16.7109375" bestFit="1" customWidth="1"/>
    <col min="7" max="7" width="15.140625" bestFit="1" customWidth="1"/>
    <col min="11" max="11" width="9" bestFit="1" customWidth="1"/>
    <col min="12" max="12" width="20.7109375" bestFit="1" customWidth="1"/>
    <col min="13" max="13" width="11.140625" bestFit="1" customWidth="1"/>
  </cols>
  <sheetData>
    <row r="1" spans="1:11" s="7" customFormat="1" ht="15.75" x14ac:dyDescent="0.25">
      <c r="A1" s="7" t="s">
        <v>35</v>
      </c>
    </row>
    <row r="2" spans="1:11" s="5" customFormat="1" x14ac:dyDescent="0.25">
      <c r="A2" s="5" t="s">
        <v>15</v>
      </c>
    </row>
    <row r="4" spans="1:11" x14ac:dyDescent="0.25">
      <c r="A4" s="6" t="s">
        <v>1</v>
      </c>
      <c r="B4" s="6" t="s">
        <v>14</v>
      </c>
      <c r="C4" s="17" t="s">
        <v>41</v>
      </c>
      <c r="D4" s="1" t="s">
        <v>42</v>
      </c>
      <c r="E4" s="1" t="s">
        <v>43</v>
      </c>
      <c r="F4" s="1" t="s">
        <v>44</v>
      </c>
      <c r="G4" s="1" t="s">
        <v>45</v>
      </c>
    </row>
    <row r="5" spans="1:11" x14ac:dyDescent="0.25">
      <c r="A5" s="1" t="s">
        <v>2</v>
      </c>
      <c r="B5" s="2">
        <v>34000</v>
      </c>
      <c r="C5" s="1"/>
      <c r="D5" s="1"/>
      <c r="E5" s="1"/>
      <c r="F5" s="1"/>
      <c r="G5" s="1"/>
      <c r="J5" s="10" t="s">
        <v>46</v>
      </c>
      <c r="K5" s="23">
        <f>AVERAGE(E7:E16)</f>
        <v>3533.3333333333344</v>
      </c>
    </row>
    <row r="6" spans="1:11" x14ac:dyDescent="0.25">
      <c r="A6" s="1" t="s">
        <v>3</v>
      </c>
      <c r="B6" s="2">
        <v>37000</v>
      </c>
      <c r="C6" s="1"/>
      <c r="D6" s="1"/>
      <c r="E6" s="1"/>
      <c r="F6" s="1"/>
      <c r="G6" s="1"/>
      <c r="J6" s="10" t="s">
        <v>47</v>
      </c>
      <c r="K6" s="23">
        <f>AVERAGE(F7:F16)</f>
        <v>18933333.333333336</v>
      </c>
    </row>
    <row r="7" spans="1:11" x14ac:dyDescent="0.25">
      <c r="A7" s="1" t="s">
        <v>4</v>
      </c>
      <c r="B7" s="2">
        <v>44000</v>
      </c>
      <c r="C7" s="18">
        <f>AVERAGE(B5:B7)</f>
        <v>38333.333333333336</v>
      </c>
      <c r="D7" s="18">
        <f>C7-B7</f>
        <v>-5666.6666666666642</v>
      </c>
      <c r="E7" s="22">
        <f>ABS(D7)</f>
        <v>5666.6666666666642</v>
      </c>
      <c r="F7" s="22">
        <f>E7^2</f>
        <v>32111111.111111082</v>
      </c>
      <c r="G7" s="20">
        <f>E7/B7</f>
        <v>0.12878787878787873</v>
      </c>
      <c r="J7" s="9" t="s">
        <v>48</v>
      </c>
      <c r="K7" s="15">
        <f>AVERAGE(G7:G16)</f>
        <v>0.10325180982511351</v>
      </c>
    </row>
    <row r="8" spans="1:11" x14ac:dyDescent="0.25">
      <c r="A8" s="1" t="s">
        <v>5</v>
      </c>
      <c r="B8" s="2">
        <v>47000</v>
      </c>
      <c r="C8" s="18">
        <f t="shared" ref="C8:C16" si="0">AVERAGE(B6:B8)</f>
        <v>42666.666666666664</v>
      </c>
      <c r="D8" s="18">
        <f>C8-B8</f>
        <v>-4333.3333333333358</v>
      </c>
      <c r="E8" s="22">
        <f>ABS(D8)</f>
        <v>4333.3333333333358</v>
      </c>
      <c r="F8" s="22">
        <f>E8^2</f>
        <v>18777777.777777798</v>
      </c>
      <c r="G8" s="20">
        <f>E8/B8</f>
        <v>9.2198581560283738E-2</v>
      </c>
    </row>
    <row r="9" spans="1:11" x14ac:dyDescent="0.25">
      <c r="A9" s="1" t="s">
        <v>6</v>
      </c>
      <c r="B9" s="2">
        <v>48000</v>
      </c>
      <c r="C9" s="18">
        <f t="shared" si="0"/>
        <v>46333.333333333336</v>
      </c>
      <c r="D9" s="18">
        <f t="shared" ref="D9:D16" si="1">C9-B9</f>
        <v>-1666.6666666666642</v>
      </c>
      <c r="E9" s="22">
        <f t="shared" ref="E9:E16" si="2">ABS(D9)</f>
        <v>1666.6666666666642</v>
      </c>
      <c r="F9" s="22">
        <f t="shared" ref="F9:F16" si="3">E9^2</f>
        <v>2777777.7777777696</v>
      </c>
      <c r="G9" s="20">
        <f t="shared" ref="G9:G16" si="4">E9/B9</f>
        <v>3.4722222222222168E-2</v>
      </c>
      <c r="J9" t="s">
        <v>59</v>
      </c>
      <c r="K9" s="15">
        <f>100%-K7</f>
        <v>0.89674819017488649</v>
      </c>
    </row>
    <row r="10" spans="1:11" x14ac:dyDescent="0.25">
      <c r="A10" s="1" t="s">
        <v>7</v>
      </c>
      <c r="B10" s="2">
        <v>48000</v>
      </c>
      <c r="C10" s="18">
        <f t="shared" si="0"/>
        <v>47666.666666666664</v>
      </c>
      <c r="D10" s="18">
        <f t="shared" si="1"/>
        <v>-333.33333333333576</v>
      </c>
      <c r="E10" s="22">
        <f t="shared" si="2"/>
        <v>333.33333333333576</v>
      </c>
      <c r="F10" s="22">
        <f t="shared" si="3"/>
        <v>111111.11111111272</v>
      </c>
      <c r="G10" s="20">
        <f t="shared" si="4"/>
        <v>6.9444444444444952E-3</v>
      </c>
    </row>
    <row r="11" spans="1:11" x14ac:dyDescent="0.25">
      <c r="A11" s="1" t="s">
        <v>8</v>
      </c>
      <c r="B11" s="2">
        <v>46000</v>
      </c>
      <c r="C11" s="18">
        <f t="shared" si="0"/>
        <v>47333.333333333336</v>
      </c>
      <c r="D11" s="18">
        <f t="shared" si="1"/>
        <v>1333.3333333333358</v>
      </c>
      <c r="E11" s="22">
        <f t="shared" si="2"/>
        <v>1333.3333333333358</v>
      </c>
      <c r="F11" s="22">
        <f t="shared" si="3"/>
        <v>1777777.7777777843</v>
      </c>
      <c r="G11" s="20">
        <f t="shared" si="4"/>
        <v>2.8985507246376864E-2</v>
      </c>
    </row>
    <row r="12" spans="1:11" x14ac:dyDescent="0.25">
      <c r="A12" s="1" t="s">
        <v>9</v>
      </c>
      <c r="B12" s="2">
        <v>43000</v>
      </c>
      <c r="C12" s="18">
        <f t="shared" si="0"/>
        <v>45666.666666666664</v>
      </c>
      <c r="D12" s="18">
        <f t="shared" si="1"/>
        <v>2666.6666666666642</v>
      </c>
      <c r="E12" s="22">
        <f t="shared" si="2"/>
        <v>2666.6666666666642</v>
      </c>
      <c r="F12" s="22">
        <f t="shared" si="3"/>
        <v>7111111.111111098</v>
      </c>
      <c r="G12" s="20">
        <f t="shared" si="4"/>
        <v>6.2015503875968936E-2</v>
      </c>
    </row>
    <row r="13" spans="1:11" x14ac:dyDescent="0.25">
      <c r="A13" s="1" t="s">
        <v>10</v>
      </c>
      <c r="B13" s="2">
        <v>32000</v>
      </c>
      <c r="C13" s="18">
        <f t="shared" si="0"/>
        <v>40333.333333333336</v>
      </c>
      <c r="D13" s="18">
        <f t="shared" si="1"/>
        <v>8333.3333333333358</v>
      </c>
      <c r="E13" s="22">
        <f t="shared" si="2"/>
        <v>8333.3333333333358</v>
      </c>
      <c r="F13" s="22">
        <f t="shared" si="3"/>
        <v>69444444.444444478</v>
      </c>
      <c r="G13" s="20">
        <f t="shared" si="4"/>
        <v>0.26041666666666674</v>
      </c>
    </row>
    <row r="14" spans="1:11" x14ac:dyDescent="0.25">
      <c r="A14" s="1" t="s">
        <v>11</v>
      </c>
      <c r="B14" s="2">
        <v>27000</v>
      </c>
      <c r="C14" s="18">
        <f t="shared" si="0"/>
        <v>34000</v>
      </c>
      <c r="D14" s="18">
        <f t="shared" si="1"/>
        <v>7000</v>
      </c>
      <c r="E14" s="22">
        <f t="shared" si="2"/>
        <v>7000</v>
      </c>
      <c r="F14" s="22">
        <f t="shared" si="3"/>
        <v>49000000</v>
      </c>
      <c r="G14" s="20">
        <f t="shared" si="4"/>
        <v>0.25925925925925924</v>
      </c>
    </row>
    <row r="15" spans="1:11" x14ac:dyDescent="0.25">
      <c r="A15" s="1" t="s">
        <v>12</v>
      </c>
      <c r="B15" s="2">
        <v>26000</v>
      </c>
      <c r="C15" s="18">
        <f t="shared" si="0"/>
        <v>28333.333333333332</v>
      </c>
      <c r="D15" s="18">
        <f t="shared" si="1"/>
        <v>2333.3333333333321</v>
      </c>
      <c r="E15" s="22">
        <f t="shared" si="2"/>
        <v>2333.3333333333321</v>
      </c>
      <c r="F15" s="22">
        <f t="shared" si="3"/>
        <v>5444444.4444444384</v>
      </c>
      <c r="G15" s="20">
        <f t="shared" si="4"/>
        <v>8.9743589743589702E-2</v>
      </c>
    </row>
    <row r="16" spans="1:11" x14ac:dyDescent="0.25">
      <c r="A16" s="1" t="s">
        <v>13</v>
      </c>
      <c r="B16" s="2">
        <v>24000</v>
      </c>
      <c r="C16" s="18">
        <f t="shared" si="0"/>
        <v>25666.666666666668</v>
      </c>
      <c r="D16" s="18">
        <f t="shared" si="1"/>
        <v>1666.6666666666679</v>
      </c>
      <c r="E16" s="22">
        <f t="shared" si="2"/>
        <v>1666.6666666666679</v>
      </c>
      <c r="F16" s="22">
        <f t="shared" si="3"/>
        <v>2777777.7777777817</v>
      </c>
      <c r="G16" s="20">
        <f t="shared" si="4"/>
        <v>6.9444444444444489E-2</v>
      </c>
    </row>
    <row r="17" spans="1:11" x14ac:dyDescent="0.25">
      <c r="A17" s="3" t="s">
        <v>2</v>
      </c>
      <c r="B17" s="4"/>
    </row>
    <row r="18" spans="1:11" x14ac:dyDescent="0.25">
      <c r="A18" s="3"/>
      <c r="B18" s="4"/>
    </row>
    <row r="21" spans="1:11" s="7" customFormat="1" ht="15.75" x14ac:dyDescent="0.25">
      <c r="A21" s="7" t="s">
        <v>35</v>
      </c>
    </row>
    <row r="22" spans="1:11" s="5" customFormat="1" x14ac:dyDescent="0.25">
      <c r="A22" s="5" t="s">
        <v>16</v>
      </c>
    </row>
    <row r="24" spans="1:11" x14ac:dyDescent="0.25">
      <c r="A24" s="6" t="s">
        <v>17</v>
      </c>
      <c r="B24" s="6" t="s">
        <v>18</v>
      </c>
      <c r="C24" s="17" t="s">
        <v>41</v>
      </c>
      <c r="D24" s="1" t="s">
        <v>42</v>
      </c>
      <c r="E24" s="1" t="s">
        <v>43</v>
      </c>
      <c r="F24" s="1" t="s">
        <v>44</v>
      </c>
      <c r="G24" s="1" t="s">
        <v>45</v>
      </c>
    </row>
    <row r="25" spans="1:11" x14ac:dyDescent="0.25">
      <c r="A25" s="1" t="s">
        <v>19</v>
      </c>
      <c r="B25" s="1">
        <v>18</v>
      </c>
      <c r="C25" s="1"/>
      <c r="D25" s="1"/>
      <c r="E25" s="1"/>
      <c r="F25" s="1"/>
      <c r="G25" s="1"/>
    </row>
    <row r="26" spans="1:11" x14ac:dyDescent="0.25">
      <c r="A26" s="1" t="s">
        <v>20</v>
      </c>
      <c r="B26" s="1">
        <v>31</v>
      </c>
      <c r="C26" s="1"/>
      <c r="D26" s="1"/>
      <c r="E26" s="1"/>
      <c r="F26" s="1"/>
      <c r="G26" s="1"/>
    </row>
    <row r="27" spans="1:11" x14ac:dyDescent="0.25">
      <c r="A27" s="1" t="s">
        <v>21</v>
      </c>
      <c r="B27" s="1">
        <v>31</v>
      </c>
      <c r="C27" s="22">
        <f>AVERAGE(B25:B27)</f>
        <v>26.666666666666668</v>
      </c>
      <c r="D27" s="22">
        <f>B27-C27</f>
        <v>4.3333333333333321</v>
      </c>
      <c r="E27" s="22">
        <f>ABS(D27)</f>
        <v>4.3333333333333321</v>
      </c>
      <c r="F27" s="22">
        <f>E27^2</f>
        <v>18.777777777777768</v>
      </c>
      <c r="G27" s="20">
        <f>E27/B27</f>
        <v>0.1397849462365591</v>
      </c>
    </row>
    <row r="28" spans="1:11" x14ac:dyDescent="0.25">
      <c r="A28" s="1" t="s">
        <v>22</v>
      </c>
      <c r="B28" s="1">
        <v>16</v>
      </c>
      <c r="C28" s="22">
        <f t="shared" ref="C28:C39" si="5">AVERAGE(B26:B28)</f>
        <v>26</v>
      </c>
      <c r="D28" s="22">
        <f>B28-C28</f>
        <v>-10</v>
      </c>
      <c r="E28" s="22">
        <f>ABS(D28)</f>
        <v>10</v>
      </c>
      <c r="F28" s="22">
        <f>E28^2</f>
        <v>100</v>
      </c>
      <c r="G28" s="20">
        <f>E28/B28</f>
        <v>0.625</v>
      </c>
      <c r="J28" s="10" t="s">
        <v>46</v>
      </c>
      <c r="K28" s="23">
        <f>AVERAGE(E27:E39)</f>
        <v>7.3076923076923075</v>
      </c>
    </row>
    <row r="29" spans="1:11" x14ac:dyDescent="0.25">
      <c r="A29" s="1" t="s">
        <v>23</v>
      </c>
      <c r="B29" s="1">
        <v>12</v>
      </c>
      <c r="C29" s="22">
        <f t="shared" si="5"/>
        <v>19.666666666666668</v>
      </c>
      <c r="D29" s="22">
        <f t="shared" ref="D29:D39" si="6">B29-C29</f>
        <v>-7.6666666666666679</v>
      </c>
      <c r="E29" s="22">
        <f t="shared" ref="E29:E39" si="7">ABS(D29)</f>
        <v>7.6666666666666679</v>
      </c>
      <c r="F29" s="22">
        <f t="shared" ref="F29:F39" si="8">E29^2</f>
        <v>58.777777777777793</v>
      </c>
      <c r="G29" s="20">
        <f t="shared" ref="G29:G39" si="9">E29/B29</f>
        <v>0.63888888888888895</v>
      </c>
      <c r="J29" s="10" t="s">
        <v>47</v>
      </c>
      <c r="K29" s="23">
        <f>AVERAGE(F27:F39)</f>
        <v>68.914529914529922</v>
      </c>
    </row>
    <row r="30" spans="1:11" x14ac:dyDescent="0.25">
      <c r="A30" s="1" t="s">
        <v>24</v>
      </c>
      <c r="B30" s="1">
        <v>33</v>
      </c>
      <c r="C30" s="22">
        <f t="shared" si="5"/>
        <v>20.333333333333332</v>
      </c>
      <c r="D30" s="22">
        <f t="shared" si="6"/>
        <v>12.666666666666668</v>
      </c>
      <c r="E30" s="22">
        <f t="shared" si="7"/>
        <v>12.666666666666668</v>
      </c>
      <c r="F30" s="22">
        <f t="shared" si="8"/>
        <v>160.44444444444449</v>
      </c>
      <c r="G30" s="20">
        <f t="shared" si="9"/>
        <v>0.38383838383838387</v>
      </c>
      <c r="J30" s="9" t="s">
        <v>48</v>
      </c>
      <c r="K30" s="15">
        <f>AVERAGE(G27:G39)</f>
        <v>0.38022225369424018</v>
      </c>
    </row>
    <row r="31" spans="1:11" x14ac:dyDescent="0.25">
      <c r="A31" s="1" t="s">
        <v>25</v>
      </c>
      <c r="B31" s="1">
        <v>30</v>
      </c>
      <c r="C31" s="22">
        <f t="shared" si="5"/>
        <v>25</v>
      </c>
      <c r="D31" s="22">
        <f t="shared" si="6"/>
        <v>5</v>
      </c>
      <c r="E31" s="22">
        <f t="shared" si="7"/>
        <v>5</v>
      </c>
      <c r="F31" s="22">
        <f t="shared" si="8"/>
        <v>25</v>
      </c>
      <c r="G31" s="20">
        <f t="shared" si="9"/>
        <v>0.16666666666666666</v>
      </c>
    </row>
    <row r="32" spans="1:11" x14ac:dyDescent="0.25">
      <c r="A32" s="1" t="s">
        <v>26</v>
      </c>
      <c r="B32" s="1">
        <v>36</v>
      </c>
      <c r="C32" s="22">
        <f t="shared" si="5"/>
        <v>33</v>
      </c>
      <c r="D32" s="22">
        <f t="shared" si="6"/>
        <v>3</v>
      </c>
      <c r="E32" s="22">
        <f t="shared" si="7"/>
        <v>3</v>
      </c>
      <c r="F32" s="22">
        <f t="shared" si="8"/>
        <v>9</v>
      </c>
      <c r="G32" s="20">
        <f t="shared" si="9"/>
        <v>8.3333333333333329E-2</v>
      </c>
      <c r="J32" t="s">
        <v>49</v>
      </c>
      <c r="K32" s="15">
        <f>100%-K30</f>
        <v>0.61977774630575988</v>
      </c>
    </row>
    <row r="33" spans="1:7" x14ac:dyDescent="0.25">
      <c r="A33" s="1" t="s">
        <v>27</v>
      </c>
      <c r="B33" s="1">
        <v>15</v>
      </c>
      <c r="C33" s="22">
        <f t="shared" si="5"/>
        <v>27</v>
      </c>
      <c r="D33" s="22">
        <f t="shared" si="6"/>
        <v>-12</v>
      </c>
      <c r="E33" s="22">
        <f t="shared" si="7"/>
        <v>12</v>
      </c>
      <c r="F33" s="22">
        <f t="shared" si="8"/>
        <v>144</v>
      </c>
      <c r="G33" s="20">
        <f t="shared" si="9"/>
        <v>0.8</v>
      </c>
    </row>
    <row r="34" spans="1:7" x14ac:dyDescent="0.25">
      <c r="A34" s="1" t="s">
        <v>28</v>
      </c>
      <c r="B34" s="1">
        <v>21</v>
      </c>
      <c r="C34" s="22">
        <f t="shared" si="5"/>
        <v>24</v>
      </c>
      <c r="D34" s="22">
        <f t="shared" si="6"/>
        <v>-3</v>
      </c>
      <c r="E34" s="22">
        <f t="shared" si="7"/>
        <v>3</v>
      </c>
      <c r="F34" s="22">
        <f t="shared" si="8"/>
        <v>9</v>
      </c>
      <c r="G34" s="20">
        <f t="shared" si="9"/>
        <v>0.14285714285714285</v>
      </c>
    </row>
    <row r="35" spans="1:7" x14ac:dyDescent="0.25">
      <c r="A35" s="1" t="s">
        <v>29</v>
      </c>
      <c r="B35" s="1">
        <v>20</v>
      </c>
      <c r="C35" s="22">
        <f t="shared" si="5"/>
        <v>18.666666666666668</v>
      </c>
      <c r="D35" s="22">
        <f t="shared" si="6"/>
        <v>1.3333333333333321</v>
      </c>
      <c r="E35" s="22">
        <f t="shared" si="7"/>
        <v>1.3333333333333321</v>
      </c>
      <c r="F35" s="22">
        <f t="shared" si="8"/>
        <v>1.7777777777777746</v>
      </c>
      <c r="G35" s="20">
        <f t="shared" si="9"/>
        <v>6.666666666666661E-2</v>
      </c>
    </row>
    <row r="36" spans="1:7" x14ac:dyDescent="0.25">
      <c r="A36" s="1" t="s">
        <v>30</v>
      </c>
      <c r="B36" s="1">
        <v>30</v>
      </c>
      <c r="C36" s="22">
        <f t="shared" si="5"/>
        <v>23.666666666666668</v>
      </c>
      <c r="D36" s="22">
        <f t="shared" si="6"/>
        <v>6.3333333333333321</v>
      </c>
      <c r="E36" s="22">
        <f t="shared" si="7"/>
        <v>6.3333333333333321</v>
      </c>
      <c r="F36" s="22">
        <f t="shared" si="8"/>
        <v>40.111111111111093</v>
      </c>
      <c r="G36" s="20">
        <f t="shared" si="9"/>
        <v>0.21111111111111108</v>
      </c>
    </row>
    <row r="37" spans="1:7" x14ac:dyDescent="0.25">
      <c r="A37" s="1" t="s">
        <v>31</v>
      </c>
      <c r="B37" s="1">
        <v>33</v>
      </c>
      <c r="C37" s="22">
        <f t="shared" si="5"/>
        <v>27.666666666666668</v>
      </c>
      <c r="D37" s="22">
        <f t="shared" si="6"/>
        <v>5.3333333333333321</v>
      </c>
      <c r="E37" s="22">
        <f t="shared" si="7"/>
        <v>5.3333333333333321</v>
      </c>
      <c r="F37" s="22">
        <f t="shared" si="8"/>
        <v>28.444444444444432</v>
      </c>
      <c r="G37" s="20">
        <f t="shared" si="9"/>
        <v>0.16161616161616157</v>
      </c>
    </row>
    <row r="38" spans="1:7" x14ac:dyDescent="0.25">
      <c r="A38" s="1" t="s">
        <v>32</v>
      </c>
      <c r="B38" s="1">
        <v>11</v>
      </c>
      <c r="C38" s="22">
        <f t="shared" si="5"/>
        <v>24.666666666666668</v>
      </c>
      <c r="D38" s="22">
        <f t="shared" si="6"/>
        <v>-13.666666666666668</v>
      </c>
      <c r="E38" s="22">
        <f t="shared" si="7"/>
        <v>13.666666666666668</v>
      </c>
      <c r="F38" s="22">
        <f t="shared" si="8"/>
        <v>186.7777777777778</v>
      </c>
      <c r="G38" s="20">
        <f t="shared" si="9"/>
        <v>1.2424242424242424</v>
      </c>
    </row>
    <row r="39" spans="1:7" x14ac:dyDescent="0.25">
      <c r="A39" s="1" t="s">
        <v>33</v>
      </c>
      <c r="B39" s="1">
        <v>38</v>
      </c>
      <c r="C39" s="22">
        <f t="shared" si="5"/>
        <v>27.333333333333332</v>
      </c>
      <c r="D39" s="22">
        <f t="shared" si="6"/>
        <v>10.666666666666668</v>
      </c>
      <c r="E39" s="22">
        <f t="shared" si="7"/>
        <v>10.666666666666668</v>
      </c>
      <c r="F39" s="22">
        <f t="shared" si="8"/>
        <v>113.7777777777778</v>
      </c>
      <c r="G39" s="20">
        <f t="shared" si="9"/>
        <v>0.28070175438596495</v>
      </c>
    </row>
    <row r="40" spans="1:7" x14ac:dyDescent="0.25">
      <c r="A40" s="3" t="s">
        <v>34</v>
      </c>
      <c r="B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B22" workbookViewId="0">
      <selection activeCell="I29" sqref="I29"/>
    </sheetView>
  </sheetViews>
  <sheetFormatPr defaultRowHeight="15" x14ac:dyDescent="0.25"/>
  <cols>
    <col min="3" max="3" width="15.140625" bestFit="1" customWidth="1"/>
    <col min="4" max="4" width="8" bestFit="1" customWidth="1"/>
    <col min="5" max="5" width="13.140625" bestFit="1" customWidth="1"/>
    <col min="6" max="6" width="12.5703125" bestFit="1" customWidth="1"/>
    <col min="7" max="7" width="15.140625" bestFit="1" customWidth="1"/>
    <col min="10" max="10" width="14.28515625" bestFit="1" customWidth="1"/>
    <col min="12" max="12" width="20.7109375" bestFit="1" customWidth="1"/>
    <col min="13" max="13" width="11.140625" bestFit="1" customWidth="1"/>
  </cols>
  <sheetData>
    <row r="1" spans="1:10" s="7" customFormat="1" ht="15.75" x14ac:dyDescent="0.25">
      <c r="A1" s="7" t="s">
        <v>36</v>
      </c>
    </row>
    <row r="2" spans="1:10" s="5" customFormat="1" x14ac:dyDescent="0.25">
      <c r="A2" s="5" t="s">
        <v>15</v>
      </c>
    </row>
    <row r="4" spans="1:10" x14ac:dyDescent="0.25">
      <c r="A4" s="6" t="s">
        <v>1</v>
      </c>
      <c r="B4" s="6" t="s">
        <v>14</v>
      </c>
      <c r="C4" s="17" t="s">
        <v>41</v>
      </c>
      <c r="D4" s="1" t="s">
        <v>42</v>
      </c>
      <c r="E4" s="1" t="s">
        <v>43</v>
      </c>
      <c r="F4" s="1" t="s">
        <v>44</v>
      </c>
      <c r="G4" s="1" t="s">
        <v>45</v>
      </c>
    </row>
    <row r="5" spans="1:10" x14ac:dyDescent="0.25">
      <c r="A5" s="1" t="s">
        <v>2</v>
      </c>
      <c r="B5" s="2">
        <v>34000</v>
      </c>
      <c r="C5" s="1" t="e">
        <v>#N/A</v>
      </c>
      <c r="D5" s="1"/>
      <c r="E5" s="1"/>
      <c r="F5" s="1"/>
      <c r="G5" s="1"/>
      <c r="I5" s="10" t="s">
        <v>46</v>
      </c>
      <c r="J5" s="23">
        <f>AVERAGE(E6:E16)</f>
        <v>3813.7785872454547</v>
      </c>
    </row>
    <row r="6" spans="1:10" x14ac:dyDescent="0.25">
      <c r="A6" s="1" t="s">
        <v>3</v>
      </c>
      <c r="B6" s="2">
        <v>37000</v>
      </c>
      <c r="C6" s="18">
        <f>B5</f>
        <v>34000</v>
      </c>
      <c r="D6" s="18">
        <f>B6-C6</f>
        <v>3000</v>
      </c>
      <c r="E6" s="22">
        <f>ABS(D6)</f>
        <v>3000</v>
      </c>
      <c r="F6" s="22">
        <f>E6^2</f>
        <v>9000000</v>
      </c>
      <c r="G6" s="20">
        <f>E6/B6</f>
        <v>8.1081081081081086E-2</v>
      </c>
      <c r="I6" s="10" t="s">
        <v>47</v>
      </c>
      <c r="J6" s="24">
        <f>AVERAGE(F6:F16)</f>
        <v>24117965.819036815</v>
      </c>
    </row>
    <row r="7" spans="1:10" x14ac:dyDescent="0.25">
      <c r="A7" s="1" t="s">
        <v>4</v>
      </c>
      <c r="B7" s="2">
        <v>44000</v>
      </c>
      <c r="C7" s="1">
        <f t="shared" ref="C7:C16" si="0">0.9*B6+0.1*C6</f>
        <v>36700</v>
      </c>
      <c r="D7" s="18">
        <f t="shared" ref="D7:D16" si="1">B7-C7</f>
        <v>7300</v>
      </c>
      <c r="E7" s="22">
        <f t="shared" ref="E7:E16" si="2">ABS(D7)</f>
        <v>7300</v>
      </c>
      <c r="F7" s="22">
        <f t="shared" ref="F7:F16" si="3">E7^2</f>
        <v>53290000</v>
      </c>
      <c r="G7" s="20">
        <f t="shared" ref="G7:G16" si="4">E7/B7</f>
        <v>0.16590909090909092</v>
      </c>
      <c r="I7" s="9" t="s">
        <v>48</v>
      </c>
      <c r="J7" s="15">
        <f>AVERAGE(G6:G16)</f>
        <v>0.1098491201603351</v>
      </c>
    </row>
    <row r="8" spans="1:10" x14ac:dyDescent="0.25">
      <c r="A8" s="1" t="s">
        <v>5</v>
      </c>
      <c r="B8" s="2">
        <v>47000</v>
      </c>
      <c r="C8" s="1">
        <f t="shared" si="0"/>
        <v>43270</v>
      </c>
      <c r="D8" s="18">
        <f t="shared" si="1"/>
        <v>3730</v>
      </c>
      <c r="E8" s="22">
        <f t="shared" si="2"/>
        <v>3730</v>
      </c>
      <c r="F8" s="22">
        <f t="shared" si="3"/>
        <v>13912900</v>
      </c>
      <c r="G8" s="20">
        <f t="shared" si="4"/>
        <v>7.936170212765957E-2</v>
      </c>
      <c r="I8" s="9"/>
    </row>
    <row r="9" spans="1:10" x14ac:dyDescent="0.25">
      <c r="A9" s="1" t="s">
        <v>6</v>
      </c>
      <c r="B9" s="2">
        <v>48000</v>
      </c>
      <c r="C9" s="1">
        <f t="shared" si="0"/>
        <v>46627</v>
      </c>
      <c r="D9" s="18">
        <f t="shared" si="1"/>
        <v>1373</v>
      </c>
      <c r="E9" s="22">
        <f t="shared" si="2"/>
        <v>1373</v>
      </c>
      <c r="F9" s="22">
        <f t="shared" si="3"/>
        <v>1885129</v>
      </c>
      <c r="G9" s="20">
        <f t="shared" si="4"/>
        <v>2.8604166666666667E-2</v>
      </c>
      <c r="I9" s="9" t="s">
        <v>50</v>
      </c>
      <c r="J9" s="26">
        <f>100%-J7</f>
        <v>0.8901508798396649</v>
      </c>
    </row>
    <row r="10" spans="1:10" x14ac:dyDescent="0.25">
      <c r="A10" s="1" t="s">
        <v>7</v>
      </c>
      <c r="B10" s="2">
        <v>48000</v>
      </c>
      <c r="C10" s="1">
        <f t="shared" si="0"/>
        <v>47862.7</v>
      </c>
      <c r="D10" s="18">
        <f t="shared" si="1"/>
        <v>137.30000000000291</v>
      </c>
      <c r="E10" s="22">
        <f t="shared" si="2"/>
        <v>137.30000000000291</v>
      </c>
      <c r="F10" s="22">
        <f t="shared" si="3"/>
        <v>18851.290000000798</v>
      </c>
      <c r="G10" s="20">
        <f t="shared" si="4"/>
        <v>2.8604166666667272E-3</v>
      </c>
    </row>
    <row r="11" spans="1:10" x14ac:dyDescent="0.25">
      <c r="A11" s="1" t="s">
        <v>8</v>
      </c>
      <c r="B11" s="2">
        <v>46000</v>
      </c>
      <c r="C11" s="1">
        <f t="shared" si="0"/>
        <v>47986.27</v>
      </c>
      <c r="D11" s="18">
        <f t="shared" si="1"/>
        <v>-1986.2699999999968</v>
      </c>
      <c r="E11" s="22">
        <f t="shared" si="2"/>
        <v>1986.2699999999968</v>
      </c>
      <c r="F11" s="22">
        <f t="shared" si="3"/>
        <v>3945268.5128999874</v>
      </c>
      <c r="G11" s="20">
        <f t="shared" si="4"/>
        <v>4.317978260869558E-2</v>
      </c>
    </row>
    <row r="12" spans="1:10" x14ac:dyDescent="0.25">
      <c r="A12" s="1" t="s">
        <v>9</v>
      </c>
      <c r="B12" s="2">
        <v>43000</v>
      </c>
      <c r="C12" s="1">
        <f t="shared" si="0"/>
        <v>46198.627</v>
      </c>
      <c r="D12" s="18">
        <f t="shared" si="1"/>
        <v>-3198.6270000000004</v>
      </c>
      <c r="E12" s="22">
        <f t="shared" si="2"/>
        <v>3198.6270000000004</v>
      </c>
      <c r="F12" s="22">
        <f t="shared" si="3"/>
        <v>10231214.685129002</v>
      </c>
      <c r="G12" s="20">
        <f t="shared" si="4"/>
        <v>7.4386674418604665E-2</v>
      </c>
    </row>
    <row r="13" spans="1:10" x14ac:dyDescent="0.25">
      <c r="A13" s="1" t="s">
        <v>10</v>
      </c>
      <c r="B13" s="2">
        <v>32000</v>
      </c>
      <c r="C13" s="1">
        <f t="shared" si="0"/>
        <v>43319.862699999998</v>
      </c>
      <c r="D13" s="18">
        <f t="shared" si="1"/>
        <v>-11319.862699999998</v>
      </c>
      <c r="E13" s="22">
        <f t="shared" si="2"/>
        <v>11319.862699999998</v>
      </c>
      <c r="F13" s="22">
        <f t="shared" si="3"/>
        <v>128139291.54685125</v>
      </c>
      <c r="G13" s="20">
        <f t="shared" si="4"/>
        <v>0.35374570937499994</v>
      </c>
    </row>
    <row r="14" spans="1:10" x14ac:dyDescent="0.25">
      <c r="A14" s="1" t="s">
        <v>11</v>
      </c>
      <c r="B14" s="2">
        <v>27000</v>
      </c>
      <c r="C14" s="1">
        <f t="shared" si="0"/>
        <v>33131.986270000001</v>
      </c>
      <c r="D14" s="18">
        <f t="shared" si="1"/>
        <v>-6131.9862700000012</v>
      </c>
      <c r="E14" s="22">
        <f t="shared" si="2"/>
        <v>6131.9862700000012</v>
      </c>
      <c r="F14" s="22">
        <f t="shared" si="3"/>
        <v>37601255.615468524</v>
      </c>
      <c r="G14" s="20">
        <f t="shared" si="4"/>
        <v>0.22711060259259264</v>
      </c>
    </row>
    <row r="15" spans="1:10" x14ac:dyDescent="0.25">
      <c r="A15" s="1" t="s">
        <v>12</v>
      </c>
      <c r="B15" s="2">
        <v>26000</v>
      </c>
      <c r="C15" s="1">
        <f t="shared" si="0"/>
        <v>27613.198627000002</v>
      </c>
      <c r="D15" s="18">
        <f t="shared" si="1"/>
        <v>-1613.1986270000016</v>
      </c>
      <c r="E15" s="22">
        <f t="shared" si="2"/>
        <v>1613.1986270000016</v>
      </c>
      <c r="F15" s="22">
        <f t="shared" si="3"/>
        <v>2602409.8101546904</v>
      </c>
      <c r="G15" s="20">
        <f t="shared" si="4"/>
        <v>6.2046101038461601E-2</v>
      </c>
    </row>
    <row r="16" spans="1:10" x14ac:dyDescent="0.25">
      <c r="A16" s="1" t="s">
        <v>13</v>
      </c>
      <c r="B16" s="2">
        <v>24000</v>
      </c>
      <c r="C16" s="1">
        <f t="shared" si="0"/>
        <v>26161.319862700002</v>
      </c>
      <c r="D16" s="18">
        <f t="shared" si="1"/>
        <v>-2161.319862700002</v>
      </c>
      <c r="E16" s="22">
        <f t="shared" si="2"/>
        <v>2161.319862700002</v>
      </c>
      <c r="F16" s="22">
        <f t="shared" si="3"/>
        <v>4671303.5489015551</v>
      </c>
      <c r="G16" s="20">
        <f t="shared" si="4"/>
        <v>9.0054994279166745E-2</v>
      </c>
    </row>
    <row r="17" spans="1:10" x14ac:dyDescent="0.25">
      <c r="A17" s="3" t="s">
        <v>2</v>
      </c>
      <c r="B17" s="4"/>
    </row>
    <row r="18" spans="1:10" x14ac:dyDescent="0.25">
      <c r="A18" s="3"/>
      <c r="B18" s="4"/>
    </row>
    <row r="21" spans="1:10" s="7" customFormat="1" ht="15.75" x14ac:dyDescent="0.25">
      <c r="A21" s="7" t="s">
        <v>36</v>
      </c>
    </row>
    <row r="22" spans="1:10" s="5" customFormat="1" x14ac:dyDescent="0.25">
      <c r="A22" s="5" t="s">
        <v>16</v>
      </c>
    </row>
    <row r="24" spans="1:10" x14ac:dyDescent="0.25">
      <c r="A24" s="6" t="s">
        <v>17</v>
      </c>
      <c r="B24" s="6" t="s">
        <v>18</v>
      </c>
      <c r="C24" s="17" t="s">
        <v>41</v>
      </c>
      <c r="D24" s="1" t="s">
        <v>42</v>
      </c>
      <c r="E24" s="1" t="s">
        <v>43</v>
      </c>
      <c r="F24" s="1" t="s">
        <v>44</v>
      </c>
      <c r="G24" s="1" t="s">
        <v>45</v>
      </c>
    </row>
    <row r="25" spans="1:10" x14ac:dyDescent="0.25">
      <c r="A25" s="1" t="s">
        <v>19</v>
      </c>
      <c r="B25" s="1">
        <v>18</v>
      </c>
      <c r="C25" s="1" t="e">
        <v>#N/A</v>
      </c>
      <c r="D25" s="1"/>
      <c r="E25" s="1"/>
      <c r="F25" s="1"/>
      <c r="G25" s="1"/>
      <c r="I25" s="10" t="s">
        <v>46</v>
      </c>
      <c r="J25" s="23">
        <f>AVERAGE(E26:E39)</f>
        <v>10.268551184967635</v>
      </c>
    </row>
    <row r="26" spans="1:10" x14ac:dyDescent="0.25">
      <c r="A26" s="1" t="s">
        <v>20</v>
      </c>
      <c r="B26" s="1">
        <v>31</v>
      </c>
      <c r="C26" s="1">
        <f>B25</f>
        <v>18</v>
      </c>
      <c r="D26" s="1">
        <f>C26-B26</f>
        <v>-13</v>
      </c>
      <c r="E26" s="22">
        <f>ABS(D26)</f>
        <v>13</v>
      </c>
      <c r="F26" s="22">
        <f>E26^2</f>
        <v>169</v>
      </c>
      <c r="G26" s="25">
        <f>E26/B26</f>
        <v>0.41935483870967744</v>
      </c>
      <c r="I26" s="10" t="s">
        <v>47</v>
      </c>
      <c r="J26" s="23">
        <f>AVERAGE(F26:F39)</f>
        <v>155.44356623115189</v>
      </c>
    </row>
    <row r="27" spans="1:10" x14ac:dyDescent="0.25">
      <c r="A27" s="1" t="s">
        <v>21</v>
      </c>
      <c r="B27" s="1">
        <v>31</v>
      </c>
      <c r="C27" s="1">
        <f t="shared" ref="C27:C39" si="5">0.7*B26+0.3*C26</f>
        <v>27.099999999999998</v>
      </c>
      <c r="D27" s="1">
        <f t="shared" ref="D27:D39" si="6">C27-B27</f>
        <v>-3.9000000000000021</v>
      </c>
      <c r="E27" s="22">
        <f t="shared" ref="E27:E39" si="7">ABS(D27)</f>
        <v>3.9000000000000021</v>
      </c>
      <c r="F27" s="22">
        <f t="shared" ref="F27:F39" si="8">E27^2</f>
        <v>15.210000000000017</v>
      </c>
      <c r="G27" s="25">
        <f t="shared" ref="G27:G39" si="9">E27/B27</f>
        <v>0.1258064516129033</v>
      </c>
      <c r="I27" s="9" t="s">
        <v>48</v>
      </c>
      <c r="J27" s="16">
        <f>AVERAGE(G26:G39)</f>
        <v>0.51016097850793785</v>
      </c>
    </row>
    <row r="28" spans="1:10" x14ac:dyDescent="0.25">
      <c r="A28" s="1" t="s">
        <v>22</v>
      </c>
      <c r="B28" s="1">
        <v>16</v>
      </c>
      <c r="C28" s="1">
        <f t="shared" si="5"/>
        <v>29.83</v>
      </c>
      <c r="D28" s="1">
        <f t="shared" si="6"/>
        <v>13.829999999999998</v>
      </c>
      <c r="E28" s="22">
        <f t="shared" si="7"/>
        <v>13.829999999999998</v>
      </c>
      <c r="F28" s="22">
        <f t="shared" si="8"/>
        <v>191.26889999999995</v>
      </c>
      <c r="G28" s="25">
        <f t="shared" si="9"/>
        <v>0.86437499999999989</v>
      </c>
    </row>
    <row r="29" spans="1:10" x14ac:dyDescent="0.25">
      <c r="A29" s="1" t="s">
        <v>23</v>
      </c>
      <c r="B29" s="1">
        <v>12</v>
      </c>
      <c r="C29" s="1">
        <f t="shared" si="5"/>
        <v>20.149000000000001</v>
      </c>
      <c r="D29" s="1">
        <f t="shared" si="6"/>
        <v>8.1490000000000009</v>
      </c>
      <c r="E29" s="22">
        <f t="shared" si="7"/>
        <v>8.1490000000000009</v>
      </c>
      <c r="F29" s="22">
        <f t="shared" si="8"/>
        <v>66.40620100000001</v>
      </c>
      <c r="G29" s="25">
        <f t="shared" si="9"/>
        <v>0.67908333333333337</v>
      </c>
      <c r="I29" t="s">
        <v>49</v>
      </c>
      <c r="J29" s="26">
        <f>100%-J27</f>
        <v>0.48983902149206215</v>
      </c>
    </row>
    <row r="30" spans="1:10" x14ac:dyDescent="0.25">
      <c r="A30" s="1" t="s">
        <v>24</v>
      </c>
      <c r="B30" s="1">
        <v>33</v>
      </c>
      <c r="C30" s="1">
        <f t="shared" si="5"/>
        <v>14.444699999999997</v>
      </c>
      <c r="D30" s="1">
        <f t="shared" si="6"/>
        <v>-18.555300000000003</v>
      </c>
      <c r="E30" s="22">
        <f t="shared" si="7"/>
        <v>18.555300000000003</v>
      </c>
      <c r="F30" s="22">
        <f t="shared" si="8"/>
        <v>344.29915809000011</v>
      </c>
      <c r="G30" s="25">
        <f t="shared" si="9"/>
        <v>0.56228181818181822</v>
      </c>
    </row>
    <row r="31" spans="1:10" x14ac:dyDescent="0.25">
      <c r="A31" s="1" t="s">
        <v>25</v>
      </c>
      <c r="B31" s="1">
        <v>30</v>
      </c>
      <c r="C31" s="1">
        <f t="shared" si="5"/>
        <v>27.433409999999995</v>
      </c>
      <c r="D31" s="1">
        <f t="shared" si="6"/>
        <v>-2.566590000000005</v>
      </c>
      <c r="E31" s="22">
        <f t="shared" si="7"/>
        <v>2.566590000000005</v>
      </c>
      <c r="F31" s="22">
        <f t="shared" si="8"/>
        <v>6.5873842281000261</v>
      </c>
      <c r="G31" s="25">
        <f t="shared" si="9"/>
        <v>8.5553000000000171E-2</v>
      </c>
    </row>
    <row r="32" spans="1:10" x14ac:dyDescent="0.25">
      <c r="A32" s="1" t="s">
        <v>26</v>
      </c>
      <c r="B32" s="1">
        <v>36</v>
      </c>
      <c r="C32" s="1">
        <f t="shared" si="5"/>
        <v>29.230022999999996</v>
      </c>
      <c r="D32" s="1">
        <f t="shared" si="6"/>
        <v>-6.7699770000000044</v>
      </c>
      <c r="E32" s="22">
        <f t="shared" si="7"/>
        <v>6.7699770000000044</v>
      </c>
      <c r="F32" s="22">
        <f t="shared" si="8"/>
        <v>45.832588580529062</v>
      </c>
      <c r="G32" s="25">
        <f t="shared" si="9"/>
        <v>0.18805491666666679</v>
      </c>
    </row>
    <row r="33" spans="1:7" x14ac:dyDescent="0.25">
      <c r="A33" s="1" t="s">
        <v>27</v>
      </c>
      <c r="B33" s="1">
        <v>15</v>
      </c>
      <c r="C33" s="1">
        <f t="shared" si="5"/>
        <v>33.969006899999997</v>
      </c>
      <c r="D33" s="1">
        <f t="shared" si="6"/>
        <v>18.969006899999997</v>
      </c>
      <c r="E33" s="22">
        <f t="shared" si="7"/>
        <v>18.969006899999997</v>
      </c>
      <c r="F33" s="22">
        <f t="shared" si="8"/>
        <v>359.8232227722475</v>
      </c>
      <c r="G33" s="25">
        <f t="shared" si="9"/>
        <v>1.2646004599999998</v>
      </c>
    </row>
    <row r="34" spans="1:7" x14ac:dyDescent="0.25">
      <c r="A34" s="1" t="s">
        <v>28</v>
      </c>
      <c r="B34" s="1">
        <v>21</v>
      </c>
      <c r="C34" s="1">
        <f t="shared" si="5"/>
        <v>20.69070207</v>
      </c>
      <c r="D34" s="1">
        <f t="shared" si="6"/>
        <v>-0.30929792999999961</v>
      </c>
      <c r="E34" s="22">
        <f t="shared" si="7"/>
        <v>0.30929792999999961</v>
      </c>
      <c r="F34" s="22">
        <f t="shared" si="8"/>
        <v>9.5665209502284659E-2</v>
      </c>
      <c r="G34" s="25">
        <f t="shared" si="9"/>
        <v>1.4728472857142839E-2</v>
      </c>
    </row>
    <row r="35" spans="1:7" x14ac:dyDescent="0.25">
      <c r="A35" s="1" t="s">
        <v>29</v>
      </c>
      <c r="B35" s="1">
        <v>20</v>
      </c>
      <c r="C35" s="1">
        <f t="shared" si="5"/>
        <v>20.907210620999997</v>
      </c>
      <c r="D35" s="1">
        <f t="shared" si="6"/>
        <v>0.90721062099999727</v>
      </c>
      <c r="E35" s="22">
        <f t="shared" si="7"/>
        <v>0.90721062099999727</v>
      </c>
      <c r="F35" s="22">
        <f t="shared" si="8"/>
        <v>0.82303111085520064</v>
      </c>
      <c r="G35" s="25">
        <f t="shared" si="9"/>
        <v>4.5360531049999861E-2</v>
      </c>
    </row>
    <row r="36" spans="1:7" x14ac:dyDescent="0.25">
      <c r="A36" s="1" t="s">
        <v>30</v>
      </c>
      <c r="B36" s="1">
        <v>30</v>
      </c>
      <c r="C36" s="1">
        <f t="shared" si="5"/>
        <v>20.272163186299998</v>
      </c>
      <c r="D36" s="1">
        <f t="shared" si="6"/>
        <v>-9.7278368137000015</v>
      </c>
      <c r="E36" s="22">
        <f t="shared" si="7"/>
        <v>9.7278368137000015</v>
      </c>
      <c r="F36" s="22">
        <f t="shared" si="8"/>
        <v>94.630809073977005</v>
      </c>
      <c r="G36" s="25">
        <f t="shared" si="9"/>
        <v>0.32426122712333338</v>
      </c>
    </row>
    <row r="37" spans="1:7" x14ac:dyDescent="0.25">
      <c r="A37" s="1" t="s">
        <v>31</v>
      </c>
      <c r="B37" s="1">
        <v>33</v>
      </c>
      <c r="C37" s="1">
        <f t="shared" si="5"/>
        <v>27.08164895589</v>
      </c>
      <c r="D37" s="1">
        <f t="shared" si="6"/>
        <v>-5.9183510441100005</v>
      </c>
      <c r="E37" s="22">
        <f t="shared" si="7"/>
        <v>5.9183510441100005</v>
      </c>
      <c r="F37" s="22">
        <f t="shared" si="8"/>
        <v>35.026879081317929</v>
      </c>
      <c r="G37" s="25">
        <f t="shared" si="9"/>
        <v>0.17934397103363639</v>
      </c>
    </row>
    <row r="38" spans="1:7" x14ac:dyDescent="0.25">
      <c r="A38" s="1" t="s">
        <v>32</v>
      </c>
      <c r="B38" s="1">
        <v>11</v>
      </c>
      <c r="C38" s="1">
        <f t="shared" si="5"/>
        <v>31.224494686766995</v>
      </c>
      <c r="D38" s="1">
        <f t="shared" si="6"/>
        <v>20.224494686766995</v>
      </c>
      <c r="E38" s="22">
        <f t="shared" si="7"/>
        <v>20.224494686766995</v>
      </c>
      <c r="F38" s="22">
        <f t="shared" si="8"/>
        <v>409.03018533506645</v>
      </c>
      <c r="G38" s="25">
        <f t="shared" si="9"/>
        <v>1.8385904260697268</v>
      </c>
    </row>
    <row r="39" spans="1:7" x14ac:dyDescent="0.25">
      <c r="A39" s="1" t="s">
        <v>33</v>
      </c>
      <c r="B39" s="1">
        <v>38</v>
      </c>
      <c r="C39" s="1">
        <f t="shared" si="5"/>
        <v>17.067348406030099</v>
      </c>
      <c r="D39" s="1">
        <f t="shared" si="6"/>
        <v>-20.932651593969901</v>
      </c>
      <c r="E39" s="22">
        <f t="shared" si="7"/>
        <v>20.932651593969901</v>
      </c>
      <c r="F39" s="22">
        <f t="shared" si="8"/>
        <v>438.17590275453063</v>
      </c>
      <c r="G39" s="25">
        <f t="shared" si="9"/>
        <v>0.55085925247289214</v>
      </c>
    </row>
    <row r="40" spans="1:7" x14ac:dyDescent="0.25">
      <c r="A40" s="3" t="s">
        <v>34</v>
      </c>
      <c r="B40" s="4"/>
    </row>
  </sheetData>
  <pageMargins left="0.7" right="0.7" top="0.75" bottom="0.75" header="0.3" footer="0.3"/>
  <pageSetup paperSize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H22" workbookViewId="0">
      <selection activeCell="R25" sqref="R25"/>
    </sheetView>
  </sheetViews>
  <sheetFormatPr defaultRowHeight="15" x14ac:dyDescent="0.25"/>
  <cols>
    <col min="3" max="3" width="9.5703125" bestFit="1" customWidth="1"/>
    <col min="4" max="4" width="15.85546875" bestFit="1" customWidth="1"/>
    <col min="5" max="5" width="14.140625" bestFit="1" customWidth="1"/>
    <col min="6" max="6" width="13.85546875" bestFit="1" customWidth="1"/>
    <col min="7" max="7" width="13.140625" bestFit="1" customWidth="1"/>
    <col min="8" max="8" width="15.42578125" bestFit="1" customWidth="1"/>
    <col min="9" max="9" width="16.7109375" bestFit="1" customWidth="1"/>
    <col min="10" max="10" width="15.42578125" bestFit="1" customWidth="1"/>
    <col min="11" max="11" width="12" bestFit="1" customWidth="1"/>
    <col min="12" max="12" width="18" bestFit="1" customWidth="1"/>
    <col min="13" max="13" width="20.42578125" bestFit="1" customWidth="1"/>
    <col min="15" max="15" width="10.85546875" bestFit="1" customWidth="1"/>
    <col min="16" max="16" width="17.7109375" bestFit="1" customWidth="1"/>
    <col min="17" max="17" width="21.85546875" bestFit="1" customWidth="1"/>
    <col min="18" max="18" width="11.140625" bestFit="1" customWidth="1"/>
  </cols>
  <sheetData>
    <row r="1" spans="1:18" s="7" customFormat="1" ht="15.75" x14ac:dyDescent="0.25">
      <c r="A1" s="7" t="s">
        <v>37</v>
      </c>
    </row>
    <row r="2" spans="1:18" s="5" customFormat="1" x14ac:dyDescent="0.25">
      <c r="A2" s="5" t="s">
        <v>15</v>
      </c>
    </row>
    <row r="3" spans="1:18" x14ac:dyDescent="0.25">
      <c r="F3" t="s">
        <v>60</v>
      </c>
      <c r="G3" s="24">
        <f>INTERCEPT(C5:C16,A5:A16)</f>
        <v>47545.454545454544</v>
      </c>
      <c r="I3" t="s">
        <v>61</v>
      </c>
      <c r="J3">
        <f>SLOPE(C5:C16,A5:A16)</f>
        <v>-1468.5314685314686</v>
      </c>
      <c r="L3" t="s">
        <v>62</v>
      </c>
    </row>
    <row r="4" spans="1:18" x14ac:dyDescent="0.25">
      <c r="A4" t="s">
        <v>40</v>
      </c>
      <c r="B4" s="6" t="s">
        <v>1</v>
      </c>
      <c r="C4" s="6" t="s">
        <v>14</v>
      </c>
      <c r="D4" s="17" t="s">
        <v>41</v>
      </c>
      <c r="E4" s="1" t="s">
        <v>67</v>
      </c>
      <c r="F4" s="1" t="s">
        <v>69</v>
      </c>
      <c r="G4" s="1" t="s">
        <v>42</v>
      </c>
      <c r="H4" s="1" t="s">
        <v>43</v>
      </c>
      <c r="I4" s="1" t="s">
        <v>44</v>
      </c>
      <c r="J4" s="1" t="s">
        <v>45</v>
      </c>
      <c r="O4" s="1" t="s">
        <v>1</v>
      </c>
      <c r="P4" s="1" t="s">
        <v>68</v>
      </c>
      <c r="Q4" s="1" t="s">
        <v>66</v>
      </c>
      <c r="R4" s="1" t="s">
        <v>67</v>
      </c>
    </row>
    <row r="5" spans="1:18" x14ac:dyDescent="0.25">
      <c r="A5">
        <v>1</v>
      </c>
      <c r="B5" s="1" t="s">
        <v>2</v>
      </c>
      <c r="C5" s="2">
        <v>34000</v>
      </c>
      <c r="D5" s="28">
        <f>$G$3+($J$3*A5)</f>
        <v>46076.923076923078</v>
      </c>
      <c r="E5" s="29">
        <f>R5</f>
        <v>0.89473684210526316</v>
      </c>
      <c r="F5" s="22">
        <f>D5*E5</f>
        <v>41226.720647773283</v>
      </c>
      <c r="G5" s="22">
        <f>F5-C5</f>
        <v>7226.7206477732834</v>
      </c>
      <c r="H5" s="30">
        <f>ABS(G5)</f>
        <v>7226.7206477732834</v>
      </c>
      <c r="I5" s="22">
        <f>G5^2</f>
        <v>52225491.320952706</v>
      </c>
      <c r="J5" s="21">
        <f>H5/C5</f>
        <v>0.21255060728744951</v>
      </c>
      <c r="L5" t="s">
        <v>63</v>
      </c>
      <c r="O5" s="1" t="s">
        <v>2</v>
      </c>
      <c r="P5" s="1">
        <f>AVERAGEIF($B$5:$B$16,O5,$C$5:$C$16)</f>
        <v>34000</v>
      </c>
      <c r="Q5" s="18">
        <f>AVERAGE($C$5:$C$16)</f>
        <v>38000</v>
      </c>
      <c r="R5" s="21">
        <f>P5/Q5</f>
        <v>0.89473684210526316</v>
      </c>
    </row>
    <row r="6" spans="1:18" x14ac:dyDescent="0.25">
      <c r="A6">
        <v>2</v>
      </c>
      <c r="B6" s="1" t="s">
        <v>3</v>
      </c>
      <c r="C6" s="2">
        <v>37000</v>
      </c>
      <c r="D6" s="28">
        <f t="shared" ref="D6:D16" si="0">$G$3+($J$3*A6)</f>
        <v>44608.391608391605</v>
      </c>
      <c r="E6" s="29">
        <f t="shared" ref="E6:E16" si="1">R6</f>
        <v>0.97368421052631582</v>
      </c>
      <c r="F6" s="22">
        <f t="shared" ref="F6:F16" si="2">D6*E6</f>
        <v>43434.486566065512</v>
      </c>
      <c r="G6" s="22">
        <f t="shared" ref="G6:G16" si="3">F6-C6</f>
        <v>6434.4865660655123</v>
      </c>
      <c r="H6" s="30">
        <f t="shared" ref="H6:H16" si="4">ABS(G6)</f>
        <v>6434.4865660655123</v>
      </c>
      <c r="I6" s="22">
        <f t="shared" ref="I6:I16" si="5">G6^2</f>
        <v>41402617.368877545</v>
      </c>
      <c r="J6" s="21">
        <f t="shared" ref="J6:J16" si="6">H6/C6</f>
        <v>0.17390504232609494</v>
      </c>
      <c r="L6" t="s">
        <v>64</v>
      </c>
      <c r="O6" s="1" t="s">
        <v>3</v>
      </c>
      <c r="P6" s="1">
        <f t="shared" ref="P6:P16" si="7">AVERAGEIF($B$5:$B$16,O6,$C$5:$C$16)</f>
        <v>37000</v>
      </c>
      <c r="Q6" s="18">
        <f t="shared" ref="Q6:Q16" si="8">AVERAGE($C$5:$C$16)</f>
        <v>38000</v>
      </c>
      <c r="R6" s="21">
        <f t="shared" ref="R6:R16" si="9">P6/Q6</f>
        <v>0.97368421052631582</v>
      </c>
    </row>
    <row r="7" spans="1:18" x14ac:dyDescent="0.25">
      <c r="A7">
        <v>3</v>
      </c>
      <c r="B7" s="1" t="s">
        <v>4</v>
      </c>
      <c r="C7" s="2">
        <v>44000</v>
      </c>
      <c r="D7" s="28">
        <f t="shared" si="0"/>
        <v>43139.860139860139</v>
      </c>
      <c r="E7" s="29">
        <f t="shared" si="1"/>
        <v>1.1578947368421053</v>
      </c>
      <c r="F7" s="22">
        <f t="shared" si="2"/>
        <v>49951.417004048584</v>
      </c>
      <c r="G7" s="22">
        <f t="shared" si="3"/>
        <v>5951.4170040485842</v>
      </c>
      <c r="H7" s="30">
        <f t="shared" si="4"/>
        <v>5951.4170040485842</v>
      </c>
      <c r="I7" s="22">
        <f t="shared" si="5"/>
        <v>35419364.356078625</v>
      </c>
      <c r="J7" s="21">
        <f t="shared" si="6"/>
        <v>0.13525947736474056</v>
      </c>
      <c r="L7" t="s">
        <v>65</v>
      </c>
      <c r="O7" s="1" t="s">
        <v>4</v>
      </c>
      <c r="P7" s="1">
        <f t="shared" si="7"/>
        <v>44000</v>
      </c>
      <c r="Q7" s="18">
        <f t="shared" si="8"/>
        <v>38000</v>
      </c>
      <c r="R7" s="21">
        <f t="shared" si="9"/>
        <v>1.1578947368421053</v>
      </c>
    </row>
    <row r="8" spans="1:18" x14ac:dyDescent="0.25">
      <c r="A8">
        <v>4</v>
      </c>
      <c r="B8" s="1" t="s">
        <v>5</v>
      </c>
      <c r="C8" s="2">
        <v>47000</v>
      </c>
      <c r="D8" s="28">
        <f t="shared" si="0"/>
        <v>41671.328671328672</v>
      </c>
      <c r="E8" s="29">
        <f t="shared" si="1"/>
        <v>1.236842105263158</v>
      </c>
      <c r="F8" s="22">
        <f t="shared" si="2"/>
        <v>51540.853882959149</v>
      </c>
      <c r="G8" s="22">
        <f t="shared" si="3"/>
        <v>4540.8538829591489</v>
      </c>
      <c r="H8" s="30">
        <f t="shared" si="4"/>
        <v>4540.8538829591489</v>
      </c>
      <c r="I8" s="22">
        <f t="shared" si="5"/>
        <v>20619353.986385182</v>
      </c>
      <c r="J8" s="21">
        <f t="shared" si="6"/>
        <v>9.661391240338614E-2</v>
      </c>
      <c r="O8" s="1" t="s">
        <v>5</v>
      </c>
      <c r="P8" s="1">
        <f t="shared" si="7"/>
        <v>47000</v>
      </c>
      <c r="Q8" s="18">
        <f t="shared" si="8"/>
        <v>38000</v>
      </c>
      <c r="R8" s="21">
        <f t="shared" si="9"/>
        <v>1.236842105263158</v>
      </c>
    </row>
    <row r="9" spans="1:18" x14ac:dyDescent="0.25">
      <c r="A9">
        <v>5</v>
      </c>
      <c r="B9" s="1" t="s">
        <v>6</v>
      </c>
      <c r="C9" s="2">
        <v>48000</v>
      </c>
      <c r="D9" s="28">
        <f t="shared" si="0"/>
        <v>40202.797202797199</v>
      </c>
      <c r="E9" s="29">
        <f t="shared" si="1"/>
        <v>1.263157894736842</v>
      </c>
      <c r="F9" s="22">
        <f t="shared" si="2"/>
        <v>50782.480677217514</v>
      </c>
      <c r="G9" s="22">
        <f t="shared" si="3"/>
        <v>2782.4806772175143</v>
      </c>
      <c r="H9" s="30">
        <f t="shared" si="4"/>
        <v>2782.4806772175143</v>
      </c>
      <c r="I9" s="22">
        <f t="shared" si="5"/>
        <v>7742198.7190888375</v>
      </c>
      <c r="J9" s="21">
        <f t="shared" si="6"/>
        <v>5.7968347442031547E-2</v>
      </c>
      <c r="O9" s="1" t="s">
        <v>6</v>
      </c>
      <c r="P9" s="1">
        <f t="shared" si="7"/>
        <v>48000</v>
      </c>
      <c r="Q9" s="18">
        <f t="shared" si="8"/>
        <v>38000</v>
      </c>
      <c r="R9" s="21">
        <f t="shared" si="9"/>
        <v>1.263157894736842</v>
      </c>
    </row>
    <row r="10" spans="1:18" x14ac:dyDescent="0.25">
      <c r="A10">
        <v>6</v>
      </c>
      <c r="B10" s="1" t="s">
        <v>7</v>
      </c>
      <c r="C10" s="2">
        <v>48000</v>
      </c>
      <c r="D10" s="28">
        <f t="shared" si="0"/>
        <v>38734.265734265733</v>
      </c>
      <c r="E10" s="29">
        <f t="shared" si="1"/>
        <v>1.263157894736842</v>
      </c>
      <c r="F10" s="22">
        <f t="shared" si="2"/>
        <v>48927.4935590725</v>
      </c>
      <c r="G10" s="22">
        <f t="shared" si="3"/>
        <v>927.49355907249992</v>
      </c>
      <c r="H10" s="30">
        <f t="shared" si="4"/>
        <v>927.49355907249992</v>
      </c>
      <c r="I10" s="22">
        <f t="shared" si="5"/>
        <v>860244.30212097289</v>
      </c>
      <c r="J10" s="21">
        <f t="shared" si="6"/>
        <v>1.9322782480677082E-2</v>
      </c>
      <c r="L10" s="10" t="s">
        <v>46</v>
      </c>
      <c r="M10" s="23">
        <f>AVERAGE(H5:H16)</f>
        <v>3967.6113360323893</v>
      </c>
      <c r="O10" s="1" t="s">
        <v>7</v>
      </c>
      <c r="P10" s="1">
        <f t="shared" si="7"/>
        <v>48000</v>
      </c>
      <c r="Q10" s="18">
        <f t="shared" si="8"/>
        <v>38000</v>
      </c>
      <c r="R10" s="21">
        <f t="shared" si="9"/>
        <v>1.263157894736842</v>
      </c>
    </row>
    <row r="11" spans="1:18" x14ac:dyDescent="0.25">
      <c r="A11">
        <v>7</v>
      </c>
      <c r="B11" s="1" t="s">
        <v>8</v>
      </c>
      <c r="C11" s="2">
        <v>46000</v>
      </c>
      <c r="D11" s="28">
        <f t="shared" si="0"/>
        <v>37265.734265734267</v>
      </c>
      <c r="E11" s="29">
        <f t="shared" si="1"/>
        <v>1.2105263157894737</v>
      </c>
      <c r="F11" s="22">
        <f t="shared" si="2"/>
        <v>45111.152005888849</v>
      </c>
      <c r="G11" s="22">
        <f t="shared" si="3"/>
        <v>-888.84799411115091</v>
      </c>
      <c r="H11" s="30">
        <f t="shared" si="4"/>
        <v>888.84799411115091</v>
      </c>
      <c r="I11" s="22">
        <f t="shared" si="5"/>
        <v>790050.75663541653</v>
      </c>
      <c r="J11" s="21">
        <f t="shared" si="6"/>
        <v>1.9322782480677193E-2</v>
      </c>
      <c r="L11" s="10" t="s">
        <v>47</v>
      </c>
      <c r="M11" s="23">
        <f>AVERAGE(I5:I16)</f>
        <v>19552885.0302401</v>
      </c>
      <c r="O11" s="1" t="s">
        <v>8</v>
      </c>
      <c r="P11" s="1">
        <f t="shared" si="7"/>
        <v>46000</v>
      </c>
      <c r="Q11" s="18">
        <f t="shared" si="8"/>
        <v>38000</v>
      </c>
      <c r="R11" s="21">
        <f t="shared" si="9"/>
        <v>1.2105263157894737</v>
      </c>
    </row>
    <row r="12" spans="1:18" x14ac:dyDescent="0.25">
      <c r="A12">
        <v>8</v>
      </c>
      <c r="B12" s="1" t="s">
        <v>9</v>
      </c>
      <c r="C12" s="2">
        <v>43000</v>
      </c>
      <c r="D12" s="28">
        <f t="shared" si="0"/>
        <v>35797.202797202794</v>
      </c>
      <c r="E12" s="29">
        <f t="shared" si="1"/>
        <v>1.131578947368421</v>
      </c>
      <c r="F12" s="22">
        <f t="shared" si="2"/>
        <v>40507.361059992632</v>
      </c>
      <c r="G12" s="22">
        <f t="shared" si="3"/>
        <v>-2492.6389400073676</v>
      </c>
      <c r="H12" s="30">
        <f t="shared" si="4"/>
        <v>2492.6389400073676</v>
      </c>
      <c r="I12" s="22">
        <f t="shared" si="5"/>
        <v>6213248.8852410531</v>
      </c>
      <c r="J12" s="21">
        <f t="shared" si="6"/>
        <v>5.7968347442031803E-2</v>
      </c>
      <c r="L12" s="9" t="s">
        <v>48</v>
      </c>
      <c r="M12" s="12">
        <f>AVERAGE(J5:J15)</f>
        <v>0.10715361193830097</v>
      </c>
      <c r="O12" s="1" t="s">
        <v>9</v>
      </c>
      <c r="P12" s="1">
        <f t="shared" si="7"/>
        <v>43000</v>
      </c>
      <c r="Q12" s="18">
        <f t="shared" si="8"/>
        <v>38000</v>
      </c>
      <c r="R12" s="21">
        <f t="shared" si="9"/>
        <v>1.131578947368421</v>
      </c>
    </row>
    <row r="13" spans="1:18" x14ac:dyDescent="0.25">
      <c r="A13">
        <v>9</v>
      </c>
      <c r="B13" s="1" t="s">
        <v>10</v>
      </c>
      <c r="C13" s="2">
        <v>32000</v>
      </c>
      <c r="D13" s="28">
        <f t="shared" si="0"/>
        <v>34328.671328671328</v>
      </c>
      <c r="E13" s="29">
        <f t="shared" si="1"/>
        <v>0.84210526315789469</v>
      </c>
      <c r="F13" s="22">
        <f t="shared" si="2"/>
        <v>28908.354803091643</v>
      </c>
      <c r="G13" s="22">
        <f t="shared" si="3"/>
        <v>-3091.6451969083573</v>
      </c>
      <c r="H13" s="30">
        <f t="shared" si="4"/>
        <v>3091.6451969083573</v>
      </c>
      <c r="I13" s="22">
        <f t="shared" si="5"/>
        <v>9558270.0235665161</v>
      </c>
      <c r="J13" s="21">
        <f t="shared" si="6"/>
        <v>9.6613912403386168E-2</v>
      </c>
      <c r="K13" s="23"/>
      <c r="O13" s="1" t="s">
        <v>10</v>
      </c>
      <c r="P13" s="1">
        <f t="shared" si="7"/>
        <v>32000</v>
      </c>
      <c r="Q13" s="18">
        <f t="shared" si="8"/>
        <v>38000</v>
      </c>
      <c r="R13" s="21">
        <f t="shared" si="9"/>
        <v>0.84210526315789469</v>
      </c>
    </row>
    <row r="14" spans="1:18" x14ac:dyDescent="0.25">
      <c r="A14">
        <v>10</v>
      </c>
      <c r="B14" s="1" t="s">
        <v>11</v>
      </c>
      <c r="C14" s="2">
        <v>27000</v>
      </c>
      <c r="D14" s="28">
        <f t="shared" si="0"/>
        <v>32860.139860139854</v>
      </c>
      <c r="E14" s="29">
        <f t="shared" si="1"/>
        <v>0.71052631578947367</v>
      </c>
      <c r="F14" s="22">
        <f t="shared" si="2"/>
        <v>23347.994111152002</v>
      </c>
      <c r="G14" s="22">
        <f t="shared" si="3"/>
        <v>-3652.005888847998</v>
      </c>
      <c r="H14" s="30">
        <f t="shared" si="4"/>
        <v>3652.005888847998</v>
      </c>
      <c r="I14" s="22">
        <f t="shared" si="5"/>
        <v>13337147.012180455</v>
      </c>
      <c r="J14" s="21">
        <f t="shared" si="6"/>
        <v>0.13525947736474067</v>
      </c>
      <c r="K14" s="23"/>
      <c r="L14" t="s">
        <v>49</v>
      </c>
      <c r="M14" s="13">
        <f>100%-M12</f>
        <v>0.89284638806169903</v>
      </c>
      <c r="O14" s="1" t="s">
        <v>11</v>
      </c>
      <c r="P14" s="1">
        <f t="shared" si="7"/>
        <v>27000</v>
      </c>
      <c r="Q14" s="18">
        <f t="shared" si="8"/>
        <v>38000</v>
      </c>
      <c r="R14" s="21">
        <f t="shared" si="9"/>
        <v>0.71052631578947367</v>
      </c>
    </row>
    <row r="15" spans="1:18" x14ac:dyDescent="0.25">
      <c r="A15">
        <v>11</v>
      </c>
      <c r="B15" s="1" t="s">
        <v>12</v>
      </c>
      <c r="C15" s="2">
        <v>26000</v>
      </c>
      <c r="D15" s="28">
        <f t="shared" si="0"/>
        <v>31391.608391608388</v>
      </c>
      <c r="E15" s="29">
        <f t="shared" si="1"/>
        <v>0.68421052631578949</v>
      </c>
      <c r="F15" s="22">
        <f t="shared" si="2"/>
        <v>21478.468899521529</v>
      </c>
      <c r="G15" s="22">
        <f t="shared" si="3"/>
        <v>-4521.5311004784708</v>
      </c>
      <c r="H15" s="30">
        <f t="shared" si="4"/>
        <v>4521.5311004784708</v>
      </c>
      <c r="I15" s="22">
        <f t="shared" si="5"/>
        <v>20444243.492594052</v>
      </c>
      <c r="J15" s="21">
        <f t="shared" si="6"/>
        <v>0.17390504232609502</v>
      </c>
      <c r="K15" s="15"/>
      <c r="O15" s="1" t="s">
        <v>12</v>
      </c>
      <c r="P15" s="1">
        <f t="shared" si="7"/>
        <v>26000</v>
      </c>
      <c r="Q15" s="18">
        <f t="shared" si="8"/>
        <v>38000</v>
      </c>
      <c r="R15" s="21">
        <f t="shared" si="9"/>
        <v>0.68421052631578949</v>
      </c>
    </row>
    <row r="16" spans="1:18" x14ac:dyDescent="0.25">
      <c r="A16">
        <v>12</v>
      </c>
      <c r="B16" s="1" t="s">
        <v>13</v>
      </c>
      <c r="C16" s="2">
        <v>24000</v>
      </c>
      <c r="D16" s="28">
        <f t="shared" si="0"/>
        <v>29923.076923076922</v>
      </c>
      <c r="E16" s="29">
        <f t="shared" si="1"/>
        <v>0.63157894736842102</v>
      </c>
      <c r="F16" s="22">
        <f t="shared" si="2"/>
        <v>18898.785425101214</v>
      </c>
      <c r="G16" s="22">
        <f t="shared" si="3"/>
        <v>-5101.2145748987859</v>
      </c>
      <c r="H16" s="30">
        <f t="shared" si="4"/>
        <v>5101.2145748987859</v>
      </c>
      <c r="I16" s="22">
        <f t="shared" si="5"/>
        <v>26022390.139159802</v>
      </c>
      <c r="J16" s="21">
        <f t="shared" si="6"/>
        <v>0.21255060728744943</v>
      </c>
      <c r="O16" s="1" t="s">
        <v>13</v>
      </c>
      <c r="P16" s="1">
        <f t="shared" si="7"/>
        <v>24000</v>
      </c>
      <c r="Q16" s="18">
        <f t="shared" si="8"/>
        <v>38000</v>
      </c>
      <c r="R16" s="21">
        <f t="shared" si="9"/>
        <v>0.63157894736842102</v>
      </c>
    </row>
    <row r="17" spans="1:18" x14ac:dyDescent="0.25">
      <c r="B17" s="3" t="s">
        <v>2</v>
      </c>
      <c r="C17" s="4"/>
    </row>
    <row r="18" spans="1:18" x14ac:dyDescent="0.25">
      <c r="A18" s="3"/>
      <c r="B18" s="4"/>
    </row>
    <row r="21" spans="1:18" s="7" customFormat="1" ht="15.75" x14ac:dyDescent="0.25">
      <c r="A21" s="7" t="s">
        <v>37</v>
      </c>
    </row>
    <row r="22" spans="1:18" s="5" customFormat="1" x14ac:dyDescent="0.25">
      <c r="A22" s="5" t="s">
        <v>16</v>
      </c>
    </row>
    <row r="23" spans="1:18" x14ac:dyDescent="0.25">
      <c r="L23" t="s">
        <v>62</v>
      </c>
    </row>
    <row r="24" spans="1:18" x14ac:dyDescent="0.25">
      <c r="A24" s="1" t="s">
        <v>40</v>
      </c>
      <c r="B24" s="6" t="s">
        <v>17</v>
      </c>
      <c r="C24" s="6" t="s">
        <v>18</v>
      </c>
      <c r="D24" s="1" t="s">
        <v>41</v>
      </c>
      <c r="E24" s="1" t="s">
        <v>67</v>
      </c>
      <c r="F24" s="1" t="s">
        <v>69</v>
      </c>
      <c r="G24" s="1" t="s">
        <v>42</v>
      </c>
      <c r="H24" s="1" t="s">
        <v>43</v>
      </c>
      <c r="I24" s="1" t="s">
        <v>44</v>
      </c>
      <c r="J24" s="1" t="s">
        <v>45</v>
      </c>
      <c r="M24" t="s">
        <v>64</v>
      </c>
      <c r="O24" s="31" t="s">
        <v>17</v>
      </c>
      <c r="P24" s="31" t="s">
        <v>70</v>
      </c>
      <c r="Q24" s="31" t="s">
        <v>71</v>
      </c>
      <c r="R24" s="31" t="s">
        <v>67</v>
      </c>
    </row>
    <row r="25" spans="1:18" x14ac:dyDescent="0.25">
      <c r="A25" s="1">
        <v>1</v>
      </c>
      <c r="B25" s="1" t="s">
        <v>19</v>
      </c>
      <c r="C25" s="1">
        <v>18</v>
      </c>
      <c r="D25" s="22">
        <f t="shared" ref="D25:D39" si="10">$M$27+($M$28*A25)</f>
        <v>23.225000000000001</v>
      </c>
      <c r="E25" s="1">
        <f>R25</f>
        <v>0.72</v>
      </c>
      <c r="F25" s="22">
        <f>D25*E25</f>
        <v>16.722000000000001</v>
      </c>
      <c r="G25" s="22">
        <f>F25-C25</f>
        <v>-1.2779999999999987</v>
      </c>
      <c r="H25" s="22">
        <f>ABS(G25)</f>
        <v>1.2779999999999987</v>
      </c>
      <c r="I25" s="22">
        <f>H25^2</f>
        <v>1.6332839999999966</v>
      </c>
      <c r="J25" s="20">
        <f>H25/C25</f>
        <v>7.0999999999999924E-2</v>
      </c>
      <c r="M25" t="s">
        <v>65</v>
      </c>
      <c r="O25" s="1" t="s">
        <v>19</v>
      </c>
      <c r="P25" s="1">
        <f>AVERAGEIF(B25:B39,O25,C25:C39)</f>
        <v>18</v>
      </c>
      <c r="Q25" s="1">
        <f>AVERAGE($C$25:$C$39)</f>
        <v>25</v>
      </c>
      <c r="R25" s="1">
        <f>P25/Q25</f>
        <v>0.72</v>
      </c>
    </row>
    <row r="26" spans="1:18" x14ac:dyDescent="0.25">
      <c r="A26" s="1">
        <v>2</v>
      </c>
      <c r="B26" s="1" t="s">
        <v>20</v>
      </c>
      <c r="C26" s="1">
        <v>31</v>
      </c>
      <c r="D26" s="22">
        <f t="shared" si="10"/>
        <v>23.478571428571428</v>
      </c>
      <c r="E26" s="1">
        <f t="shared" ref="E26:E39" si="11">R26</f>
        <v>1.24</v>
      </c>
      <c r="F26" s="22">
        <f t="shared" ref="F26:F39" si="12">D26*E26</f>
        <v>29.113428571428571</v>
      </c>
      <c r="G26" s="22">
        <f t="shared" ref="G26:G39" si="13">F26-C26</f>
        <v>-1.886571428571429</v>
      </c>
      <c r="H26" s="22">
        <f t="shared" ref="H26:H39" si="14">ABS(G26)</f>
        <v>1.886571428571429</v>
      </c>
      <c r="I26" s="22">
        <f t="shared" ref="I26:I39" si="15">H26^2</f>
        <v>3.5591517551020426</v>
      </c>
      <c r="J26" s="20">
        <f t="shared" ref="J26:J39" si="16">H26/C26</f>
        <v>6.0857142857142874E-2</v>
      </c>
      <c r="O26" s="1" t="s">
        <v>20</v>
      </c>
      <c r="P26" s="1">
        <f t="shared" ref="P26:P39" si="17">AVERAGEIF(B26:B40,O26,C26:C40)</f>
        <v>31</v>
      </c>
      <c r="Q26" s="1">
        <f t="shared" ref="Q26:Q39" si="18">AVERAGE($C$25:$C$39)</f>
        <v>25</v>
      </c>
      <c r="R26" s="1">
        <f t="shared" ref="R26:R39" si="19">P26/Q26</f>
        <v>1.24</v>
      </c>
    </row>
    <row r="27" spans="1:18" x14ac:dyDescent="0.25">
      <c r="A27" s="1">
        <v>3</v>
      </c>
      <c r="B27" s="1" t="s">
        <v>21</v>
      </c>
      <c r="C27" s="1">
        <v>31</v>
      </c>
      <c r="D27" s="22">
        <f t="shared" si="10"/>
        <v>23.732142857142858</v>
      </c>
      <c r="E27" s="1">
        <f t="shared" si="11"/>
        <v>1.24</v>
      </c>
      <c r="F27" s="22">
        <f t="shared" si="12"/>
        <v>29.427857142857142</v>
      </c>
      <c r="G27" s="22">
        <f t="shared" si="13"/>
        <v>-1.5721428571428575</v>
      </c>
      <c r="H27" s="22">
        <f t="shared" si="14"/>
        <v>1.5721428571428575</v>
      </c>
      <c r="I27" s="22">
        <f t="shared" si="15"/>
        <v>2.4716331632653072</v>
      </c>
      <c r="J27" s="20">
        <f t="shared" si="16"/>
        <v>5.0714285714285726E-2</v>
      </c>
      <c r="L27" t="s">
        <v>60</v>
      </c>
      <c r="M27">
        <f>INTERCEPT(C25:C39,A25:A39)</f>
        <v>22.971428571428572</v>
      </c>
      <c r="O27" s="1" t="s">
        <v>21</v>
      </c>
      <c r="P27" s="1">
        <f t="shared" si="17"/>
        <v>31</v>
      </c>
      <c r="Q27" s="1">
        <f t="shared" si="18"/>
        <v>25</v>
      </c>
      <c r="R27" s="1">
        <f t="shared" si="19"/>
        <v>1.24</v>
      </c>
    </row>
    <row r="28" spans="1:18" x14ac:dyDescent="0.25">
      <c r="A28" s="1">
        <v>4</v>
      </c>
      <c r="B28" s="1" t="s">
        <v>22</v>
      </c>
      <c r="C28" s="1">
        <v>16</v>
      </c>
      <c r="D28" s="22">
        <f t="shared" si="10"/>
        <v>23.985714285714288</v>
      </c>
      <c r="E28" s="1">
        <f t="shared" si="11"/>
        <v>0.64</v>
      </c>
      <c r="F28" s="22">
        <f t="shared" si="12"/>
        <v>15.350857142857144</v>
      </c>
      <c r="G28" s="22">
        <f t="shared" si="13"/>
        <v>-0.64914285714285569</v>
      </c>
      <c r="H28" s="22">
        <f t="shared" si="14"/>
        <v>0.64914285714285569</v>
      </c>
      <c r="I28" s="22">
        <f t="shared" si="15"/>
        <v>0.42138644897958993</v>
      </c>
      <c r="J28" s="20">
        <f t="shared" si="16"/>
        <v>4.0571428571428481E-2</v>
      </c>
      <c r="L28" t="s">
        <v>61</v>
      </c>
      <c r="M28">
        <f>SLOPE(C25:C39,A25:A39)</f>
        <v>0.25357142857142856</v>
      </c>
      <c r="O28" s="1" t="s">
        <v>22</v>
      </c>
      <c r="P28" s="1">
        <f t="shared" si="17"/>
        <v>16</v>
      </c>
      <c r="Q28" s="1">
        <f t="shared" si="18"/>
        <v>25</v>
      </c>
      <c r="R28" s="1">
        <f t="shared" si="19"/>
        <v>0.64</v>
      </c>
    </row>
    <row r="29" spans="1:18" x14ac:dyDescent="0.25">
      <c r="A29" s="1">
        <v>5</v>
      </c>
      <c r="B29" s="1" t="s">
        <v>23</v>
      </c>
      <c r="C29" s="1">
        <v>12</v>
      </c>
      <c r="D29" s="22">
        <f t="shared" si="10"/>
        <v>24.239285714285714</v>
      </c>
      <c r="E29" s="1">
        <f t="shared" si="11"/>
        <v>0.48</v>
      </c>
      <c r="F29" s="22">
        <f t="shared" si="12"/>
        <v>11.634857142857141</v>
      </c>
      <c r="G29" s="22">
        <f t="shared" si="13"/>
        <v>-0.36514285714285855</v>
      </c>
      <c r="H29" s="22">
        <f t="shared" si="14"/>
        <v>0.36514285714285855</v>
      </c>
      <c r="I29" s="22">
        <f t="shared" si="15"/>
        <v>0.13332930612245</v>
      </c>
      <c r="J29" s="20">
        <f t="shared" si="16"/>
        <v>3.0428571428571544E-2</v>
      </c>
      <c r="O29" s="1" t="s">
        <v>23</v>
      </c>
      <c r="P29" s="1">
        <f t="shared" si="17"/>
        <v>12</v>
      </c>
      <c r="Q29" s="1">
        <f t="shared" si="18"/>
        <v>25</v>
      </c>
      <c r="R29" s="1">
        <f t="shared" si="19"/>
        <v>0.48</v>
      </c>
    </row>
    <row r="30" spans="1:18" x14ac:dyDescent="0.25">
      <c r="A30" s="1">
        <v>6</v>
      </c>
      <c r="B30" s="1" t="s">
        <v>24</v>
      </c>
      <c r="C30" s="1">
        <v>33</v>
      </c>
      <c r="D30" s="22">
        <f t="shared" si="10"/>
        <v>24.492857142857144</v>
      </c>
      <c r="E30" s="1">
        <f t="shared" si="11"/>
        <v>1.32</v>
      </c>
      <c r="F30" s="22">
        <f t="shared" si="12"/>
        <v>32.330571428571432</v>
      </c>
      <c r="G30" s="22">
        <f t="shared" si="13"/>
        <v>-0.66942857142856838</v>
      </c>
      <c r="H30" s="22">
        <f t="shared" si="14"/>
        <v>0.66942857142856838</v>
      </c>
      <c r="I30" s="22">
        <f t="shared" si="15"/>
        <v>0.44813461224489387</v>
      </c>
      <c r="J30" s="20">
        <f t="shared" si="16"/>
        <v>2.0285714285714192E-2</v>
      </c>
      <c r="O30" s="1" t="s">
        <v>24</v>
      </c>
      <c r="P30" s="1">
        <f t="shared" si="17"/>
        <v>33</v>
      </c>
      <c r="Q30" s="1">
        <f t="shared" si="18"/>
        <v>25</v>
      </c>
      <c r="R30" s="1">
        <f t="shared" si="19"/>
        <v>1.32</v>
      </c>
    </row>
    <row r="31" spans="1:18" x14ac:dyDescent="0.25">
      <c r="A31" s="1">
        <v>7</v>
      </c>
      <c r="B31" s="1" t="s">
        <v>25</v>
      </c>
      <c r="C31" s="1">
        <v>30</v>
      </c>
      <c r="D31" s="22">
        <f t="shared" si="10"/>
        <v>24.74642857142857</v>
      </c>
      <c r="E31" s="1">
        <f t="shared" si="11"/>
        <v>1.2</v>
      </c>
      <c r="F31" s="22">
        <f t="shared" si="12"/>
        <v>29.695714285714281</v>
      </c>
      <c r="G31" s="22">
        <f t="shared" si="13"/>
        <v>-0.30428571428571871</v>
      </c>
      <c r="H31" s="22">
        <f t="shared" si="14"/>
        <v>0.30428571428571871</v>
      </c>
      <c r="I31" s="22">
        <f t="shared" si="15"/>
        <v>9.2589795918370035E-2</v>
      </c>
      <c r="J31" s="20">
        <f t="shared" si="16"/>
        <v>1.014285714285729E-2</v>
      </c>
      <c r="O31" s="1" t="s">
        <v>25</v>
      </c>
      <c r="P31" s="1">
        <f t="shared" si="17"/>
        <v>30</v>
      </c>
      <c r="Q31" s="1">
        <f t="shared" si="18"/>
        <v>25</v>
      </c>
      <c r="R31" s="1">
        <f t="shared" si="19"/>
        <v>1.2</v>
      </c>
    </row>
    <row r="32" spans="1:18" x14ac:dyDescent="0.25">
      <c r="A32" s="1">
        <v>8</v>
      </c>
      <c r="B32" s="1" t="s">
        <v>26</v>
      </c>
      <c r="C32" s="1">
        <v>36</v>
      </c>
      <c r="D32" s="22">
        <f t="shared" si="10"/>
        <v>25</v>
      </c>
      <c r="E32" s="1">
        <f t="shared" si="11"/>
        <v>1.44</v>
      </c>
      <c r="F32" s="22">
        <f t="shared" si="12"/>
        <v>36</v>
      </c>
      <c r="G32" s="22">
        <f t="shared" si="13"/>
        <v>0</v>
      </c>
      <c r="H32" s="22">
        <f t="shared" si="14"/>
        <v>0</v>
      </c>
      <c r="I32" s="22">
        <f t="shared" si="15"/>
        <v>0</v>
      </c>
      <c r="J32" s="20">
        <f t="shared" si="16"/>
        <v>0</v>
      </c>
      <c r="L32" s="32" t="s">
        <v>46</v>
      </c>
      <c r="M32" s="22">
        <f>AVERAGE(H25:H39)</f>
        <v>0.94463809523809517</v>
      </c>
      <c r="O32" s="1" t="s">
        <v>26</v>
      </c>
      <c r="P32" s="1">
        <f t="shared" si="17"/>
        <v>36</v>
      </c>
      <c r="Q32" s="1">
        <f t="shared" si="18"/>
        <v>25</v>
      </c>
      <c r="R32" s="1">
        <f t="shared" si="19"/>
        <v>1.44</v>
      </c>
    </row>
    <row r="33" spans="1:18" x14ac:dyDescent="0.25">
      <c r="A33" s="1">
        <v>9</v>
      </c>
      <c r="B33" s="1" t="s">
        <v>27</v>
      </c>
      <c r="C33" s="1">
        <v>15</v>
      </c>
      <c r="D33" s="22">
        <f t="shared" si="10"/>
        <v>25.25357142857143</v>
      </c>
      <c r="E33" s="1">
        <f t="shared" si="11"/>
        <v>0.6</v>
      </c>
      <c r="F33" s="22">
        <f t="shared" si="12"/>
        <v>15.152142857142858</v>
      </c>
      <c r="G33" s="22">
        <f t="shared" si="13"/>
        <v>0.15214285714285758</v>
      </c>
      <c r="H33" s="22">
        <f t="shared" si="14"/>
        <v>0.15214285714285758</v>
      </c>
      <c r="I33" s="22">
        <f t="shared" si="15"/>
        <v>2.3147448979591971E-2</v>
      </c>
      <c r="J33" s="20">
        <f t="shared" si="16"/>
        <v>1.0142857142857172E-2</v>
      </c>
      <c r="L33" s="32" t="s">
        <v>47</v>
      </c>
      <c r="M33" s="22">
        <f>AVERAGE(I25:I39)</f>
        <v>1.4229405591836728</v>
      </c>
      <c r="O33" s="1" t="s">
        <v>27</v>
      </c>
      <c r="P33" s="1">
        <f t="shared" si="17"/>
        <v>15</v>
      </c>
      <c r="Q33" s="1">
        <f t="shared" si="18"/>
        <v>25</v>
      </c>
      <c r="R33" s="1">
        <f t="shared" si="19"/>
        <v>0.6</v>
      </c>
    </row>
    <row r="34" spans="1:18" x14ac:dyDescent="0.25">
      <c r="A34" s="1">
        <v>10</v>
      </c>
      <c r="B34" s="1" t="s">
        <v>28</v>
      </c>
      <c r="C34" s="1">
        <v>21</v>
      </c>
      <c r="D34" s="22">
        <f t="shared" si="10"/>
        <v>25.507142857142856</v>
      </c>
      <c r="E34" s="1">
        <f t="shared" si="11"/>
        <v>0.84</v>
      </c>
      <c r="F34" s="22">
        <f t="shared" si="12"/>
        <v>21.425999999999998</v>
      </c>
      <c r="G34" s="22">
        <f t="shared" si="13"/>
        <v>0.42599999999999838</v>
      </c>
      <c r="H34" s="22">
        <f t="shared" si="14"/>
        <v>0.42599999999999838</v>
      </c>
      <c r="I34" s="22">
        <f t="shared" si="15"/>
        <v>0.18147599999999861</v>
      </c>
      <c r="J34" s="20">
        <f t="shared" si="16"/>
        <v>2.0285714285714209E-2</v>
      </c>
      <c r="L34" s="17" t="s">
        <v>48</v>
      </c>
      <c r="M34" s="33">
        <f>AVERAGE(J25:J39)</f>
        <v>3.7866666666666667E-2</v>
      </c>
      <c r="O34" s="1" t="s">
        <v>28</v>
      </c>
      <c r="P34" s="1">
        <f t="shared" si="17"/>
        <v>21</v>
      </c>
      <c r="Q34" s="1">
        <f t="shared" si="18"/>
        <v>25</v>
      </c>
      <c r="R34" s="1">
        <f t="shared" si="19"/>
        <v>0.84</v>
      </c>
    </row>
    <row r="35" spans="1:18" x14ac:dyDescent="0.25">
      <c r="A35" s="1">
        <v>11</v>
      </c>
      <c r="B35" s="1" t="s">
        <v>29</v>
      </c>
      <c r="C35" s="1">
        <v>20</v>
      </c>
      <c r="D35" s="22">
        <f t="shared" si="10"/>
        <v>25.760714285714286</v>
      </c>
      <c r="E35" s="1">
        <f t="shared" si="11"/>
        <v>0.8</v>
      </c>
      <c r="F35" s="22">
        <f t="shared" si="12"/>
        <v>20.60857142857143</v>
      </c>
      <c r="G35" s="22">
        <f t="shared" si="13"/>
        <v>0.60857142857143032</v>
      </c>
      <c r="H35" s="22">
        <f t="shared" si="14"/>
        <v>0.60857142857143032</v>
      </c>
      <c r="I35" s="22">
        <f t="shared" si="15"/>
        <v>0.37035918367347154</v>
      </c>
      <c r="J35" s="20">
        <f t="shared" si="16"/>
        <v>3.0428571428571517E-2</v>
      </c>
      <c r="L35" s="1"/>
      <c r="M35" s="1"/>
      <c r="O35" s="1" t="s">
        <v>29</v>
      </c>
      <c r="P35" s="1">
        <f t="shared" si="17"/>
        <v>20</v>
      </c>
      <c r="Q35" s="1">
        <f t="shared" si="18"/>
        <v>25</v>
      </c>
      <c r="R35" s="1">
        <f t="shared" si="19"/>
        <v>0.8</v>
      </c>
    </row>
    <row r="36" spans="1:18" x14ac:dyDescent="0.25">
      <c r="A36" s="1">
        <v>12</v>
      </c>
      <c r="B36" s="1" t="s">
        <v>30</v>
      </c>
      <c r="C36" s="1">
        <v>30</v>
      </c>
      <c r="D36" s="22">
        <f t="shared" si="10"/>
        <v>26.014285714285712</v>
      </c>
      <c r="E36" s="1">
        <f t="shared" si="11"/>
        <v>1.2</v>
      </c>
      <c r="F36" s="22">
        <f t="shared" si="12"/>
        <v>31.217142857142854</v>
      </c>
      <c r="G36" s="22">
        <f t="shared" si="13"/>
        <v>1.2171428571428535</v>
      </c>
      <c r="H36" s="22">
        <f t="shared" si="14"/>
        <v>1.2171428571428535</v>
      </c>
      <c r="I36" s="22">
        <f t="shared" si="15"/>
        <v>1.4814367346938688</v>
      </c>
      <c r="J36" s="20">
        <f t="shared" si="16"/>
        <v>4.0571428571428453E-2</v>
      </c>
      <c r="L36" s="1" t="s">
        <v>49</v>
      </c>
      <c r="M36" s="33">
        <f>100%-M34</f>
        <v>0.96213333333333328</v>
      </c>
      <c r="O36" s="1" t="s">
        <v>30</v>
      </c>
      <c r="P36" s="1">
        <f t="shared" si="17"/>
        <v>30</v>
      </c>
      <c r="Q36" s="1">
        <f t="shared" si="18"/>
        <v>25</v>
      </c>
      <c r="R36" s="1">
        <f t="shared" si="19"/>
        <v>1.2</v>
      </c>
    </row>
    <row r="37" spans="1:18" x14ac:dyDescent="0.25">
      <c r="A37" s="1">
        <v>13</v>
      </c>
      <c r="B37" s="1" t="s">
        <v>31</v>
      </c>
      <c r="C37" s="1">
        <v>33</v>
      </c>
      <c r="D37" s="22">
        <f t="shared" si="10"/>
        <v>26.267857142857142</v>
      </c>
      <c r="E37" s="1">
        <f t="shared" si="11"/>
        <v>1.32</v>
      </c>
      <c r="F37" s="22">
        <f t="shared" si="12"/>
        <v>34.673571428571428</v>
      </c>
      <c r="G37" s="22">
        <f t="shared" si="13"/>
        <v>1.673571428571428</v>
      </c>
      <c r="H37" s="22">
        <f t="shared" si="14"/>
        <v>1.673571428571428</v>
      </c>
      <c r="I37" s="22">
        <f t="shared" si="15"/>
        <v>2.8008413265306107</v>
      </c>
      <c r="J37" s="20">
        <f t="shared" si="16"/>
        <v>5.0714285714285698E-2</v>
      </c>
      <c r="O37" s="1" t="s">
        <v>31</v>
      </c>
      <c r="P37" s="1">
        <f t="shared" si="17"/>
        <v>33</v>
      </c>
      <c r="Q37" s="1">
        <f t="shared" si="18"/>
        <v>25</v>
      </c>
      <c r="R37" s="1">
        <f t="shared" si="19"/>
        <v>1.32</v>
      </c>
    </row>
    <row r="38" spans="1:18" x14ac:dyDescent="0.25">
      <c r="A38" s="1">
        <v>14</v>
      </c>
      <c r="B38" s="1" t="s">
        <v>32</v>
      </c>
      <c r="C38" s="1">
        <v>11</v>
      </c>
      <c r="D38" s="22">
        <f t="shared" si="10"/>
        <v>26.521428571428572</v>
      </c>
      <c r="E38" s="1">
        <f t="shared" si="11"/>
        <v>0.44</v>
      </c>
      <c r="F38" s="22">
        <f t="shared" si="12"/>
        <v>11.669428571428572</v>
      </c>
      <c r="G38" s="22">
        <f t="shared" si="13"/>
        <v>0.66942857142857193</v>
      </c>
      <c r="H38" s="22">
        <f t="shared" si="14"/>
        <v>0.66942857142857193</v>
      </c>
      <c r="I38" s="22">
        <f t="shared" si="15"/>
        <v>0.44813461224489864</v>
      </c>
      <c r="J38" s="20">
        <f t="shared" si="16"/>
        <v>6.0857142857142901E-2</v>
      </c>
      <c r="O38" s="1" t="s">
        <v>32</v>
      </c>
      <c r="P38" s="1">
        <f t="shared" si="17"/>
        <v>11</v>
      </c>
      <c r="Q38" s="1">
        <f t="shared" si="18"/>
        <v>25</v>
      </c>
      <c r="R38" s="1">
        <f t="shared" si="19"/>
        <v>0.44</v>
      </c>
    </row>
    <row r="39" spans="1:18" x14ac:dyDescent="0.25">
      <c r="A39" s="1">
        <v>15</v>
      </c>
      <c r="B39" s="1" t="s">
        <v>33</v>
      </c>
      <c r="C39" s="1">
        <v>38</v>
      </c>
      <c r="D39" s="22">
        <f t="shared" si="10"/>
        <v>26.774999999999999</v>
      </c>
      <c r="E39" s="1">
        <f t="shared" si="11"/>
        <v>1.52</v>
      </c>
      <c r="F39" s="22">
        <f t="shared" si="12"/>
        <v>40.698</v>
      </c>
      <c r="G39" s="22">
        <f t="shared" si="13"/>
        <v>2.6980000000000004</v>
      </c>
      <c r="H39" s="22">
        <f t="shared" si="14"/>
        <v>2.6980000000000004</v>
      </c>
      <c r="I39" s="22">
        <f t="shared" si="15"/>
        <v>7.2792040000000018</v>
      </c>
      <c r="J39" s="20">
        <f t="shared" si="16"/>
        <v>7.1000000000000008E-2</v>
      </c>
      <c r="O39" s="1" t="s">
        <v>33</v>
      </c>
      <c r="P39" s="1">
        <f t="shared" si="17"/>
        <v>38</v>
      </c>
      <c r="Q39" s="1">
        <f t="shared" si="18"/>
        <v>25</v>
      </c>
      <c r="R39" s="1">
        <f t="shared" si="19"/>
        <v>1.52</v>
      </c>
    </row>
    <row r="40" spans="1:18" x14ac:dyDescent="0.25">
      <c r="B40" s="3" t="s">
        <v>34</v>
      </c>
      <c r="C40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4" sqref="D14"/>
    </sheetView>
  </sheetViews>
  <sheetFormatPr defaultRowHeight="15" x14ac:dyDescent="0.25"/>
  <cols>
    <col min="3" max="3" width="16.5703125" customWidth="1"/>
    <col min="4" max="4" width="31.28515625" customWidth="1"/>
    <col min="5" max="5" width="31.42578125" customWidth="1"/>
  </cols>
  <sheetData>
    <row r="1" spans="1:5" x14ac:dyDescent="0.25">
      <c r="A1" t="s">
        <v>40</v>
      </c>
      <c r="B1" t="s">
        <v>14</v>
      </c>
      <c r="C1" t="s">
        <v>52</v>
      </c>
      <c r="D1" t="s">
        <v>53</v>
      </c>
      <c r="E1" t="s">
        <v>54</v>
      </c>
    </row>
    <row r="2" spans="1:5" x14ac:dyDescent="0.25">
      <c r="A2">
        <v>1</v>
      </c>
      <c r="B2" s="8">
        <v>34000</v>
      </c>
    </row>
    <row r="3" spans="1:5" x14ac:dyDescent="0.25">
      <c r="A3">
        <v>2</v>
      </c>
      <c r="B3" s="8">
        <v>37000</v>
      </c>
    </row>
    <row r="4" spans="1:5" x14ac:dyDescent="0.25">
      <c r="A4">
        <v>3</v>
      </c>
      <c r="B4" s="8">
        <v>44000</v>
      </c>
    </row>
    <row r="5" spans="1:5" x14ac:dyDescent="0.25">
      <c r="A5">
        <v>4</v>
      </c>
      <c r="B5" s="8">
        <v>47000</v>
      </c>
    </row>
    <row r="6" spans="1:5" x14ac:dyDescent="0.25">
      <c r="A6">
        <v>5</v>
      </c>
      <c r="B6" s="8">
        <v>48000</v>
      </c>
    </row>
    <row r="7" spans="1:5" x14ac:dyDescent="0.25">
      <c r="A7">
        <v>6</v>
      </c>
      <c r="B7" s="8">
        <v>48000</v>
      </c>
    </row>
    <row r="8" spans="1:5" x14ac:dyDescent="0.25">
      <c r="A8">
        <v>7</v>
      </c>
      <c r="B8" s="8">
        <v>46000</v>
      </c>
    </row>
    <row r="9" spans="1:5" x14ac:dyDescent="0.25">
      <c r="A9">
        <v>8</v>
      </c>
      <c r="B9" s="8">
        <v>43000</v>
      </c>
    </row>
    <row r="10" spans="1:5" x14ac:dyDescent="0.25">
      <c r="A10">
        <v>9</v>
      </c>
      <c r="B10" s="8">
        <v>32000</v>
      </c>
    </row>
    <row r="11" spans="1:5" x14ac:dyDescent="0.25">
      <c r="A11">
        <v>10</v>
      </c>
      <c r="B11" s="8">
        <v>27000</v>
      </c>
    </row>
    <row r="12" spans="1:5" x14ac:dyDescent="0.25">
      <c r="A12">
        <v>11</v>
      </c>
      <c r="B12" s="8">
        <v>26000</v>
      </c>
    </row>
    <row r="13" spans="1:5" x14ac:dyDescent="0.25">
      <c r="A13">
        <v>12</v>
      </c>
      <c r="B13" s="8">
        <v>24000</v>
      </c>
      <c r="C13" s="8">
        <v>24000</v>
      </c>
      <c r="D13" s="8">
        <v>24000</v>
      </c>
      <c r="E13" s="8">
        <v>24000</v>
      </c>
    </row>
    <row r="14" spans="1:5" x14ac:dyDescent="0.25">
      <c r="A14">
        <v>13</v>
      </c>
      <c r="C14" s="8">
        <f>_xlfn.FORECAST.ETS(A14,$B$2:$B$13,$A$2:$A$13,1,1)</f>
        <v>22631.983687661588</v>
      </c>
      <c r="D14" s="8">
        <f>C14-_xlfn.FORECAST.ETS.CONFINT(A14,$B$2:$B$13,$A$2:$A$13,0.95,1,1)</f>
        <v>14810.469164882088</v>
      </c>
      <c r="E14" s="8">
        <f>C14+_xlfn.FORECAST.ETS.CONFINT(A14,$B$2:$B$13,$A$2:$A$13,0.95,1,1)</f>
        <v>30453.498210441088</v>
      </c>
    </row>
    <row r="15" spans="1:5" x14ac:dyDescent="0.25">
      <c r="A15">
        <v>14</v>
      </c>
      <c r="C15" s="8">
        <f>_xlfn.FORECAST.ETS(A15,$B$2:$B$13,$A$2:$A$13,1,1)</f>
        <v>21233.710196511893</v>
      </c>
      <c r="D15" s="8">
        <f>C15-_xlfn.FORECAST.ETS.CONFINT(A15,$B$2:$B$13,$A$2:$A$13,0.95,1,1)</f>
        <v>5135.0628484408116</v>
      </c>
      <c r="E15" s="8">
        <f>C15+_xlfn.FORECAST.ETS.CONFINT(A15,$B$2:$B$13,$A$2:$A$13,0.95,1,1)</f>
        <v>37332.357544582977</v>
      </c>
    </row>
    <row r="16" spans="1:5" x14ac:dyDescent="0.25">
      <c r="A16">
        <v>15</v>
      </c>
      <c r="C16" s="8">
        <f>_xlfn.FORECAST.ETS(A16,$B$2:$B$13,$A$2:$A$13,1,1)</f>
        <v>19835.436705362197</v>
      </c>
      <c r="D16" s="8">
        <f>C16-_xlfn.FORECAST.ETS.CONFINT(A16,$B$2:$B$13,$A$2:$A$13,0.95,1,1)</f>
        <v>-6706.5994132391497</v>
      </c>
      <c r="E16" s="8">
        <f>C16+_xlfn.FORECAST.ETS.CONFINT(A16,$B$2:$B$13,$A$2:$A$13,0.95,1,1)</f>
        <v>46377.472823963544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4" workbookViewId="0">
      <selection activeCell="J24" sqref="J24"/>
    </sheetView>
  </sheetViews>
  <sheetFormatPr defaultRowHeight="15" x14ac:dyDescent="0.25"/>
  <cols>
    <col min="2" max="2" width="11.7109375" customWidth="1"/>
    <col min="3" max="3" width="20.5703125" customWidth="1"/>
    <col min="4" max="4" width="35.28515625" customWidth="1"/>
    <col min="5" max="5" width="35.42578125" customWidth="1"/>
  </cols>
  <sheetData>
    <row r="1" spans="1:5" x14ac:dyDescent="0.25">
      <c r="A1" t="s">
        <v>40</v>
      </c>
      <c r="B1" t="s">
        <v>18</v>
      </c>
      <c r="C1" t="s">
        <v>55</v>
      </c>
      <c r="D1" t="s">
        <v>56</v>
      </c>
      <c r="E1" t="s">
        <v>57</v>
      </c>
    </row>
    <row r="2" spans="1:5" x14ac:dyDescent="0.25">
      <c r="A2">
        <v>1</v>
      </c>
      <c r="B2">
        <v>18</v>
      </c>
    </row>
    <row r="3" spans="1:5" x14ac:dyDescent="0.25">
      <c r="A3">
        <v>2</v>
      </c>
      <c r="B3">
        <v>31</v>
      </c>
    </row>
    <row r="4" spans="1:5" x14ac:dyDescent="0.25">
      <c r="A4">
        <v>3</v>
      </c>
      <c r="B4">
        <v>31</v>
      </c>
    </row>
    <row r="5" spans="1:5" x14ac:dyDescent="0.25">
      <c r="A5">
        <v>4</v>
      </c>
      <c r="B5">
        <v>16</v>
      </c>
    </row>
    <row r="6" spans="1:5" x14ac:dyDescent="0.25">
      <c r="A6">
        <v>5</v>
      </c>
      <c r="B6">
        <v>12</v>
      </c>
    </row>
    <row r="7" spans="1:5" x14ac:dyDescent="0.25">
      <c r="A7">
        <v>6</v>
      </c>
      <c r="B7">
        <v>33</v>
      </c>
    </row>
    <row r="8" spans="1:5" x14ac:dyDescent="0.25">
      <c r="A8">
        <v>7</v>
      </c>
      <c r="B8">
        <v>30</v>
      </c>
    </row>
    <row r="9" spans="1:5" x14ac:dyDescent="0.25">
      <c r="A9">
        <v>8</v>
      </c>
      <c r="B9">
        <v>36</v>
      </c>
    </row>
    <row r="10" spans="1:5" x14ac:dyDescent="0.25">
      <c r="A10">
        <v>9</v>
      </c>
      <c r="B10">
        <v>15</v>
      </c>
    </row>
    <row r="11" spans="1:5" x14ac:dyDescent="0.25">
      <c r="A11">
        <v>10</v>
      </c>
      <c r="B11">
        <v>21</v>
      </c>
    </row>
    <row r="12" spans="1:5" x14ac:dyDescent="0.25">
      <c r="A12">
        <v>11</v>
      </c>
      <c r="B12">
        <v>20</v>
      </c>
    </row>
    <row r="13" spans="1:5" x14ac:dyDescent="0.25">
      <c r="A13">
        <v>12</v>
      </c>
      <c r="B13">
        <v>30</v>
      </c>
    </row>
    <row r="14" spans="1:5" x14ac:dyDescent="0.25">
      <c r="A14">
        <v>13</v>
      </c>
      <c r="B14">
        <v>33</v>
      </c>
    </row>
    <row r="15" spans="1:5" x14ac:dyDescent="0.25">
      <c r="A15">
        <v>14</v>
      </c>
      <c r="B15">
        <v>11</v>
      </c>
    </row>
    <row r="16" spans="1:5" x14ac:dyDescent="0.25">
      <c r="A16">
        <v>15</v>
      </c>
      <c r="B16">
        <v>38</v>
      </c>
      <c r="C16">
        <v>38</v>
      </c>
      <c r="D16" s="16">
        <v>38</v>
      </c>
      <c r="E16" s="16">
        <v>38</v>
      </c>
    </row>
    <row r="17" spans="1:5" x14ac:dyDescent="0.25">
      <c r="A17">
        <v>16</v>
      </c>
      <c r="C17">
        <f t="shared" ref="C17:C26" si="0">_xlfn.FORECAST.ETS(A17,$B$2:$B$16,$A$2:$A$16,1,1)</f>
        <v>25.891813939968554</v>
      </c>
      <c r="D17" s="16">
        <f t="shared" ref="D17:D26" si="1">C17-_xlfn.FORECAST.ETS.CONFINT(A17,$B$2:$B$16,$A$2:$A$16,0.95,1,1)</f>
        <v>7.7694547695864991</v>
      </c>
      <c r="E17" s="16">
        <f t="shared" ref="E17:E26" si="2">C17+_xlfn.FORECAST.ETS.CONFINT(A17,$B$2:$B$16,$A$2:$A$16,0.95,1,1)</f>
        <v>44.014173110350612</v>
      </c>
    </row>
    <row r="18" spans="1:5" x14ac:dyDescent="0.25">
      <c r="A18">
        <v>17</v>
      </c>
      <c r="C18">
        <f t="shared" si="0"/>
        <v>36.084205024797377</v>
      </c>
      <c r="D18" s="16">
        <f t="shared" si="1"/>
        <v>17.399701174281212</v>
      </c>
      <c r="E18" s="16">
        <f t="shared" si="2"/>
        <v>54.768708875313543</v>
      </c>
    </row>
    <row r="19" spans="1:5" x14ac:dyDescent="0.25">
      <c r="A19">
        <v>18</v>
      </c>
      <c r="C19">
        <f t="shared" si="0"/>
        <v>39.964427891774747</v>
      </c>
      <c r="D19" s="16">
        <f t="shared" si="1"/>
        <v>20.729910440322218</v>
      </c>
      <c r="E19" s="16">
        <f t="shared" si="2"/>
        <v>59.19894534322728</v>
      </c>
    </row>
    <row r="20" spans="1:5" x14ac:dyDescent="0.25">
      <c r="A20">
        <v>19</v>
      </c>
      <c r="C20">
        <f t="shared" si="0"/>
        <v>19.093179441955748</v>
      </c>
      <c r="D20" s="16">
        <f t="shared" si="1"/>
        <v>-0.68024947391441515</v>
      </c>
      <c r="E20" s="16">
        <f t="shared" si="2"/>
        <v>38.866608357825911</v>
      </c>
    </row>
    <row r="21" spans="1:5" x14ac:dyDescent="0.25">
      <c r="A21">
        <v>20</v>
      </c>
      <c r="C21">
        <f t="shared" si="0"/>
        <v>41.130523174896169</v>
      </c>
      <c r="D21" s="16">
        <f t="shared" si="1"/>
        <v>20.828384630349394</v>
      </c>
      <c r="E21" s="16">
        <f t="shared" si="2"/>
        <v>61.432661719442947</v>
      </c>
    </row>
    <row r="22" spans="1:5" x14ac:dyDescent="0.25">
      <c r="A22">
        <v>21</v>
      </c>
      <c r="C22">
        <f t="shared" si="0"/>
        <v>29.042169941833627</v>
      </c>
      <c r="D22" s="16">
        <f t="shared" si="1"/>
        <v>1.7799369937434122</v>
      </c>
      <c r="E22" s="16">
        <f t="shared" si="2"/>
        <v>56.304402889923843</v>
      </c>
    </row>
    <row r="23" spans="1:5" x14ac:dyDescent="0.25">
      <c r="A23">
        <v>22</v>
      </c>
      <c r="C23">
        <f t="shared" si="0"/>
        <v>39.23456102666244</v>
      </c>
      <c r="D23" s="16">
        <f t="shared" si="1"/>
        <v>11.580399097454109</v>
      </c>
      <c r="E23" s="16">
        <f t="shared" si="2"/>
        <v>66.888722955870776</v>
      </c>
    </row>
    <row r="24" spans="1:5" x14ac:dyDescent="0.25">
      <c r="A24">
        <v>23</v>
      </c>
      <c r="C24">
        <f t="shared" si="0"/>
        <v>43.114783893639824</v>
      </c>
      <c r="D24" s="16">
        <f t="shared" si="1"/>
        <v>15.071166471711351</v>
      </c>
      <c r="E24" s="16">
        <f t="shared" si="2"/>
        <v>71.158401315568298</v>
      </c>
    </row>
    <row r="25" spans="1:5" x14ac:dyDescent="0.25">
      <c r="A25">
        <v>24</v>
      </c>
      <c r="C25">
        <f t="shared" si="0"/>
        <v>22.243535443820818</v>
      </c>
      <c r="D25" s="16">
        <f t="shared" si="1"/>
        <v>-6.1871771828015447</v>
      </c>
      <c r="E25" s="16">
        <f t="shared" si="2"/>
        <v>50.674248070443184</v>
      </c>
    </row>
    <row r="26" spans="1:5" x14ac:dyDescent="0.25">
      <c r="A26">
        <v>25</v>
      </c>
      <c r="C26">
        <f t="shared" si="0"/>
        <v>44.280879176761246</v>
      </c>
      <c r="D26" s="16">
        <f t="shared" si="1"/>
        <v>15.465325114814767</v>
      </c>
      <c r="E26" s="16">
        <f t="shared" si="2"/>
        <v>73.096433238707732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6" workbookViewId="0">
      <selection activeCell="G33" sqref="G33"/>
    </sheetView>
  </sheetViews>
  <sheetFormatPr defaultRowHeight="15" x14ac:dyDescent="0.25"/>
  <sheetData>
    <row r="1" spans="1:3" s="7" customFormat="1" ht="15.75" x14ac:dyDescent="0.25">
      <c r="A1" s="7" t="s">
        <v>38</v>
      </c>
    </row>
    <row r="2" spans="1:3" s="5" customFormat="1" x14ac:dyDescent="0.25">
      <c r="A2" s="5" t="s">
        <v>15</v>
      </c>
    </row>
    <row r="4" spans="1:3" x14ac:dyDescent="0.25">
      <c r="A4" t="s">
        <v>40</v>
      </c>
      <c r="B4" s="6" t="s">
        <v>1</v>
      </c>
      <c r="C4" s="6" t="s">
        <v>14</v>
      </c>
    </row>
    <row r="5" spans="1:3" x14ac:dyDescent="0.25">
      <c r="A5">
        <v>1</v>
      </c>
      <c r="B5" s="1" t="s">
        <v>2</v>
      </c>
      <c r="C5" s="2">
        <v>34000</v>
      </c>
    </row>
    <row r="6" spans="1:3" x14ac:dyDescent="0.25">
      <c r="A6">
        <v>2</v>
      </c>
      <c r="B6" s="1" t="s">
        <v>3</v>
      </c>
      <c r="C6" s="2">
        <v>37000</v>
      </c>
    </row>
    <row r="7" spans="1:3" x14ac:dyDescent="0.25">
      <c r="A7">
        <v>3</v>
      </c>
      <c r="B7" s="1" t="s">
        <v>4</v>
      </c>
      <c r="C7" s="2">
        <v>44000</v>
      </c>
    </row>
    <row r="8" spans="1:3" x14ac:dyDescent="0.25">
      <c r="A8">
        <v>4</v>
      </c>
      <c r="B8" s="1" t="s">
        <v>5</v>
      </c>
      <c r="C8" s="2">
        <v>47000</v>
      </c>
    </row>
    <row r="9" spans="1:3" x14ac:dyDescent="0.25">
      <c r="A9">
        <v>5</v>
      </c>
      <c r="B9" s="1" t="s">
        <v>6</v>
      </c>
      <c r="C9" s="2">
        <v>48000</v>
      </c>
    </row>
    <row r="10" spans="1:3" x14ac:dyDescent="0.25">
      <c r="A10">
        <v>6</v>
      </c>
      <c r="B10" s="1" t="s">
        <v>7</v>
      </c>
      <c r="C10" s="2">
        <v>48000</v>
      </c>
    </row>
    <row r="11" spans="1:3" x14ac:dyDescent="0.25">
      <c r="A11">
        <v>7</v>
      </c>
      <c r="B11" s="1" t="s">
        <v>8</v>
      </c>
      <c r="C11" s="2">
        <v>46000</v>
      </c>
    </row>
    <row r="12" spans="1:3" x14ac:dyDescent="0.25">
      <c r="A12">
        <v>8</v>
      </c>
      <c r="B12" s="1" t="s">
        <v>9</v>
      </c>
      <c r="C12" s="2">
        <v>43000</v>
      </c>
    </row>
    <row r="13" spans="1:3" x14ac:dyDescent="0.25">
      <c r="A13">
        <v>9</v>
      </c>
      <c r="B13" s="1" t="s">
        <v>10</v>
      </c>
      <c r="C13" s="2">
        <v>32000</v>
      </c>
    </row>
    <row r="14" spans="1:3" x14ac:dyDescent="0.25">
      <c r="A14">
        <v>10</v>
      </c>
      <c r="B14" s="1" t="s">
        <v>11</v>
      </c>
      <c r="C14" s="2">
        <v>27000</v>
      </c>
    </row>
    <row r="15" spans="1:3" x14ac:dyDescent="0.25">
      <c r="A15">
        <v>11</v>
      </c>
      <c r="B15" s="1" t="s">
        <v>12</v>
      </c>
      <c r="C15" s="2">
        <v>26000</v>
      </c>
    </row>
    <row r="16" spans="1:3" x14ac:dyDescent="0.25">
      <c r="A16">
        <v>12</v>
      </c>
      <c r="B16" s="1" t="s">
        <v>13</v>
      </c>
      <c r="C16" s="2">
        <v>24000</v>
      </c>
    </row>
    <row r="17" spans="1:3" x14ac:dyDescent="0.25">
      <c r="B17" s="3" t="s">
        <v>2</v>
      </c>
      <c r="C17" s="4"/>
    </row>
    <row r="18" spans="1:3" x14ac:dyDescent="0.25">
      <c r="A18" s="3"/>
      <c r="B18" s="4"/>
    </row>
    <row r="21" spans="1:3" s="7" customFormat="1" ht="15.75" x14ac:dyDescent="0.25">
      <c r="A21" s="7" t="s">
        <v>38</v>
      </c>
    </row>
    <row r="22" spans="1:3" s="5" customFormat="1" x14ac:dyDescent="0.25">
      <c r="A22" s="5" t="s">
        <v>16</v>
      </c>
    </row>
    <row r="24" spans="1:3" x14ac:dyDescent="0.25">
      <c r="A24" t="s">
        <v>40</v>
      </c>
      <c r="B24" s="6" t="s">
        <v>17</v>
      </c>
      <c r="C24" s="6" t="s">
        <v>18</v>
      </c>
    </row>
    <row r="25" spans="1:3" x14ac:dyDescent="0.25">
      <c r="A25">
        <v>1</v>
      </c>
      <c r="B25" s="1" t="s">
        <v>19</v>
      </c>
      <c r="C25" s="1">
        <v>18</v>
      </c>
    </row>
    <row r="26" spans="1:3" x14ac:dyDescent="0.25">
      <c r="A26">
        <v>2</v>
      </c>
      <c r="B26" s="1" t="s">
        <v>20</v>
      </c>
      <c r="C26" s="1">
        <v>31</v>
      </c>
    </row>
    <row r="27" spans="1:3" x14ac:dyDescent="0.25">
      <c r="A27">
        <v>3</v>
      </c>
      <c r="B27" s="1" t="s">
        <v>21</v>
      </c>
      <c r="C27" s="1">
        <v>31</v>
      </c>
    </row>
    <row r="28" spans="1:3" x14ac:dyDescent="0.25">
      <c r="A28">
        <v>4</v>
      </c>
      <c r="B28" s="1" t="s">
        <v>22</v>
      </c>
      <c r="C28" s="1">
        <v>16</v>
      </c>
    </row>
    <row r="29" spans="1:3" x14ac:dyDescent="0.25">
      <c r="A29">
        <v>5</v>
      </c>
      <c r="B29" s="1" t="s">
        <v>23</v>
      </c>
      <c r="C29" s="1">
        <v>12</v>
      </c>
    </row>
    <row r="30" spans="1:3" x14ac:dyDescent="0.25">
      <c r="A30">
        <v>6</v>
      </c>
      <c r="B30" s="1" t="s">
        <v>24</v>
      </c>
      <c r="C30" s="1">
        <v>33</v>
      </c>
    </row>
    <row r="31" spans="1:3" x14ac:dyDescent="0.25">
      <c r="A31">
        <v>7</v>
      </c>
      <c r="B31" s="1" t="s">
        <v>25</v>
      </c>
      <c r="C31" s="1">
        <v>30</v>
      </c>
    </row>
    <row r="32" spans="1:3" x14ac:dyDescent="0.25">
      <c r="A32">
        <v>8</v>
      </c>
      <c r="B32" s="1" t="s">
        <v>26</v>
      </c>
      <c r="C32" s="1">
        <v>36</v>
      </c>
    </row>
    <row r="33" spans="1:3" x14ac:dyDescent="0.25">
      <c r="A33">
        <v>9</v>
      </c>
      <c r="B33" s="1" t="s">
        <v>27</v>
      </c>
      <c r="C33" s="1">
        <v>15</v>
      </c>
    </row>
    <row r="34" spans="1:3" x14ac:dyDescent="0.25">
      <c r="A34">
        <v>10</v>
      </c>
      <c r="B34" s="1" t="s">
        <v>28</v>
      </c>
      <c r="C34" s="1">
        <v>21</v>
      </c>
    </row>
    <row r="35" spans="1:3" x14ac:dyDescent="0.25">
      <c r="A35">
        <v>11</v>
      </c>
      <c r="B35" s="1" t="s">
        <v>29</v>
      </c>
      <c r="C35" s="1">
        <v>20</v>
      </c>
    </row>
    <row r="36" spans="1:3" x14ac:dyDescent="0.25">
      <c r="A36">
        <v>12</v>
      </c>
      <c r="B36" s="1" t="s">
        <v>30</v>
      </c>
      <c r="C36" s="1">
        <v>30</v>
      </c>
    </row>
    <row r="37" spans="1:3" x14ac:dyDescent="0.25">
      <c r="A37">
        <v>13</v>
      </c>
      <c r="B37" s="1" t="s">
        <v>31</v>
      </c>
      <c r="C37" s="1">
        <v>33</v>
      </c>
    </row>
    <row r="38" spans="1:3" x14ac:dyDescent="0.25">
      <c r="A38">
        <v>14</v>
      </c>
      <c r="B38" s="1" t="s">
        <v>32</v>
      </c>
      <c r="C38" s="1">
        <v>11</v>
      </c>
    </row>
    <row r="39" spans="1:3" x14ac:dyDescent="0.25">
      <c r="A39">
        <v>15</v>
      </c>
      <c r="B39" s="1" t="s">
        <v>33</v>
      </c>
      <c r="C39" s="1">
        <v>38</v>
      </c>
    </row>
    <row r="40" spans="1:3" x14ac:dyDescent="0.25">
      <c r="B40" s="3" t="s">
        <v>34</v>
      </c>
      <c r="C4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2" zoomScaleNormal="100" workbookViewId="0">
      <selection activeCell="L15" sqref="L15"/>
    </sheetView>
  </sheetViews>
  <sheetFormatPr defaultRowHeight="15" x14ac:dyDescent="0.25"/>
  <cols>
    <col min="3" max="4" width="15.85546875" bestFit="1" customWidth="1"/>
    <col min="5" max="5" width="10.5703125" bestFit="1" customWidth="1"/>
    <col min="6" max="6" width="13.85546875" bestFit="1" customWidth="1"/>
    <col min="7" max="7" width="16.7109375" bestFit="1" customWidth="1"/>
    <col min="8" max="8" width="15.42578125" bestFit="1" customWidth="1"/>
    <col min="11" max="11" width="8.7109375" bestFit="1" customWidth="1"/>
    <col min="12" max="12" width="11.5703125" bestFit="1" customWidth="1"/>
  </cols>
  <sheetData>
    <row r="1" spans="1:12" s="7" customFormat="1" ht="15.75" x14ac:dyDescent="0.25">
      <c r="A1" s="7" t="s">
        <v>39</v>
      </c>
    </row>
    <row r="2" spans="1:12" s="5" customFormat="1" x14ac:dyDescent="0.25">
      <c r="A2" s="5" t="s">
        <v>15</v>
      </c>
    </row>
    <row r="4" spans="1:12" x14ac:dyDescent="0.25">
      <c r="A4" t="s">
        <v>40</v>
      </c>
      <c r="B4" s="6" t="s">
        <v>1</v>
      </c>
      <c r="C4" s="6" t="s">
        <v>14</v>
      </c>
      <c r="D4" s="17" t="s">
        <v>41</v>
      </c>
      <c r="E4" s="1" t="s">
        <v>42</v>
      </c>
      <c r="F4" s="1" t="s">
        <v>43</v>
      </c>
      <c r="G4" s="1" t="s">
        <v>44</v>
      </c>
      <c r="H4" s="1" t="s">
        <v>45</v>
      </c>
    </row>
    <row r="5" spans="1:12" x14ac:dyDescent="0.25">
      <c r="A5">
        <v>1</v>
      </c>
      <c r="B5" s="1" t="s">
        <v>2</v>
      </c>
      <c r="C5" s="2">
        <v>34000</v>
      </c>
      <c r="D5" s="22">
        <f>_xlfn.FORECAST.LINEAR(A5,$C$5:$C$16,$A$5:$A$16)</f>
        <v>46076.923076923078</v>
      </c>
      <c r="E5" s="21">
        <f>D5-C5</f>
        <v>12076.923076923078</v>
      </c>
      <c r="F5" s="22">
        <f>ABS(E5)</f>
        <v>12076.923076923078</v>
      </c>
      <c r="G5" s="22">
        <f>F5^2</f>
        <v>145852071.00591719</v>
      </c>
      <c r="H5" s="20">
        <f>F5/C5</f>
        <v>0.35520361990950228</v>
      </c>
      <c r="K5" s="10" t="s">
        <v>46</v>
      </c>
      <c r="L5" s="23">
        <f>AVERAGE(F5:F16)</f>
        <v>6531.4685314685312</v>
      </c>
    </row>
    <row r="6" spans="1:12" x14ac:dyDescent="0.25">
      <c r="A6">
        <v>2</v>
      </c>
      <c r="B6" s="1" t="s">
        <v>3</v>
      </c>
      <c r="C6" s="2">
        <v>37000</v>
      </c>
      <c r="D6" s="22">
        <f t="shared" ref="D6:D16" si="0">_xlfn.FORECAST.LINEAR(A6,$C$5:$C$16,$A$5:$A$16)</f>
        <v>44608.391608391605</v>
      </c>
      <c r="E6" s="21">
        <f t="shared" ref="E6:E16" si="1">D6-C6</f>
        <v>7608.3916083916047</v>
      </c>
      <c r="F6" s="22">
        <f t="shared" ref="F6:F16" si="2">ABS(E6)</f>
        <v>7608.3916083916047</v>
      </c>
      <c r="G6" s="22">
        <f t="shared" ref="G6:G16" si="3">F6^2</f>
        <v>57887622.866643786</v>
      </c>
      <c r="H6" s="20">
        <f t="shared" ref="H6:H16" si="4">F6/C6</f>
        <v>0.20563220563220552</v>
      </c>
      <c r="K6" s="10" t="s">
        <v>47</v>
      </c>
      <c r="L6" s="24">
        <f>AVERAGE(G5:G16)</f>
        <v>50967365.967365958</v>
      </c>
    </row>
    <row r="7" spans="1:12" x14ac:dyDescent="0.25">
      <c r="A7">
        <v>3</v>
      </c>
      <c r="B7" s="1" t="s">
        <v>4</v>
      </c>
      <c r="C7" s="2">
        <v>44000</v>
      </c>
      <c r="D7" s="22">
        <f t="shared" si="0"/>
        <v>43139.860139860139</v>
      </c>
      <c r="E7" s="21">
        <f t="shared" si="1"/>
        <v>-860.13986013986141</v>
      </c>
      <c r="F7" s="22">
        <f t="shared" si="2"/>
        <v>860.13986013986141</v>
      </c>
      <c r="G7" s="22">
        <f t="shared" si="3"/>
        <v>739840.57900142029</v>
      </c>
      <c r="H7" s="20">
        <f t="shared" si="4"/>
        <v>1.954863318499685E-2</v>
      </c>
      <c r="K7" s="9" t="s">
        <v>48</v>
      </c>
      <c r="L7" s="15">
        <f>AVERAGE(H5:H16)</f>
        <v>0.17921651458705432</v>
      </c>
    </row>
    <row r="8" spans="1:12" x14ac:dyDescent="0.25">
      <c r="A8">
        <v>4</v>
      </c>
      <c r="B8" s="1" t="s">
        <v>5</v>
      </c>
      <c r="C8" s="2">
        <v>47000</v>
      </c>
      <c r="D8" s="22">
        <f t="shared" si="0"/>
        <v>41671.328671328672</v>
      </c>
      <c r="E8" s="21">
        <f t="shared" si="1"/>
        <v>-5328.6713286713275</v>
      </c>
      <c r="F8" s="22">
        <f t="shared" si="2"/>
        <v>5328.6713286713275</v>
      </c>
      <c r="G8" s="22">
        <f t="shared" si="3"/>
        <v>28394738.129003853</v>
      </c>
      <c r="H8" s="20">
        <f t="shared" si="4"/>
        <v>0.11337598571641122</v>
      </c>
    </row>
    <row r="9" spans="1:12" x14ac:dyDescent="0.25">
      <c r="A9">
        <v>5</v>
      </c>
      <c r="B9" s="1" t="s">
        <v>6</v>
      </c>
      <c r="C9" s="2">
        <v>48000</v>
      </c>
      <c r="D9" s="22">
        <f t="shared" si="0"/>
        <v>40202.797202797199</v>
      </c>
      <c r="E9" s="21">
        <f t="shared" si="1"/>
        <v>-7797.2027972028009</v>
      </c>
      <c r="F9" s="22">
        <f t="shared" si="2"/>
        <v>7797.2027972028009</v>
      </c>
      <c r="G9" s="22">
        <f t="shared" si="3"/>
        <v>60796371.46070718</v>
      </c>
      <c r="H9" s="20">
        <f t="shared" si="4"/>
        <v>0.16244172494172501</v>
      </c>
      <c r="K9" t="s">
        <v>49</v>
      </c>
      <c r="L9" s="15">
        <f>100%-L7</f>
        <v>0.82078348541294566</v>
      </c>
    </row>
    <row r="10" spans="1:12" x14ac:dyDescent="0.25">
      <c r="A10">
        <v>6</v>
      </c>
      <c r="B10" s="1" t="s">
        <v>7</v>
      </c>
      <c r="C10" s="2">
        <v>48000</v>
      </c>
      <c r="D10" s="22">
        <f t="shared" si="0"/>
        <v>38734.265734265733</v>
      </c>
      <c r="E10" s="21">
        <f t="shared" si="1"/>
        <v>-9265.734265734267</v>
      </c>
      <c r="F10" s="22">
        <f t="shared" si="2"/>
        <v>9265.734265734267</v>
      </c>
      <c r="G10" s="22">
        <f t="shared" si="3"/>
        <v>85853831.48320213</v>
      </c>
      <c r="H10" s="20">
        <f t="shared" si="4"/>
        <v>0.19303613053613056</v>
      </c>
    </row>
    <row r="11" spans="1:12" x14ac:dyDescent="0.25">
      <c r="A11">
        <v>7</v>
      </c>
      <c r="B11" s="1" t="s">
        <v>8</v>
      </c>
      <c r="C11" s="2">
        <v>46000</v>
      </c>
      <c r="D11" s="22">
        <f t="shared" si="0"/>
        <v>37265.734265734267</v>
      </c>
      <c r="E11" s="21">
        <f t="shared" si="1"/>
        <v>-8734.265734265733</v>
      </c>
      <c r="F11" s="22">
        <f t="shared" si="2"/>
        <v>8734.265734265733</v>
      </c>
      <c r="G11" s="22">
        <f t="shared" si="3"/>
        <v>76287397.916768521</v>
      </c>
      <c r="H11" s="20">
        <f t="shared" si="4"/>
        <v>0.18987534204925507</v>
      </c>
    </row>
    <row r="12" spans="1:12" x14ac:dyDescent="0.25">
      <c r="A12">
        <v>8</v>
      </c>
      <c r="B12" s="1" t="s">
        <v>9</v>
      </c>
      <c r="C12" s="2">
        <v>43000</v>
      </c>
      <c r="D12" s="22">
        <f t="shared" si="0"/>
        <v>35797.202797202794</v>
      </c>
      <c r="E12" s="21">
        <f t="shared" si="1"/>
        <v>-7202.7972027972064</v>
      </c>
      <c r="F12" s="22">
        <f t="shared" si="2"/>
        <v>7202.7972027972064</v>
      </c>
      <c r="G12" s="22">
        <f t="shared" si="3"/>
        <v>51880287.544623263</v>
      </c>
      <c r="H12" s="20">
        <f t="shared" si="4"/>
        <v>0.16750691169295828</v>
      </c>
    </row>
    <row r="13" spans="1:12" x14ac:dyDescent="0.25">
      <c r="A13">
        <v>9</v>
      </c>
      <c r="B13" s="1" t="s">
        <v>10</v>
      </c>
      <c r="C13" s="2">
        <v>32000</v>
      </c>
      <c r="D13" s="22">
        <f t="shared" si="0"/>
        <v>34328.671328671328</v>
      </c>
      <c r="E13" s="21">
        <f t="shared" si="1"/>
        <v>2328.6713286713275</v>
      </c>
      <c r="F13" s="22">
        <f t="shared" si="2"/>
        <v>2328.6713286713275</v>
      </c>
      <c r="G13" s="22">
        <f t="shared" si="3"/>
        <v>5422710.1569758859</v>
      </c>
      <c r="H13" s="20">
        <f t="shared" si="4"/>
        <v>7.2770979020978982E-2</v>
      </c>
    </row>
    <row r="14" spans="1:12" x14ac:dyDescent="0.25">
      <c r="A14">
        <v>10</v>
      </c>
      <c r="B14" s="1" t="s">
        <v>11</v>
      </c>
      <c r="C14" s="2">
        <v>27000</v>
      </c>
      <c r="D14" s="22">
        <f t="shared" si="0"/>
        <v>32860.139860139854</v>
      </c>
      <c r="E14" s="21">
        <f t="shared" si="1"/>
        <v>5860.1398601398541</v>
      </c>
      <c r="F14" s="22">
        <f t="shared" si="2"/>
        <v>5860.1398601398541</v>
      </c>
      <c r="G14" s="22">
        <f t="shared" si="3"/>
        <v>34341239.180399947</v>
      </c>
      <c r="H14" s="20">
        <f t="shared" si="4"/>
        <v>0.21704221704221682</v>
      </c>
    </row>
    <row r="15" spans="1:12" x14ac:dyDescent="0.25">
      <c r="A15">
        <v>11</v>
      </c>
      <c r="B15" s="1" t="s">
        <v>12</v>
      </c>
      <c r="C15" s="2">
        <v>26000</v>
      </c>
      <c r="D15" s="22">
        <f t="shared" si="0"/>
        <v>31391.608391608388</v>
      </c>
      <c r="E15" s="21">
        <f t="shared" si="1"/>
        <v>5391.608391608388</v>
      </c>
      <c r="F15" s="22">
        <f t="shared" si="2"/>
        <v>5391.608391608388</v>
      </c>
      <c r="G15" s="22">
        <f t="shared" si="3"/>
        <v>29069441.048461989</v>
      </c>
      <c r="H15" s="20">
        <f t="shared" si="4"/>
        <v>0.20736955352339953</v>
      </c>
    </row>
    <row r="16" spans="1:12" x14ac:dyDescent="0.25">
      <c r="A16">
        <v>12</v>
      </c>
      <c r="B16" s="1" t="s">
        <v>13</v>
      </c>
      <c r="C16" s="2">
        <v>24000</v>
      </c>
      <c r="D16" s="22">
        <f t="shared" si="0"/>
        <v>29923.076923076922</v>
      </c>
      <c r="E16" s="21">
        <f t="shared" si="1"/>
        <v>5923.076923076922</v>
      </c>
      <c r="F16" s="22">
        <f t="shared" si="2"/>
        <v>5923.076923076922</v>
      </c>
      <c r="G16" s="22">
        <f t="shared" si="3"/>
        <v>35082840.236686379</v>
      </c>
      <c r="H16" s="20">
        <f t="shared" si="4"/>
        <v>0.24679487179487175</v>
      </c>
    </row>
    <row r="17" spans="1:11" x14ac:dyDescent="0.25">
      <c r="A17">
        <v>13</v>
      </c>
      <c r="B17" s="27" t="s">
        <v>2</v>
      </c>
      <c r="C17" s="4"/>
      <c r="D17" s="8"/>
    </row>
    <row r="18" spans="1:11" x14ac:dyDescent="0.25">
      <c r="B18" s="1"/>
      <c r="C18" s="4"/>
      <c r="D18" s="8"/>
    </row>
    <row r="19" spans="1:11" x14ac:dyDescent="0.25">
      <c r="B19" s="1"/>
      <c r="D19" s="8"/>
    </row>
    <row r="21" spans="1:11" s="7" customFormat="1" ht="15.75" x14ac:dyDescent="0.25">
      <c r="A21" s="7" t="s">
        <v>39</v>
      </c>
    </row>
    <row r="22" spans="1:11" s="5" customFormat="1" x14ac:dyDescent="0.25">
      <c r="A22" s="5" t="s">
        <v>16</v>
      </c>
    </row>
    <row r="24" spans="1:11" x14ac:dyDescent="0.25">
      <c r="B24" s="6" t="s">
        <v>17</v>
      </c>
      <c r="C24" s="6" t="s">
        <v>18</v>
      </c>
      <c r="D24" s="17" t="s">
        <v>41</v>
      </c>
      <c r="E24" s="1" t="s">
        <v>42</v>
      </c>
      <c r="F24" s="1" t="s">
        <v>43</v>
      </c>
      <c r="G24" s="1" t="s">
        <v>44</v>
      </c>
      <c r="H24" s="1" t="s">
        <v>45</v>
      </c>
    </row>
    <row r="25" spans="1:11" x14ac:dyDescent="0.25">
      <c r="A25">
        <v>1</v>
      </c>
      <c r="B25" s="1" t="s">
        <v>19</v>
      </c>
      <c r="C25" s="1">
        <v>18</v>
      </c>
      <c r="D25" s="22">
        <f>_xlfn.FORECAST.LINEAR(A25,$C$25:$C$39,$A$25:$A$39)</f>
        <v>23.225000000000001</v>
      </c>
      <c r="E25" s="22">
        <f>D25-C25</f>
        <v>5.2250000000000014</v>
      </c>
      <c r="F25" s="22">
        <f>ABS(E25)</f>
        <v>5.2250000000000014</v>
      </c>
      <c r="G25" s="22">
        <f>F25^2</f>
        <v>27.300625000000014</v>
      </c>
      <c r="H25" s="20">
        <f>F25/C25</f>
        <v>0.29027777777777786</v>
      </c>
      <c r="J25" s="10" t="s">
        <v>46</v>
      </c>
      <c r="K25" s="23">
        <f>AVERAGE(F25:F39)</f>
        <v>8.1990476190476205</v>
      </c>
    </row>
    <row r="26" spans="1:11" x14ac:dyDescent="0.25">
      <c r="A26">
        <v>2</v>
      </c>
      <c r="B26" s="1" t="s">
        <v>20</v>
      </c>
      <c r="C26" s="1">
        <v>31</v>
      </c>
      <c r="D26" s="22">
        <f t="shared" ref="D26:D39" si="5">_xlfn.FORECAST.LINEAR(A26,$C$25:$C$39,$A$25:$A$39)</f>
        <v>23.478571428571428</v>
      </c>
      <c r="E26" s="22">
        <f>D26-C26</f>
        <v>-7.5214285714285722</v>
      </c>
      <c r="F26" s="22">
        <f t="shared" ref="F26:F39" si="6">ABS(E26)</f>
        <v>7.5214285714285722</v>
      </c>
      <c r="G26" s="22">
        <f t="shared" ref="G26:G39" si="7">F26^2</f>
        <v>56.571887755102054</v>
      </c>
      <c r="H26" s="20">
        <f t="shared" ref="H26:H39" si="8">F26/C26</f>
        <v>0.2426267281105991</v>
      </c>
      <c r="J26" s="10" t="s">
        <v>47</v>
      </c>
      <c r="K26" s="23">
        <f>AVERAGE(G25:G39)</f>
        <v>77.199761904761914</v>
      </c>
    </row>
    <row r="27" spans="1:11" x14ac:dyDescent="0.25">
      <c r="A27">
        <v>3</v>
      </c>
      <c r="B27" s="1" t="s">
        <v>21</v>
      </c>
      <c r="C27" s="1">
        <v>31</v>
      </c>
      <c r="D27" s="22">
        <f t="shared" si="5"/>
        <v>23.732142857142858</v>
      </c>
      <c r="E27" s="22">
        <f t="shared" ref="E27:E39" si="9">D27-C27</f>
        <v>-7.2678571428571423</v>
      </c>
      <c r="F27" s="22">
        <f t="shared" si="6"/>
        <v>7.2678571428571423</v>
      </c>
      <c r="G27" s="22">
        <f t="shared" si="7"/>
        <v>52.821747448979586</v>
      </c>
      <c r="H27" s="20">
        <f t="shared" si="8"/>
        <v>0.2344470046082949</v>
      </c>
      <c r="J27" s="9" t="s">
        <v>48</v>
      </c>
      <c r="K27" s="15">
        <f>AVERAGE(H25:H39)</f>
        <v>0.4169596068967279</v>
      </c>
    </row>
    <row r="28" spans="1:11" x14ac:dyDescent="0.25">
      <c r="A28">
        <v>4</v>
      </c>
      <c r="B28" s="1" t="s">
        <v>22</v>
      </c>
      <c r="C28" s="1">
        <v>16</v>
      </c>
      <c r="D28" s="22">
        <f t="shared" si="5"/>
        <v>23.985714285714288</v>
      </c>
      <c r="E28" s="22">
        <f t="shared" si="9"/>
        <v>7.9857142857142875</v>
      </c>
      <c r="F28" s="22">
        <f t="shared" si="6"/>
        <v>7.9857142857142875</v>
      </c>
      <c r="G28" s="22">
        <f t="shared" si="7"/>
        <v>63.771632653061253</v>
      </c>
      <c r="H28" s="20">
        <f t="shared" si="8"/>
        <v>0.49910714285714297</v>
      </c>
    </row>
    <row r="29" spans="1:11" x14ac:dyDescent="0.25">
      <c r="A29">
        <v>5</v>
      </c>
      <c r="B29" s="1" t="s">
        <v>23</v>
      </c>
      <c r="C29" s="1">
        <v>12</v>
      </c>
      <c r="D29" s="22">
        <f t="shared" si="5"/>
        <v>24.239285714285714</v>
      </c>
      <c r="E29" s="22">
        <f t="shared" si="9"/>
        <v>12.239285714285714</v>
      </c>
      <c r="F29" s="22">
        <f t="shared" si="6"/>
        <v>12.239285714285714</v>
      </c>
      <c r="G29" s="22">
        <f t="shared" si="7"/>
        <v>149.80011479591835</v>
      </c>
      <c r="H29" s="20">
        <f t="shared" si="8"/>
        <v>1.0199404761904762</v>
      </c>
      <c r="J29" t="s">
        <v>58</v>
      </c>
      <c r="K29" s="15">
        <f>100%-K27</f>
        <v>0.58304039310327216</v>
      </c>
    </row>
    <row r="30" spans="1:11" x14ac:dyDescent="0.25">
      <c r="A30">
        <v>6</v>
      </c>
      <c r="B30" s="1" t="s">
        <v>24</v>
      </c>
      <c r="C30" s="1">
        <v>33</v>
      </c>
      <c r="D30" s="22">
        <f t="shared" si="5"/>
        <v>24.492857142857144</v>
      </c>
      <c r="E30" s="22">
        <f t="shared" si="9"/>
        <v>-8.5071428571428562</v>
      </c>
      <c r="F30" s="22">
        <f t="shared" si="6"/>
        <v>8.5071428571428562</v>
      </c>
      <c r="G30" s="22">
        <f t="shared" si="7"/>
        <v>72.371479591836717</v>
      </c>
      <c r="H30" s="20">
        <f t="shared" si="8"/>
        <v>0.25779220779220774</v>
      </c>
    </row>
    <row r="31" spans="1:11" x14ac:dyDescent="0.25">
      <c r="A31">
        <v>7</v>
      </c>
      <c r="B31" s="1" t="s">
        <v>25</v>
      </c>
      <c r="C31" s="1">
        <v>30</v>
      </c>
      <c r="D31" s="22">
        <f t="shared" si="5"/>
        <v>24.74642857142857</v>
      </c>
      <c r="E31" s="22">
        <f t="shared" si="9"/>
        <v>-5.2535714285714299</v>
      </c>
      <c r="F31" s="22">
        <f t="shared" si="6"/>
        <v>5.2535714285714299</v>
      </c>
      <c r="G31" s="22">
        <f t="shared" si="7"/>
        <v>27.600012755102053</v>
      </c>
      <c r="H31" s="20">
        <f t="shared" si="8"/>
        <v>0.17511904761904767</v>
      </c>
    </row>
    <row r="32" spans="1:11" x14ac:dyDescent="0.25">
      <c r="A32">
        <v>8</v>
      </c>
      <c r="B32" s="1" t="s">
        <v>26</v>
      </c>
      <c r="C32" s="1">
        <v>36</v>
      </c>
      <c r="D32" s="22">
        <f t="shared" si="5"/>
        <v>25</v>
      </c>
      <c r="E32" s="22">
        <f t="shared" si="9"/>
        <v>-11</v>
      </c>
      <c r="F32" s="22">
        <f t="shared" si="6"/>
        <v>11</v>
      </c>
      <c r="G32" s="22">
        <f t="shared" si="7"/>
        <v>121</v>
      </c>
      <c r="H32" s="20">
        <f t="shared" si="8"/>
        <v>0.30555555555555558</v>
      </c>
    </row>
    <row r="33" spans="1:8" x14ac:dyDescent="0.25">
      <c r="A33">
        <v>9</v>
      </c>
      <c r="B33" s="1" t="s">
        <v>27</v>
      </c>
      <c r="C33" s="1">
        <v>15</v>
      </c>
      <c r="D33" s="22">
        <f t="shared" si="5"/>
        <v>25.25357142857143</v>
      </c>
      <c r="E33" s="22">
        <f t="shared" si="9"/>
        <v>10.25357142857143</v>
      </c>
      <c r="F33" s="22">
        <f t="shared" si="6"/>
        <v>10.25357142857143</v>
      </c>
      <c r="G33" s="22">
        <f t="shared" si="7"/>
        <v>105.13572704081635</v>
      </c>
      <c r="H33" s="20">
        <f t="shared" si="8"/>
        <v>0.68357142857142861</v>
      </c>
    </row>
    <row r="34" spans="1:8" x14ac:dyDescent="0.25">
      <c r="A34">
        <v>10</v>
      </c>
      <c r="B34" s="1" t="s">
        <v>28</v>
      </c>
      <c r="C34" s="1">
        <v>21</v>
      </c>
      <c r="D34" s="22">
        <f t="shared" si="5"/>
        <v>25.507142857142856</v>
      </c>
      <c r="E34" s="22">
        <f t="shared" si="9"/>
        <v>4.5071428571428562</v>
      </c>
      <c r="F34" s="22">
        <f t="shared" si="6"/>
        <v>4.5071428571428562</v>
      </c>
      <c r="G34" s="22">
        <f t="shared" si="7"/>
        <v>20.314336734693871</v>
      </c>
      <c r="H34" s="20">
        <f t="shared" si="8"/>
        <v>0.21462585034013601</v>
      </c>
    </row>
    <row r="35" spans="1:8" x14ac:dyDescent="0.25">
      <c r="A35">
        <v>11</v>
      </c>
      <c r="B35" s="1" t="s">
        <v>29</v>
      </c>
      <c r="C35" s="1">
        <v>20</v>
      </c>
      <c r="D35" s="22">
        <f t="shared" si="5"/>
        <v>25.760714285714286</v>
      </c>
      <c r="E35" s="22">
        <f t="shared" si="9"/>
        <v>5.7607142857142861</v>
      </c>
      <c r="F35" s="22">
        <f t="shared" si="6"/>
        <v>5.7607142857142861</v>
      </c>
      <c r="G35" s="22">
        <f t="shared" si="7"/>
        <v>33.185829081632654</v>
      </c>
      <c r="H35" s="20">
        <f t="shared" si="8"/>
        <v>0.28803571428571428</v>
      </c>
    </row>
    <row r="36" spans="1:8" x14ac:dyDescent="0.25">
      <c r="A36">
        <v>12</v>
      </c>
      <c r="B36" s="1" t="s">
        <v>30</v>
      </c>
      <c r="C36" s="1">
        <v>30</v>
      </c>
      <c r="D36" s="22">
        <f t="shared" si="5"/>
        <v>26.014285714285712</v>
      </c>
      <c r="E36" s="22">
        <f t="shared" si="9"/>
        <v>-3.9857142857142875</v>
      </c>
      <c r="F36" s="22">
        <f t="shared" si="6"/>
        <v>3.9857142857142875</v>
      </c>
      <c r="G36" s="22">
        <f t="shared" si="7"/>
        <v>15.885918367346953</v>
      </c>
      <c r="H36" s="20">
        <f t="shared" si="8"/>
        <v>0.13285714285714292</v>
      </c>
    </row>
    <row r="37" spans="1:8" x14ac:dyDescent="0.25">
      <c r="A37">
        <v>13</v>
      </c>
      <c r="B37" s="1" t="s">
        <v>31</v>
      </c>
      <c r="C37" s="1">
        <v>33</v>
      </c>
      <c r="D37" s="22">
        <f t="shared" si="5"/>
        <v>26.267857142857142</v>
      </c>
      <c r="E37" s="22">
        <f t="shared" si="9"/>
        <v>-6.7321428571428577</v>
      </c>
      <c r="F37" s="22">
        <f t="shared" si="6"/>
        <v>6.7321428571428577</v>
      </c>
      <c r="G37" s="22">
        <f t="shared" si="7"/>
        <v>45.3217474489796</v>
      </c>
      <c r="H37" s="20">
        <f t="shared" si="8"/>
        <v>0.20400432900432902</v>
      </c>
    </row>
    <row r="38" spans="1:8" x14ac:dyDescent="0.25">
      <c r="A38">
        <v>14</v>
      </c>
      <c r="B38" s="1" t="s">
        <v>32</v>
      </c>
      <c r="C38" s="1">
        <v>11</v>
      </c>
      <c r="D38" s="22">
        <f t="shared" si="5"/>
        <v>26.521428571428572</v>
      </c>
      <c r="E38" s="22">
        <f t="shared" si="9"/>
        <v>15.521428571428572</v>
      </c>
      <c r="F38" s="22">
        <f t="shared" si="6"/>
        <v>15.521428571428572</v>
      </c>
      <c r="G38" s="22">
        <f t="shared" si="7"/>
        <v>240.9147448979592</v>
      </c>
      <c r="H38" s="20">
        <f t="shared" si="8"/>
        <v>1.4110389610389611</v>
      </c>
    </row>
    <row r="39" spans="1:8" x14ac:dyDescent="0.25">
      <c r="A39">
        <v>15</v>
      </c>
      <c r="B39" s="1" t="s">
        <v>33</v>
      </c>
      <c r="C39" s="1">
        <v>38</v>
      </c>
      <c r="D39" s="22">
        <f t="shared" si="5"/>
        <v>26.774999999999999</v>
      </c>
      <c r="E39" s="22">
        <f t="shared" si="9"/>
        <v>-11.225000000000001</v>
      </c>
      <c r="F39" s="22">
        <f t="shared" si="6"/>
        <v>11.225000000000001</v>
      </c>
      <c r="G39" s="22">
        <f t="shared" si="7"/>
        <v>126.00062500000003</v>
      </c>
      <c r="H39" s="20">
        <f t="shared" si="8"/>
        <v>0.29539473684210532</v>
      </c>
    </row>
    <row r="40" spans="1:8" x14ac:dyDescent="0.25">
      <c r="B40" s="3" t="s">
        <v>34</v>
      </c>
      <c r="C4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Naive Approach</vt:lpstr>
      <vt:lpstr>Moving Average</vt:lpstr>
      <vt:lpstr>Exponential Smoothing</vt:lpstr>
      <vt:lpstr>Simple Linear Regression</vt:lpstr>
      <vt:lpstr>Sheet1</vt:lpstr>
      <vt:lpstr>Sheet2</vt:lpstr>
      <vt:lpstr>Forecast Sheet</vt:lpstr>
      <vt:lpstr>Forecast.Linear Function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Efemena Ikpro</dc:creator>
  <cp:lastModifiedBy>user</cp:lastModifiedBy>
  <dcterms:created xsi:type="dcterms:W3CDTF">2022-02-12T15:28:21Z</dcterms:created>
  <dcterms:modified xsi:type="dcterms:W3CDTF">2022-08-14T10:46:04Z</dcterms:modified>
</cp:coreProperties>
</file>